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5.xml" ContentType="application/vnd.openxmlformats-officedocument.drawing+xml"/>
  <Override PartName="/xl/charts/chartEx1.xml" ContentType="application/vnd.ms-office.chartex+xml"/>
  <Override PartName="/xl/charts/style18.xml" ContentType="application/vnd.ms-office.chartstyle+xml"/>
  <Override PartName="/xl/charts/colors18.xml" ContentType="application/vnd.ms-office.chartcolorstyle+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7.xml" ContentType="application/vnd.openxmlformats-officedocument.drawing+xml"/>
  <Override PartName="/xl/charts/chart22.xml" ContentType="application/vnd.openxmlformats-officedocument.drawingml.chart+xml"/>
  <Override PartName="/xl/charts/style19.xml" ContentType="application/vnd.ms-office.chartstyle+xml"/>
  <Override PartName="/xl/charts/colors19.xml" ContentType="application/vnd.ms-office.chartcolorstyle+xml"/>
  <Override PartName="/xl/charts/chart23.xml" ContentType="application/vnd.openxmlformats-officedocument.drawingml.chart+xml"/>
  <Override PartName="/xl/charts/style20.xml" ContentType="application/vnd.ms-office.chartstyle+xml"/>
  <Override PartName="/xl/charts/colors20.xml" ContentType="application/vnd.ms-office.chartcolorstyle+xml"/>
  <Override PartName="/xl/charts/chart24.xml" ContentType="application/vnd.openxmlformats-officedocument.drawingml.chart+xml"/>
  <Override PartName="/xl/charts/style21.xml" ContentType="application/vnd.ms-office.chartstyle+xml"/>
  <Override PartName="/xl/charts/colors21.xml" ContentType="application/vnd.ms-office.chartcolorstyle+xml"/>
  <Override PartName="/xl/charts/chart25.xml" ContentType="application/vnd.openxmlformats-officedocument.drawingml.chart+xml"/>
  <Override PartName="/xl/charts/style22.xml" ContentType="application/vnd.ms-office.chartstyle+xml"/>
  <Override PartName="/xl/charts/colors2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corinnelucas-my.sharepoint.com/personal/corinnelucas_corinnelucas_onmicrosoft_com/Documents/"/>
    </mc:Choice>
  </mc:AlternateContent>
  <xr:revisionPtr revIDLastSave="1422" documentId="13_ncr:1_{373003E9-FDF6-42D8-82DE-60324A00FAC2}" xr6:coauthVersionLast="47" xr6:coauthVersionMax="47" xr10:uidLastSave="{F2FD0A94-FE3E-4DA3-8C8A-1CEFC2BF90E4}"/>
  <bookViews>
    <workbookView xWindow="-120" yWindow="-120" windowWidth="29040" windowHeight="15840" tabRatio="837" firstSheet="2" activeTab="5" xr2:uid="{00000000-000D-0000-FFFF-FFFF00000000}"/>
  </bookViews>
  <sheets>
    <sheet name="READ ME BEFORE STARTING" sheetId="11" r:id="rId1"/>
    <sheet name="Definitions" sheetId="1" r:id="rId2"/>
    <sheet name="Data Repository Table" sheetId="17" r:id="rId3"/>
    <sheet name="Revenue Analysis" sheetId="15" r:id="rId4"/>
    <sheet name="Expenses Analysis" sheetId="16" r:id="rId5"/>
    <sheet name="EBIT Analysis" sheetId="18" r:id="rId6"/>
    <sheet name="Variance Analysis" sheetId="4" state="hidden" r:id="rId7"/>
    <sheet name="Cost to Produce" sheetId="7" state="hidden" r:id="rId8"/>
    <sheet name="EBIT" sheetId="8" state="hidden" r:id="rId9"/>
  </sheets>
  <definedNames>
    <definedName name="_xlnm._FilterDatabase" localSheetId="2" hidden="1">'Data Repository Table'!$A$2:$L$1010</definedName>
    <definedName name="_xlchart.v1.0" hidden="1">'Variance Analysis'!$B$120:$M$120</definedName>
    <definedName name="_xlchart.v1.1" hidden="1">'Variance Analysis'!$B$125:$M$125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6" roundtripDataSignature="AMtx7mjlIZLK9etZVmoqBfq42i/ok6PjDw=="/>
    </ext>
  </extLst>
</workbook>
</file>

<file path=xl/calcChain.xml><?xml version="1.0" encoding="utf-8"?>
<calcChain xmlns="http://schemas.openxmlformats.org/spreadsheetml/2006/main">
  <c r="R61" i="16" l="1"/>
  <c r="R106" i="16"/>
  <c r="R107" i="16"/>
  <c r="R108" i="16"/>
  <c r="R109" i="16"/>
  <c r="R110" i="16"/>
  <c r="R111" i="16"/>
  <c r="R112" i="16"/>
  <c r="R113" i="16"/>
  <c r="R105" i="16"/>
  <c r="G43" i="16"/>
  <c r="H43" i="16"/>
  <c r="I43" i="16"/>
  <c r="J43" i="16"/>
  <c r="K43" i="16"/>
  <c r="L43" i="16"/>
  <c r="M43" i="16"/>
  <c r="N43" i="16"/>
  <c r="O43" i="16"/>
  <c r="P43" i="16"/>
  <c r="Q43" i="16"/>
  <c r="F43" i="16"/>
  <c r="G33" i="16"/>
  <c r="H33" i="16"/>
  <c r="I33" i="16"/>
  <c r="J33" i="16"/>
  <c r="K33" i="16"/>
  <c r="L33" i="16"/>
  <c r="M33" i="16"/>
  <c r="N33" i="16"/>
  <c r="O33" i="16"/>
  <c r="P33" i="16"/>
  <c r="Q33" i="16"/>
  <c r="F33" i="16"/>
  <c r="H23" i="16"/>
  <c r="I23" i="16"/>
  <c r="J23" i="16"/>
  <c r="K23" i="16"/>
  <c r="L23" i="16"/>
  <c r="M23" i="16"/>
  <c r="N23" i="16"/>
  <c r="O23" i="16"/>
  <c r="P23" i="16"/>
  <c r="Q23" i="16"/>
  <c r="G23" i="16"/>
  <c r="F23" i="16"/>
  <c r="R57" i="16"/>
  <c r="Q43" i="15"/>
  <c r="C60" i="15"/>
  <c r="D60" i="15"/>
  <c r="B60" i="15"/>
  <c r="E59" i="15"/>
  <c r="E58" i="15"/>
  <c r="D64" i="15"/>
  <c r="D59" i="15"/>
  <c r="C64" i="15" s="1"/>
  <c r="C59" i="15"/>
  <c r="B59" i="15"/>
  <c r="D63" i="15"/>
  <c r="D58" i="15"/>
  <c r="C63" i="15"/>
  <c r="C58" i="15"/>
  <c r="B63" i="15" s="1"/>
  <c r="B58" i="15"/>
  <c r="D62" i="15"/>
  <c r="D57" i="15"/>
  <c r="C57" i="15"/>
  <c r="B62" i="15"/>
  <c r="B57" i="15"/>
  <c r="E36" i="15"/>
  <c r="Q58" i="18"/>
  <c r="Q17" i="18"/>
  <c r="Q25" i="18"/>
  <c r="Q57" i="18"/>
  <c r="Q16" i="18"/>
  <c r="Q24" i="18"/>
  <c r="Q56" i="18"/>
  <c r="Q15" i="18"/>
  <c r="Q23" i="18"/>
  <c r="F58" i="18"/>
  <c r="G58" i="18"/>
  <c r="H58" i="18"/>
  <c r="I58" i="18"/>
  <c r="J58" i="18"/>
  <c r="K58" i="18"/>
  <c r="L58" i="18"/>
  <c r="M58" i="18"/>
  <c r="N58" i="18"/>
  <c r="O58" i="18"/>
  <c r="P58" i="18"/>
  <c r="E58" i="18"/>
  <c r="E17" i="18"/>
  <c r="E25" i="18"/>
  <c r="F57" i="18"/>
  <c r="G57" i="18"/>
  <c r="H57" i="18"/>
  <c r="I57" i="18"/>
  <c r="J57" i="18"/>
  <c r="K57" i="18"/>
  <c r="L57" i="18"/>
  <c r="M57" i="18"/>
  <c r="N57" i="18"/>
  <c r="O57" i="18"/>
  <c r="P57" i="18"/>
  <c r="E57" i="18"/>
  <c r="E16" i="18"/>
  <c r="E24" i="18"/>
  <c r="E56" i="18"/>
  <c r="F56" i="18"/>
  <c r="G56" i="18"/>
  <c r="H56" i="18"/>
  <c r="I56" i="18"/>
  <c r="J56" i="18"/>
  <c r="K56" i="18"/>
  <c r="L56" i="18"/>
  <c r="M56" i="18"/>
  <c r="N56" i="18"/>
  <c r="O56" i="18"/>
  <c r="P56" i="18"/>
  <c r="E15" i="18"/>
  <c r="E23" i="18"/>
  <c r="F25" i="18"/>
  <c r="G25" i="18"/>
  <c r="H25" i="18"/>
  <c r="I25" i="18"/>
  <c r="J25" i="18"/>
  <c r="K25" i="18"/>
  <c r="L25" i="18"/>
  <c r="M25" i="18"/>
  <c r="N25" i="18"/>
  <c r="O25" i="18"/>
  <c r="P25" i="18"/>
  <c r="E21" i="18"/>
  <c r="F24" i="18"/>
  <c r="G24" i="18"/>
  <c r="H24" i="18"/>
  <c r="I24" i="18"/>
  <c r="J24" i="18"/>
  <c r="K24" i="18"/>
  <c r="L24" i="18"/>
  <c r="M24" i="18"/>
  <c r="N24" i="18"/>
  <c r="O24" i="18"/>
  <c r="P24" i="18"/>
  <c r="E20" i="18"/>
  <c r="Q20" i="18" s="1"/>
  <c r="G23" i="18"/>
  <c r="H23" i="18"/>
  <c r="I23" i="18"/>
  <c r="J23" i="18"/>
  <c r="K23" i="18"/>
  <c r="L23" i="18"/>
  <c r="M23" i="18"/>
  <c r="N23" i="18"/>
  <c r="O23" i="18"/>
  <c r="P23" i="18"/>
  <c r="F23" i="18"/>
  <c r="E19" i="18"/>
  <c r="Q19" i="18" s="1"/>
  <c r="F21" i="18"/>
  <c r="G21" i="18"/>
  <c r="H21" i="18"/>
  <c r="I21" i="18"/>
  <c r="J21" i="18"/>
  <c r="K21" i="18"/>
  <c r="L21" i="18"/>
  <c r="M21" i="18"/>
  <c r="N21" i="18"/>
  <c r="O21" i="18"/>
  <c r="P21" i="18"/>
  <c r="F20" i="18"/>
  <c r="G20" i="18"/>
  <c r="H20" i="18"/>
  <c r="I20" i="18"/>
  <c r="J20" i="18"/>
  <c r="K20" i="18"/>
  <c r="L20" i="18"/>
  <c r="M20" i="18"/>
  <c r="N20" i="18"/>
  <c r="O20" i="18"/>
  <c r="P20" i="18"/>
  <c r="F19" i="18"/>
  <c r="G19" i="18"/>
  <c r="H19" i="18"/>
  <c r="I19" i="18"/>
  <c r="J19" i="18"/>
  <c r="K19" i="18"/>
  <c r="L19" i="18"/>
  <c r="M19" i="18"/>
  <c r="N19" i="18"/>
  <c r="O19" i="18"/>
  <c r="P19" i="18"/>
  <c r="F17" i="18"/>
  <c r="G17" i="18"/>
  <c r="H17" i="18"/>
  <c r="I17" i="18"/>
  <c r="J17" i="18"/>
  <c r="K17" i="18"/>
  <c r="L17" i="18"/>
  <c r="M17" i="18"/>
  <c r="N17" i="18"/>
  <c r="O17" i="18"/>
  <c r="P17" i="18"/>
  <c r="P16" i="18"/>
  <c r="O16" i="18"/>
  <c r="N16" i="18"/>
  <c r="M16" i="18"/>
  <c r="L16" i="18"/>
  <c r="K16" i="18"/>
  <c r="J16" i="18"/>
  <c r="I16" i="18"/>
  <c r="H16" i="18"/>
  <c r="G16" i="18"/>
  <c r="F16" i="18"/>
  <c r="F15" i="18"/>
  <c r="G15" i="18"/>
  <c r="H15" i="18"/>
  <c r="I15" i="18"/>
  <c r="J15" i="18"/>
  <c r="K15" i="18"/>
  <c r="L15" i="18"/>
  <c r="M15" i="18"/>
  <c r="N15" i="18"/>
  <c r="O15" i="18"/>
  <c r="P15" i="18"/>
  <c r="E34" i="15"/>
  <c r="F105" i="16"/>
  <c r="W105" i="16" s="1"/>
  <c r="F49" i="16"/>
  <c r="G56" i="16"/>
  <c r="H56" i="16"/>
  <c r="I56" i="16"/>
  <c r="J56" i="16"/>
  <c r="K56" i="16"/>
  <c r="L56" i="16"/>
  <c r="M56" i="16"/>
  <c r="N56" i="16"/>
  <c r="O56" i="16"/>
  <c r="P56" i="16"/>
  <c r="Q56" i="16"/>
  <c r="F56" i="16"/>
  <c r="G55" i="16"/>
  <c r="H55" i="16"/>
  <c r="I55" i="16"/>
  <c r="J55" i="16"/>
  <c r="K55" i="16"/>
  <c r="L55" i="16"/>
  <c r="M55" i="16"/>
  <c r="N55" i="16"/>
  <c r="O55" i="16"/>
  <c r="P55" i="16"/>
  <c r="Q55" i="16"/>
  <c r="F55" i="16"/>
  <c r="G54" i="16"/>
  <c r="H54" i="16"/>
  <c r="I54" i="16"/>
  <c r="J54" i="16"/>
  <c r="K54" i="16"/>
  <c r="L54" i="16"/>
  <c r="M54" i="16"/>
  <c r="N54" i="16"/>
  <c r="O54" i="16"/>
  <c r="P54" i="16"/>
  <c r="Q54" i="16"/>
  <c r="F54" i="16"/>
  <c r="G53" i="16"/>
  <c r="H53" i="16"/>
  <c r="I53" i="16"/>
  <c r="J53" i="16"/>
  <c r="K53" i="16"/>
  <c r="L53" i="16"/>
  <c r="M53" i="16"/>
  <c r="N53" i="16"/>
  <c r="O53" i="16"/>
  <c r="P53" i="16"/>
  <c r="Q53" i="16"/>
  <c r="F53" i="16"/>
  <c r="G52" i="16"/>
  <c r="H52" i="16"/>
  <c r="I52" i="16"/>
  <c r="J52" i="16"/>
  <c r="K52" i="16"/>
  <c r="L52" i="16"/>
  <c r="M52" i="16"/>
  <c r="N52" i="16"/>
  <c r="O52" i="16"/>
  <c r="P52" i="16"/>
  <c r="Q52" i="16"/>
  <c r="F52" i="16"/>
  <c r="G51" i="16"/>
  <c r="H51" i="16"/>
  <c r="I51" i="16"/>
  <c r="J51" i="16"/>
  <c r="K51" i="16"/>
  <c r="L51" i="16"/>
  <c r="M51" i="16"/>
  <c r="N51" i="16"/>
  <c r="O51" i="16"/>
  <c r="P51" i="16"/>
  <c r="Q51" i="16"/>
  <c r="F51" i="16"/>
  <c r="G50" i="16"/>
  <c r="H50" i="16"/>
  <c r="I50" i="16"/>
  <c r="J50" i="16"/>
  <c r="K50" i="16"/>
  <c r="L50" i="16"/>
  <c r="M50" i="16"/>
  <c r="N50" i="16"/>
  <c r="O50" i="16"/>
  <c r="P50" i="16"/>
  <c r="Q50" i="16"/>
  <c r="F50" i="16"/>
  <c r="G49" i="16"/>
  <c r="H49" i="16"/>
  <c r="I49" i="16"/>
  <c r="J49" i="16"/>
  <c r="K49" i="16"/>
  <c r="L49" i="16"/>
  <c r="M49" i="16"/>
  <c r="N49" i="16"/>
  <c r="O49" i="16"/>
  <c r="P49" i="16"/>
  <c r="Q49" i="16"/>
  <c r="G42" i="16"/>
  <c r="H42" i="16"/>
  <c r="I42" i="16"/>
  <c r="J42" i="16"/>
  <c r="K42" i="16"/>
  <c r="L42" i="16"/>
  <c r="M42" i="16"/>
  <c r="N42" i="16"/>
  <c r="O42" i="16"/>
  <c r="P42" i="16"/>
  <c r="Q42" i="16"/>
  <c r="F42" i="16"/>
  <c r="G41" i="16"/>
  <c r="H41" i="16"/>
  <c r="I41" i="16"/>
  <c r="J41" i="16"/>
  <c r="K41" i="16"/>
  <c r="L41" i="16"/>
  <c r="M41" i="16"/>
  <c r="N41" i="16"/>
  <c r="O41" i="16"/>
  <c r="P41" i="16"/>
  <c r="Q41" i="16"/>
  <c r="F41" i="16"/>
  <c r="G40" i="16"/>
  <c r="H40" i="16"/>
  <c r="I40" i="16"/>
  <c r="J40" i="16"/>
  <c r="K40" i="16"/>
  <c r="L40" i="16"/>
  <c r="M40" i="16"/>
  <c r="N40" i="16"/>
  <c r="O40" i="16"/>
  <c r="P40" i="16"/>
  <c r="Q40" i="16"/>
  <c r="F40" i="16"/>
  <c r="G39" i="16"/>
  <c r="H39" i="16"/>
  <c r="I39" i="16"/>
  <c r="J39" i="16"/>
  <c r="K39" i="16"/>
  <c r="L39" i="16"/>
  <c r="M39" i="16"/>
  <c r="N39" i="16"/>
  <c r="O39" i="16"/>
  <c r="P39" i="16"/>
  <c r="Q39" i="16"/>
  <c r="F39" i="16"/>
  <c r="G38" i="16"/>
  <c r="H38" i="16"/>
  <c r="I38" i="16"/>
  <c r="J38" i="16"/>
  <c r="K38" i="16"/>
  <c r="L38" i="16"/>
  <c r="M38" i="16"/>
  <c r="N38" i="16"/>
  <c r="O38" i="16"/>
  <c r="P38" i="16"/>
  <c r="Q38" i="16"/>
  <c r="F38" i="16"/>
  <c r="G37" i="16"/>
  <c r="H37" i="16"/>
  <c r="I37" i="16"/>
  <c r="J37" i="16"/>
  <c r="K37" i="16"/>
  <c r="L37" i="16"/>
  <c r="M37" i="16"/>
  <c r="N37" i="16"/>
  <c r="O37" i="16"/>
  <c r="P37" i="16"/>
  <c r="Q37" i="16"/>
  <c r="F37" i="16"/>
  <c r="G36" i="16"/>
  <c r="H36" i="16"/>
  <c r="I36" i="16"/>
  <c r="J36" i="16"/>
  <c r="K36" i="16"/>
  <c r="L36" i="16"/>
  <c r="M36" i="16"/>
  <c r="N36" i="16"/>
  <c r="O36" i="16"/>
  <c r="P36" i="16"/>
  <c r="Q36" i="16"/>
  <c r="F36" i="16"/>
  <c r="G35" i="16"/>
  <c r="H35" i="16"/>
  <c r="I35" i="16"/>
  <c r="J35" i="16"/>
  <c r="K35" i="16"/>
  <c r="L35" i="16"/>
  <c r="M35" i="16"/>
  <c r="N35" i="16"/>
  <c r="O35" i="16"/>
  <c r="P35" i="16"/>
  <c r="Q35" i="16"/>
  <c r="F35" i="16"/>
  <c r="G32" i="16"/>
  <c r="H32" i="16"/>
  <c r="I32" i="16"/>
  <c r="J32" i="16"/>
  <c r="K32" i="16"/>
  <c r="L32" i="16"/>
  <c r="M32" i="16"/>
  <c r="N32" i="16"/>
  <c r="O32" i="16"/>
  <c r="P32" i="16"/>
  <c r="Q32" i="16"/>
  <c r="F32" i="16"/>
  <c r="G31" i="16"/>
  <c r="H31" i="16"/>
  <c r="I31" i="16"/>
  <c r="J31" i="16"/>
  <c r="K31" i="16"/>
  <c r="L31" i="16"/>
  <c r="M31" i="16"/>
  <c r="N31" i="16"/>
  <c r="O31" i="16"/>
  <c r="P31" i="16"/>
  <c r="Q31" i="16"/>
  <c r="F31" i="16"/>
  <c r="G30" i="16"/>
  <c r="H30" i="16"/>
  <c r="I30" i="16"/>
  <c r="J30" i="16"/>
  <c r="K30" i="16"/>
  <c r="L30" i="16"/>
  <c r="M30" i="16"/>
  <c r="N30" i="16"/>
  <c r="O30" i="16"/>
  <c r="P30" i="16"/>
  <c r="Q30" i="16"/>
  <c r="F30" i="16"/>
  <c r="G29" i="16"/>
  <c r="H29" i="16"/>
  <c r="I29" i="16"/>
  <c r="J29" i="16"/>
  <c r="K29" i="16"/>
  <c r="L29" i="16"/>
  <c r="M29" i="16"/>
  <c r="N29" i="16"/>
  <c r="O29" i="16"/>
  <c r="P29" i="16"/>
  <c r="Q29" i="16"/>
  <c r="F29" i="16"/>
  <c r="G28" i="16"/>
  <c r="H28" i="16"/>
  <c r="I28" i="16"/>
  <c r="J28" i="16"/>
  <c r="K28" i="16"/>
  <c r="L28" i="16"/>
  <c r="M28" i="16"/>
  <c r="N28" i="16"/>
  <c r="O28" i="16"/>
  <c r="P28" i="16"/>
  <c r="Q28" i="16"/>
  <c r="F28" i="16"/>
  <c r="G27" i="16"/>
  <c r="H27" i="16"/>
  <c r="I27" i="16"/>
  <c r="J27" i="16"/>
  <c r="K27" i="16"/>
  <c r="L27" i="16"/>
  <c r="M27" i="16"/>
  <c r="N27" i="16"/>
  <c r="O27" i="16"/>
  <c r="P27" i="16"/>
  <c r="Q27" i="16"/>
  <c r="F27" i="16"/>
  <c r="G26" i="16"/>
  <c r="H26" i="16"/>
  <c r="I26" i="16"/>
  <c r="J26" i="16"/>
  <c r="K26" i="16"/>
  <c r="L26" i="16"/>
  <c r="M26" i="16"/>
  <c r="N26" i="16"/>
  <c r="O26" i="16"/>
  <c r="P26" i="16"/>
  <c r="Q26" i="16"/>
  <c r="F26" i="16"/>
  <c r="G25" i="16"/>
  <c r="H25" i="16"/>
  <c r="I25" i="16"/>
  <c r="J25" i="16"/>
  <c r="K25" i="16"/>
  <c r="L25" i="16"/>
  <c r="M25" i="16"/>
  <c r="N25" i="16"/>
  <c r="O25" i="16"/>
  <c r="P25" i="16"/>
  <c r="Q25" i="16"/>
  <c r="F25" i="16"/>
  <c r="G22" i="16"/>
  <c r="H22" i="16"/>
  <c r="I22" i="16"/>
  <c r="J22" i="16"/>
  <c r="K22" i="16"/>
  <c r="L22" i="16"/>
  <c r="M22" i="16"/>
  <c r="N22" i="16"/>
  <c r="O22" i="16"/>
  <c r="P22" i="16"/>
  <c r="Q22" i="16"/>
  <c r="F22" i="16"/>
  <c r="G21" i="16"/>
  <c r="H21" i="16"/>
  <c r="I21" i="16"/>
  <c r="J21" i="16"/>
  <c r="K21" i="16"/>
  <c r="L21" i="16"/>
  <c r="M21" i="16"/>
  <c r="N21" i="16"/>
  <c r="O21" i="16"/>
  <c r="P21" i="16"/>
  <c r="Q21" i="16"/>
  <c r="F21" i="16"/>
  <c r="G20" i="16"/>
  <c r="H20" i="16"/>
  <c r="I20" i="16"/>
  <c r="J20" i="16"/>
  <c r="K20" i="16"/>
  <c r="L20" i="16"/>
  <c r="M20" i="16"/>
  <c r="N20" i="16"/>
  <c r="O20" i="16"/>
  <c r="P20" i="16"/>
  <c r="Q20" i="16"/>
  <c r="F20" i="16"/>
  <c r="G19" i="16"/>
  <c r="H19" i="16"/>
  <c r="I19" i="16"/>
  <c r="J19" i="16"/>
  <c r="K19" i="16"/>
  <c r="L19" i="16"/>
  <c r="M19" i="16"/>
  <c r="N19" i="16"/>
  <c r="O19" i="16"/>
  <c r="P19" i="16"/>
  <c r="Q19" i="16"/>
  <c r="F19" i="16"/>
  <c r="G18" i="16"/>
  <c r="H18" i="16"/>
  <c r="I18" i="16"/>
  <c r="J18" i="16"/>
  <c r="K18" i="16"/>
  <c r="L18" i="16"/>
  <c r="M18" i="16"/>
  <c r="N18" i="16"/>
  <c r="O18" i="16"/>
  <c r="P18" i="16"/>
  <c r="Q18" i="16"/>
  <c r="F18" i="16"/>
  <c r="G17" i="16"/>
  <c r="H17" i="16"/>
  <c r="I17" i="16"/>
  <c r="J17" i="16"/>
  <c r="K17" i="16"/>
  <c r="L17" i="16"/>
  <c r="M17" i="16"/>
  <c r="N17" i="16"/>
  <c r="O17" i="16"/>
  <c r="P17" i="16"/>
  <c r="Q17" i="16"/>
  <c r="F17" i="16"/>
  <c r="G16" i="16"/>
  <c r="H16" i="16"/>
  <c r="I16" i="16"/>
  <c r="J16" i="16"/>
  <c r="K16" i="16"/>
  <c r="L16" i="16"/>
  <c r="M16" i="16"/>
  <c r="N16" i="16"/>
  <c r="O16" i="16"/>
  <c r="P16" i="16"/>
  <c r="Q16" i="16"/>
  <c r="F16" i="16"/>
  <c r="F15" i="16"/>
  <c r="G15" i="16"/>
  <c r="H15" i="16"/>
  <c r="I15" i="16"/>
  <c r="J15" i="16"/>
  <c r="K15" i="16"/>
  <c r="L15" i="16"/>
  <c r="M15" i="16"/>
  <c r="N15" i="16"/>
  <c r="O15" i="16"/>
  <c r="P15" i="16"/>
  <c r="Q15" i="16"/>
  <c r="F26" i="15"/>
  <c r="G26" i="15"/>
  <c r="H26" i="15"/>
  <c r="I26" i="15"/>
  <c r="J26" i="15"/>
  <c r="K26" i="15"/>
  <c r="L26" i="15"/>
  <c r="M26" i="15"/>
  <c r="N26" i="15"/>
  <c r="O26" i="15"/>
  <c r="P26" i="15"/>
  <c r="E26" i="15"/>
  <c r="E25" i="15"/>
  <c r="F42" i="15"/>
  <c r="G42" i="15"/>
  <c r="H42" i="15"/>
  <c r="I42" i="15"/>
  <c r="J42" i="15"/>
  <c r="K42" i="15"/>
  <c r="L42" i="15"/>
  <c r="M42" i="15"/>
  <c r="N42" i="15"/>
  <c r="O42" i="15"/>
  <c r="P42" i="15"/>
  <c r="E42" i="15"/>
  <c r="F41" i="15"/>
  <c r="G41" i="15"/>
  <c r="H41" i="15"/>
  <c r="I41" i="15"/>
  <c r="J41" i="15"/>
  <c r="K41" i="15"/>
  <c r="L41" i="15"/>
  <c r="M41" i="15"/>
  <c r="N41" i="15"/>
  <c r="O41" i="15"/>
  <c r="P41" i="15"/>
  <c r="E41" i="15"/>
  <c r="F40" i="15"/>
  <c r="G40" i="15"/>
  <c r="H40" i="15"/>
  <c r="I40" i="15"/>
  <c r="J40" i="15"/>
  <c r="K40" i="15"/>
  <c r="L40" i="15"/>
  <c r="M40" i="15"/>
  <c r="N40" i="15"/>
  <c r="O40" i="15"/>
  <c r="P40" i="15"/>
  <c r="E40" i="15"/>
  <c r="F39" i="15"/>
  <c r="G39" i="15"/>
  <c r="H39" i="15"/>
  <c r="I39" i="15"/>
  <c r="J39" i="15"/>
  <c r="K39" i="15"/>
  <c r="L39" i="15"/>
  <c r="M39" i="15"/>
  <c r="N39" i="15"/>
  <c r="O39" i="15"/>
  <c r="P39" i="15"/>
  <c r="E39" i="15"/>
  <c r="F38" i="15"/>
  <c r="G38" i="15"/>
  <c r="H38" i="15"/>
  <c r="I38" i="15"/>
  <c r="J38" i="15"/>
  <c r="K38" i="15"/>
  <c r="L38" i="15"/>
  <c r="M38" i="15"/>
  <c r="N38" i="15"/>
  <c r="O38" i="15"/>
  <c r="P38" i="15"/>
  <c r="E38" i="15"/>
  <c r="F37" i="15"/>
  <c r="G37" i="15"/>
  <c r="H37" i="15"/>
  <c r="I37" i="15"/>
  <c r="J37" i="15"/>
  <c r="K37" i="15"/>
  <c r="L37" i="15"/>
  <c r="M37" i="15"/>
  <c r="N37" i="15"/>
  <c r="O37" i="15"/>
  <c r="P37" i="15"/>
  <c r="E37" i="15"/>
  <c r="F36" i="15"/>
  <c r="G36" i="15"/>
  <c r="H36" i="15"/>
  <c r="I36" i="15"/>
  <c r="J36" i="15"/>
  <c r="K36" i="15"/>
  <c r="L36" i="15"/>
  <c r="M36" i="15"/>
  <c r="N36" i="15"/>
  <c r="O36" i="15"/>
  <c r="P36" i="15"/>
  <c r="F35" i="15"/>
  <c r="G35" i="15"/>
  <c r="H35" i="15"/>
  <c r="I35" i="15"/>
  <c r="J35" i="15"/>
  <c r="K35" i="15"/>
  <c r="L35" i="15"/>
  <c r="M35" i="15"/>
  <c r="N35" i="15"/>
  <c r="O35" i="15"/>
  <c r="P35" i="15"/>
  <c r="E35" i="15"/>
  <c r="F34" i="15"/>
  <c r="G34" i="15"/>
  <c r="H34" i="15"/>
  <c r="I34" i="15"/>
  <c r="J34" i="15"/>
  <c r="K34" i="15"/>
  <c r="L34" i="15"/>
  <c r="M34" i="15"/>
  <c r="N34" i="15"/>
  <c r="O34" i="15"/>
  <c r="P34" i="15"/>
  <c r="F28" i="15"/>
  <c r="G28" i="15"/>
  <c r="H28" i="15"/>
  <c r="I28" i="15"/>
  <c r="J28" i="15"/>
  <c r="K28" i="15"/>
  <c r="L28" i="15"/>
  <c r="M28" i="15"/>
  <c r="N28" i="15"/>
  <c r="O28" i="15"/>
  <c r="P28" i="15"/>
  <c r="E28" i="15"/>
  <c r="F27" i="15"/>
  <c r="G27" i="15"/>
  <c r="H27" i="15"/>
  <c r="I27" i="15"/>
  <c r="J27" i="15"/>
  <c r="K27" i="15"/>
  <c r="L27" i="15"/>
  <c r="M27" i="15"/>
  <c r="N27" i="15"/>
  <c r="O27" i="15"/>
  <c r="P27" i="15"/>
  <c r="E27" i="15"/>
  <c r="F25" i="15"/>
  <c r="G25" i="15"/>
  <c r="H25" i="15"/>
  <c r="I25" i="15"/>
  <c r="J25" i="15"/>
  <c r="K25" i="15"/>
  <c r="L25" i="15"/>
  <c r="M25" i="15"/>
  <c r="N25" i="15"/>
  <c r="O25" i="15"/>
  <c r="P25" i="15"/>
  <c r="F24" i="15"/>
  <c r="G24" i="15"/>
  <c r="H24" i="15"/>
  <c r="I24" i="15"/>
  <c r="J24" i="15"/>
  <c r="K24" i="15"/>
  <c r="L24" i="15"/>
  <c r="M24" i="15"/>
  <c r="N24" i="15"/>
  <c r="O24" i="15"/>
  <c r="P24" i="15"/>
  <c r="E24" i="15"/>
  <c r="F22" i="15"/>
  <c r="G22" i="15"/>
  <c r="H22" i="15"/>
  <c r="I22" i="15"/>
  <c r="J22" i="15"/>
  <c r="K22" i="15"/>
  <c r="L22" i="15"/>
  <c r="M22" i="15"/>
  <c r="N22" i="15"/>
  <c r="O22" i="15"/>
  <c r="P22" i="15"/>
  <c r="E22" i="15"/>
  <c r="F21" i="15"/>
  <c r="G21" i="15"/>
  <c r="H21" i="15"/>
  <c r="I21" i="15"/>
  <c r="J21" i="15"/>
  <c r="K21" i="15"/>
  <c r="L21" i="15"/>
  <c r="M21" i="15"/>
  <c r="N21" i="15"/>
  <c r="O21" i="15"/>
  <c r="P21" i="15"/>
  <c r="E21" i="15"/>
  <c r="F20" i="15"/>
  <c r="G20" i="15"/>
  <c r="H20" i="15"/>
  <c r="I20" i="15"/>
  <c r="J20" i="15"/>
  <c r="K20" i="15"/>
  <c r="L20" i="15"/>
  <c r="M20" i="15"/>
  <c r="N20" i="15"/>
  <c r="O20" i="15"/>
  <c r="P20" i="15"/>
  <c r="E20" i="15"/>
  <c r="F19" i="15"/>
  <c r="G19" i="15"/>
  <c r="H19" i="15"/>
  <c r="I19" i="15"/>
  <c r="J19" i="15"/>
  <c r="K19" i="15"/>
  <c r="L19" i="15"/>
  <c r="M19" i="15"/>
  <c r="N19" i="15"/>
  <c r="O19" i="15"/>
  <c r="P19" i="15"/>
  <c r="E19" i="15"/>
  <c r="F18" i="15"/>
  <c r="G18" i="15"/>
  <c r="H18" i="15"/>
  <c r="I18" i="15"/>
  <c r="J18" i="15"/>
  <c r="K18" i="15"/>
  <c r="L18" i="15"/>
  <c r="M18" i="15"/>
  <c r="N18" i="15"/>
  <c r="O18" i="15"/>
  <c r="P18" i="15"/>
  <c r="E18" i="15"/>
  <c r="F16" i="15"/>
  <c r="G16" i="15"/>
  <c r="H16" i="15"/>
  <c r="I16" i="15"/>
  <c r="J16" i="15"/>
  <c r="K16" i="15"/>
  <c r="L16" i="15"/>
  <c r="M16" i="15"/>
  <c r="N16" i="15"/>
  <c r="O16" i="15"/>
  <c r="P16" i="15"/>
  <c r="E16" i="15"/>
  <c r="F15" i="15"/>
  <c r="G15" i="15"/>
  <c r="H15" i="15"/>
  <c r="I15" i="15"/>
  <c r="J15" i="15"/>
  <c r="K15" i="15"/>
  <c r="L15" i="15"/>
  <c r="M15" i="15"/>
  <c r="N15" i="15"/>
  <c r="O15" i="15"/>
  <c r="P15" i="15"/>
  <c r="E15" i="15"/>
  <c r="F14" i="15"/>
  <c r="G14" i="15"/>
  <c r="H14" i="15"/>
  <c r="I14" i="15"/>
  <c r="J14" i="15"/>
  <c r="K14" i="15"/>
  <c r="L14" i="15"/>
  <c r="M14" i="15"/>
  <c r="N14" i="15"/>
  <c r="O14" i="15"/>
  <c r="P14" i="15"/>
  <c r="E14" i="15"/>
  <c r="F13" i="15"/>
  <c r="G13" i="15"/>
  <c r="H13" i="15"/>
  <c r="I13" i="15"/>
  <c r="J13" i="15"/>
  <c r="K13" i="15"/>
  <c r="L13" i="15"/>
  <c r="M13" i="15"/>
  <c r="N13" i="15"/>
  <c r="O13" i="15"/>
  <c r="P13" i="15"/>
  <c r="E13" i="15"/>
  <c r="E12" i="15"/>
  <c r="F12" i="15"/>
  <c r="G12" i="15"/>
  <c r="H12" i="15"/>
  <c r="I12" i="15"/>
  <c r="J12" i="15"/>
  <c r="K12" i="15"/>
  <c r="L12" i="15"/>
  <c r="M12" i="15"/>
  <c r="N12" i="15"/>
  <c r="O12" i="15"/>
  <c r="P12" i="15"/>
  <c r="X106" i="16"/>
  <c r="Y106" i="16"/>
  <c r="Z106" i="16"/>
  <c r="AA106" i="16"/>
  <c r="AB106" i="16"/>
  <c r="AC106" i="16"/>
  <c r="AD106" i="16"/>
  <c r="AE106" i="16"/>
  <c r="AF106" i="16"/>
  <c r="AG106" i="16"/>
  <c r="AH106" i="16"/>
  <c r="W106" i="16"/>
  <c r="AE105" i="16"/>
  <c r="AC105" i="16"/>
  <c r="AD105" i="16"/>
  <c r="AH105" i="16"/>
  <c r="AG105" i="16"/>
  <c r="AF105" i="16"/>
  <c r="AB105" i="16"/>
  <c r="AA105" i="16"/>
  <c r="Z105" i="16"/>
  <c r="Y105" i="16"/>
  <c r="X105" i="16"/>
  <c r="G113" i="16"/>
  <c r="H113" i="16"/>
  <c r="I113" i="16"/>
  <c r="J113" i="16"/>
  <c r="K113" i="16"/>
  <c r="L113" i="16"/>
  <c r="M113" i="16"/>
  <c r="N113" i="16"/>
  <c r="O113" i="16"/>
  <c r="P113" i="16"/>
  <c r="Q113" i="16"/>
  <c r="F113" i="16"/>
  <c r="G112" i="16"/>
  <c r="H112" i="16"/>
  <c r="I112" i="16"/>
  <c r="J112" i="16"/>
  <c r="K112" i="16"/>
  <c r="L112" i="16"/>
  <c r="M112" i="16"/>
  <c r="N112" i="16"/>
  <c r="O112" i="16"/>
  <c r="P112" i="16"/>
  <c r="Q112" i="16"/>
  <c r="F112" i="16"/>
  <c r="F111" i="16"/>
  <c r="G111" i="16"/>
  <c r="H111" i="16"/>
  <c r="I111" i="16"/>
  <c r="J111" i="16"/>
  <c r="K111" i="16"/>
  <c r="L111" i="16"/>
  <c r="M111" i="16"/>
  <c r="N111" i="16"/>
  <c r="O111" i="16"/>
  <c r="P111" i="16"/>
  <c r="Q111" i="16"/>
  <c r="G110" i="16"/>
  <c r="H110" i="16"/>
  <c r="I110" i="16"/>
  <c r="J110" i="16"/>
  <c r="K110" i="16"/>
  <c r="L110" i="16"/>
  <c r="M110" i="16"/>
  <c r="N110" i="16"/>
  <c r="O110" i="16"/>
  <c r="P110" i="16"/>
  <c r="Q110" i="16"/>
  <c r="F110" i="16"/>
  <c r="G109" i="16"/>
  <c r="H109" i="16"/>
  <c r="I109" i="16"/>
  <c r="J109" i="16"/>
  <c r="K109" i="16"/>
  <c r="L109" i="16"/>
  <c r="M109" i="16"/>
  <c r="N109" i="16"/>
  <c r="O109" i="16"/>
  <c r="P109" i="16"/>
  <c r="Q109" i="16"/>
  <c r="F109" i="16"/>
  <c r="F108" i="16"/>
  <c r="G108" i="16"/>
  <c r="H108" i="16"/>
  <c r="I108" i="16"/>
  <c r="J108" i="16"/>
  <c r="K108" i="16"/>
  <c r="L108" i="16"/>
  <c r="M108" i="16"/>
  <c r="N108" i="16"/>
  <c r="O108" i="16"/>
  <c r="P108" i="16"/>
  <c r="Q108" i="16"/>
  <c r="G107" i="16"/>
  <c r="H107" i="16"/>
  <c r="I107" i="16"/>
  <c r="J107" i="16"/>
  <c r="K107" i="16"/>
  <c r="L107" i="16"/>
  <c r="M107" i="16"/>
  <c r="N107" i="16"/>
  <c r="O107" i="16"/>
  <c r="P107" i="16"/>
  <c r="Q107" i="16"/>
  <c r="F107" i="16"/>
  <c r="G106" i="16"/>
  <c r="H106" i="16"/>
  <c r="I106" i="16"/>
  <c r="J106" i="16"/>
  <c r="K106" i="16"/>
  <c r="L106" i="16"/>
  <c r="M106" i="16"/>
  <c r="N106" i="16"/>
  <c r="O106" i="16"/>
  <c r="P106" i="16"/>
  <c r="Q106" i="16"/>
  <c r="F106" i="16"/>
  <c r="P105" i="16"/>
  <c r="G105" i="16"/>
  <c r="H105" i="16"/>
  <c r="I105" i="16"/>
  <c r="J105" i="16"/>
  <c r="K105" i="16"/>
  <c r="L105" i="16"/>
  <c r="M105" i="16"/>
  <c r="N105" i="16"/>
  <c r="O105" i="16"/>
  <c r="Q105" i="16"/>
  <c r="B64" i="15" l="1"/>
  <c r="C62" i="15"/>
  <c r="E62" i="15" s="1"/>
  <c r="E57" i="15"/>
  <c r="Q21" i="18"/>
  <c r="Q20" i="15"/>
  <c r="Q19" i="15"/>
  <c r="Q18" i="15"/>
  <c r="R56" i="16"/>
  <c r="R55" i="16"/>
  <c r="R49" i="16"/>
  <c r="R54" i="16"/>
  <c r="R53" i="16"/>
  <c r="R52" i="16"/>
  <c r="R51" i="16"/>
  <c r="R50" i="16"/>
  <c r="R42" i="16"/>
  <c r="R41" i="16"/>
  <c r="R40" i="16"/>
  <c r="R39" i="16"/>
  <c r="R38" i="16"/>
  <c r="R37" i="16"/>
  <c r="R36" i="16"/>
  <c r="R35" i="16"/>
  <c r="R32" i="16"/>
  <c r="R31" i="16"/>
  <c r="R30" i="16"/>
  <c r="R29" i="16"/>
  <c r="R28" i="16"/>
  <c r="R27" i="16"/>
  <c r="R26" i="16"/>
  <c r="R25" i="16"/>
  <c r="R22" i="16"/>
  <c r="R21" i="16"/>
  <c r="R20" i="16"/>
  <c r="R19" i="16"/>
  <c r="R18" i="16"/>
  <c r="R17" i="16"/>
  <c r="R16" i="16"/>
  <c r="R15" i="16"/>
  <c r="R43" i="16" l="1"/>
  <c r="R23" i="16"/>
  <c r="R33" i="16"/>
  <c r="E842" i="17"/>
  <c r="E841" i="17"/>
  <c r="E840" i="17"/>
  <c r="E839" i="17"/>
  <c r="E838" i="17"/>
  <c r="E837" i="17"/>
  <c r="E836" i="17"/>
  <c r="E835" i="17"/>
  <c r="E834" i="17"/>
  <c r="E833" i="17"/>
  <c r="E832" i="17"/>
  <c r="E831" i="17"/>
  <c r="E830" i="17"/>
  <c r="E829" i="17"/>
  <c r="E828" i="17"/>
  <c r="E827" i="17"/>
  <c r="E826" i="17"/>
  <c r="E825" i="17"/>
  <c r="E824" i="17"/>
  <c r="E823" i="17"/>
  <c r="E822" i="17"/>
  <c r="E821" i="17"/>
  <c r="E820" i="17"/>
  <c r="E819" i="17"/>
  <c r="E818" i="17"/>
  <c r="E817" i="17"/>
  <c r="E816" i="17"/>
  <c r="E815" i="17"/>
  <c r="E814" i="17"/>
  <c r="E813" i="17"/>
  <c r="E812" i="17"/>
  <c r="E811" i="17"/>
  <c r="E810" i="17"/>
  <c r="E809" i="17"/>
  <c r="E808" i="17"/>
  <c r="E807" i="17"/>
  <c r="E806" i="17"/>
  <c r="E805" i="17"/>
  <c r="E804" i="17"/>
  <c r="E803" i="17"/>
  <c r="E802" i="17"/>
  <c r="E801" i="17"/>
  <c r="E800" i="17"/>
  <c r="E799" i="17"/>
  <c r="E798" i="17"/>
  <c r="E797" i="17"/>
  <c r="E796" i="17"/>
  <c r="E795" i="17"/>
  <c r="E794" i="17"/>
  <c r="E793" i="17"/>
  <c r="E792" i="17"/>
  <c r="E791" i="17"/>
  <c r="E790" i="17"/>
  <c r="E789" i="17"/>
  <c r="E788" i="17"/>
  <c r="E787" i="17"/>
  <c r="E786" i="17"/>
  <c r="E785" i="17"/>
  <c r="E784" i="17"/>
  <c r="E783" i="17"/>
  <c r="E782" i="17"/>
  <c r="E781" i="17"/>
  <c r="E780" i="17"/>
  <c r="E779" i="17"/>
  <c r="E778" i="17"/>
  <c r="E777" i="17"/>
  <c r="E776" i="17"/>
  <c r="E775" i="17"/>
  <c r="E774" i="17"/>
  <c r="E773" i="17"/>
  <c r="E772" i="17"/>
  <c r="E771" i="17"/>
  <c r="E770" i="17"/>
  <c r="E769" i="17"/>
  <c r="E768" i="17"/>
  <c r="E767" i="17"/>
  <c r="E766" i="17"/>
  <c r="E765" i="17"/>
  <c r="E764" i="17"/>
  <c r="E763" i="17"/>
  <c r="E762" i="17"/>
  <c r="E761" i="17"/>
  <c r="E760" i="17"/>
  <c r="E759" i="17"/>
  <c r="E758" i="17"/>
  <c r="E757" i="17"/>
  <c r="E756" i="17"/>
  <c r="E755" i="17"/>
  <c r="E754" i="17"/>
  <c r="E753" i="17"/>
  <c r="E752" i="17"/>
  <c r="E751" i="17"/>
  <c r="E750" i="17"/>
  <c r="E749" i="17"/>
  <c r="E748" i="17"/>
  <c r="E747" i="17"/>
  <c r="E746" i="17"/>
  <c r="E745" i="17"/>
  <c r="E744" i="17"/>
  <c r="E743" i="17"/>
  <c r="E742" i="17"/>
  <c r="E741" i="17"/>
  <c r="E740" i="17"/>
  <c r="E739" i="17"/>
  <c r="E738" i="17"/>
  <c r="E737" i="17"/>
  <c r="E736" i="17"/>
  <c r="E735" i="17"/>
  <c r="E734" i="17"/>
  <c r="E733" i="17"/>
  <c r="E732" i="17"/>
  <c r="E731" i="17"/>
  <c r="E730" i="17"/>
  <c r="E729" i="17"/>
  <c r="E728" i="17"/>
  <c r="E727" i="17"/>
  <c r="E726" i="17"/>
  <c r="E725" i="17"/>
  <c r="E724" i="17"/>
  <c r="E723" i="17"/>
  <c r="E722" i="17"/>
  <c r="E721" i="17"/>
  <c r="E720" i="17"/>
  <c r="E719" i="17"/>
  <c r="E718" i="17"/>
  <c r="E717" i="17"/>
  <c r="E716" i="17"/>
  <c r="E715" i="17"/>
  <c r="E714" i="17"/>
  <c r="E713" i="17"/>
  <c r="E712" i="17"/>
  <c r="E711" i="17"/>
  <c r="E710" i="17"/>
  <c r="E709" i="17"/>
  <c r="E708" i="17"/>
  <c r="E707" i="17"/>
  <c r="E706" i="17"/>
  <c r="E705" i="17"/>
  <c r="E704" i="17"/>
  <c r="E703" i="17"/>
  <c r="E702" i="17"/>
  <c r="E701" i="17"/>
  <c r="E700" i="17"/>
  <c r="E699" i="17"/>
  <c r="E698" i="17"/>
  <c r="E697" i="17"/>
  <c r="E696" i="17"/>
  <c r="E695" i="17"/>
  <c r="E694" i="17"/>
  <c r="E693" i="17"/>
  <c r="E692" i="17"/>
  <c r="E691" i="17"/>
  <c r="E690" i="17"/>
  <c r="E689" i="17"/>
  <c r="E688" i="17"/>
  <c r="E687" i="17"/>
  <c r="E686" i="17"/>
  <c r="E685" i="17"/>
  <c r="E684" i="17"/>
  <c r="E683" i="17"/>
  <c r="E682" i="17"/>
  <c r="E681" i="17"/>
  <c r="E680" i="17"/>
  <c r="E679" i="17"/>
  <c r="E678" i="17"/>
  <c r="E677" i="17"/>
  <c r="E676" i="17"/>
  <c r="E675" i="17"/>
  <c r="E674" i="17"/>
  <c r="E673" i="17"/>
  <c r="E672" i="17"/>
  <c r="E671" i="17"/>
  <c r="E670" i="17"/>
  <c r="E669" i="17"/>
  <c r="E668" i="17"/>
  <c r="E667" i="17"/>
  <c r="E666" i="17"/>
  <c r="E665" i="17"/>
  <c r="E664" i="17"/>
  <c r="E663" i="17"/>
  <c r="E662" i="17"/>
  <c r="E661" i="17"/>
  <c r="E660" i="17"/>
  <c r="E659" i="17"/>
  <c r="E658" i="17"/>
  <c r="E657" i="17"/>
  <c r="E656" i="17"/>
  <c r="E655" i="17"/>
  <c r="E654" i="17"/>
  <c r="E653" i="17"/>
  <c r="E652" i="17"/>
  <c r="E651" i="17"/>
  <c r="E650" i="17"/>
  <c r="E649" i="17"/>
  <c r="E648" i="17"/>
  <c r="E647" i="17"/>
  <c r="E646" i="17"/>
  <c r="E645" i="17"/>
  <c r="E644" i="17"/>
  <c r="E643" i="17"/>
  <c r="E642" i="17"/>
  <c r="E641" i="17"/>
  <c r="E640" i="17"/>
  <c r="E639" i="17"/>
  <c r="E638" i="17"/>
  <c r="E637" i="17"/>
  <c r="E636" i="17"/>
  <c r="E635" i="17"/>
  <c r="E634" i="17"/>
  <c r="E633" i="17"/>
  <c r="E632" i="17"/>
  <c r="E631" i="17"/>
  <c r="E630" i="17"/>
  <c r="E629" i="17"/>
  <c r="E628" i="17"/>
  <c r="E627" i="17"/>
  <c r="E626" i="17"/>
  <c r="E625" i="17"/>
  <c r="E624" i="17"/>
  <c r="E623" i="17"/>
  <c r="E622" i="17"/>
  <c r="E621" i="17"/>
  <c r="E620" i="17"/>
  <c r="E619" i="17"/>
  <c r="E618" i="17"/>
  <c r="E617" i="17"/>
  <c r="E616" i="17"/>
  <c r="E615" i="17"/>
  <c r="E614" i="17"/>
  <c r="E613" i="17"/>
  <c r="E612" i="17"/>
  <c r="E611" i="17"/>
  <c r="E610" i="17"/>
  <c r="E609" i="17"/>
  <c r="E608" i="17"/>
  <c r="E607" i="17"/>
  <c r="E606" i="17"/>
  <c r="E605" i="17"/>
  <c r="E604" i="17"/>
  <c r="E603" i="17"/>
  <c r="E602" i="17"/>
  <c r="E601" i="17"/>
  <c r="E600" i="17"/>
  <c r="E599" i="17"/>
  <c r="E598" i="17"/>
  <c r="E597" i="17"/>
  <c r="E596" i="17"/>
  <c r="E595" i="17"/>
  <c r="E594" i="17"/>
  <c r="E593" i="17"/>
  <c r="E592" i="17"/>
  <c r="E591" i="17"/>
  <c r="E590" i="17"/>
  <c r="E589" i="17"/>
  <c r="E588" i="17"/>
  <c r="E587" i="17"/>
  <c r="E586" i="17"/>
  <c r="E585" i="17"/>
  <c r="E584" i="17"/>
  <c r="E583" i="17"/>
  <c r="E582" i="17"/>
  <c r="E581" i="17"/>
  <c r="E580" i="17"/>
  <c r="E579" i="17"/>
  <c r="E578" i="17"/>
  <c r="E577" i="17"/>
  <c r="E576" i="17"/>
  <c r="E575" i="17"/>
  <c r="E574" i="17"/>
  <c r="E573" i="17"/>
  <c r="E572" i="17"/>
  <c r="E571" i="17"/>
  <c r="E570" i="17"/>
  <c r="E569" i="17"/>
  <c r="E568" i="17"/>
  <c r="E567" i="17"/>
  <c r="E566" i="17"/>
  <c r="E565" i="17"/>
  <c r="E564" i="17"/>
  <c r="E563" i="17"/>
  <c r="E562" i="17"/>
  <c r="E561" i="17"/>
  <c r="E560" i="17"/>
  <c r="E559" i="17"/>
  <c r="E558" i="17"/>
  <c r="E557" i="17"/>
  <c r="E556" i="17"/>
  <c r="E555" i="17"/>
  <c r="E554" i="17"/>
  <c r="E553" i="17"/>
  <c r="E552" i="17"/>
  <c r="E551" i="17"/>
  <c r="E550" i="17"/>
  <c r="E549" i="17"/>
  <c r="E548" i="17"/>
  <c r="E547" i="17"/>
  <c r="E546" i="17"/>
  <c r="E545" i="17"/>
  <c r="E544" i="17"/>
  <c r="E543" i="17"/>
  <c r="E542" i="17"/>
  <c r="E541" i="17"/>
  <c r="E540" i="17"/>
  <c r="E539" i="17"/>
  <c r="E538" i="17"/>
  <c r="E537" i="17"/>
  <c r="E536" i="17"/>
  <c r="E535" i="17"/>
  <c r="E534" i="17"/>
  <c r="E533" i="17"/>
  <c r="E532" i="17"/>
  <c r="E531" i="17"/>
  <c r="E530" i="17"/>
  <c r="E529" i="17"/>
  <c r="E528" i="17"/>
  <c r="E527" i="17"/>
  <c r="E526" i="17"/>
  <c r="E525" i="17"/>
  <c r="E524" i="17"/>
  <c r="E523" i="17"/>
  <c r="E522" i="17"/>
  <c r="E521" i="17"/>
  <c r="E520" i="17"/>
  <c r="E519" i="17"/>
  <c r="E518" i="17"/>
  <c r="E517" i="17"/>
  <c r="E516" i="17"/>
  <c r="E515" i="17"/>
  <c r="E514" i="17"/>
  <c r="E513" i="17"/>
  <c r="E512" i="17"/>
  <c r="E511" i="17"/>
  <c r="E510" i="17"/>
  <c r="E509" i="17"/>
  <c r="E508" i="17"/>
  <c r="E507" i="17"/>
  <c r="E506" i="17"/>
  <c r="E505" i="17"/>
  <c r="E504" i="17"/>
  <c r="E503" i="17"/>
  <c r="E502" i="17"/>
  <c r="E501" i="17"/>
  <c r="E500" i="17"/>
  <c r="E499" i="17"/>
  <c r="E498" i="17"/>
  <c r="E497" i="17"/>
  <c r="E496" i="17"/>
  <c r="E495" i="17"/>
  <c r="E494" i="17"/>
  <c r="E493" i="17"/>
  <c r="E492" i="17"/>
  <c r="E491" i="17"/>
  <c r="E490" i="17"/>
  <c r="E489" i="17"/>
  <c r="E488" i="17"/>
  <c r="E487" i="17"/>
  <c r="E486" i="17"/>
  <c r="E485" i="17"/>
  <c r="E484" i="17"/>
  <c r="E483" i="17"/>
  <c r="E482" i="17"/>
  <c r="E481" i="17"/>
  <c r="E480" i="17"/>
  <c r="E479" i="17"/>
  <c r="E478" i="17"/>
  <c r="E477" i="17"/>
  <c r="E476" i="17"/>
  <c r="E475" i="17"/>
  <c r="E474" i="17"/>
  <c r="E473" i="17"/>
  <c r="E472" i="17"/>
  <c r="E471" i="17"/>
  <c r="E374" i="17"/>
  <c r="E373" i="17"/>
  <c r="E372" i="17"/>
  <c r="E371" i="17"/>
  <c r="E370" i="17"/>
  <c r="E369" i="17"/>
  <c r="E368" i="17"/>
  <c r="E367" i="17"/>
  <c r="E366" i="17"/>
  <c r="E365" i="17"/>
  <c r="E364" i="17"/>
  <c r="E363" i="17"/>
  <c r="E362" i="17"/>
  <c r="E361" i="17"/>
  <c r="E360" i="17"/>
  <c r="E359" i="17"/>
  <c r="E358" i="17"/>
  <c r="E357" i="17"/>
  <c r="E356" i="17"/>
  <c r="E355" i="17"/>
  <c r="E354" i="17"/>
  <c r="E353" i="17"/>
  <c r="E352" i="17"/>
  <c r="E351" i="17"/>
  <c r="E350" i="17"/>
  <c r="E349" i="17"/>
  <c r="E348" i="17"/>
  <c r="E347" i="17"/>
  <c r="E346" i="17"/>
  <c r="E345" i="17"/>
  <c r="E344" i="17"/>
  <c r="E343" i="17"/>
  <c r="E342" i="17"/>
  <c r="E341" i="17"/>
  <c r="E340" i="17"/>
  <c r="E339" i="17"/>
  <c r="E338" i="17"/>
  <c r="E337" i="17"/>
  <c r="E336" i="17"/>
  <c r="E335" i="17"/>
  <c r="E334" i="17"/>
  <c r="E333" i="17"/>
  <c r="E332" i="17"/>
  <c r="E331" i="17"/>
  <c r="E330" i="17"/>
  <c r="E329" i="17"/>
  <c r="E328" i="17"/>
  <c r="E327" i="17"/>
  <c r="E326" i="17"/>
  <c r="E325" i="17"/>
  <c r="E324" i="17"/>
  <c r="E323" i="17"/>
  <c r="E322" i="17"/>
  <c r="E321" i="17"/>
  <c r="E320" i="17"/>
  <c r="E319" i="17"/>
  <c r="E318" i="17"/>
  <c r="E317" i="17"/>
  <c r="E316" i="17"/>
  <c r="E315" i="17"/>
  <c r="E314" i="17"/>
  <c r="E313" i="17"/>
  <c r="E312" i="17"/>
  <c r="E311" i="17"/>
  <c r="E310" i="17"/>
  <c r="E309" i="17"/>
  <c r="E308" i="17"/>
  <c r="E307" i="17"/>
  <c r="E306" i="17"/>
  <c r="E305" i="17"/>
  <c r="E304" i="17"/>
  <c r="E303" i="17"/>
  <c r="E302" i="17"/>
  <c r="E301" i="17"/>
  <c r="E300" i="17"/>
  <c r="E299" i="17"/>
  <c r="E298" i="17"/>
  <c r="E297" i="17"/>
  <c r="E296" i="17"/>
  <c r="E295" i="17"/>
  <c r="E294" i="17"/>
  <c r="E293" i="17"/>
  <c r="E292" i="17"/>
  <c r="E291" i="17"/>
  <c r="E290" i="17"/>
  <c r="E289" i="17"/>
  <c r="E288" i="17"/>
  <c r="E287" i="17"/>
  <c r="E286" i="17"/>
  <c r="E285" i="17"/>
  <c r="E284" i="17"/>
  <c r="E283" i="17"/>
  <c r="E282" i="17"/>
  <c r="E281" i="17"/>
  <c r="E280" i="17"/>
  <c r="E279" i="17"/>
  <c r="E219" i="17"/>
  <c r="E220" i="17"/>
  <c r="E221" i="17"/>
  <c r="E222" i="17"/>
  <c r="E223" i="17"/>
  <c r="E224" i="17"/>
  <c r="E225" i="17"/>
  <c r="E226" i="17"/>
  <c r="E227" i="17"/>
  <c r="E228" i="17"/>
  <c r="E229" i="17"/>
  <c r="E230" i="17"/>
  <c r="E231" i="17"/>
  <c r="E232" i="17"/>
  <c r="E233" i="17"/>
  <c r="E234" i="17"/>
  <c r="E235" i="17"/>
  <c r="E236" i="17"/>
  <c r="E237" i="17"/>
  <c r="E238" i="17"/>
  <c r="E239" i="17"/>
  <c r="E240" i="17"/>
  <c r="E241" i="17"/>
  <c r="E242" i="17"/>
  <c r="E243" i="17"/>
  <c r="E244" i="17"/>
  <c r="E245" i="17"/>
  <c r="E246" i="17"/>
  <c r="E247" i="17"/>
  <c r="E248" i="17"/>
  <c r="E249" i="17"/>
  <c r="E250" i="17"/>
  <c r="E251" i="17"/>
  <c r="E252" i="17"/>
  <c r="E253" i="17"/>
  <c r="E254" i="17"/>
  <c r="E255" i="17"/>
  <c r="E256" i="17"/>
  <c r="E257" i="17"/>
  <c r="E258" i="17"/>
  <c r="E259" i="17"/>
  <c r="E260" i="17"/>
  <c r="E261" i="17"/>
  <c r="E262" i="17"/>
  <c r="E263" i="17"/>
  <c r="E264" i="17"/>
  <c r="E265" i="17"/>
  <c r="E266" i="17"/>
  <c r="E267" i="17"/>
  <c r="E268" i="17"/>
  <c r="E269" i="17"/>
  <c r="E270" i="17"/>
  <c r="E271" i="17"/>
  <c r="E272" i="17"/>
  <c r="E273" i="17"/>
  <c r="E274" i="17"/>
  <c r="E275" i="17"/>
  <c r="E276" i="17"/>
  <c r="E277" i="17"/>
  <c r="E278" i="17"/>
  <c r="E218" i="17"/>
  <c r="E217" i="17"/>
  <c r="E216" i="17"/>
  <c r="E215" i="17"/>
  <c r="E214" i="17"/>
  <c r="E213" i="17"/>
  <c r="E212" i="17"/>
  <c r="E211" i="17"/>
  <c r="E210" i="17"/>
  <c r="E209" i="17"/>
  <c r="E208" i="17"/>
  <c r="E207" i="17"/>
  <c r="E206" i="17"/>
  <c r="E205" i="17"/>
  <c r="E204" i="17"/>
  <c r="E203" i="17"/>
  <c r="E202" i="17"/>
  <c r="E201" i="17"/>
  <c r="E200" i="17"/>
  <c r="E199" i="17"/>
  <c r="E198" i="17"/>
  <c r="E197" i="17"/>
  <c r="E196" i="17"/>
  <c r="E195" i="17"/>
  <c r="E183" i="17" l="1"/>
  <c r="E184" i="17"/>
  <c r="E185" i="17"/>
  <c r="E186" i="17"/>
  <c r="E187" i="17"/>
  <c r="E188" i="17"/>
  <c r="E189" i="17"/>
  <c r="E190" i="17"/>
  <c r="E191" i="17"/>
  <c r="E192" i="17"/>
  <c r="E193" i="17"/>
  <c r="E194" i="17"/>
  <c r="E182" i="17" l="1"/>
  <c r="E181" i="17"/>
  <c r="E180" i="17"/>
  <c r="E179" i="17"/>
  <c r="E178" i="17"/>
  <c r="E177" i="17"/>
  <c r="E176" i="17"/>
  <c r="E175" i="17"/>
  <c r="E174" i="17"/>
  <c r="E173" i="17"/>
  <c r="E172" i="17"/>
  <c r="E171" i="17"/>
  <c r="E170" i="17"/>
  <c r="E169" i="17"/>
  <c r="E168" i="17"/>
  <c r="E167" i="17"/>
  <c r="E166" i="17"/>
  <c r="E165" i="17"/>
  <c r="E164" i="17"/>
  <c r="E163" i="17"/>
  <c r="E162" i="17"/>
  <c r="E161" i="17"/>
  <c r="E160" i="17"/>
  <c r="E159" i="17"/>
  <c r="E158" i="17"/>
  <c r="E157" i="17"/>
  <c r="E156" i="17"/>
  <c r="E155" i="17"/>
  <c r="E154" i="17"/>
  <c r="E153" i="17"/>
  <c r="E152" i="17"/>
  <c r="E151" i="17"/>
  <c r="E150" i="17"/>
  <c r="E149" i="17"/>
  <c r="E148" i="17"/>
  <c r="E147" i="17"/>
  <c r="E146" i="17"/>
  <c r="E145" i="17"/>
  <c r="E144" i="17"/>
  <c r="E143" i="17"/>
  <c r="E142" i="17"/>
  <c r="E141" i="17"/>
  <c r="E140" i="17"/>
  <c r="E139" i="17"/>
  <c r="E138" i="17"/>
  <c r="E137" i="17"/>
  <c r="E136" i="17"/>
  <c r="E135" i="17"/>
  <c r="E134" i="17"/>
  <c r="E133" i="17"/>
  <c r="E132" i="17"/>
  <c r="E131" i="17"/>
  <c r="E130" i="17"/>
  <c r="E129" i="17"/>
  <c r="E128" i="17"/>
  <c r="E127" i="17"/>
  <c r="E126" i="17"/>
  <c r="E125" i="17"/>
  <c r="E124" i="17"/>
  <c r="E123" i="17"/>
  <c r="E122" i="17"/>
  <c r="E121" i="17"/>
  <c r="E120" i="17"/>
  <c r="E119" i="17"/>
  <c r="E118" i="17"/>
  <c r="E117" i="17"/>
  <c r="E116" i="17"/>
  <c r="E115" i="17"/>
  <c r="E114" i="17"/>
  <c r="E113" i="17"/>
  <c r="E112" i="17"/>
  <c r="E111" i="17"/>
  <c r="E110" i="17"/>
  <c r="E109" i="17"/>
  <c r="E108" i="17"/>
  <c r="E107" i="17"/>
  <c r="E106" i="17"/>
  <c r="E105" i="17"/>
  <c r="E104" i="17"/>
  <c r="E103" i="17"/>
  <c r="E102" i="17"/>
  <c r="E101" i="17"/>
  <c r="E100" i="17"/>
  <c r="E99" i="17"/>
  <c r="E98" i="17"/>
  <c r="E97" i="17"/>
  <c r="E96" i="17"/>
  <c r="E95" i="17"/>
  <c r="E94" i="17"/>
  <c r="E93" i="17"/>
  <c r="E92" i="17"/>
  <c r="E91" i="17"/>
  <c r="E90" i="17"/>
  <c r="E89" i="17"/>
  <c r="E88" i="17"/>
  <c r="E87" i="17"/>
  <c r="E86" i="17"/>
  <c r="E85" i="17"/>
  <c r="E84" i="17"/>
  <c r="E83" i="17"/>
  <c r="E82" i="17"/>
  <c r="E81" i="17"/>
  <c r="E80" i="17"/>
  <c r="E79" i="17"/>
  <c r="E78" i="17"/>
  <c r="E77" i="17"/>
  <c r="E76" i="17"/>
  <c r="E75" i="17"/>
  <c r="E74" i="17"/>
  <c r="E73" i="17"/>
  <c r="E72" i="17"/>
  <c r="E71" i="17"/>
  <c r="E70" i="17"/>
  <c r="E69" i="17"/>
  <c r="E68" i="17"/>
  <c r="E67" i="17"/>
  <c r="E66" i="17"/>
  <c r="E65" i="17"/>
  <c r="E64" i="17"/>
  <c r="E63" i="17"/>
  <c r="Q36" i="15" l="1"/>
  <c r="Q40" i="15"/>
  <c r="Q41" i="15"/>
  <c r="Q37" i="15"/>
  <c r="Q42" i="15"/>
  <c r="Q38" i="15"/>
  <c r="Q34" i="15"/>
  <c r="Q39" i="15"/>
  <c r="Q35" i="15"/>
  <c r="Q25" i="15"/>
  <c r="Q26" i="15"/>
  <c r="Q27" i="15"/>
  <c r="Q28" i="15"/>
  <c r="Q24" i="15"/>
  <c r="Q21" i="15"/>
  <c r="Q22" i="15"/>
  <c r="Q13" i="15"/>
  <c r="Q14" i="15"/>
  <c r="Q15" i="15"/>
  <c r="Q16" i="15"/>
  <c r="Q12" i="15"/>
  <c r="E4" i="17" l="1"/>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3" i="17"/>
  <c r="G44" i="8" l="1"/>
  <c r="K44" i="8"/>
  <c r="D7" i="8"/>
  <c r="H7" i="8"/>
  <c r="D69" i="7"/>
  <c r="E69" i="7"/>
  <c r="F69" i="7"/>
  <c r="G69" i="7"/>
  <c r="H69" i="7"/>
  <c r="I69" i="7"/>
  <c r="J69" i="7"/>
  <c r="K69" i="7"/>
  <c r="L69" i="7"/>
  <c r="M69" i="7"/>
  <c r="N69" i="7"/>
  <c r="D70" i="7"/>
  <c r="E70" i="7"/>
  <c r="F70" i="7"/>
  <c r="G70" i="7"/>
  <c r="H70" i="7"/>
  <c r="I70" i="7"/>
  <c r="J70" i="7"/>
  <c r="K70" i="7"/>
  <c r="L70" i="7"/>
  <c r="M70" i="7"/>
  <c r="N70" i="7"/>
  <c r="D71" i="7"/>
  <c r="E71" i="7"/>
  <c r="F71" i="7"/>
  <c r="G71" i="7"/>
  <c r="H71" i="7"/>
  <c r="I71" i="7"/>
  <c r="J71" i="7"/>
  <c r="K71" i="7"/>
  <c r="L71" i="7"/>
  <c r="M71" i="7"/>
  <c r="N71" i="7"/>
  <c r="C70" i="7"/>
  <c r="C71" i="7"/>
  <c r="C69" i="7"/>
  <c r="D61" i="7"/>
  <c r="E61" i="7"/>
  <c r="F61" i="7"/>
  <c r="G61" i="7"/>
  <c r="H61" i="7"/>
  <c r="I61" i="7"/>
  <c r="J61" i="7"/>
  <c r="K61" i="7"/>
  <c r="L61" i="7"/>
  <c r="M61" i="7"/>
  <c r="N61" i="7"/>
  <c r="C61" i="7"/>
  <c r="D53" i="7"/>
  <c r="E53" i="7"/>
  <c r="F53" i="7"/>
  <c r="G53" i="7"/>
  <c r="H53" i="7"/>
  <c r="I53" i="7"/>
  <c r="J53" i="7"/>
  <c r="K53" i="7"/>
  <c r="L53" i="7"/>
  <c r="M53" i="7"/>
  <c r="N53" i="7"/>
  <c r="C50" i="7"/>
  <c r="C53" i="7"/>
  <c r="D45" i="7"/>
  <c r="E45" i="7"/>
  <c r="F45" i="7"/>
  <c r="G45" i="7"/>
  <c r="H45" i="7"/>
  <c r="I45" i="7"/>
  <c r="J45" i="7"/>
  <c r="K45" i="7"/>
  <c r="L45" i="7"/>
  <c r="M45" i="7"/>
  <c r="N45" i="7"/>
  <c r="C45" i="7"/>
  <c r="D35" i="7"/>
  <c r="E35" i="7"/>
  <c r="F35" i="7"/>
  <c r="G35" i="7"/>
  <c r="H35" i="7"/>
  <c r="I35" i="7"/>
  <c r="J35" i="7"/>
  <c r="K35" i="7"/>
  <c r="L35" i="7"/>
  <c r="M35" i="7"/>
  <c r="N35" i="7"/>
  <c r="D36" i="7"/>
  <c r="E36" i="7"/>
  <c r="F36" i="7"/>
  <c r="G36" i="7"/>
  <c r="H36" i="7"/>
  <c r="I36" i="7"/>
  <c r="J36" i="7"/>
  <c r="K36" i="7"/>
  <c r="L36" i="7"/>
  <c r="M36" i="7"/>
  <c r="N36" i="7"/>
  <c r="D37" i="7"/>
  <c r="E37" i="7"/>
  <c r="F37" i="7"/>
  <c r="G37" i="7"/>
  <c r="H37" i="7"/>
  <c r="I37" i="7"/>
  <c r="J37" i="7"/>
  <c r="K37" i="7"/>
  <c r="L37" i="7"/>
  <c r="M37" i="7"/>
  <c r="N37" i="7"/>
  <c r="C36" i="7"/>
  <c r="C37" i="7"/>
  <c r="C35" i="7"/>
  <c r="D27" i="7"/>
  <c r="E27" i="7"/>
  <c r="F27" i="7"/>
  <c r="G27" i="7"/>
  <c r="H27" i="7"/>
  <c r="I27" i="7"/>
  <c r="J27" i="7"/>
  <c r="K27" i="7"/>
  <c r="L27" i="7"/>
  <c r="M27" i="7"/>
  <c r="N27" i="7"/>
  <c r="C27" i="7"/>
  <c r="H24" i="7"/>
  <c r="L24" i="7"/>
  <c r="D19" i="7"/>
  <c r="E19" i="7"/>
  <c r="F19" i="7"/>
  <c r="G19" i="7"/>
  <c r="H19" i="7"/>
  <c r="I19" i="7"/>
  <c r="J19" i="7"/>
  <c r="K19" i="7"/>
  <c r="L19" i="7"/>
  <c r="M19" i="7"/>
  <c r="N19" i="7"/>
  <c r="C19" i="7"/>
  <c r="D11" i="7"/>
  <c r="E11" i="7"/>
  <c r="F11" i="7"/>
  <c r="G11" i="7"/>
  <c r="H11" i="7"/>
  <c r="I11" i="7"/>
  <c r="J11" i="7"/>
  <c r="K11" i="7"/>
  <c r="L11" i="7"/>
  <c r="M11" i="7"/>
  <c r="N11" i="7"/>
  <c r="C11" i="7"/>
  <c r="D16" i="4"/>
  <c r="D44" i="8" s="1"/>
  <c r="E16" i="4"/>
  <c r="E44" i="8" s="1"/>
  <c r="F16" i="4"/>
  <c r="F44" i="8" s="1"/>
  <c r="G16" i="4"/>
  <c r="G50" i="7" s="1"/>
  <c r="H16" i="4"/>
  <c r="H44" i="8" s="1"/>
  <c r="I16" i="4"/>
  <c r="I44" i="8" s="1"/>
  <c r="J16" i="4"/>
  <c r="J44" i="8" s="1"/>
  <c r="K16" i="4"/>
  <c r="K50" i="7" s="1"/>
  <c r="L16" i="4"/>
  <c r="L44" i="8" s="1"/>
  <c r="M16" i="4"/>
  <c r="M44" i="8" s="1"/>
  <c r="N16" i="4"/>
  <c r="N44" i="8" s="1"/>
  <c r="C16" i="4"/>
  <c r="C44" i="8" s="1"/>
  <c r="E41" i="4"/>
  <c r="E21" i="8" s="1"/>
  <c r="F41" i="4"/>
  <c r="F21" i="8" s="1"/>
  <c r="G41" i="4"/>
  <c r="G21" i="8" s="1"/>
  <c r="H41" i="4"/>
  <c r="H21" i="8" s="1"/>
  <c r="I41" i="4"/>
  <c r="I21" i="8" s="1"/>
  <c r="J41" i="4"/>
  <c r="J21" i="8" s="1"/>
  <c r="K41" i="4"/>
  <c r="K21" i="8" s="1"/>
  <c r="L41" i="4"/>
  <c r="L62" i="4" s="1"/>
  <c r="L83" i="4" s="1"/>
  <c r="M41" i="4"/>
  <c r="M21" i="8" s="1"/>
  <c r="N41" i="4"/>
  <c r="N21" i="8" s="1"/>
  <c r="D41" i="4"/>
  <c r="D21" i="8" s="1"/>
  <c r="C41" i="4"/>
  <c r="C21" i="8" s="1"/>
  <c r="D33" i="4"/>
  <c r="D8" i="7" s="1"/>
  <c r="E33" i="4"/>
  <c r="E7" i="8" s="1"/>
  <c r="F33" i="4"/>
  <c r="F8" i="7" s="1"/>
  <c r="G33" i="4"/>
  <c r="G8" i="7" s="1"/>
  <c r="H33" i="4"/>
  <c r="H8" i="7" s="1"/>
  <c r="I33" i="4"/>
  <c r="I7" i="8" s="1"/>
  <c r="J33" i="4"/>
  <c r="J8" i="7" s="1"/>
  <c r="K33" i="4"/>
  <c r="K8" i="7" s="1"/>
  <c r="L33" i="4"/>
  <c r="L8" i="7" s="1"/>
  <c r="M33" i="4"/>
  <c r="M7" i="8" s="1"/>
  <c r="N33" i="4"/>
  <c r="N8" i="7" s="1"/>
  <c r="D37" i="4"/>
  <c r="D14" i="8" s="1"/>
  <c r="E37" i="4"/>
  <c r="E14" i="8" s="1"/>
  <c r="F37" i="4"/>
  <c r="F14" i="8" s="1"/>
  <c r="G37" i="4"/>
  <c r="G14" i="8" s="1"/>
  <c r="H37" i="4"/>
  <c r="H14" i="8" s="1"/>
  <c r="I37" i="4"/>
  <c r="I14" i="8" s="1"/>
  <c r="J37" i="4"/>
  <c r="J14" i="8" s="1"/>
  <c r="K37" i="4"/>
  <c r="K14" i="8" s="1"/>
  <c r="L37" i="4"/>
  <c r="L16" i="7" s="1"/>
  <c r="M37" i="4"/>
  <c r="M14" i="8" s="1"/>
  <c r="N37" i="4"/>
  <c r="N14" i="8" s="1"/>
  <c r="C37" i="4"/>
  <c r="C14" i="8" s="1"/>
  <c r="C33" i="4"/>
  <c r="C8" i="7" s="1"/>
  <c r="D20" i="4"/>
  <c r="D52" i="8" s="1"/>
  <c r="E20" i="4"/>
  <c r="E52" i="8" s="1"/>
  <c r="F20" i="4"/>
  <c r="F52" i="8" s="1"/>
  <c r="G20" i="4"/>
  <c r="G52" i="8" s="1"/>
  <c r="H20" i="4"/>
  <c r="H52" i="8" s="1"/>
  <c r="I20" i="4"/>
  <c r="I52" i="8" s="1"/>
  <c r="J20" i="4"/>
  <c r="J58" i="7" s="1"/>
  <c r="K20" i="4"/>
  <c r="K52" i="8" s="1"/>
  <c r="L20" i="4"/>
  <c r="L52" i="8" s="1"/>
  <c r="M20" i="4"/>
  <c r="M52" i="8" s="1"/>
  <c r="N20" i="4"/>
  <c r="N52" i="8" s="1"/>
  <c r="C20" i="4"/>
  <c r="C58" i="7" s="1"/>
  <c r="D12" i="4"/>
  <c r="D36" i="8" s="1"/>
  <c r="E12" i="4"/>
  <c r="E36" i="8" s="1"/>
  <c r="F12" i="4"/>
  <c r="F36" i="8" s="1"/>
  <c r="G12" i="4"/>
  <c r="G36" i="8" s="1"/>
  <c r="H12" i="4"/>
  <c r="H36" i="8" s="1"/>
  <c r="I12" i="4"/>
  <c r="I36" i="8" s="1"/>
  <c r="J12" i="4"/>
  <c r="J42" i="7" s="1"/>
  <c r="K12" i="4"/>
  <c r="K36" i="8" s="1"/>
  <c r="L12" i="4"/>
  <c r="L36" i="8" s="1"/>
  <c r="M12" i="4"/>
  <c r="M36" i="8" s="1"/>
  <c r="N12" i="4"/>
  <c r="N36" i="8" s="1"/>
  <c r="C12" i="4"/>
  <c r="C24" i="4" s="1"/>
  <c r="L14" i="8" l="1"/>
  <c r="H16" i="7"/>
  <c r="D24" i="7"/>
  <c r="D16" i="7"/>
  <c r="L21" i="8"/>
  <c r="H62" i="4"/>
  <c r="H83" i="4" s="1"/>
  <c r="L7" i="8"/>
  <c r="C52" i="8"/>
  <c r="E64" i="15"/>
  <c r="E63" i="15"/>
  <c r="I8" i="7"/>
  <c r="K16" i="7"/>
  <c r="G16" i="7"/>
  <c r="C16" i="7"/>
  <c r="K24" i="7"/>
  <c r="G24" i="7"/>
  <c r="C24" i="7"/>
  <c r="C7" i="8"/>
  <c r="K7" i="8"/>
  <c r="G7" i="8"/>
  <c r="M8" i="7"/>
  <c r="N16" i="7"/>
  <c r="J16" i="7"/>
  <c r="F16" i="7"/>
  <c r="N24" i="7"/>
  <c r="J24" i="7"/>
  <c r="F24" i="7"/>
  <c r="N7" i="8"/>
  <c r="J7" i="8"/>
  <c r="F7" i="8"/>
  <c r="E8" i="7"/>
  <c r="M16" i="7"/>
  <c r="I16" i="7"/>
  <c r="E16" i="7"/>
  <c r="M24" i="7"/>
  <c r="I24" i="7"/>
  <c r="E24" i="7"/>
  <c r="F42" i="7"/>
  <c r="N58" i="7"/>
  <c r="J36" i="8"/>
  <c r="J52" i="8"/>
  <c r="M42" i="7"/>
  <c r="I42" i="7"/>
  <c r="E42" i="7"/>
  <c r="N50" i="7"/>
  <c r="J50" i="7"/>
  <c r="F50" i="7"/>
  <c r="M58" i="7"/>
  <c r="I58" i="7"/>
  <c r="E58" i="7"/>
  <c r="N42" i="7"/>
  <c r="F58" i="7"/>
  <c r="L42" i="7"/>
  <c r="H42" i="7"/>
  <c r="D42" i="7"/>
  <c r="M50" i="7"/>
  <c r="I50" i="7"/>
  <c r="E50" i="7"/>
  <c r="L58" i="7"/>
  <c r="H58" i="7"/>
  <c r="D58" i="7"/>
  <c r="C42" i="7"/>
  <c r="K42" i="7"/>
  <c r="G42" i="7"/>
  <c r="L50" i="7"/>
  <c r="H50" i="7"/>
  <c r="D50" i="7"/>
  <c r="K58" i="7"/>
  <c r="G58" i="7"/>
  <c r="C36" i="8"/>
  <c r="C66" i="7"/>
  <c r="C59" i="8"/>
  <c r="N58" i="4"/>
  <c r="N79" i="4" s="1"/>
  <c r="J58" i="4"/>
  <c r="J79" i="4" s="1"/>
  <c r="F58" i="4"/>
  <c r="F79" i="4" s="1"/>
  <c r="J54" i="4"/>
  <c r="J75" i="4" s="1"/>
  <c r="C62" i="4"/>
  <c r="C83" i="4" s="1"/>
  <c r="C45" i="4"/>
  <c r="N54" i="4"/>
  <c r="N75" i="4" s="1"/>
  <c r="F54" i="4"/>
  <c r="F75" i="4" s="1"/>
  <c r="C58" i="4"/>
  <c r="C79" i="4" s="1"/>
  <c r="M58" i="4"/>
  <c r="M79" i="4" s="1"/>
  <c r="I58" i="4"/>
  <c r="I79" i="4" s="1"/>
  <c r="E58" i="4"/>
  <c r="E79" i="4" s="1"/>
  <c r="M45" i="4"/>
  <c r="I54" i="4"/>
  <c r="I75" i="4" s="1"/>
  <c r="E45" i="4"/>
  <c r="D62" i="4"/>
  <c r="D83" i="4" s="1"/>
  <c r="K62" i="4"/>
  <c r="K83" i="4" s="1"/>
  <c r="G62" i="4"/>
  <c r="G83" i="4" s="1"/>
  <c r="N45" i="4"/>
  <c r="L58" i="4"/>
  <c r="L79" i="4" s="1"/>
  <c r="H58" i="4"/>
  <c r="H79" i="4" s="1"/>
  <c r="D58" i="4"/>
  <c r="D79" i="4" s="1"/>
  <c r="L54" i="4"/>
  <c r="L75" i="4" s="1"/>
  <c r="H54" i="4"/>
  <c r="H75" i="4" s="1"/>
  <c r="D45" i="4"/>
  <c r="N62" i="4"/>
  <c r="N83" i="4" s="1"/>
  <c r="J62" i="4"/>
  <c r="J83" i="4" s="1"/>
  <c r="F62" i="4"/>
  <c r="F83" i="4" s="1"/>
  <c r="K58" i="4"/>
  <c r="K79" i="4" s="1"/>
  <c r="G58" i="4"/>
  <c r="G79" i="4" s="1"/>
  <c r="K54" i="4"/>
  <c r="K75" i="4" s="1"/>
  <c r="G54" i="4"/>
  <c r="G75" i="4" s="1"/>
  <c r="M62" i="4"/>
  <c r="M83" i="4" s="1"/>
  <c r="I62" i="4"/>
  <c r="I83" i="4" s="1"/>
  <c r="E62" i="4"/>
  <c r="E83" i="4" s="1"/>
  <c r="H24" i="4"/>
  <c r="N24" i="4"/>
  <c r="J24" i="4"/>
  <c r="F24" i="4"/>
  <c r="I45" i="4"/>
  <c r="C54" i="4"/>
  <c r="C75" i="4" s="1"/>
  <c r="G45" i="4"/>
  <c r="M54" i="4"/>
  <c r="M75" i="4" s="1"/>
  <c r="E54" i="4"/>
  <c r="E75" i="4" s="1"/>
  <c r="L24" i="4"/>
  <c r="D24" i="4"/>
  <c r="D54" i="4"/>
  <c r="D75" i="4" s="1"/>
  <c r="K45" i="4"/>
  <c r="L45" i="4"/>
  <c r="H45" i="4"/>
  <c r="J45" i="4"/>
  <c r="F45" i="4"/>
  <c r="M24" i="4"/>
  <c r="I24" i="4"/>
  <c r="E24" i="4"/>
  <c r="K24" i="4"/>
  <c r="G24" i="4"/>
  <c r="E66" i="7" l="1"/>
  <c r="E59" i="8"/>
  <c r="I59" i="8"/>
  <c r="I66" i="7"/>
  <c r="J59" i="8"/>
  <c r="J66" i="7"/>
  <c r="H66" i="7"/>
  <c r="H59" i="8"/>
  <c r="L66" i="7"/>
  <c r="L59" i="8"/>
  <c r="F59" i="8"/>
  <c r="F66" i="7"/>
  <c r="M59" i="8"/>
  <c r="M66" i="7"/>
  <c r="N59" i="8"/>
  <c r="N66" i="7"/>
  <c r="G66" i="7"/>
  <c r="G59" i="8"/>
  <c r="K66" i="7"/>
  <c r="K59" i="8"/>
  <c r="D66" i="4"/>
  <c r="D87" i="4" s="1"/>
  <c r="D66" i="7"/>
  <c r="D59" i="8"/>
  <c r="M66" i="4"/>
  <c r="M87" i="4" s="1"/>
  <c r="E66" i="4"/>
  <c r="E87" i="4" s="1"/>
  <c r="J66" i="4"/>
  <c r="J87" i="4" s="1"/>
  <c r="J28" i="8"/>
  <c r="J32" i="7"/>
  <c r="G32" i="7"/>
  <c r="G28" i="8"/>
  <c r="N32" i="7"/>
  <c r="N28" i="8"/>
  <c r="M28" i="8"/>
  <c r="M32" i="7"/>
  <c r="C66" i="4"/>
  <c r="C87" i="4" s="1"/>
  <c r="C32" i="7"/>
  <c r="C28" i="8"/>
  <c r="H66" i="4"/>
  <c r="H87" i="4" s="1"/>
  <c r="H28" i="8"/>
  <c r="H32" i="7"/>
  <c r="L66" i="4"/>
  <c r="L87" i="4" s="1"/>
  <c r="L28" i="8"/>
  <c r="L32" i="7"/>
  <c r="I28" i="8"/>
  <c r="I32" i="7"/>
  <c r="N66" i="4"/>
  <c r="N87" i="4" s="1"/>
  <c r="F66" i="4"/>
  <c r="F87" i="4" s="1"/>
  <c r="F28" i="8"/>
  <c r="F32" i="7"/>
  <c r="K28" i="8"/>
  <c r="K32" i="7"/>
  <c r="D28" i="8"/>
  <c r="D32" i="7"/>
  <c r="E28" i="8"/>
  <c r="E32" i="7"/>
  <c r="G66" i="4"/>
  <c r="G87" i="4" s="1"/>
  <c r="K66" i="4"/>
  <c r="K87" i="4" s="1"/>
  <c r="I66" i="4"/>
  <c r="I87" i="4" s="1"/>
  <c r="E38" i="4" l="1"/>
  <c r="I38" i="4"/>
  <c r="M38" i="4"/>
  <c r="F39" i="4"/>
  <c r="J39" i="4"/>
  <c r="N39" i="4"/>
  <c r="G40" i="4"/>
  <c r="K40" i="4"/>
  <c r="C39" i="4"/>
  <c r="F38" i="4"/>
  <c r="J38" i="4"/>
  <c r="N38" i="4"/>
  <c r="G39" i="4"/>
  <c r="K39" i="4"/>
  <c r="D40" i="4"/>
  <c r="H40" i="4"/>
  <c r="L40" i="4"/>
  <c r="C40" i="4"/>
  <c r="D34" i="4"/>
  <c r="H34" i="4"/>
  <c r="L34" i="4"/>
  <c r="E35" i="4"/>
  <c r="I35" i="4"/>
  <c r="M35" i="4"/>
  <c r="F36" i="4"/>
  <c r="J36" i="4"/>
  <c r="N36" i="4"/>
  <c r="C34" i="4"/>
  <c r="H38" i="4"/>
  <c r="E39" i="4"/>
  <c r="M39" i="4"/>
  <c r="J40" i="4"/>
  <c r="K30" i="4"/>
  <c r="H31" i="4"/>
  <c r="E32" i="4"/>
  <c r="M32" i="4"/>
  <c r="J34" i="4"/>
  <c r="G35" i="4"/>
  <c r="D36" i="4"/>
  <c r="L36" i="4"/>
  <c r="C36" i="4"/>
  <c r="M34" i="4"/>
  <c r="G36" i="4"/>
  <c r="G38" i="4"/>
  <c r="I40" i="4"/>
  <c r="N35" i="4"/>
  <c r="K38" i="4"/>
  <c r="H39" i="4"/>
  <c r="E40" i="4"/>
  <c r="M40" i="4"/>
  <c r="E34" i="4"/>
  <c r="J35" i="4"/>
  <c r="D39" i="4"/>
  <c r="F35" i="4"/>
  <c r="C35" i="4"/>
  <c r="D38" i="4"/>
  <c r="L38" i="4"/>
  <c r="I39" i="4"/>
  <c r="F40" i="4"/>
  <c r="N40" i="4"/>
  <c r="G30" i="4"/>
  <c r="D31" i="4"/>
  <c r="L31" i="4"/>
  <c r="I32" i="4"/>
  <c r="F34" i="4"/>
  <c r="N34" i="4"/>
  <c r="K35" i="4"/>
  <c r="H36" i="4"/>
  <c r="L39" i="4"/>
  <c r="C38" i="4"/>
  <c r="I34" i="4"/>
  <c r="K36" i="4"/>
  <c r="D17" i="4"/>
  <c r="D55" i="8" s="1"/>
  <c r="E17" i="4"/>
  <c r="E55" i="8" s="1"/>
  <c r="F17" i="4"/>
  <c r="F55" i="8" s="1"/>
  <c r="G17" i="4"/>
  <c r="G55" i="8" s="1"/>
  <c r="H17" i="4"/>
  <c r="H55" i="8" s="1"/>
  <c r="I17" i="4"/>
  <c r="I55" i="8" s="1"/>
  <c r="J17" i="4"/>
  <c r="J55" i="8" s="1"/>
  <c r="K17" i="4"/>
  <c r="K55" i="8" s="1"/>
  <c r="L17" i="4"/>
  <c r="L55" i="8" s="1"/>
  <c r="M17" i="4"/>
  <c r="M55" i="8" s="1"/>
  <c r="N17" i="4"/>
  <c r="N55" i="8" s="1"/>
  <c r="D18" i="4"/>
  <c r="E18" i="4"/>
  <c r="F18" i="4"/>
  <c r="G18" i="4"/>
  <c r="H18" i="4"/>
  <c r="I18" i="4"/>
  <c r="J18" i="4"/>
  <c r="K18" i="4"/>
  <c r="L18" i="4"/>
  <c r="M18" i="4"/>
  <c r="N18" i="4"/>
  <c r="D19" i="4"/>
  <c r="E19" i="4"/>
  <c r="F19" i="4"/>
  <c r="G19" i="4"/>
  <c r="H19" i="4"/>
  <c r="I19" i="4"/>
  <c r="J19" i="4"/>
  <c r="K19" i="4"/>
  <c r="L19" i="4"/>
  <c r="M19" i="4"/>
  <c r="N19" i="4"/>
  <c r="C19" i="4"/>
  <c r="C18" i="4"/>
  <c r="C17" i="4"/>
  <c r="C55" i="8" s="1"/>
  <c r="D14" i="4"/>
  <c r="E14" i="4"/>
  <c r="F14" i="4"/>
  <c r="G14" i="4"/>
  <c r="H14" i="4"/>
  <c r="I14" i="4"/>
  <c r="J14" i="4"/>
  <c r="K14" i="4"/>
  <c r="L14" i="4"/>
  <c r="M14" i="4"/>
  <c r="N14" i="4"/>
  <c r="D15" i="4"/>
  <c r="E15" i="4"/>
  <c r="F15" i="4"/>
  <c r="G15" i="4"/>
  <c r="H15" i="4"/>
  <c r="I15" i="4"/>
  <c r="J15" i="4"/>
  <c r="K15" i="4"/>
  <c r="L15" i="4"/>
  <c r="M15" i="4"/>
  <c r="N15" i="4"/>
  <c r="C15" i="4"/>
  <c r="C14" i="4"/>
  <c r="D13" i="4"/>
  <c r="D47" i="8" s="1"/>
  <c r="E13" i="4"/>
  <c r="E47" i="8" s="1"/>
  <c r="F13" i="4"/>
  <c r="F47" i="8" s="1"/>
  <c r="G13" i="4"/>
  <c r="G47" i="8" s="1"/>
  <c r="H13" i="4"/>
  <c r="H47" i="8" s="1"/>
  <c r="I13" i="4"/>
  <c r="I47" i="8" s="1"/>
  <c r="J13" i="4"/>
  <c r="J47" i="8" s="1"/>
  <c r="K13" i="4"/>
  <c r="K47" i="8" s="1"/>
  <c r="L13" i="4"/>
  <c r="L47" i="8" s="1"/>
  <c r="M13" i="4"/>
  <c r="M47" i="8" s="1"/>
  <c r="N13" i="4"/>
  <c r="N47" i="8" s="1"/>
  <c r="C13" i="4"/>
  <c r="C47" i="8" s="1"/>
  <c r="C9" i="4"/>
  <c r="D11" i="4"/>
  <c r="E11" i="4"/>
  <c r="G11" i="4"/>
  <c r="H11" i="4"/>
  <c r="I11" i="4"/>
  <c r="K11" i="4"/>
  <c r="L11" i="4"/>
  <c r="M11" i="4"/>
  <c r="C11" i="4"/>
  <c r="D10" i="4"/>
  <c r="E10" i="4"/>
  <c r="F10" i="4"/>
  <c r="G10" i="4"/>
  <c r="H10" i="4"/>
  <c r="I10" i="4"/>
  <c r="J10" i="4"/>
  <c r="K10" i="4"/>
  <c r="L10" i="4"/>
  <c r="M10" i="4"/>
  <c r="N10" i="4"/>
  <c r="C10" i="4"/>
  <c r="D9" i="4"/>
  <c r="E9" i="4"/>
  <c r="F9" i="4"/>
  <c r="G9" i="4"/>
  <c r="H9" i="4"/>
  <c r="I9" i="4"/>
  <c r="J9" i="4"/>
  <c r="K9" i="4"/>
  <c r="M9" i="4"/>
  <c r="N9" i="4"/>
  <c r="N39" i="8" l="1"/>
  <c r="N21" i="4"/>
  <c r="N62" i="8" s="1"/>
  <c r="N37" i="8"/>
  <c r="N43" i="7"/>
  <c r="N22" i="4"/>
  <c r="N11" i="4"/>
  <c r="G48" i="8"/>
  <c r="H59" i="7"/>
  <c r="H53" i="8"/>
  <c r="D59" i="7"/>
  <c r="D53" i="8"/>
  <c r="M39" i="8"/>
  <c r="M21" i="4"/>
  <c r="M62" i="8" s="1"/>
  <c r="E37" i="8"/>
  <c r="E43" i="7"/>
  <c r="E22" i="4"/>
  <c r="J48" i="8"/>
  <c r="C52" i="7"/>
  <c r="C46" i="8"/>
  <c r="K46" i="8"/>
  <c r="K52" i="7"/>
  <c r="G52" i="7"/>
  <c r="G46" i="8"/>
  <c r="N45" i="8"/>
  <c r="N51" i="7"/>
  <c r="J45" i="8"/>
  <c r="J51" i="7"/>
  <c r="F51" i="7"/>
  <c r="F45" i="8"/>
  <c r="F48" i="8" s="1"/>
  <c r="C53" i="8"/>
  <c r="C56" i="8" s="1"/>
  <c r="C59" i="7"/>
  <c r="L54" i="8"/>
  <c r="L60" i="7"/>
  <c r="H54" i="8"/>
  <c r="H60" i="7"/>
  <c r="D54" i="8"/>
  <c r="D60" i="7"/>
  <c r="K53" i="8"/>
  <c r="K59" i="7"/>
  <c r="G53" i="8"/>
  <c r="G59" i="7"/>
  <c r="F39" i="8"/>
  <c r="F40" i="8" s="1"/>
  <c r="F21" i="4"/>
  <c r="F62" i="8" s="1"/>
  <c r="F37" i="8"/>
  <c r="F43" i="7"/>
  <c r="F22" i="4"/>
  <c r="F11" i="4"/>
  <c r="C45" i="8"/>
  <c r="C48" i="8" s="1"/>
  <c r="C51" i="7"/>
  <c r="D46" i="8"/>
  <c r="D52" i="7"/>
  <c r="K45" i="8"/>
  <c r="K48" i="8" s="1"/>
  <c r="K51" i="7"/>
  <c r="I60" i="7"/>
  <c r="I54" i="8"/>
  <c r="L59" i="7"/>
  <c r="L53" i="8"/>
  <c r="K56" i="8"/>
  <c r="I39" i="8"/>
  <c r="I21" i="4"/>
  <c r="I62" i="8" s="1"/>
  <c r="M37" i="8"/>
  <c r="M43" i="7"/>
  <c r="M22" i="4"/>
  <c r="M38" i="8"/>
  <c r="M44" i="7"/>
  <c r="M23" i="4"/>
  <c r="N48" i="8"/>
  <c r="L9" i="4"/>
  <c r="H39" i="8"/>
  <c r="H21" i="4"/>
  <c r="H62" i="8" s="1"/>
  <c r="D39" i="8"/>
  <c r="D21" i="4"/>
  <c r="D62" i="8" s="1"/>
  <c r="L37" i="8"/>
  <c r="L43" i="7"/>
  <c r="L22" i="4"/>
  <c r="H37" i="8"/>
  <c r="H43" i="7"/>
  <c r="H22" i="4"/>
  <c r="D37" i="8"/>
  <c r="D43" i="7"/>
  <c r="D22" i="4"/>
  <c r="L44" i="7"/>
  <c r="L38" i="8"/>
  <c r="L23" i="4"/>
  <c r="H38" i="8"/>
  <c r="H44" i="7"/>
  <c r="H23" i="4"/>
  <c r="D38" i="8"/>
  <c r="D44" i="7"/>
  <c r="D23" i="4"/>
  <c r="M48" i="8"/>
  <c r="N52" i="7"/>
  <c r="N46" i="8"/>
  <c r="J52" i="7"/>
  <c r="J46" i="8"/>
  <c r="F52" i="7"/>
  <c r="F46" i="8"/>
  <c r="M51" i="7"/>
  <c r="M45" i="8"/>
  <c r="I51" i="7"/>
  <c r="I45" i="8"/>
  <c r="I48" i="8" s="1"/>
  <c r="E51" i="7"/>
  <c r="E45" i="8"/>
  <c r="E48" i="8" s="1"/>
  <c r="C54" i="8"/>
  <c r="C60" i="7"/>
  <c r="K54" i="8"/>
  <c r="K60" i="7"/>
  <c r="G60" i="7"/>
  <c r="G54" i="8"/>
  <c r="N53" i="8"/>
  <c r="N56" i="8" s="1"/>
  <c r="N59" i="7"/>
  <c r="J59" i="7"/>
  <c r="J53" i="8"/>
  <c r="J56" i="8" s="1"/>
  <c r="F53" i="8"/>
  <c r="F56" i="8" s="1"/>
  <c r="F59" i="7"/>
  <c r="J39" i="8"/>
  <c r="J21" i="4"/>
  <c r="J62" i="8" s="1"/>
  <c r="J37" i="8"/>
  <c r="J43" i="7"/>
  <c r="J22" i="4"/>
  <c r="J11" i="4"/>
  <c r="L46" i="8"/>
  <c r="L52" i="7"/>
  <c r="H46" i="8"/>
  <c r="H52" i="7"/>
  <c r="G45" i="8"/>
  <c r="G51" i="7"/>
  <c r="M60" i="7"/>
  <c r="M54" i="8"/>
  <c r="E60" i="7"/>
  <c r="E54" i="8"/>
  <c r="G56" i="8"/>
  <c r="E39" i="8"/>
  <c r="E21" i="4"/>
  <c r="E62" i="8" s="1"/>
  <c r="I37" i="8"/>
  <c r="I43" i="7"/>
  <c r="I22" i="4"/>
  <c r="I38" i="8"/>
  <c r="I44" i="7"/>
  <c r="I23" i="4"/>
  <c r="E38" i="8"/>
  <c r="E44" i="7"/>
  <c r="E23" i="4"/>
  <c r="K39" i="8"/>
  <c r="K40" i="8" s="1"/>
  <c r="K21" i="4"/>
  <c r="K62" i="8" s="1"/>
  <c r="G39" i="8"/>
  <c r="G21" i="4"/>
  <c r="G62" i="8" s="1"/>
  <c r="C37" i="8"/>
  <c r="C43" i="7"/>
  <c r="C22" i="4"/>
  <c r="K37" i="8"/>
  <c r="K43" i="7"/>
  <c r="K22" i="4"/>
  <c r="G43" i="7"/>
  <c r="G37" i="8"/>
  <c r="G22" i="4"/>
  <c r="C38" i="8"/>
  <c r="C44" i="7"/>
  <c r="C23" i="4"/>
  <c r="K38" i="8"/>
  <c r="K44" i="7"/>
  <c r="K23" i="4"/>
  <c r="G38" i="8"/>
  <c r="G44" i="7"/>
  <c r="G23" i="4"/>
  <c r="C39" i="8"/>
  <c r="C21" i="4"/>
  <c r="C62" i="8" s="1"/>
  <c r="L48" i="8"/>
  <c r="M52" i="7"/>
  <c r="M46" i="8"/>
  <c r="I52" i="7"/>
  <c r="I46" i="8"/>
  <c r="E52" i="7"/>
  <c r="E46" i="8"/>
  <c r="L51" i="7"/>
  <c r="L45" i="8"/>
  <c r="H51" i="7"/>
  <c r="H45" i="8"/>
  <c r="H48" i="8" s="1"/>
  <c r="D51" i="7"/>
  <c r="D45" i="8"/>
  <c r="D48" i="8" s="1"/>
  <c r="N60" i="7"/>
  <c r="N54" i="8"/>
  <c r="J60" i="7"/>
  <c r="J54" i="8"/>
  <c r="F60" i="7"/>
  <c r="F54" i="8"/>
  <c r="M59" i="7"/>
  <c r="M53" i="8"/>
  <c r="M56" i="8" s="1"/>
  <c r="I59" i="7"/>
  <c r="I53" i="8"/>
  <c r="I56" i="8" s="1"/>
  <c r="E59" i="7"/>
  <c r="E53" i="8"/>
  <c r="E56" i="8" s="1"/>
  <c r="L56" i="8"/>
  <c r="H56" i="8"/>
  <c r="D56" i="8"/>
  <c r="C24" i="8"/>
  <c r="C59" i="4"/>
  <c r="C80" i="4" s="1"/>
  <c r="D24" i="8"/>
  <c r="D59" i="4"/>
  <c r="D80" i="4" s="1"/>
  <c r="K59" i="4"/>
  <c r="K80" i="4" s="1"/>
  <c r="K24" i="8"/>
  <c r="G31" i="4"/>
  <c r="H8" i="8"/>
  <c r="H9" i="7"/>
  <c r="H52" i="4"/>
  <c r="H73" i="4" s="1"/>
  <c r="E15" i="8"/>
  <c r="E17" i="7"/>
  <c r="E56" i="4"/>
  <c r="E77" i="4" s="1"/>
  <c r="C23" i="8"/>
  <c r="C26" i="7"/>
  <c r="C61" i="4"/>
  <c r="C82" i="4" s="1"/>
  <c r="F24" i="8"/>
  <c r="F59" i="4"/>
  <c r="F80" i="4" s="1"/>
  <c r="E36" i="4"/>
  <c r="K34" i="4"/>
  <c r="K42" i="4" s="1"/>
  <c r="L30" i="4"/>
  <c r="F22" i="8"/>
  <c r="F25" i="7"/>
  <c r="F60" i="4"/>
  <c r="F81" i="4" s="1"/>
  <c r="K16" i="8"/>
  <c r="K18" i="7"/>
  <c r="K57" i="4"/>
  <c r="K78" i="4" s="1"/>
  <c r="L60" i="4"/>
  <c r="L81" i="4" s="1"/>
  <c r="L25" i="7"/>
  <c r="L22" i="8"/>
  <c r="K15" i="8"/>
  <c r="K17" i="7"/>
  <c r="K56" i="4"/>
  <c r="K77" i="4" s="1"/>
  <c r="L8" i="8"/>
  <c r="L9" i="7"/>
  <c r="L52" i="4"/>
  <c r="L73" i="4" s="1"/>
  <c r="F23" i="8"/>
  <c r="F26" i="7"/>
  <c r="F61" i="4"/>
  <c r="F82" i="4" s="1"/>
  <c r="C15" i="8"/>
  <c r="C17" i="7"/>
  <c r="C56" i="4"/>
  <c r="C77" i="4" s="1"/>
  <c r="M61" i="4"/>
  <c r="M82" i="4" s="1"/>
  <c r="M26" i="7"/>
  <c r="M23" i="8"/>
  <c r="I61" i="4"/>
  <c r="I82" i="4" s="1"/>
  <c r="I26" i="7"/>
  <c r="I23" i="8"/>
  <c r="H32" i="4"/>
  <c r="C16" i="8"/>
  <c r="C18" i="7"/>
  <c r="C57" i="4"/>
  <c r="C78" i="4" s="1"/>
  <c r="J17" i="8"/>
  <c r="J55" i="4"/>
  <c r="J76" i="4" s="1"/>
  <c r="K10" i="8"/>
  <c r="K51" i="4"/>
  <c r="K72" i="4" s="1"/>
  <c r="E22" i="8"/>
  <c r="E25" i="7"/>
  <c r="E60" i="4"/>
  <c r="E81" i="4" s="1"/>
  <c r="F16" i="8"/>
  <c r="F18" i="7"/>
  <c r="F57" i="4"/>
  <c r="F78" i="4" s="1"/>
  <c r="L17" i="8"/>
  <c r="L55" i="4"/>
  <c r="L76" i="4" s="1"/>
  <c r="G32" i="4"/>
  <c r="M30" i="4"/>
  <c r="L23" i="8"/>
  <c r="L26" i="7"/>
  <c r="L61" i="4"/>
  <c r="L82" i="4" s="1"/>
  <c r="G22" i="8"/>
  <c r="G25" i="7"/>
  <c r="G60" i="4"/>
  <c r="G81" i="4" s="1"/>
  <c r="C32" i="4"/>
  <c r="L35" i="4"/>
  <c r="G34" i="4"/>
  <c r="M31" i="4"/>
  <c r="H30" i="4"/>
  <c r="G23" i="8"/>
  <c r="G26" i="7"/>
  <c r="G61" i="4"/>
  <c r="G82" i="4" s="1"/>
  <c r="M24" i="8"/>
  <c r="M59" i="4"/>
  <c r="M80" i="4" s="1"/>
  <c r="H18" i="7"/>
  <c r="H16" i="8"/>
  <c r="H57" i="4"/>
  <c r="H78" i="4" s="1"/>
  <c r="I10" i="7"/>
  <c r="I9" i="8"/>
  <c r="I53" i="4"/>
  <c r="I74" i="4" s="1"/>
  <c r="N23" i="8"/>
  <c r="N26" i="7"/>
  <c r="N61" i="4"/>
  <c r="N82" i="4" s="1"/>
  <c r="D60" i="4"/>
  <c r="D81" i="4" s="1"/>
  <c r="D25" i="7"/>
  <c r="D22" i="8"/>
  <c r="N30" i="4"/>
  <c r="M17" i="8"/>
  <c r="M55" i="4"/>
  <c r="M76" i="4" s="1"/>
  <c r="G17" i="7"/>
  <c r="G15" i="8"/>
  <c r="G56" i="4"/>
  <c r="G77" i="4" s="1"/>
  <c r="M22" i="8"/>
  <c r="M25" i="7"/>
  <c r="M60" i="4"/>
  <c r="M81" i="4" s="1"/>
  <c r="J16" i="8"/>
  <c r="J18" i="7"/>
  <c r="J57" i="4"/>
  <c r="J78" i="4" s="1"/>
  <c r="K32" i="4"/>
  <c r="F31" i="4"/>
  <c r="K25" i="7"/>
  <c r="K22" i="8"/>
  <c r="K60" i="4"/>
  <c r="K81" i="4" s="1"/>
  <c r="F32" i="4"/>
  <c r="K23" i="8"/>
  <c r="K26" i="7"/>
  <c r="K61" i="4"/>
  <c r="K82" i="4" s="1"/>
  <c r="I17" i="8"/>
  <c r="I55" i="4"/>
  <c r="I76" i="4" s="1"/>
  <c r="N17" i="8"/>
  <c r="N55" i="4"/>
  <c r="N76" i="4" s="1"/>
  <c r="D9" i="7"/>
  <c r="D8" i="8"/>
  <c r="D52" i="4"/>
  <c r="D73" i="4" s="1"/>
  <c r="I22" i="8"/>
  <c r="I25" i="7"/>
  <c r="I60" i="4"/>
  <c r="I81" i="4" s="1"/>
  <c r="F15" i="8"/>
  <c r="F17" i="7"/>
  <c r="F56" i="4"/>
  <c r="F77" i="4" s="1"/>
  <c r="J17" i="7"/>
  <c r="J15" i="8"/>
  <c r="J56" i="4"/>
  <c r="J77" i="4" s="1"/>
  <c r="E61" i="4"/>
  <c r="E82" i="4" s="1"/>
  <c r="E26" i="7"/>
  <c r="E23" i="8"/>
  <c r="N15" i="8"/>
  <c r="N17" i="7"/>
  <c r="N56" i="4"/>
  <c r="N77" i="4" s="1"/>
  <c r="G59" i="4"/>
  <c r="G80" i="4" s="1"/>
  <c r="G24" i="8"/>
  <c r="K31" i="4"/>
  <c r="L16" i="8"/>
  <c r="L18" i="7"/>
  <c r="L57" i="4"/>
  <c r="L78" i="4" s="1"/>
  <c r="M10" i="7"/>
  <c r="M9" i="8"/>
  <c r="M53" i="4"/>
  <c r="M74" i="4" s="1"/>
  <c r="C30" i="4"/>
  <c r="H24" i="8"/>
  <c r="H59" i="4"/>
  <c r="H80" i="4" s="1"/>
  <c r="C17" i="8"/>
  <c r="C55" i="4"/>
  <c r="C76" i="4" s="1"/>
  <c r="M15" i="8"/>
  <c r="M17" i="7"/>
  <c r="M56" i="4"/>
  <c r="M77" i="4" s="1"/>
  <c r="H17" i="8"/>
  <c r="H55" i="4"/>
  <c r="H76" i="4" s="1"/>
  <c r="N31" i="4"/>
  <c r="I30" i="4"/>
  <c r="H26" i="7"/>
  <c r="H23" i="8"/>
  <c r="H61" i="4"/>
  <c r="H82" i="4" s="1"/>
  <c r="N24" i="8"/>
  <c r="N59" i="4"/>
  <c r="N80" i="4" s="1"/>
  <c r="M36" i="4"/>
  <c r="M44" i="4" s="1"/>
  <c r="H35" i="4"/>
  <c r="H43" i="4" s="1"/>
  <c r="N32" i="4"/>
  <c r="I31" i="4"/>
  <c r="D30" i="4"/>
  <c r="N22" i="8"/>
  <c r="N25" i="7"/>
  <c r="N60" i="4"/>
  <c r="N81" i="4" s="1"/>
  <c r="I24" i="8"/>
  <c r="I59" i="4"/>
  <c r="I80" i="4" s="1"/>
  <c r="D32" i="4"/>
  <c r="C31" i="4"/>
  <c r="F17" i="8"/>
  <c r="F55" i="4"/>
  <c r="F76" i="4" s="1"/>
  <c r="G10" i="8"/>
  <c r="G42" i="4"/>
  <c r="G51" i="4"/>
  <c r="G72" i="4" s="1"/>
  <c r="L24" i="8"/>
  <c r="L59" i="4"/>
  <c r="L80" i="4" s="1"/>
  <c r="J30" i="4"/>
  <c r="E17" i="8"/>
  <c r="E55" i="4"/>
  <c r="E76" i="4" s="1"/>
  <c r="H60" i="4"/>
  <c r="H81" i="4" s="1"/>
  <c r="H22" i="8"/>
  <c r="H25" i="7"/>
  <c r="L32" i="4"/>
  <c r="G16" i="8"/>
  <c r="G18" i="7"/>
  <c r="G57" i="4"/>
  <c r="G78" i="4" s="1"/>
  <c r="F30" i="4"/>
  <c r="D16" i="8"/>
  <c r="D18" i="7"/>
  <c r="D57" i="4"/>
  <c r="D78" i="4" s="1"/>
  <c r="E10" i="7"/>
  <c r="E9" i="8"/>
  <c r="D123" i="4" s="1"/>
  <c r="E44" i="4"/>
  <c r="E53" i="4"/>
  <c r="E74" i="4" s="1"/>
  <c r="J23" i="8"/>
  <c r="J26" i="7"/>
  <c r="J61" i="4"/>
  <c r="J82" i="4" s="1"/>
  <c r="N16" i="8"/>
  <c r="N18" i="7"/>
  <c r="N57" i="4"/>
  <c r="N78" i="4" s="1"/>
  <c r="I15" i="8"/>
  <c r="I17" i="7"/>
  <c r="I56" i="4"/>
  <c r="I77" i="4" s="1"/>
  <c r="D17" i="8"/>
  <c r="D55" i="4"/>
  <c r="D76" i="4" s="1"/>
  <c r="J31" i="4"/>
  <c r="E30" i="4"/>
  <c r="D23" i="8"/>
  <c r="D26" i="7"/>
  <c r="D61" i="4"/>
  <c r="D82" i="4" s="1"/>
  <c r="J24" i="8"/>
  <c r="J59" i="4"/>
  <c r="J80" i="4" s="1"/>
  <c r="I36" i="4"/>
  <c r="I44" i="4" s="1"/>
  <c r="D35" i="4"/>
  <c r="D43" i="4" s="1"/>
  <c r="J32" i="4"/>
  <c r="E31" i="4"/>
  <c r="C22" i="8"/>
  <c r="C25" i="7"/>
  <c r="C60" i="4"/>
  <c r="C81" i="4" s="1"/>
  <c r="J22" i="8"/>
  <c r="J25" i="7"/>
  <c r="J60" i="4"/>
  <c r="J81" i="4" s="1"/>
  <c r="E24" i="8"/>
  <c r="E59" i="4"/>
  <c r="E80" i="4" s="1"/>
  <c r="D121" i="4"/>
  <c r="I121" i="4"/>
  <c r="H121" i="4"/>
  <c r="E121" i="4"/>
  <c r="F121" i="4"/>
  <c r="M121" i="4"/>
  <c r="L121" i="4"/>
  <c r="H123" i="4"/>
  <c r="G121" i="4"/>
  <c r="C121" i="4"/>
  <c r="J121" i="4"/>
  <c r="K121" i="4"/>
  <c r="B121" i="4"/>
  <c r="L123" i="4" l="1"/>
  <c r="L25" i="8"/>
  <c r="H61" i="8"/>
  <c r="H68" i="7"/>
  <c r="D40" i="8"/>
  <c r="F60" i="8"/>
  <c r="F63" i="8" s="1"/>
  <c r="F67" i="7"/>
  <c r="C68" i="7"/>
  <c r="C61" i="8"/>
  <c r="G63" i="8"/>
  <c r="E68" i="7"/>
  <c r="E61" i="8"/>
  <c r="D61" i="8"/>
  <c r="D68" i="7"/>
  <c r="H67" i="7"/>
  <c r="H60" i="8"/>
  <c r="H63" i="8"/>
  <c r="M67" i="7"/>
  <c r="M60" i="8"/>
  <c r="I40" i="8"/>
  <c r="M63" i="8"/>
  <c r="N38" i="8"/>
  <c r="N44" i="7"/>
  <c r="N23" i="4"/>
  <c r="I68" i="7"/>
  <c r="I61" i="8"/>
  <c r="C40" i="8"/>
  <c r="K61" i="8"/>
  <c r="K68" i="7"/>
  <c r="C60" i="8"/>
  <c r="C63" i="8" s="1"/>
  <c r="C67" i="7"/>
  <c r="G40" i="8"/>
  <c r="J67" i="7"/>
  <c r="J60" i="8"/>
  <c r="J63" i="8" s="1"/>
  <c r="J40" i="8"/>
  <c r="D67" i="7"/>
  <c r="D60" i="8"/>
  <c r="H40" i="8"/>
  <c r="M68" i="7"/>
  <c r="M61" i="8"/>
  <c r="F38" i="8"/>
  <c r="F44" i="7"/>
  <c r="F23" i="4"/>
  <c r="G62" i="7"/>
  <c r="F62" i="7"/>
  <c r="L62" i="7"/>
  <c r="K62" i="7"/>
  <c r="E62" i="7"/>
  <c r="I62" i="7"/>
  <c r="H62" i="7"/>
  <c r="J62" i="7"/>
  <c r="C62" i="7"/>
  <c r="N62" i="7"/>
  <c r="M62" i="7"/>
  <c r="D62" i="7"/>
  <c r="E67" i="7"/>
  <c r="E60" i="8"/>
  <c r="E63" i="8" s="1"/>
  <c r="M40" i="8"/>
  <c r="G60" i="8"/>
  <c r="G67" i="7"/>
  <c r="J38" i="8"/>
  <c r="J44" i="7"/>
  <c r="J23" i="4"/>
  <c r="L67" i="7"/>
  <c r="L60" i="8"/>
  <c r="J124" i="4"/>
  <c r="G61" i="8"/>
  <c r="G68" i="7"/>
  <c r="K60" i="8"/>
  <c r="K63" i="8" s="1"/>
  <c r="K67" i="7"/>
  <c r="F46" i="7"/>
  <c r="N46" i="7"/>
  <c r="E46" i="7"/>
  <c r="D46" i="7"/>
  <c r="M46" i="7"/>
  <c r="I46" i="7"/>
  <c r="G46" i="7"/>
  <c r="H46" i="7"/>
  <c r="C46" i="7"/>
  <c r="J46" i="7"/>
  <c r="K46" i="7"/>
  <c r="L46" i="7"/>
  <c r="I67" i="7"/>
  <c r="I60" i="8"/>
  <c r="I63" i="8" s="1"/>
  <c r="E40" i="8"/>
  <c r="L61" i="8"/>
  <c r="L68" i="7"/>
  <c r="D63" i="8"/>
  <c r="L39" i="8"/>
  <c r="L40" i="8" s="1"/>
  <c r="L21" i="4"/>
  <c r="L62" i="8" s="1"/>
  <c r="E54" i="7"/>
  <c r="F54" i="7"/>
  <c r="D54" i="7"/>
  <c r="G54" i="7"/>
  <c r="H54" i="7"/>
  <c r="I54" i="7"/>
  <c r="J54" i="7"/>
  <c r="C54" i="7"/>
  <c r="K54" i="7"/>
  <c r="L54" i="7"/>
  <c r="M54" i="7"/>
  <c r="N54" i="7"/>
  <c r="N60" i="8"/>
  <c r="N63" i="8" s="1"/>
  <c r="N67" i="7"/>
  <c r="N40" i="8"/>
  <c r="C18" i="8"/>
  <c r="M25" i="8"/>
  <c r="J18" i="8"/>
  <c r="H25" i="8"/>
  <c r="G25" i="8"/>
  <c r="C122" i="4"/>
  <c r="E25" i="8"/>
  <c r="D29" i="8"/>
  <c r="D33" i="7"/>
  <c r="D64" i="4"/>
  <c r="D85" i="4" s="1"/>
  <c r="E9" i="7"/>
  <c r="E8" i="8"/>
  <c r="D122" i="4" s="1"/>
  <c r="E43" i="4"/>
  <c r="E52" i="4"/>
  <c r="E73" i="4" s="1"/>
  <c r="L9" i="8"/>
  <c r="K123" i="4" s="1"/>
  <c r="L10" i="7"/>
  <c r="L44" i="4"/>
  <c r="L53" i="4"/>
  <c r="L74" i="4" s="1"/>
  <c r="G31" i="8"/>
  <c r="G63" i="4"/>
  <c r="G84" i="4" s="1"/>
  <c r="N25" i="8"/>
  <c r="I10" i="8"/>
  <c r="H124" i="4" s="1"/>
  <c r="I51" i="4"/>
  <c r="I72" i="4" s="1"/>
  <c r="I42" i="4"/>
  <c r="N10" i="8"/>
  <c r="N51" i="4"/>
  <c r="N72" i="4" s="1"/>
  <c r="N42" i="4"/>
  <c r="I30" i="8"/>
  <c r="I34" i="7"/>
  <c r="I65" i="4"/>
  <c r="I86" i="4" s="1"/>
  <c r="H10" i="8"/>
  <c r="H11" i="8" s="1"/>
  <c r="H51" i="4"/>
  <c r="H72" i="4" s="1"/>
  <c r="H42" i="4"/>
  <c r="C9" i="8"/>
  <c r="B123" i="4" s="1"/>
  <c r="C10" i="7"/>
  <c r="C53" i="4"/>
  <c r="C74" i="4" s="1"/>
  <c r="C44" i="4"/>
  <c r="M10" i="8"/>
  <c r="M11" i="8" s="1"/>
  <c r="M51" i="4"/>
  <c r="M72" i="4" s="1"/>
  <c r="M42" i="4"/>
  <c r="K17" i="8"/>
  <c r="K18" i="8" s="1"/>
  <c r="K55" i="4"/>
  <c r="K76" i="4" s="1"/>
  <c r="H29" i="8"/>
  <c r="H33" i="7"/>
  <c r="H64" i="4"/>
  <c r="H85" i="4" s="1"/>
  <c r="E10" i="8"/>
  <c r="E11" i="8" s="1"/>
  <c r="D125" i="4" s="1"/>
  <c r="E42" i="4"/>
  <c r="E51" i="4"/>
  <c r="E72" i="4" s="1"/>
  <c r="E30" i="8"/>
  <c r="E34" i="7"/>
  <c r="E65" i="4"/>
  <c r="E86" i="4" s="1"/>
  <c r="I25" i="8"/>
  <c r="M16" i="8"/>
  <c r="M18" i="8" s="1"/>
  <c r="M18" i="7"/>
  <c r="M57" i="4"/>
  <c r="M78" i="4" s="1"/>
  <c r="F8" i="8"/>
  <c r="E122" i="4" s="1"/>
  <c r="F9" i="7"/>
  <c r="F43" i="4"/>
  <c r="F52" i="4"/>
  <c r="F73" i="4" s="1"/>
  <c r="C20" i="7"/>
  <c r="F25" i="8"/>
  <c r="D25" i="8"/>
  <c r="D10" i="8"/>
  <c r="D42" i="4"/>
  <c r="D51" i="4"/>
  <c r="D72" i="4" s="1"/>
  <c r="C28" i="7"/>
  <c r="G28" i="7"/>
  <c r="M28" i="7"/>
  <c r="H28" i="7"/>
  <c r="D28" i="7"/>
  <c r="E28" i="7"/>
  <c r="F28" i="7"/>
  <c r="I28" i="7"/>
  <c r="N28" i="7"/>
  <c r="K28" i="7"/>
  <c r="J28" i="7"/>
  <c r="L28" i="7"/>
  <c r="J9" i="8"/>
  <c r="I123" i="4" s="1"/>
  <c r="J10" i="7"/>
  <c r="J53" i="4"/>
  <c r="J74" i="4" s="1"/>
  <c r="J44" i="4"/>
  <c r="I16" i="8"/>
  <c r="I18" i="8" s="1"/>
  <c r="I18" i="7"/>
  <c r="I57" i="4"/>
  <c r="I78" i="4" s="1"/>
  <c r="D9" i="8"/>
  <c r="C123" i="4" s="1"/>
  <c r="D10" i="7"/>
  <c r="D44" i="4"/>
  <c r="D53" i="4"/>
  <c r="D74" i="4" s="1"/>
  <c r="N8" i="8"/>
  <c r="M122" i="4" s="1"/>
  <c r="N9" i="7"/>
  <c r="N52" i="4"/>
  <c r="N73" i="4" s="1"/>
  <c r="N43" i="4"/>
  <c r="C10" i="8"/>
  <c r="B124" i="4" s="1"/>
  <c r="C42" i="4"/>
  <c r="C51" i="4"/>
  <c r="C72" i="4" s="1"/>
  <c r="K8" i="8"/>
  <c r="K9" i="7"/>
  <c r="K43" i="4"/>
  <c r="K52" i="4"/>
  <c r="K73" i="4" s="1"/>
  <c r="N18" i="8"/>
  <c r="M9" i="7"/>
  <c r="M8" i="8"/>
  <c r="L122" i="4" s="1"/>
  <c r="M52" i="4"/>
  <c r="M73" i="4" s="1"/>
  <c r="M43" i="4"/>
  <c r="L15" i="8"/>
  <c r="L18" i="8" s="1"/>
  <c r="L17" i="7"/>
  <c r="L56" i="4"/>
  <c r="L77" i="4" s="1"/>
  <c r="G9" i="8"/>
  <c r="F123" i="4" s="1"/>
  <c r="G10" i="7"/>
  <c r="G53" i="4"/>
  <c r="G74" i="4" s="1"/>
  <c r="G44" i="4"/>
  <c r="L10" i="8"/>
  <c r="K124" i="4" s="1"/>
  <c r="L51" i="4"/>
  <c r="L72" i="4" s="1"/>
  <c r="L42" i="4"/>
  <c r="E16" i="8"/>
  <c r="E18" i="8" s="1"/>
  <c r="E18" i="7"/>
  <c r="E57" i="4"/>
  <c r="E78" i="4" s="1"/>
  <c r="K25" i="8"/>
  <c r="D15" i="8"/>
  <c r="D18" i="8" s="1"/>
  <c r="D17" i="7"/>
  <c r="D20" i="7" s="1"/>
  <c r="D56" i="4"/>
  <c r="D77" i="4" s="1"/>
  <c r="M30" i="8"/>
  <c r="M34" i="7"/>
  <c r="M65" i="4"/>
  <c r="M86" i="4" s="1"/>
  <c r="F10" i="7"/>
  <c r="F9" i="8"/>
  <c r="E123" i="4" s="1"/>
  <c r="F53" i="4"/>
  <c r="F74" i="4" s="1"/>
  <c r="F44" i="4"/>
  <c r="G17" i="8"/>
  <c r="G18" i="8" s="1"/>
  <c r="G55" i="4"/>
  <c r="G76" i="4" s="1"/>
  <c r="K31" i="8"/>
  <c r="K63" i="4"/>
  <c r="K84" i="4" s="1"/>
  <c r="H9" i="8"/>
  <c r="G123" i="4" s="1"/>
  <c r="H10" i="7"/>
  <c r="H53" i="4"/>
  <c r="H74" i="4" s="1"/>
  <c r="H44" i="4"/>
  <c r="G8" i="8"/>
  <c r="G11" i="8" s="1"/>
  <c r="G9" i="7"/>
  <c r="G43" i="4"/>
  <c r="G52" i="4"/>
  <c r="G73" i="4" s="1"/>
  <c r="J25" i="8"/>
  <c r="C9" i="7"/>
  <c r="C8" i="8"/>
  <c r="C52" i="4"/>
  <c r="C73" i="4" s="1"/>
  <c r="C43" i="4"/>
  <c r="N9" i="8"/>
  <c r="N10" i="7"/>
  <c r="N53" i="4"/>
  <c r="N74" i="4" s="1"/>
  <c r="N44" i="4"/>
  <c r="L124" i="4"/>
  <c r="J122" i="4"/>
  <c r="F124" i="4"/>
  <c r="J8" i="8"/>
  <c r="I122" i="4" s="1"/>
  <c r="J9" i="7"/>
  <c r="J43" i="4"/>
  <c r="J52" i="4"/>
  <c r="J73" i="4" s="1"/>
  <c r="F10" i="8"/>
  <c r="F42" i="4"/>
  <c r="F51" i="4"/>
  <c r="F72" i="4" s="1"/>
  <c r="J10" i="8"/>
  <c r="I124" i="4" s="1"/>
  <c r="J42" i="4"/>
  <c r="J51" i="4"/>
  <c r="J72" i="4" s="1"/>
  <c r="F18" i="8"/>
  <c r="I9" i="7"/>
  <c r="I8" i="8"/>
  <c r="H122" i="4" s="1"/>
  <c r="I52" i="4"/>
  <c r="I73" i="4" s="1"/>
  <c r="I43" i="4"/>
  <c r="H15" i="8"/>
  <c r="H18" i="8" s="1"/>
  <c r="H17" i="7"/>
  <c r="H56" i="4"/>
  <c r="H77" i="4" s="1"/>
  <c r="K9" i="8"/>
  <c r="J123" i="4" s="1"/>
  <c r="K10" i="7"/>
  <c r="K44" i="4"/>
  <c r="K53" i="4"/>
  <c r="K74" i="4" s="1"/>
  <c r="L43" i="4"/>
  <c r="C25" i="8"/>
  <c r="K122" i="4"/>
  <c r="G122" i="4"/>
  <c r="M124" i="4"/>
  <c r="C124" i="4"/>
  <c r="L11" i="8"/>
  <c r="K125" i="4" s="1"/>
  <c r="D124" i="4" l="1"/>
  <c r="J11" i="8"/>
  <c r="I125" i="4" s="1"/>
  <c r="F125" i="4"/>
  <c r="C11" i="8"/>
  <c r="D11" i="8"/>
  <c r="C125" i="4" s="1"/>
  <c r="M123" i="4"/>
  <c r="N68" i="7"/>
  <c r="N61" i="8"/>
  <c r="L125" i="4"/>
  <c r="L63" i="8"/>
  <c r="J68" i="7"/>
  <c r="J61" i="8"/>
  <c r="C72" i="7"/>
  <c r="E72" i="7"/>
  <c r="D72" i="7"/>
  <c r="H72" i="7"/>
  <c r="I72" i="7"/>
  <c r="F72" i="7"/>
  <c r="N72" i="7"/>
  <c r="K72" i="7"/>
  <c r="J72" i="7"/>
  <c r="L72" i="7"/>
  <c r="G72" i="7"/>
  <c r="M72" i="7"/>
  <c r="G125" i="4"/>
  <c r="F68" i="7"/>
  <c r="F61" i="8"/>
  <c r="G124" i="4"/>
  <c r="C12" i="7"/>
  <c r="N11" i="8"/>
  <c r="M125" i="4" s="1"/>
  <c r="L12" i="7"/>
  <c r="K11" i="8"/>
  <c r="J125" i="4" s="1"/>
  <c r="K20" i="7"/>
  <c r="F11" i="8"/>
  <c r="E125" i="4" s="1"/>
  <c r="E124" i="4"/>
  <c r="E12" i="7"/>
  <c r="F12" i="7"/>
  <c r="E20" i="7"/>
  <c r="L31" i="8"/>
  <c r="L63" i="4"/>
  <c r="L84" i="4" s="1"/>
  <c r="K33" i="7"/>
  <c r="K29" i="8"/>
  <c r="K64" i="4"/>
  <c r="K85" i="4" s="1"/>
  <c r="C63" i="4"/>
  <c r="C84" i="4" s="1"/>
  <c r="C31" i="8"/>
  <c r="J20" i="7"/>
  <c r="F20" i="7"/>
  <c r="G20" i="7"/>
  <c r="N31" i="8"/>
  <c r="N63" i="4"/>
  <c r="N84" i="4" s="1"/>
  <c r="I31" i="8"/>
  <c r="I63" i="4"/>
  <c r="I84" i="4" s="1"/>
  <c r="F31" i="8"/>
  <c r="F63" i="4"/>
  <c r="F84" i="4" s="1"/>
  <c r="D30" i="8"/>
  <c r="D34" i="7"/>
  <c r="D65" i="4"/>
  <c r="D86" i="4" s="1"/>
  <c r="F29" i="8"/>
  <c r="F33" i="7"/>
  <c r="F64" i="4"/>
  <c r="F85" i="4" s="1"/>
  <c r="E31" i="8"/>
  <c r="E63" i="4"/>
  <c r="E84" i="4" s="1"/>
  <c r="E29" i="8"/>
  <c r="E33" i="7"/>
  <c r="E64" i="4"/>
  <c r="E85" i="4" s="1"/>
  <c r="J12" i="7"/>
  <c r="K30" i="8"/>
  <c r="K32" i="8" s="1"/>
  <c r="K34" i="7"/>
  <c r="K65" i="4"/>
  <c r="K86" i="4" s="1"/>
  <c r="J31" i="8"/>
  <c r="J63" i="4"/>
  <c r="J84" i="4" s="1"/>
  <c r="G12" i="7"/>
  <c r="K12" i="7"/>
  <c r="I11" i="8"/>
  <c r="H125" i="4" s="1"/>
  <c r="D31" i="8"/>
  <c r="D32" i="8" s="1"/>
  <c r="D63" i="4"/>
  <c r="D84" i="4" s="1"/>
  <c r="H20" i="7"/>
  <c r="M20" i="7"/>
  <c r="N20" i="7"/>
  <c r="G30" i="8"/>
  <c r="G34" i="7"/>
  <c r="G65" i="4"/>
  <c r="G86" i="4" s="1"/>
  <c r="J30" i="8"/>
  <c r="J34" i="7"/>
  <c r="J65" i="4"/>
  <c r="J86" i="4" s="1"/>
  <c r="M31" i="8"/>
  <c r="M63" i="4"/>
  <c r="M84" i="4" s="1"/>
  <c r="L30" i="8"/>
  <c r="L34" i="7"/>
  <c r="L65" i="4"/>
  <c r="L86" i="4" s="1"/>
  <c r="N12" i="7"/>
  <c r="M12" i="7"/>
  <c r="L33" i="7"/>
  <c r="L29" i="8"/>
  <c r="L64" i="4"/>
  <c r="L85" i="4" s="1"/>
  <c r="H34" i="7"/>
  <c r="H30" i="8"/>
  <c r="H65" i="4"/>
  <c r="H86" i="4" s="1"/>
  <c r="F30" i="8"/>
  <c r="F34" i="7"/>
  <c r="F65" i="4"/>
  <c r="F86" i="4" s="1"/>
  <c r="I12" i="7"/>
  <c r="D12" i="7"/>
  <c r="H12" i="7"/>
  <c r="F122" i="4"/>
  <c r="I29" i="8"/>
  <c r="I33" i="7"/>
  <c r="I64" i="4"/>
  <c r="I85" i="4" s="1"/>
  <c r="J29" i="8"/>
  <c r="J33" i="7"/>
  <c r="J64" i="4"/>
  <c r="J85" i="4" s="1"/>
  <c r="N30" i="8"/>
  <c r="N34" i="7"/>
  <c r="N65" i="4"/>
  <c r="N86" i="4" s="1"/>
  <c r="C29" i="8"/>
  <c r="C33" i="7"/>
  <c r="C64" i="4"/>
  <c r="C85" i="4" s="1"/>
  <c r="G29" i="8"/>
  <c r="G32" i="8" s="1"/>
  <c r="G33" i="7"/>
  <c r="G64" i="4"/>
  <c r="G85" i="4" s="1"/>
  <c r="M29" i="8"/>
  <c r="M33" i="7"/>
  <c r="M64" i="4"/>
  <c r="M85" i="4" s="1"/>
  <c r="N29" i="8"/>
  <c r="N33" i="7"/>
  <c r="N64" i="4"/>
  <c r="N85" i="4" s="1"/>
  <c r="L20" i="7"/>
  <c r="I20" i="7"/>
  <c r="C30" i="8"/>
  <c r="C34" i="7"/>
  <c r="C65" i="4"/>
  <c r="C86" i="4" s="1"/>
  <c r="H31" i="8"/>
  <c r="H63" i="4"/>
  <c r="H84" i="4" s="1"/>
  <c r="B122" i="4"/>
  <c r="B125" i="4"/>
  <c r="H32" i="8" l="1"/>
  <c r="F38" i="7"/>
  <c r="D38" i="7"/>
  <c r="M38" i="7"/>
  <c r="N38" i="7"/>
  <c r="K38" i="7"/>
  <c r="H38" i="7"/>
  <c r="C38" i="7"/>
  <c r="J38" i="7"/>
  <c r="E38" i="7"/>
  <c r="G38" i="7"/>
  <c r="L38" i="7"/>
  <c r="I38" i="7"/>
  <c r="E32" i="8"/>
  <c r="F32" i="8"/>
  <c r="N32" i="8"/>
  <c r="C32" i="8"/>
  <c r="J32" i="8"/>
  <c r="M32" i="8"/>
  <c r="I32" i="8"/>
  <c r="L32" i="8"/>
</calcChain>
</file>

<file path=xl/sharedStrings.xml><?xml version="1.0" encoding="utf-8"?>
<sst xmlns="http://schemas.openxmlformats.org/spreadsheetml/2006/main" count="8113" uniqueCount="210">
  <si>
    <t>Southern Water Corp. Financial Analysis</t>
  </si>
  <si>
    <t>Welcome to your first formal Financial Analysis Exercise for Unit 5!</t>
  </si>
  <si>
    <r>
      <t xml:space="preserve">The exercises you will be completing are based off a </t>
    </r>
    <r>
      <rPr>
        <b/>
        <u/>
        <sz val="11"/>
        <color rgb="FF000000"/>
        <rFont val="Arial"/>
        <family val="2"/>
      </rPr>
      <t xml:space="preserve">REAL WORLD Client </t>
    </r>
    <r>
      <rPr>
        <sz val="11"/>
        <color rgb="FF000000"/>
        <rFont val="Arial"/>
        <family val="2"/>
      </rPr>
      <t>and will have you focus on using the foundational knowledge you've built in Unit 4 with your Excel Functions, and combining this with the Financial Literacy you've established in Unit 5. 
It's your chance to prove that you aren't just confident in the topics you've covered - you're able to craft meaningful insights from the data you'll analyse!</t>
    </r>
  </si>
  <si>
    <r>
      <t xml:space="preserve">In this case study, all the data you need to access is located in the </t>
    </r>
    <r>
      <rPr>
        <b/>
        <sz val="11"/>
        <color rgb="FF000000"/>
        <rFont val="Arial"/>
        <family val="2"/>
      </rPr>
      <t>Data Repository Table</t>
    </r>
    <r>
      <rPr>
        <sz val="11"/>
        <color rgb="FF000000"/>
        <rFont val="Arial"/>
        <family val="2"/>
      </rPr>
      <t xml:space="preserve">. This contains a </t>
    </r>
    <r>
      <rPr>
        <b/>
        <sz val="11"/>
        <color rgb="FF000000"/>
        <rFont val="Arial"/>
        <family val="2"/>
      </rPr>
      <t>mixture of Financial Data and Production Data that you will be using to answer the questions in each of the three (3) tabs, Revenue, Expenses and EBIT.</t>
    </r>
  </si>
  <si>
    <t>This case study will be challenging, but I'm confident with the skills you've developed across Unit 4 and Unit 5 - you'll be able to tell Management a compelling story regarding what insights you can extract from analysing the Revenues, Expenses and EBIT!</t>
  </si>
  <si>
    <t>Let's get started.</t>
  </si>
  <si>
    <t>What do the tab colours mean?</t>
  </si>
  <si>
    <t>Throughout the Case Study, we've split this into three sections.
The green tabs are all tabs you will have to complete. 
The order of completion is below:
1) Revenue Analysis (Unit 5.4)
2) Expenses Analysis (Unit 5.6)
3) EBIT Analysis (Unit 5.8)</t>
  </si>
  <si>
    <t>What is a Profit Centre and/or Cost Centre?</t>
  </si>
  <si>
    <t>Southern Water Corp sells two types of water product; Hard and Soft Water which is retailed to Residential, Public and Private Customers. 
These sales (Revenues) are stored in centres known as PROFIT CENTRES. 
Similarly you can imagine that production of these water products incurs costs. These costs are then stored and allocated to COST CENTRES.</t>
  </si>
  <si>
    <r>
      <t xml:space="preserve">You will note that when you explore the dataset in the Data Repository Table - in Column F, "Centre Type", there are two centres. 
Profit Centres - These are centres which handle all the </t>
    </r>
    <r>
      <rPr>
        <b/>
        <u/>
        <sz val="11"/>
        <color rgb="FF000000"/>
        <rFont val="Arial"/>
        <family val="2"/>
      </rPr>
      <t>revenue generating activities</t>
    </r>
    <r>
      <rPr>
        <u/>
        <sz val="11"/>
        <color rgb="FF000000"/>
        <rFont val="Arial"/>
        <family val="2"/>
      </rPr>
      <t xml:space="preserve">. 
</t>
    </r>
    <r>
      <rPr>
        <sz val="11"/>
        <color rgb="FF000000"/>
        <rFont val="Arial"/>
        <family val="2"/>
      </rPr>
      <t>These are then broken down further into Profit Centre Elements of which there are two, one for each water product (Soft Water and Hard Water).</t>
    </r>
    <r>
      <rPr>
        <b/>
        <sz val="11"/>
        <color rgb="FF000000"/>
        <rFont val="Arial"/>
        <family val="2"/>
      </rPr>
      <t xml:space="preserve">
</t>
    </r>
  </si>
  <si>
    <r>
      <rPr>
        <b/>
        <sz val="11"/>
        <color rgb="FF000000"/>
        <rFont val="Arial"/>
        <family val="2"/>
      </rPr>
      <t xml:space="preserve">Cost Centres - </t>
    </r>
    <r>
      <rPr>
        <sz val="11"/>
        <color rgb="FF000000"/>
        <rFont val="Arial"/>
        <family val="2"/>
      </rPr>
      <t xml:space="preserve">There are centres which handle all </t>
    </r>
    <r>
      <rPr>
        <b/>
        <u/>
        <sz val="11"/>
        <color rgb="FF000000"/>
        <rFont val="Arial"/>
        <family val="2"/>
      </rPr>
      <t xml:space="preserve">cost generating activities. 
</t>
    </r>
    <r>
      <rPr>
        <sz val="11"/>
        <color rgb="FF000000"/>
        <rFont val="Arial"/>
        <family val="2"/>
      </rPr>
      <t xml:space="preserve">If a business has set costs, they will normally flow through to a </t>
    </r>
    <r>
      <rPr>
        <b/>
        <sz val="11"/>
        <color rgb="FF000000"/>
        <rFont val="Arial"/>
        <family val="2"/>
      </rPr>
      <t>cost centre</t>
    </r>
    <r>
      <rPr>
        <sz val="11"/>
        <color rgb="FF000000"/>
        <rFont val="Arial"/>
        <family val="2"/>
      </rPr>
      <t xml:space="preserve"> for capture. 
In most cases, ONLY costs flow through Cost Centres, but depending on company set up - you may have the rare instance where there are revenue-generating activities included in Cost Centres. 
For Southern Water Corp, we've simplified this structure so </t>
    </r>
    <r>
      <rPr>
        <b/>
        <sz val="11"/>
        <color rgb="FF000000"/>
        <rFont val="Arial"/>
        <family val="2"/>
      </rPr>
      <t>revenues stay in Profit Centres and Costs stay in Cost Centres</t>
    </r>
    <r>
      <rPr>
        <sz val="11"/>
        <color rgb="FF000000"/>
        <rFont val="Arial"/>
        <family val="2"/>
      </rPr>
      <t xml:space="preserve">. </t>
    </r>
  </si>
  <si>
    <t>Refer to the below example to understand how to interpret the information in the Data Repository Table.</t>
  </si>
  <si>
    <t>Definitions</t>
  </si>
  <si>
    <t xml:space="preserve">As you create your Value Driver Trees, you are going to rely heavily on the Data Repository Table. </t>
  </si>
  <si>
    <t>In the table below, we've listed what information all the columns contain so you will be aware of how to use this information in your analysis.</t>
  </si>
  <si>
    <t>Account Type</t>
  </si>
  <si>
    <r>
      <t xml:space="preserve">This column provides information on whether the dataset is referencing </t>
    </r>
    <r>
      <rPr>
        <b/>
        <sz val="10"/>
        <color theme="1"/>
        <rFont val="Arial"/>
        <family val="2"/>
      </rPr>
      <t>Financial Actuals, Financial Budgets, Water Production Actuals or Water Production Budget.</t>
    </r>
  </si>
  <si>
    <t>Value Drivers</t>
  </si>
  <si>
    <t>For the exercises in 5.4, 5.6 and 5.8 - you will need to create Value Driver Trees. This Column let's you know whether the Value Driver belongs to Revenue or Expenses so you are aware of which cost centres / profit centres you need to pay attention towards.</t>
  </si>
  <si>
    <t>Unit</t>
  </si>
  <si>
    <t>In the Southern Water Corp. Case Study, there are 3 Units. These are Kootha, Surjek or Jutik. The Unit column indicates, for that row of data, which Unit it applies towards.</t>
  </si>
  <si>
    <t>Month</t>
  </si>
  <si>
    <t>This represents the month that data was calculated for.</t>
  </si>
  <si>
    <t>Month (Number)</t>
  </si>
  <si>
    <t>This represents the month in numerical form.</t>
  </si>
  <si>
    <t>Centre Type</t>
  </si>
  <si>
    <t>Costs / Profits either fall into a Cost Centre or Profit Centre. This column provides the individual with an understanding as to whether the cost centre is a Cost Centre or a Profit Centre.</t>
  </si>
  <si>
    <t>Cost Centre / Profit Centre</t>
  </si>
  <si>
    <t>Based off the Centre Type, this lets the individual know whether the 'Centre' is a Cost Centre or Profit Centre. E.g. Revenue Sales 003 - By itself we don't know if it is a cost centre or profit centre. However, when this is paired with the Centre Type - we know for sure that this is a Profit Centre.</t>
  </si>
  <si>
    <t>Cost Centre / Profit Centre Elements</t>
  </si>
  <si>
    <t>A Cost Centre/Profit Centre is made up of 'elements' which tie into the Cost Centre. E.g. Revenue Sales 003 is made up of 2 Profit Centres (W-Transact 0211 - Soft, W-Transact 0212 - Hard)</t>
  </si>
  <si>
    <t>Unit of Measure</t>
  </si>
  <si>
    <t>Every Row of Data has a Unit of Measure associated with this. E.g. Financial data is measured in $, whilst Water Production data is measure in Giga-Litres.</t>
  </si>
  <si>
    <t>Row Data</t>
  </si>
  <si>
    <t>This is the unique value that is stored for every row entry.</t>
  </si>
  <si>
    <t>Data Source Reference</t>
  </si>
  <si>
    <t>Financial Actual</t>
  </si>
  <si>
    <t>Revenues</t>
  </si>
  <si>
    <t>Kootha</t>
  </si>
  <si>
    <t>Profit Centre</t>
  </si>
  <si>
    <t>001 Private Water Hedge Sales</t>
  </si>
  <si>
    <t>W-Transact (0211) - Soft</t>
  </si>
  <si>
    <t>$</t>
  </si>
  <si>
    <t>W-Transact (0212) - Hard</t>
  </si>
  <si>
    <t>002 Public Sales</t>
  </si>
  <si>
    <t>003 Residential Sales</t>
  </si>
  <si>
    <t>Surjek</t>
  </si>
  <si>
    <t>Jutik</t>
  </si>
  <si>
    <t>Expenses</t>
  </si>
  <si>
    <t>Cost Centre</t>
  </si>
  <si>
    <t>Chemical Costs</t>
  </si>
  <si>
    <t>Chem-Exp (001)</t>
  </si>
  <si>
    <t>Facility Costs</t>
  </si>
  <si>
    <t>Utility-Exp (002) - Heating</t>
  </si>
  <si>
    <t>Utility-Exp (002) - Electricity</t>
  </si>
  <si>
    <t>Operational Maintenance Costs</t>
  </si>
  <si>
    <t>Plant Maintenance (001)</t>
  </si>
  <si>
    <t>Plant Outages (002)</t>
  </si>
  <si>
    <t>Plant Op. Costs (003)</t>
  </si>
  <si>
    <t>Plant Admin Costs (004)</t>
  </si>
  <si>
    <t>Labour Costs</t>
  </si>
  <si>
    <t>Labour-Costs (001)</t>
  </si>
  <si>
    <t>Financial Budget</t>
  </si>
  <si>
    <t>Water Production Actuals</t>
  </si>
  <si>
    <t>None</t>
  </si>
  <si>
    <t>Giga-Litre</t>
  </si>
  <si>
    <t>Water Production Budget</t>
  </si>
  <si>
    <t>Revenue Analysis - Part I</t>
  </si>
  <si>
    <t>In Financial Data Analysis, Revenue Analysis speaks primarily to understanding which product(s) generate the most revenues and whether we can identify any aspect of seasonality towards these trends or not.</t>
  </si>
  <si>
    <t>The importance of this is that we are able to clearly understand which product(s) generate the most revenues and least revenues and this forms the first part of our puzzle.</t>
  </si>
  <si>
    <t>If a product generates a lot of revenues, but the expenses are greater than the revenues - this isn't a good news story.</t>
  </si>
  <si>
    <r>
      <t>However</t>
    </r>
    <r>
      <rPr>
        <sz val="10"/>
        <color rgb="FF000000"/>
        <rFont val="Arial"/>
        <family val="2"/>
      </rPr>
      <t>, if the product generates a lot of revenues, and the expenses are well below the revenues - we may have a product which is performing well.</t>
    </r>
  </si>
  <si>
    <t>Let's take a look at how Southern Water Corps Revenue Analysis looks like by calculating the Revenues for each of the products and asking ourselves - what does the data tell us?</t>
  </si>
  <si>
    <t>Let's get started!</t>
  </si>
  <si>
    <t>Q1. For each of the three Southern Water Corp. Desalination Plants, they produce desalinated water which is then consumed via private, public or residential usage. 
Please calculate the monthly revenues for Kootha, Surjek and Jutik and put this in the table below. What trends are you able to pick up?</t>
  </si>
  <si>
    <r>
      <t xml:space="preserve">Note: You will have to rely on the Value Driver Tree you have created earlier to see which cost elements map to the respective Profit Centres. 
</t>
    </r>
    <r>
      <rPr>
        <b/>
        <sz val="11"/>
        <color rgb="FFFF0000"/>
        <rFont val="Arial"/>
        <family val="2"/>
      </rPr>
      <t>Please note you will have to reference the account type FINANCIAL ACTUAL in the Data Repository Tab to answer the questions in this Case Study for Revenue Analysis, Expenses Analysis and EBIT Analysis.</t>
    </r>
  </si>
  <si>
    <t>Value Driver</t>
  </si>
  <si>
    <t>Profit Centre Element</t>
  </si>
  <si>
    <t>Total</t>
  </si>
  <si>
    <t>Revenue</t>
  </si>
  <si>
    <r>
      <t>You've now calculated the Revenues for each of the three desalination plants (Kootha, Surjek and Jutik). This has given you a micro-view of the trends, but let's take a look at the macro-revenue
trends and view all this information aggregated together.</t>
    </r>
    <r>
      <rPr>
        <b/>
        <u/>
        <sz val="11"/>
        <color rgb="FF000000"/>
        <rFont val="Arial"/>
        <family val="2"/>
      </rPr>
      <t xml:space="preserve"> Is there any particular trend(s) that we can pick up with respect to which water product(s) have the highest revenue overall? </t>
    </r>
  </si>
  <si>
    <t>Q2) Aggregate the Profit Centre(s) for each Unit (i.e. 001 Private Water Hedge Sales, Public Sales, Residential Sales) in the table below and subsequently plot this out
(As a data analyst, it is up to YOU to choose which visual most effectively illustrates the data - as it is time series data, a line chart may be a good consideration). 
What trends do you note when comparing Kootha, Surjek and Jutik? Is there any plant / product which generates the majority of the revenues?</t>
  </si>
  <si>
    <t xml:space="preserve">In the previous exercise we've picked up some trends from observing the monthly revenues trended over a twelve month period.
Specifically, it's clear that one of the Unit(s) generates the majority of the revenues for Southern Water Corp. 
However, it's important for us to understand the contribution each customer segment provides from a % standpoint as well as a dollar stand point.
Let's close out the Revenue Analysis with the below question. 
Q3. Calculate the overall % contribution of each customer segment for each of the three (3) units listed below and create a stacked column chart showing the contributions
that each customer segment provides per unit. (You can create a stacked column chart showing either % contribution or Overall $ Contribution as per the below example)
</t>
  </si>
  <si>
    <t>Expenses Analysis - Part II</t>
  </si>
  <si>
    <r>
      <t xml:space="preserve">In Financial Data Analysis, Expense Analysis speaks primarily to understanding which product(s) are the most </t>
    </r>
    <r>
      <rPr>
        <b/>
        <sz val="10"/>
        <color rgb="FF000000"/>
        <rFont val="Arial"/>
        <family val="2"/>
      </rPr>
      <t>expensive</t>
    </r>
    <r>
      <rPr>
        <sz val="10"/>
        <color rgb="FF000000"/>
        <rFont val="Arial"/>
        <family val="2"/>
      </rPr>
      <t xml:space="preserve"> to operate and maintain. </t>
    </r>
  </si>
  <si>
    <t xml:space="preserve">Think about this as your personal budget; You want to know exactly where your money is being spent. </t>
  </si>
  <si>
    <r>
      <t xml:space="preserve">As we mentioned in the last section; we've calculated the revenues and know which of our products generate the most revenues at a Unit Level (Kootha, Surjek, Jutik).
But it is </t>
    </r>
    <r>
      <rPr>
        <b/>
        <sz val="10"/>
        <color rgb="FF000000"/>
        <rFont val="Arial"/>
        <family val="2"/>
      </rPr>
      <t xml:space="preserve">equally important </t>
    </r>
    <r>
      <rPr>
        <sz val="10"/>
        <color rgb="FF000000"/>
        <rFont val="Arial"/>
        <family val="2"/>
      </rPr>
      <t xml:space="preserve">for us to understand what is our </t>
    </r>
    <r>
      <rPr>
        <b/>
        <sz val="10"/>
        <color rgb="FF000000"/>
        <rFont val="Arial"/>
        <family val="2"/>
      </rPr>
      <t>expenses at a unit level</t>
    </r>
    <r>
      <rPr>
        <sz val="10"/>
        <color rgb="FF000000"/>
        <rFont val="Arial"/>
        <family val="2"/>
      </rPr>
      <t>. 
If our expenses outweigh our revenues - this is not a good outcome.If a product generates a lot of revenues, but the expenses are greater than the revenues - this isn't a good news story.</t>
    </r>
  </si>
  <si>
    <t>Now let's take a look at how Southern Water Corps Expenses look like by calculating the Expenses for each of the Units and asking ourselves - what does the data tell us?</t>
  </si>
  <si>
    <r>
      <t xml:space="preserve">Note: You </t>
    </r>
    <r>
      <rPr>
        <i/>
        <sz val="10"/>
        <color rgb="FF000000"/>
        <rFont val="Arial"/>
        <family val="2"/>
      </rPr>
      <t>may</t>
    </r>
    <r>
      <rPr>
        <sz val="10"/>
        <color rgb="FF000000"/>
        <rFont val="Arial"/>
        <family val="2"/>
      </rPr>
      <t xml:space="preserve"> notice some trends with respect to higher costs for those units which produce a </t>
    </r>
    <r>
      <rPr>
        <b/>
        <sz val="10"/>
        <color rgb="FF000000"/>
        <rFont val="Arial"/>
        <family val="2"/>
      </rPr>
      <t>specific</t>
    </r>
    <r>
      <rPr>
        <sz val="10"/>
        <color rgb="FF000000"/>
        <rFont val="Arial"/>
        <family val="2"/>
      </rPr>
      <t xml:space="preserve"> type of water. </t>
    </r>
  </si>
  <si>
    <t>Q4. For each of the three Southern Water Corp. Desalination Plants, they produce desalinated water which is then consumed via private, public or residential usage. 
These costs are then aggregated at a Unit Level, separated into Chemical Costs, Facility Costs, Operational Maintenance Costs and Labour Costs. 
Please calculate the monthly expenses for Kootha, Surjek and Jutik and put this in the table below. What trends are you able to pick up from completing the table below?</t>
  </si>
  <si>
    <t>Note: You will have to rely on the Value Driver Tree you have created earlier to see which cost elements map to the respective Profit Centres.</t>
  </si>
  <si>
    <t>Cost Centre Element</t>
  </si>
  <si>
    <r>
      <t>You've now calculated the Expenses for each of the three desalination plants (Kootha, Surjek and Jutik). This has given you a micro-view of the trends, but let's take a look at the macro-expenses
trends and view all this information aggregated together (Kootha + Surjek + Jutik) and then.</t>
    </r>
    <r>
      <rPr>
        <b/>
        <u/>
        <sz val="11"/>
        <color rgb="FF000000"/>
        <rFont val="Arial"/>
        <family val="2"/>
      </rPr>
      <t xml:space="preserve"> Is there any particular trend(s) that we can pick up with respect to which water product(s) have the highest expenses overall? </t>
    </r>
  </si>
  <si>
    <t>Q5) Aggregate the Cost Centre(s) for each Unit (i.e.Chemical Costs, Facility Costs, Operational Maintenance Costs, Labour Costs) in the table below and subsequently plot this out.</t>
  </si>
  <si>
    <t>(As a data analyst, it is up to YOU to choose which visual most effectively illustrates the data. It may be worthwhile using the Total Columns to see the overall aggregate costs by Cost Centre so you can see which cost centre elements are the most expensive...!)</t>
  </si>
  <si>
    <t>All</t>
  </si>
  <si>
    <r>
      <t xml:space="preserve">In the previous question, we've calculated the expenses at an aggregate level. 
You would have noticed some particularly high-costs for certain cost elements that you'd be keen to dive into in more detail from a visual stand point.
Q6) Using the Totals for the Year Column (Column R) for each Unit (Kootha, Surjek and Jutik), create a chart which clearly shows the </t>
    </r>
    <r>
      <rPr>
        <b/>
        <u/>
        <sz val="11"/>
        <color rgb="FF000000"/>
        <rFont val="Arial"/>
        <family val="2"/>
      </rPr>
      <t>Total Costs</t>
    </r>
    <r>
      <rPr>
        <b/>
        <sz val="11"/>
        <color rgb="FF000000"/>
        <rFont val="Arial"/>
        <family val="2"/>
      </rPr>
      <t xml:space="preserve"> for each Cost Element.
You will end up with three (3) Column Charts that will let you see which of the Units drive the majority of costs.
What trends have you noticed?</t>
    </r>
  </si>
  <si>
    <t xml:space="preserve">The trend I have noticed for all three Units is Chemical Expenses and Labor Costs are the highest expenses.  </t>
  </si>
  <si>
    <t>For both Kootha and Jutik, Labor Costs is the highest expense, followed by Chemical Expenses.</t>
  </si>
  <si>
    <t>For Surjek, Chemical Expenses is the highest category, followed by Labor Costs.</t>
  </si>
  <si>
    <t>Besides Chemical and Labor expenses, the next highest expenses tend to be Utility Expenses, but they are millions less than Chemical and Labor.</t>
  </si>
  <si>
    <t xml:space="preserve">We've analysed the expenses data and we have a few questions. The costs for two of our Cost Elements is particularly high - could this potentially be related to the periods of high water production? </t>
  </si>
  <si>
    <t>We can answer this question by using the Water Production Data that is available in the Data Repository Table.</t>
  </si>
  <si>
    <r>
      <t xml:space="preserve">However, it is important to note that for the water production data, it has been </t>
    </r>
    <r>
      <rPr>
        <b/>
        <u/>
        <sz val="11"/>
        <color rgb="FF000000"/>
        <rFont val="Arial"/>
        <family val="2"/>
      </rPr>
      <t>aggregated</t>
    </r>
    <r>
      <rPr>
        <b/>
        <sz val="11"/>
        <color rgb="FF000000"/>
        <rFont val="Arial"/>
        <family val="2"/>
      </rPr>
      <t>. This means we cannot see the separation between Soft / Hard Water Production.</t>
    </r>
  </si>
  <si>
    <t>This means in the analysis you will complete below, you can only make logical assumptions.</t>
  </si>
  <si>
    <t>As a Data Analyst, you will not always have all the data you need to make a conclusion.</t>
  </si>
  <si>
    <t>In cases like the one below, you will have to draw on logical conclusions from the data available to you and make a conclusion.</t>
  </si>
  <si>
    <t xml:space="preserve">Q7) For each of the three units (Kootha, Surjek, Jutik), complete the table below that will show the monthly water production for each Unit as well as the monthly chemical expenditure.
Once the table is complete, using a combo-chart, does there appear to be any relationship between the Chemical Expenditure and Water Production? </t>
  </si>
  <si>
    <t>Chemical Exp</t>
  </si>
  <si>
    <t>Water Prod.</t>
  </si>
  <si>
    <t xml:space="preserve">Yes there seems to be a relationship between Chemical Expenditure and Water Production. In general, as water production increases, so does chemcial expenditure. This trend is especially evident in the Surjek, Jutik, and "All Units" graphs. </t>
  </si>
  <si>
    <t>EBIT Analysis - Part III.</t>
  </si>
  <si>
    <t>In Financial Data Analysis, EBIT Analysis, also known as Profitability Analysis, speaks primarily to understanding which product(s) are the most cashflow positive.</t>
  </si>
  <si>
    <r>
      <t>We're now at the</t>
    </r>
    <r>
      <rPr>
        <b/>
        <sz val="10"/>
        <color rgb="FF000000"/>
        <rFont val="Arial"/>
        <family val="2"/>
      </rPr>
      <t xml:space="preserve"> final stage</t>
    </r>
    <r>
      <rPr>
        <sz val="10"/>
        <color rgb="FF000000"/>
        <rFont val="Arial"/>
        <family val="2"/>
      </rPr>
      <t xml:space="preserve"> of the puzzle (Woo!); We've got the Revenues. We've got the Expenses. All that is now left is the EBIT and we're done!</t>
    </r>
  </si>
  <si>
    <r>
      <t xml:space="preserve">Once we subtract our Expenses from our Revenues - we can find out how financially sound Southern Water Corp's Units actually are.
Let's take one final look at Southern Water Corp's Data for the 2013 - 2014 Period and find out </t>
    </r>
    <r>
      <rPr>
        <b/>
        <sz val="10"/>
        <color rgb="FF000000"/>
        <rFont val="Arial"/>
        <family val="2"/>
      </rPr>
      <t xml:space="preserve">just how profitable the Unit(s) actually are.
Additionally, we'll explore how we can use </t>
    </r>
    <r>
      <rPr>
        <sz val="10"/>
        <color rgb="FF000000"/>
        <rFont val="Arial"/>
        <family val="2"/>
      </rPr>
      <t>Ratio's to help us show which Unit(s) are most cost-effective from a Revenue to Expenses perspective.</t>
    </r>
  </si>
  <si>
    <t>EBIT can be simply calculated as Revenues - COGS - Operating Expenses.</t>
  </si>
  <si>
    <t>In the Southern Water Corp. Case Study, we have opted to wrap up our COGS as part of our overall Expenses to simplify the calculation for you.</t>
  </si>
  <si>
    <r>
      <t xml:space="preserve">Hence, the EBIT you will calculate will simply be: </t>
    </r>
    <r>
      <rPr>
        <u/>
        <sz val="11"/>
        <color rgb="FF000000"/>
        <rFont val="Arial"/>
        <family val="2"/>
      </rPr>
      <t>Revenues - Operating Expenses.</t>
    </r>
  </si>
  <si>
    <r>
      <t xml:space="preserve">Q8. For each of the three Southern Water Corp. Desalination Plants (Kootha, Surjek and Jutik), please calculate the EBIT for each of these below. 
We have the </t>
    </r>
    <r>
      <rPr>
        <b/>
        <u/>
        <sz val="10"/>
        <color rgb="FF000000"/>
        <rFont val="Arial"/>
        <family val="2"/>
      </rPr>
      <t>Total Revenues Per Unit</t>
    </r>
    <r>
      <rPr>
        <b/>
        <sz val="10"/>
        <color rgb="FF000000"/>
        <rFont val="Arial"/>
        <family val="2"/>
      </rPr>
      <t xml:space="preserve"> in the Revenues Analysis and the </t>
    </r>
    <r>
      <rPr>
        <b/>
        <u/>
        <sz val="10"/>
        <color rgb="FF000000"/>
        <rFont val="Arial"/>
        <family val="2"/>
      </rPr>
      <t>Total Expenses Per Unit</t>
    </r>
    <r>
      <rPr>
        <b/>
        <sz val="10"/>
        <color rgb="FF000000"/>
        <rFont val="Arial"/>
        <family val="2"/>
      </rPr>
      <t xml:space="preserve"> in the Expenses Tab.
Complete the Table Below and let's find out which of the three Units bring us the most EBIT. 
Are there any particular trend(s) that you're able to pick up / take note of with respect to the EBIT?
</t>
    </r>
  </si>
  <si>
    <t>EBIT</t>
  </si>
  <si>
    <t>It's pretty clear from our EBIT Analysis, which Unit generates the highest EBIT Margins. 
However - to close out our analysis, let's also take a look from a Ratio Perspective.
That is to say, of Kootha, Surjek and Jutik - which has the highest overall EBIT Margins? 
The EBIT Margin is calculated as EBIT / Revenue.
Would this tell us a different story? 
Let's close out our EBIT Analysis and find out!
Q9. Of the three units (Kootha, Surjek and Jutik) - Which Unit has the highest overall EBIT Margin? 
Feel free to trend this out over the 12 Month Period (Jul-13 to June-14) or simply use the Total EBIT / Total Revenue for each Unit.  (If you really want - you can use both!)
What do you conclude?</t>
  </si>
  <si>
    <t xml:space="preserve">Budget - Actual Analysis (Variance).
</t>
  </si>
  <si>
    <r>
      <rPr>
        <b/>
        <sz val="12"/>
        <color theme="0"/>
        <rFont val="Arial"/>
        <family val="2"/>
      </rPr>
      <t xml:space="preserve">Why do we care about Budget Variance? </t>
    </r>
    <r>
      <rPr>
        <sz val="12"/>
        <color theme="0"/>
        <rFont val="Arial"/>
        <family val="2"/>
      </rPr>
      <t xml:space="preserve">
In the earlier exercise, you have calculated the summarised actual costs that Southern Water Corp has incurred over the 2013 to 2014 Period.  In every business, when there is an actual, a budget also exists as a counter-weight to see how accurately the business has stuck to it's budget. If the business has exceeded its budget on Revenues - that is good news. We made more than expected. However, if the business has SPENT more than it has earned or budgeted for - this is not an ideal outcome. 
In this Tab, we are going to ask you to calculate the Variance (Difference between Budget subtract Actuals) for Revenues, Production Costs and Other Production Costs. This is not to be confused with Statistical Variance which is a measure of dispersion. 
Now that we know </t>
    </r>
    <r>
      <rPr>
        <b/>
        <sz val="12"/>
        <color theme="0"/>
        <rFont val="Arial"/>
        <family val="2"/>
      </rPr>
      <t>why</t>
    </r>
    <r>
      <rPr>
        <sz val="12"/>
        <color theme="0"/>
        <rFont val="Arial"/>
        <family val="2"/>
      </rPr>
      <t xml:space="preserve"> variance is important - let's proceed with calculating this!</t>
    </r>
  </si>
  <si>
    <t>Q1a. Populate the Revenues Section of the Table below with the Budgeted Values from the Financial BUDGET Tab
Do NOT paste the values in the Financial Budget but use Formulas to reference the Financial BUDGET Values for Kootha, Surjek And Jutik.
This is because IF you simply paste - it is very easy to make mistakes which are inconsistent with the rest of the Spreadsheet.</t>
  </si>
  <si>
    <t>Q2a. Popuate the Production, Production Other and Overheads Section of the Table below with the Budgeted Values from the Financial Budget Tab.</t>
  </si>
  <si>
    <t>Budget</t>
  </si>
  <si>
    <t>Desalination Plants [All]</t>
  </si>
  <si>
    <t>2013/Jul</t>
  </si>
  <si>
    <t>2013/Aug</t>
  </si>
  <si>
    <t>2013/Sep</t>
  </si>
  <si>
    <t>2013/Oct</t>
  </si>
  <si>
    <t>2013/Nov</t>
  </si>
  <si>
    <t>2013/Dec</t>
  </si>
  <si>
    <t>2014/Jan</t>
  </si>
  <si>
    <t>2014/Feb</t>
  </si>
  <si>
    <t>2014/Mar</t>
  </si>
  <si>
    <t>2014/Apr</t>
  </si>
  <si>
    <t>2014/May</t>
  </si>
  <si>
    <t>2014/Jun</t>
  </si>
  <si>
    <t>Kootha (1 Major Desal Unit)</t>
  </si>
  <si>
    <t>Production</t>
  </si>
  <si>
    <t>Production Other</t>
  </si>
  <si>
    <t>Overheads</t>
  </si>
  <si>
    <t>Surjek (4 Major Desal. Plants)</t>
  </si>
  <si>
    <t>Jutik Desalination Plant [Newest Desalination Plant]</t>
  </si>
  <si>
    <t>Actuals</t>
  </si>
  <si>
    <t>Q1b. Populate the Revenues Section of the Table below with the Actual Values from the Financial ACTUALS Tab
Do NOT paste the values from the Financial ACTUALS Tab but use Formulas to reference the Financial ACTUALS Values for Kootha, Surjek And Jutik.
This is because IF you simply paste - it is very easy to make mistakes which are inconsistent with the rest of the Spreadsheet.</t>
  </si>
  <si>
    <t>Q2a. Popuate the Production, Production Other and Overheads Section of the Table below with the Actual Values from the Financial Actuals Tab.</t>
  </si>
  <si>
    <t>Production Costs</t>
  </si>
  <si>
    <t>Other Production Costs</t>
  </si>
  <si>
    <t>Jutik (New Desalination Plant)</t>
  </si>
  <si>
    <t xml:space="preserve">Variance
</t>
  </si>
  <si>
    <t>Q1c. Calculate the Variance for the Revenues (Actuals - Budget) for Kootha, Surjek and Jutik and populate this in the below table referencing the Budget and Actual Tables you have populated above.</t>
  </si>
  <si>
    <t>Q2c. Calculate the Variance for the Production Costs, Production Other Costs and Overheads for Kootha, Surjek and Jutik and populate this in the below table referencing the Budget and Actual Tables you have populated above.</t>
  </si>
  <si>
    <t xml:space="preserve">Note for Mentors: </t>
  </si>
  <si>
    <t>If the variance is negative, this is not a bad indicator. Check the numbers. i.e. If Revenue Actuals was -8.4M but Budget was -8.2M, then we have earned an additional -0.2M. Similarly, positive numbers are not necessarily a good sign.</t>
  </si>
  <si>
    <t xml:space="preserve">Variance %
In the Case Study, SW Corp's Management had requested you to inform them of any costs that varied &gt; 5% than the Budget. 
This is known as the Variance Percentage Difference.
We calculate this as Management care more about a cost varying by a percentage, than say, a specific dollar value.
For example, what is easier to note down? 
"Production Costs varied by 5.1% for June, and July." OR "Production Costs varied by $107,299.54 for June and $202921.19 for July".
This is why Variance Reporting is generally in % as opposed to dollars.
</t>
  </si>
  <si>
    <t>Q1d) Calculate the Variance % for Revenue using the following formula: ( Variance Result (Calculated Above) / Budget ) * 100. Don't forget to highlight the periods where variance is &gt; 5%.</t>
  </si>
  <si>
    <t>Q2d) Calculate the Variance % for Production, Production Other and Overheads using the following formula: ( Variance Result (Calculated Above) / Budget ) * 100. Don't forget to highlight the periods where variance is &gt; 5%.</t>
  </si>
  <si>
    <t>EBIT VARIANCE ANALYSIS</t>
  </si>
  <si>
    <t>Overheads [ ALL ]</t>
  </si>
  <si>
    <t>Production Costs [ALL]</t>
  </si>
  <si>
    <t>Other Production Costs [ALL]</t>
  </si>
  <si>
    <t>EBIT Variance</t>
  </si>
  <si>
    <t>So why do we care about Cost to Produce? Cost to Produce is used as an financial indicator to identify how Cost Effective Southern Water Corp. is with producing Desalinated Water. Financial Analysts will use this data to indicate if Southern Water Corp is more or less cost effective than its immediate peers. If we didn't have this measure, we wouldn't be able to effectively gauge how cost effective Southern Water Corp is with respect to its water production.</t>
  </si>
  <si>
    <t>Cost to Produce Calculation</t>
  </si>
  <si>
    <t>(Overheads + Production Cost + Other Production Costs) / Gross Water Production</t>
  </si>
  <si>
    <r>
      <t xml:space="preserve">Q1. Calculate the Actual Cost to Produce for each Desalination Unit (Kootha, Surjek, Jutik, Overall). Don't forget to reference the Variance Analysis Tab whilst using the SUMIFS Formula to extract the necessary Overheads, Production Costs and Other Production Cost Data! The first formula (row 12) has been done for you. Follow this approach for the rest of the Units.
Note: The Water Production Data can be taken from the respective Water Production Actuals and Budget Tabs. </t>
    </r>
    <r>
      <rPr>
        <b/>
        <u/>
        <sz val="10"/>
        <color rgb="FFFF0000"/>
        <rFont val="Arial"/>
        <family val="2"/>
      </rPr>
      <t>Don't forget to do the CONVERSION into MEGA LITRES from GIGA LITRES.</t>
    </r>
  </si>
  <si>
    <t>Kootha ACTUALS</t>
  </si>
  <si>
    <t>Desalinated Water Production Per Litre ($/ML)</t>
  </si>
  <si>
    <t>Units</t>
  </si>
  <si>
    <t>Mega-Litres (Needs to be converted from Giga-Litres)</t>
  </si>
  <si>
    <t>Actual Cost to Produce (Rolling)</t>
  </si>
  <si>
    <t>$/Mega-Litres</t>
  </si>
  <si>
    <t>Surjek ACTUALS</t>
  </si>
  <si>
    <t>Jutik ACTUALS</t>
  </si>
  <si>
    <t>Overall ACTUALS</t>
  </si>
  <si>
    <t>Kootha BUDGET</t>
  </si>
  <si>
    <t>Budget Cost to Produce (Rolling)</t>
  </si>
  <si>
    <t>Surjek BUDGET</t>
  </si>
  <si>
    <t>Jutik BUDGET</t>
  </si>
  <si>
    <t>Overall BUDGET</t>
  </si>
  <si>
    <t>Q2. Create Line Charts Plotting out the Cost to Produce for each individual Unit (Kootha, Surjek, Jutik and Overall) and copy these graphs into a PowerPoint Slide Pack. What do the Cost to Produce Trends tell you?</t>
  </si>
  <si>
    <t>So why do we care about EBIT?
EBIT stands for Earnings Before Interest and Tax. In this case, Southern Water Corp's Management wants to be aware of the financial status of the
company once the Production Costs and Other Production Costs have been removed. 
Wall Street commonly uses EBIT as a measure of financial health to see if a company is doing well or doign poorly.
If the EBIT is positive, it's a good sign. If the EBIT Is negative, it indicates the costs are greater than the revenues and the company is likely heading for bankruptcy. 
Now that we know why EBIT is important - let's calculate this and see what the results look like for Southern Water Corp's Management Team!</t>
  </si>
  <si>
    <t>Hint: Don't forget to calculate EBIT you need to subtract the costs (Overheads, Production Costs and Other Production Costs). Note that we show that Revenues are currently being 'Debited' with a -ve. Don't forget to convert the Revenues to a +ve figure!</t>
  </si>
  <si>
    <t>Q1. Calculate Actual EBIT for Kootha, Surjek, Juitk and Overall (Kootha + Surjek + Jutik). Don't forget to populate the Overheads, Production Costs and Other Production Costs using the SUMIFS Formula, referencing the Variance Analysis Tab.</t>
  </si>
  <si>
    <t>EBIT ACTUALS</t>
  </si>
  <si>
    <t xml:space="preserve">Overheads </t>
  </si>
  <si>
    <t xml:space="preserve">Production Costs </t>
  </si>
  <si>
    <t xml:space="preserve">Other Production Costs </t>
  </si>
  <si>
    <t>OVERALL</t>
  </si>
  <si>
    <t>BUDGET</t>
  </si>
  <si>
    <t>Q2. Create Line Charts Plotting out the EBIT for each individual Unit (Kootha, Surjek, Jutik and Overall) and copy these graphs into a PowerPoint Slide Pack. What do the EBIT Trends tell you?</t>
  </si>
  <si>
    <t>Overall, the EBIT Trend for 2013-2014 on an Overall basis, remains favorable with an overall EBIT of 273M Actuals vs 262M Budgeted.</t>
  </si>
  <si>
    <t>This is driven by strong EBIT Performance from Kootha and Surjek, whilst Jutik fell short of the respective EBIT Targets by ~$28.5M.</t>
  </si>
  <si>
    <t>This isn't to say that Jutik performed poorly, rather, it could point to an overtly aggressive Budget Target that needs to be addressed.</t>
  </si>
  <si>
    <t>MY VALUE DRIVER TREE IS AT THE TOP BY THE DIRECTIONS</t>
  </si>
  <si>
    <t>Private</t>
  </si>
  <si>
    <t>Public</t>
  </si>
  <si>
    <t>Residential</t>
  </si>
  <si>
    <t>Chemical</t>
  </si>
  <si>
    <t>Utility - Heating</t>
  </si>
  <si>
    <t>Utility -  Electricity</t>
  </si>
  <si>
    <t>Plant Maintenance</t>
  </si>
  <si>
    <t>Plant Outages</t>
  </si>
  <si>
    <t>Plant Op. Costs</t>
  </si>
  <si>
    <t>Plant Admin. Costs</t>
  </si>
  <si>
    <t>Labor Costs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</si>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</sst>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quot;$&quot;#,##0.00;[Red]\-&quot;$&quot;#,##0.00"/>
    <numFmt numFmtId="165" formatCode="[$$-C09]#,##0.00"/>
    <numFmt numFmtId="166" formatCode="0.0%"/>
    <numFmt numFmtId="167" formatCode="&quot;$&quot;#,##0.00"/>
  </numFmts>
  <fonts count="45" x14ac:knownFonts="1">
    <font>
      <sz val="11"/>
      <color rgb="FF000000"/>
      <name val="Calibri"/>
    </font>
    <font>
      <sz val="10"/>
      <name val="Arial"/>
      <family val="2"/>
    </font>
    <font>
      <b/>
      <sz val="10"/>
      <color rgb="FF000000"/>
      <name val="Arial"/>
      <family val="2"/>
    </font>
    <font>
      <sz val="10"/>
      <color rgb="FF000000"/>
      <name val="Arial"/>
      <family val="2"/>
    </font>
    <font>
      <sz val="10"/>
      <color rgb="FF000000"/>
      <name val="Calibri"/>
      <family val="2"/>
    </font>
    <font>
      <b/>
      <sz val="11"/>
      <color rgb="FF000000"/>
      <name val="Arial"/>
      <family val="2"/>
    </font>
    <font>
      <b/>
      <sz val="11"/>
      <color rgb="FF000000"/>
      <name val="Calibri"/>
      <family val="2"/>
    </font>
    <font>
      <sz val="11"/>
      <color rgb="FF000000"/>
      <name val="Arial"/>
      <family val="2"/>
    </font>
    <font>
      <sz val="9"/>
      <color rgb="FF000000"/>
      <name val="Arial"/>
      <family val="2"/>
    </font>
    <font>
      <b/>
      <sz val="10"/>
      <color theme="0"/>
      <name val="Arial"/>
      <family val="2"/>
    </font>
    <font>
      <sz val="10"/>
      <color theme="0"/>
      <name val="Arial"/>
      <family val="2"/>
    </font>
    <font>
      <sz val="11"/>
      <color theme="0"/>
      <name val="Calibri"/>
      <family val="2"/>
    </font>
    <font>
      <sz val="10"/>
      <color theme="0"/>
      <name val="Calibri"/>
      <family val="2"/>
    </font>
    <font>
      <b/>
      <sz val="11"/>
      <color theme="0"/>
      <name val="Calibri"/>
      <family val="2"/>
    </font>
    <font>
      <b/>
      <sz val="12"/>
      <color theme="0"/>
      <name val="Arial"/>
      <family val="2"/>
    </font>
    <font>
      <sz val="12"/>
      <color theme="0"/>
      <name val="Arial"/>
      <family val="2"/>
    </font>
    <font>
      <sz val="12"/>
      <color theme="0"/>
      <name val="Calibri"/>
      <family val="2"/>
    </font>
    <font>
      <sz val="14"/>
      <color theme="0"/>
      <name val="Arial"/>
      <family val="2"/>
    </font>
    <font>
      <b/>
      <sz val="14"/>
      <color theme="0"/>
      <name val="Arial"/>
      <family val="2"/>
    </font>
    <font>
      <sz val="16"/>
      <color theme="0"/>
      <name val="Arial"/>
      <family val="2"/>
    </font>
    <font>
      <b/>
      <sz val="16"/>
      <color theme="0"/>
      <name val="Arial"/>
      <family val="2"/>
    </font>
    <font>
      <sz val="16"/>
      <color theme="0"/>
      <name val="Calibri"/>
      <family val="2"/>
    </font>
    <font>
      <sz val="14"/>
      <color rgb="FF000000"/>
      <name val="Calibri"/>
      <family val="2"/>
    </font>
    <font>
      <b/>
      <sz val="10"/>
      <color theme="0"/>
      <name val="Calibri"/>
      <family val="2"/>
    </font>
    <font>
      <i/>
      <sz val="12"/>
      <color rgb="FF000000"/>
      <name val="Arial"/>
      <family val="2"/>
    </font>
    <font>
      <sz val="9"/>
      <color theme="0"/>
      <name val="Arial"/>
      <family val="2"/>
    </font>
    <font>
      <b/>
      <u/>
      <sz val="10"/>
      <color rgb="FFFF0000"/>
      <name val="Arial"/>
      <family val="2"/>
    </font>
    <font>
      <b/>
      <sz val="9"/>
      <color rgb="FF000000"/>
      <name val="Arial"/>
      <family val="2"/>
    </font>
    <font>
      <sz val="8"/>
      <name val="Calibri"/>
      <family val="2"/>
    </font>
    <font>
      <b/>
      <sz val="14"/>
      <color rgb="FF000000"/>
      <name val="Arial"/>
      <family val="2"/>
    </font>
    <font>
      <sz val="14"/>
      <color rgb="FF000000"/>
      <name val="Arial"/>
      <family val="2"/>
    </font>
    <font>
      <sz val="11"/>
      <color rgb="FF000000"/>
      <name val="Calibri"/>
    </font>
    <font>
      <b/>
      <u/>
      <sz val="11"/>
      <color rgb="FF000000"/>
      <name val="Arial"/>
      <family val="2"/>
    </font>
    <font>
      <i/>
      <sz val="10"/>
      <color rgb="FF000000"/>
      <name val="Arial"/>
      <family val="2"/>
    </font>
    <font>
      <b/>
      <sz val="10"/>
      <color rgb="FF000000"/>
      <name val="Calibri"/>
      <family val="2"/>
    </font>
    <font>
      <sz val="8"/>
      <color rgb="FF000000"/>
      <name val="Arial"/>
      <family val="2"/>
    </font>
    <font>
      <sz val="11"/>
      <color rgb="FF000000"/>
      <name val="Calibri"/>
      <family val="2"/>
    </font>
    <font>
      <b/>
      <sz val="11"/>
      <color theme="0"/>
      <name val="Arial"/>
      <family val="2"/>
    </font>
    <font>
      <u/>
      <sz val="11"/>
      <color rgb="FF000000"/>
      <name val="Arial"/>
      <family val="2"/>
    </font>
    <font>
      <b/>
      <sz val="11"/>
      <color theme="1"/>
      <name val="Arial"/>
      <family val="2"/>
    </font>
    <font>
      <b/>
      <sz val="10"/>
      <color theme="1"/>
      <name val="Arial"/>
      <family val="2"/>
    </font>
    <font>
      <sz val="10"/>
      <color theme="1"/>
      <name val="Arial"/>
      <family val="2"/>
    </font>
    <font>
      <b/>
      <sz val="11"/>
      <color rgb="FFFF0000"/>
      <name val="Arial"/>
      <family val="2"/>
    </font>
    <font>
      <b/>
      <u/>
      <sz val="10"/>
      <color rgb="FF000000"/>
      <name val="Arial"/>
      <family val="2"/>
    </font>
    <font>
      <sz val="11"/>
      <name val="Arial"/>
      <family val="2"/>
    </font>
  </fonts>
  <fills count="14">
    <fill>
      <patternFill patternType="none"/>
    </fill>
    <fill>
      <patternFill patternType="gray125"/>
    </fill>
    <fill>
      <patternFill patternType="solid">
        <fgColor rgb="FFBDD6EE"/>
        <bgColor rgb="FFBDD6EE"/>
      </patternFill>
    </fill>
    <fill>
      <patternFill patternType="solid">
        <fgColor rgb="FFFFFFFF"/>
        <bgColor rgb="FFFFFFFF"/>
      </patternFill>
    </fill>
    <fill>
      <patternFill patternType="solid">
        <fgColor rgb="FFBFD2E2"/>
        <bgColor rgb="FFBFD2E2"/>
      </patternFill>
    </fill>
    <fill>
      <patternFill patternType="solid">
        <fgColor theme="1"/>
        <bgColor indexed="64"/>
      </patternFill>
    </fill>
    <fill>
      <patternFill patternType="solid">
        <fgColor theme="9"/>
        <bgColor indexed="64"/>
      </patternFill>
    </fill>
    <fill>
      <patternFill patternType="solid">
        <fgColor theme="1"/>
        <bgColor rgb="FFBDD6EE"/>
      </patternFill>
    </fill>
    <fill>
      <patternFill patternType="solid">
        <fgColor theme="1"/>
        <bgColor rgb="FFC5E0B3"/>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3" tint="0.79998168889431442"/>
        <bgColor indexed="64"/>
      </patternFill>
    </fill>
    <fill>
      <patternFill patternType="solid">
        <fgColor theme="3" tint="-0.249977111117893"/>
        <bgColor indexed="64"/>
      </patternFill>
    </fill>
  </fills>
  <borders count="17">
    <border>
      <left/>
      <right/>
      <top/>
      <bottom/>
      <diagonal/>
    </border>
    <border>
      <left/>
      <right/>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thin">
        <color rgb="FF93B1CD"/>
      </left>
      <right/>
      <top/>
      <bottom/>
      <diagonal/>
    </border>
    <border>
      <left style="thin">
        <color rgb="FF93B1CD"/>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93B1CD"/>
      </left>
      <right style="thin">
        <color rgb="FFCCCCCC"/>
      </right>
      <top style="thin">
        <color rgb="FFCCCCCC"/>
      </top>
      <bottom/>
      <diagonal/>
    </border>
    <border>
      <left style="thin">
        <color rgb="FFCCCCCC"/>
      </left>
      <right style="thin">
        <color rgb="FFCCCCCC"/>
      </right>
      <top style="thin">
        <color rgb="FFCCCCCC"/>
      </top>
      <bottom/>
      <diagonal/>
    </border>
    <border>
      <left/>
      <right/>
      <top style="double">
        <color rgb="FF000000"/>
      </top>
      <bottom style="medium">
        <color rgb="FF000000"/>
      </bottom>
      <diagonal/>
    </border>
    <border>
      <left/>
      <right/>
      <top style="medium">
        <color rgb="FF000000"/>
      </top>
      <bottom style="double">
        <color rgb="FF000000"/>
      </bottom>
      <diagonal/>
    </border>
    <border>
      <left/>
      <right/>
      <top/>
      <bottom style="thin">
        <color rgb="FF000000"/>
      </bottom>
      <diagonal/>
    </border>
    <border>
      <left/>
      <right/>
      <top style="double">
        <color auto="1"/>
      </top>
      <bottom style="double">
        <color auto="1"/>
      </bottom>
      <diagonal/>
    </border>
  </borders>
  <cellStyleXfs count="2">
    <xf numFmtId="0" fontId="0" fillId="0" borderId="0"/>
    <xf numFmtId="9" fontId="31" fillId="0" borderId="0" applyFont="0" applyFill="0" applyBorder="0" applyAlignment="0" applyProtection="0"/>
  </cellStyleXfs>
  <cellXfs count="173">
    <xf numFmtId="0" fontId="0" fillId="0" borderId="0" xfId="0"/>
    <xf numFmtId="0" fontId="2" fillId="0" borderId="0" xfId="0" applyFont="1"/>
    <xf numFmtId="0" fontId="3" fillId="0" borderId="0" xfId="0" applyFont="1"/>
    <xf numFmtId="0" fontId="2" fillId="2" borderId="4" xfId="0" applyFont="1" applyFill="1" applyBorder="1" applyAlignment="1">
      <alignment horizontal="left" vertical="top"/>
    </xf>
    <xf numFmtId="49" fontId="3" fillId="0" borderId="2" xfId="0" applyNumberFormat="1" applyFont="1" applyBorder="1"/>
    <xf numFmtId="49" fontId="2" fillId="0" borderId="6" xfId="0" applyNumberFormat="1" applyFont="1" applyBorder="1"/>
    <xf numFmtId="49" fontId="3" fillId="0" borderId="7" xfId="0" applyNumberFormat="1" applyFont="1" applyBorder="1"/>
    <xf numFmtId="49" fontId="3" fillId="0" borderId="5" xfId="0" applyNumberFormat="1" applyFont="1" applyBorder="1"/>
    <xf numFmtId="0" fontId="3" fillId="4" borderId="8" xfId="0" applyFont="1" applyFill="1" applyBorder="1" applyAlignment="1">
      <alignment horizontal="left" vertical="top"/>
    </xf>
    <xf numFmtId="4" fontId="3" fillId="3" borderId="9" xfId="0" applyNumberFormat="1" applyFont="1" applyFill="1" applyBorder="1" applyAlignment="1">
      <alignment horizontal="right" vertical="top"/>
    </xf>
    <xf numFmtId="4" fontId="3" fillId="3" borderId="10" xfId="0" applyNumberFormat="1" applyFont="1" applyFill="1" applyBorder="1" applyAlignment="1">
      <alignment horizontal="right" vertical="top"/>
    </xf>
    <xf numFmtId="4" fontId="3" fillId="3" borderId="11" xfId="0" applyNumberFormat="1" applyFont="1" applyFill="1" applyBorder="1" applyAlignment="1">
      <alignment horizontal="right" vertical="top"/>
    </xf>
    <xf numFmtId="4" fontId="3" fillId="3" borderId="12" xfId="0" applyNumberFormat="1" applyFont="1" applyFill="1" applyBorder="1" applyAlignment="1">
      <alignment horizontal="right" vertical="top"/>
    </xf>
    <xf numFmtId="0" fontId="3" fillId="4" borderId="1" xfId="0" applyFont="1" applyFill="1" applyBorder="1" applyAlignment="1">
      <alignment horizontal="left" vertical="top"/>
    </xf>
    <xf numFmtId="0" fontId="2" fillId="0" borderId="13" xfId="0" applyFont="1" applyBorder="1"/>
    <xf numFmtId="0" fontId="3" fillId="0" borderId="14" xfId="0" applyFont="1" applyBorder="1"/>
    <xf numFmtId="164" fontId="3" fillId="0" borderId="14" xfId="0" applyNumberFormat="1" applyFont="1" applyBorder="1"/>
    <xf numFmtId="164" fontId="7" fillId="0" borderId="14" xfId="0" applyNumberFormat="1" applyFont="1" applyBorder="1"/>
    <xf numFmtId="0" fontId="4" fillId="0" borderId="0" xfId="0" applyFont="1"/>
    <xf numFmtId="164" fontId="3" fillId="0" borderId="0" xfId="0" applyNumberFormat="1" applyFont="1"/>
    <xf numFmtId="0" fontId="3" fillId="5" borderId="0" xfId="0" applyFont="1" applyFill="1"/>
    <xf numFmtId="0" fontId="10" fillId="5" borderId="0" xfId="0" applyFont="1" applyFill="1"/>
    <xf numFmtId="0" fontId="3" fillId="6" borderId="0" xfId="0" applyFont="1" applyFill="1"/>
    <xf numFmtId="0" fontId="3" fillId="0" borderId="3" xfId="0" applyFont="1" applyBorder="1" applyAlignment="1">
      <alignment horizontal="left" vertical="top"/>
    </xf>
    <xf numFmtId="0" fontId="1" fillId="0" borderId="0" xfId="0" applyFont="1"/>
    <xf numFmtId="0" fontId="6" fillId="0" borderId="0" xfId="0" applyFont="1"/>
    <xf numFmtId="0" fontId="0" fillId="5" borderId="0" xfId="0" applyFill="1"/>
    <xf numFmtId="0" fontId="11" fillId="5" borderId="0" xfId="0" applyFont="1" applyFill="1"/>
    <xf numFmtId="0" fontId="9" fillId="5" borderId="0" xfId="0" applyFont="1" applyFill="1"/>
    <xf numFmtId="0" fontId="9" fillId="7" borderId="4" xfId="0" applyFont="1" applyFill="1" applyBorder="1" applyAlignment="1">
      <alignment horizontal="left" vertical="top"/>
    </xf>
    <xf numFmtId="0" fontId="3" fillId="0" borderId="1" xfId="0" applyFont="1" applyBorder="1" applyAlignment="1">
      <alignment horizontal="left" vertical="top"/>
    </xf>
    <xf numFmtId="2" fontId="3" fillId="0" borderId="5" xfId="0" applyNumberFormat="1" applyFont="1" applyBorder="1"/>
    <xf numFmtId="0" fontId="4" fillId="5" borderId="0" xfId="0" applyFont="1" applyFill="1"/>
    <xf numFmtId="0" fontId="12" fillId="5" borderId="0" xfId="0" applyFont="1" applyFill="1"/>
    <xf numFmtId="0" fontId="13" fillId="5" borderId="0" xfId="0" applyFont="1" applyFill="1"/>
    <xf numFmtId="0" fontId="16" fillId="5" borderId="0" xfId="0" applyFont="1" applyFill="1"/>
    <xf numFmtId="0" fontId="18" fillId="5" borderId="0" xfId="0" applyFont="1" applyFill="1"/>
    <xf numFmtId="0" fontId="17" fillId="5" borderId="0" xfId="0" applyFont="1" applyFill="1"/>
    <xf numFmtId="0" fontId="20" fillId="5" borderId="0" xfId="0" applyFont="1" applyFill="1"/>
    <xf numFmtId="0" fontId="21" fillId="5" borderId="0" xfId="0" applyFont="1" applyFill="1"/>
    <xf numFmtId="164" fontId="10" fillId="5" borderId="0" xfId="0" applyNumberFormat="1" applyFont="1" applyFill="1"/>
    <xf numFmtId="0" fontId="10" fillId="8" borderId="1" xfId="0" applyFont="1" applyFill="1" applyBorder="1"/>
    <xf numFmtId="0" fontId="2" fillId="0" borderId="16" xfId="0" applyFont="1" applyBorder="1"/>
    <xf numFmtId="164" fontId="3" fillId="0" borderId="16" xfId="0" applyNumberFormat="1" applyFont="1" applyBorder="1"/>
    <xf numFmtId="0" fontId="24" fillId="0" borderId="0" xfId="0" applyFont="1"/>
    <xf numFmtId="49" fontId="9" fillId="5" borderId="2" xfId="0" applyNumberFormat="1" applyFont="1" applyFill="1" applyBorder="1"/>
    <xf numFmtId="49" fontId="9" fillId="5" borderId="5" xfId="0" applyNumberFormat="1" applyFont="1" applyFill="1" applyBorder="1"/>
    <xf numFmtId="0" fontId="23" fillId="5" borderId="0" xfId="0" applyFont="1" applyFill="1"/>
    <xf numFmtId="0" fontId="14" fillId="5" borderId="0" xfId="0" applyFont="1" applyFill="1" applyAlignment="1">
      <alignment wrapText="1"/>
    </xf>
    <xf numFmtId="49" fontId="18" fillId="5" borderId="2" xfId="0" applyNumberFormat="1" applyFont="1" applyFill="1" applyBorder="1"/>
    <xf numFmtId="0" fontId="19" fillId="5" borderId="0" xfId="0" applyFont="1" applyFill="1"/>
    <xf numFmtId="0" fontId="2" fillId="0" borderId="1" xfId="0" applyFont="1" applyBorder="1"/>
    <xf numFmtId="0" fontId="3" fillId="0" borderId="1" xfId="0" applyFont="1" applyBorder="1"/>
    <xf numFmtId="164" fontId="3" fillId="0" borderId="1" xfId="0" applyNumberFormat="1" applyFont="1" applyBorder="1"/>
    <xf numFmtId="164" fontId="7" fillId="0" borderId="1" xfId="0" applyNumberFormat="1" applyFont="1" applyBorder="1"/>
    <xf numFmtId="0" fontId="15" fillId="5" borderId="1" xfId="0" applyFont="1" applyFill="1" applyBorder="1"/>
    <xf numFmtId="164" fontId="15" fillId="5" borderId="1" xfId="0" applyNumberFormat="1" applyFont="1" applyFill="1" applyBorder="1"/>
    <xf numFmtId="0" fontId="18" fillId="5" borderId="1" xfId="0" applyFont="1" applyFill="1" applyBorder="1"/>
    <xf numFmtId="0" fontId="3" fillId="0" borderId="8" xfId="0" applyFont="1" applyBorder="1" applyAlignment="1">
      <alignment horizontal="left" vertical="top"/>
    </xf>
    <xf numFmtId="164" fontId="3" fillId="0" borderId="9" xfId="0" applyNumberFormat="1" applyFont="1" applyBorder="1" applyAlignment="1">
      <alignment horizontal="right" vertical="top"/>
    </xf>
    <xf numFmtId="0" fontId="2" fillId="0" borderId="4" xfId="0" applyFont="1" applyBorder="1" applyAlignment="1">
      <alignment horizontal="left" vertical="top"/>
    </xf>
    <xf numFmtId="0" fontId="9" fillId="5" borderId="4" xfId="0" applyFont="1" applyFill="1" applyBorder="1" applyAlignment="1">
      <alignment horizontal="left" vertical="top"/>
    </xf>
    <xf numFmtId="164" fontId="3" fillId="0" borderId="1" xfId="0" applyNumberFormat="1" applyFont="1" applyBorder="1" applyAlignment="1">
      <alignment horizontal="right" vertical="top"/>
    </xf>
    <xf numFmtId="0" fontId="3" fillId="5" borderId="1" xfId="0" applyFont="1" applyFill="1" applyBorder="1" applyAlignment="1">
      <alignment horizontal="left" vertical="top"/>
    </xf>
    <xf numFmtId="164" fontId="3" fillId="5" borderId="1" xfId="0" applyNumberFormat="1" applyFont="1" applyFill="1" applyBorder="1" applyAlignment="1">
      <alignment horizontal="right" vertical="top"/>
    </xf>
    <xf numFmtId="0" fontId="20" fillId="5" borderId="1" xfId="0" applyFont="1" applyFill="1" applyBorder="1" applyAlignment="1">
      <alignment horizontal="left" vertical="top"/>
    </xf>
    <xf numFmtId="0" fontId="20" fillId="5" borderId="1" xfId="0" applyFont="1" applyFill="1" applyBorder="1"/>
    <xf numFmtId="0" fontId="19" fillId="5" borderId="1" xfId="0" applyFont="1" applyFill="1" applyBorder="1"/>
    <xf numFmtId="164" fontId="19" fillId="5" borderId="1" xfId="0" applyNumberFormat="1" applyFont="1" applyFill="1" applyBorder="1"/>
    <xf numFmtId="4" fontId="3" fillId="0" borderId="9" xfId="0" applyNumberFormat="1" applyFont="1" applyBorder="1" applyAlignment="1">
      <alignment horizontal="right" vertical="top"/>
    </xf>
    <xf numFmtId="0" fontId="18" fillId="5" borderId="5" xfId="0" applyFont="1" applyFill="1" applyBorder="1" applyAlignment="1">
      <alignment wrapText="1"/>
    </xf>
    <xf numFmtId="164" fontId="3" fillId="0" borderId="3" xfId="0" applyNumberFormat="1" applyFont="1" applyBorder="1" applyAlignment="1">
      <alignment horizontal="left" vertical="top"/>
    </xf>
    <xf numFmtId="164" fontId="3" fillId="0" borderId="3" xfId="0" applyNumberFormat="1" applyFont="1" applyBorder="1" applyAlignment="1">
      <alignment horizontal="center"/>
    </xf>
    <xf numFmtId="164" fontId="3" fillId="0" borderId="3" xfId="0" applyNumberFormat="1" applyFont="1" applyBorder="1" applyAlignment="1">
      <alignment horizontal="center" vertical="top"/>
    </xf>
    <xf numFmtId="2" fontId="3" fillId="0" borderId="3" xfId="0" applyNumberFormat="1" applyFont="1" applyBorder="1" applyAlignment="1">
      <alignment horizontal="left" vertical="top"/>
    </xf>
    <xf numFmtId="165" fontId="3" fillId="5" borderId="0" xfId="0" applyNumberFormat="1" applyFont="1" applyFill="1" applyAlignment="1">
      <alignment horizontal="right" vertical="top"/>
    </xf>
    <xf numFmtId="0" fontId="0" fillId="5" borderId="5" xfId="0" applyFill="1" applyBorder="1"/>
    <xf numFmtId="0" fontId="20" fillId="5" borderId="5" xfId="0" applyFont="1" applyFill="1" applyBorder="1"/>
    <xf numFmtId="164" fontId="3" fillId="0" borderId="8" xfId="0" applyNumberFormat="1" applyFont="1" applyBorder="1" applyAlignment="1">
      <alignment horizontal="left" vertical="top"/>
    </xf>
    <xf numFmtId="0" fontId="7" fillId="0" borderId="0" xfId="0" applyFont="1"/>
    <xf numFmtId="0" fontId="8" fillId="0" borderId="0" xfId="0" applyFont="1"/>
    <xf numFmtId="0" fontId="29" fillId="0" borderId="0" xfId="0" applyFont="1"/>
    <xf numFmtId="0" fontId="30" fillId="0" borderId="0" xfId="0" applyFont="1"/>
    <xf numFmtId="0" fontId="5" fillId="9" borderId="0" xfId="0" applyFont="1" applyFill="1"/>
    <xf numFmtId="0" fontId="7" fillId="10" borderId="0" xfId="0" applyFont="1" applyFill="1"/>
    <xf numFmtId="0" fontId="27" fillId="10" borderId="0" xfId="0" applyFont="1" applyFill="1"/>
    <xf numFmtId="17" fontId="27" fillId="10" borderId="0" xfId="0" applyNumberFormat="1" applyFont="1" applyFill="1"/>
    <xf numFmtId="0" fontId="8" fillId="10" borderId="0" xfId="0" applyFont="1" applyFill="1"/>
    <xf numFmtId="164" fontId="7" fillId="0" borderId="0" xfId="0" applyNumberFormat="1" applyFont="1"/>
    <xf numFmtId="3" fontId="27" fillId="10" borderId="0" xfId="0" applyNumberFormat="1" applyFont="1" applyFill="1"/>
    <xf numFmtId="0" fontId="11" fillId="11" borderId="0" xfId="0" applyFont="1" applyFill="1"/>
    <xf numFmtId="0" fontId="25" fillId="11" borderId="0" xfId="0" applyFont="1" applyFill="1"/>
    <xf numFmtId="0" fontId="7" fillId="9" borderId="0" xfId="0" applyFont="1" applyFill="1"/>
    <xf numFmtId="0" fontId="5" fillId="12" borderId="0" xfId="0" applyFont="1" applyFill="1"/>
    <xf numFmtId="0" fontId="5" fillId="10" borderId="0" xfId="0" applyFont="1" applyFill="1"/>
    <xf numFmtId="0" fontId="5" fillId="0" borderId="0" xfId="0" applyFont="1"/>
    <xf numFmtId="9" fontId="7" fillId="0" borderId="0" xfId="0" applyNumberFormat="1" applyFont="1"/>
    <xf numFmtId="166" fontId="3" fillId="0" borderId="0" xfId="1" applyNumberFormat="1" applyFont="1" applyAlignment="1"/>
    <xf numFmtId="17" fontId="2" fillId="10" borderId="0" xfId="0" applyNumberFormat="1" applyFont="1" applyFill="1"/>
    <xf numFmtId="0" fontId="3" fillId="10" borderId="0" xfId="0" applyFont="1" applyFill="1"/>
    <xf numFmtId="3" fontId="2" fillId="10" borderId="0" xfId="0" applyNumberFormat="1" applyFont="1" applyFill="1"/>
    <xf numFmtId="0" fontId="2" fillId="10" borderId="0" xfId="0" applyFont="1" applyFill="1"/>
    <xf numFmtId="0" fontId="2" fillId="9" borderId="0" xfId="0" applyFont="1" applyFill="1"/>
    <xf numFmtId="166" fontId="8" fillId="0" borderId="0" xfId="0" applyNumberFormat="1" applyFont="1"/>
    <xf numFmtId="10" fontId="8" fillId="0" borderId="0" xfId="0" applyNumberFormat="1" applyFont="1"/>
    <xf numFmtId="164" fontId="3" fillId="10" borderId="0" xfId="0" applyNumberFormat="1" applyFont="1" applyFill="1"/>
    <xf numFmtId="0" fontId="9" fillId="11" borderId="0" xfId="0" applyFont="1" applyFill="1"/>
    <xf numFmtId="0" fontId="10" fillId="11" borderId="0" xfId="0" applyFont="1" applyFill="1"/>
    <xf numFmtId="17" fontId="3" fillId="0" borderId="0" xfId="0" applyNumberFormat="1" applyFont="1"/>
    <xf numFmtId="3" fontId="3" fillId="0" borderId="0" xfId="0" applyNumberFormat="1" applyFont="1"/>
    <xf numFmtId="164" fontId="0" fillId="0" borderId="0" xfId="0" applyNumberFormat="1"/>
    <xf numFmtId="0" fontId="9" fillId="11" borderId="0" xfId="0" applyFont="1" applyFill="1" applyAlignment="1">
      <alignment horizontal="right"/>
    </xf>
    <xf numFmtId="4" fontId="3" fillId="0" borderId="0" xfId="0" applyNumberFormat="1" applyFont="1"/>
    <xf numFmtId="0" fontId="0" fillId="9" borderId="0" xfId="0" applyFill="1"/>
    <xf numFmtId="17" fontId="0" fillId="0" borderId="0" xfId="0" applyNumberFormat="1"/>
    <xf numFmtId="0" fontId="0" fillId="10" borderId="0" xfId="0" applyFill="1"/>
    <xf numFmtId="0" fontId="27" fillId="0" borderId="16" xfId="0" applyFont="1" applyBorder="1"/>
    <xf numFmtId="0" fontId="7" fillId="0" borderId="16" xfId="0" applyFont="1" applyBorder="1"/>
    <xf numFmtId="0" fontId="0" fillId="0" borderId="16" xfId="0" applyBorder="1"/>
    <xf numFmtId="0" fontId="5" fillId="0" borderId="0" xfId="0" applyFont="1" applyAlignment="1">
      <alignment wrapText="1"/>
    </xf>
    <xf numFmtId="0" fontId="6" fillId="9" borderId="0" xfId="0" applyFont="1" applyFill="1"/>
    <xf numFmtId="164" fontId="35" fillId="0" borderId="0" xfId="0" applyNumberFormat="1" applyFont="1"/>
    <xf numFmtId="0" fontId="35" fillId="0" borderId="0" xfId="0" applyFont="1"/>
    <xf numFmtId="164" fontId="35" fillId="10" borderId="0" xfId="0" applyNumberFormat="1" applyFont="1" applyFill="1"/>
    <xf numFmtId="0" fontId="35" fillId="10" borderId="0" xfId="0" applyFont="1" applyFill="1"/>
    <xf numFmtId="10" fontId="7" fillId="0" borderId="0" xfId="0" applyNumberFormat="1" applyFont="1"/>
    <xf numFmtId="0" fontId="18" fillId="13" borderId="0" xfId="0" applyFont="1" applyFill="1"/>
    <xf numFmtId="0" fontId="10" fillId="13" borderId="0" xfId="0" applyFont="1" applyFill="1"/>
    <xf numFmtId="0" fontId="9" fillId="13" borderId="0" xfId="0" applyFont="1" applyFill="1"/>
    <xf numFmtId="0" fontId="37" fillId="13" borderId="0" xfId="0" applyFont="1" applyFill="1"/>
    <xf numFmtId="0" fontId="36" fillId="0" borderId="0" xfId="0" applyFont="1"/>
    <xf numFmtId="0" fontId="9" fillId="0" borderId="0" xfId="0" applyFont="1"/>
    <xf numFmtId="0" fontId="3" fillId="13" borderId="0" xfId="0" applyFont="1" applyFill="1"/>
    <xf numFmtId="0" fontId="8" fillId="0" borderId="16" xfId="0" applyFont="1" applyBorder="1"/>
    <xf numFmtId="0" fontId="40" fillId="0" borderId="0" xfId="0" applyFont="1"/>
    <xf numFmtId="0" fontId="41" fillId="0" borderId="0" xfId="0" applyFont="1"/>
    <xf numFmtId="0" fontId="40" fillId="0" borderId="0" xfId="0" applyFont="1" applyAlignment="1">
      <alignment horizontal="left"/>
    </xf>
    <xf numFmtId="166" fontId="7" fillId="0" borderId="0" xfId="0" applyNumberFormat="1" applyFont="1"/>
    <xf numFmtId="167" fontId="0" fillId="0" borderId="0" xfId="0" applyNumberFormat="1"/>
    <xf numFmtId="167" fontId="3" fillId="0" borderId="0" xfId="0" applyNumberFormat="1" applyFont="1"/>
    <xf numFmtId="40" fontId="3" fillId="0" borderId="0" xfId="0" applyNumberFormat="1" applyFont="1"/>
    <xf numFmtId="0" fontId="36" fillId="10" borderId="0" xfId="0" applyFont="1" applyFill="1"/>
    <xf numFmtId="4" fontId="0" fillId="0" borderId="0" xfId="0" applyNumberFormat="1"/>
    <xf numFmtId="8" fontId="7" fillId="0" borderId="0" xfId="0" applyNumberFormat="1" applyFont="1"/>
    <xf numFmtId="0" fontId="42" fillId="0" borderId="0" xfId="0" applyFont="1"/>
    <xf numFmtId="0" fontId="44" fillId="0" borderId="0" xfId="0" applyFont="1"/>
    <xf numFmtId="0" fontId="7" fillId="0" borderId="0" xfId="0" applyFont="1" applyAlignment="1">
      <alignment wrapText="1"/>
    </xf>
    <xf numFmtId="0" fontId="36" fillId="0" borderId="0" xfId="0" applyFont="1"/>
    <xf numFmtId="0" fontId="39" fillId="0" borderId="0" xfId="0" applyFont="1" applyAlignment="1">
      <alignment wrapText="1"/>
    </xf>
    <xf numFmtId="0" fontId="0" fillId="0" borderId="0" xfId="0"/>
    <xf numFmtId="0" fontId="36" fillId="0" borderId="0" xfId="0" applyFont="1" applyAlignment="1">
      <alignment wrapText="1"/>
    </xf>
    <xf numFmtId="0" fontId="5" fillId="0" borderId="0" xfId="0" applyFont="1" applyAlignment="1">
      <alignment wrapText="1"/>
    </xf>
    <xf numFmtId="0" fontId="5" fillId="9" borderId="0" xfId="0" applyFont="1" applyFill="1" applyAlignment="1">
      <alignment wrapText="1"/>
    </xf>
    <xf numFmtId="0" fontId="6" fillId="9" borderId="0" xfId="0" applyFont="1" applyFill="1" applyAlignment="1">
      <alignment wrapText="1"/>
    </xf>
    <xf numFmtId="0" fontId="0" fillId="9" borderId="0" xfId="0" applyFill="1"/>
    <xf numFmtId="0" fontId="2" fillId="12" borderId="0" xfId="0" applyFont="1" applyFill="1" applyAlignment="1">
      <alignment wrapText="1"/>
    </xf>
    <xf numFmtId="0" fontId="4" fillId="0" borderId="0" xfId="0" applyFont="1"/>
    <xf numFmtId="0" fontId="3" fillId="0" borderId="0" xfId="0" applyFont="1" applyAlignment="1">
      <alignment wrapText="1"/>
    </xf>
    <xf numFmtId="0" fontId="2" fillId="9" borderId="0" xfId="0" applyFont="1" applyFill="1" applyAlignment="1">
      <alignment wrapText="1"/>
    </xf>
    <xf numFmtId="0" fontId="34" fillId="9" borderId="0" xfId="0" applyFont="1" applyFill="1" applyAlignment="1">
      <alignment wrapText="1"/>
    </xf>
    <xf numFmtId="0" fontId="7" fillId="0" borderId="0" xfId="0" applyFont="1"/>
    <xf numFmtId="0" fontId="18" fillId="8" borderId="1" xfId="0" applyFont="1" applyFill="1" applyBorder="1" applyAlignment="1">
      <alignment wrapText="1"/>
    </xf>
    <xf numFmtId="0" fontId="22" fillId="0" borderId="0" xfId="0" applyFont="1"/>
    <xf numFmtId="0" fontId="15" fillId="5" borderId="0" xfId="0" applyFont="1" applyFill="1" applyAlignment="1">
      <alignment wrapText="1"/>
    </xf>
    <xf numFmtId="0" fontId="16" fillId="5" borderId="0" xfId="0" applyFont="1" applyFill="1"/>
    <xf numFmtId="0" fontId="14" fillId="5" borderId="0" xfId="0" applyFont="1" applyFill="1" applyAlignment="1">
      <alignment wrapText="1"/>
    </xf>
    <xf numFmtId="0" fontId="18" fillId="5" borderId="15" xfId="0" applyFont="1" applyFill="1" applyBorder="1" applyAlignment="1">
      <alignment wrapText="1"/>
    </xf>
    <xf numFmtId="0" fontId="0" fillId="0" borderId="15" xfId="0" applyBorder="1"/>
    <xf numFmtId="0" fontId="18" fillId="5" borderId="5" xfId="0" applyFont="1" applyFill="1" applyBorder="1" applyAlignment="1">
      <alignment wrapText="1"/>
    </xf>
    <xf numFmtId="0" fontId="0" fillId="0" borderId="5" xfId="0" applyBorder="1"/>
    <xf numFmtId="0" fontId="9" fillId="5" borderId="0" xfId="0" applyFont="1" applyFill="1" applyAlignment="1">
      <alignment wrapText="1"/>
    </xf>
    <xf numFmtId="0" fontId="0" fillId="5" borderId="0" xfId="0" applyFill="1" applyAlignment="1">
      <alignment wrapText="1"/>
    </xf>
    <xf numFmtId="0" fontId="18" fillId="5" borderId="0" xfId="0" applyFont="1" applyFill="1" applyAlignment="1">
      <alignment wrapText="1"/>
    </xf>
  </cellXfs>
  <cellStyles count="2">
    <cellStyle name="Normal" xfId="0" builtinId="0"/>
    <cellStyle name="Percent" xfId="1" builtinId="5"/>
  </cellStyles>
  <dxfs count="1">
    <dxf>
      <fill>
        <patternFill>
          <bgColor theme="9" tint="0.79998168889431442"/>
        </patternFill>
      </fill>
    </dxf>
  </dxfs>
  <tableStyles count="0" defaultTableStyle="TableStyleMedium2" defaultPivotStyle="PivotStyleLight16"/>
  <colors>
    <mruColors>
      <color rgb="FFC80000"/>
      <color rgb="FFFF7171"/>
      <color rgb="FFFF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24" Type="http://schemas.openxmlformats.org/officeDocument/2006/relationships/customXml" Target="../customXml/item3.xml"/><Relationship Id="rId5" Type="http://schemas.openxmlformats.org/officeDocument/2006/relationships/worksheet" Target="worksheets/sheet5.xml"/><Relationship Id="rId23" Type="http://schemas.openxmlformats.org/officeDocument/2006/relationships/customXml" Target="../customXml/item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2.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4.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5.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Southern Water Corp. July 13</a:t>
            </a:r>
            <a:r>
              <a:rPr lang="en-US" baseline="0"/>
              <a:t> - June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Analysis'!$D$34</c:f>
              <c:strCache>
                <c:ptCount val="1"/>
                <c:pt idx="0">
                  <c:v>Private</c:v>
                </c:pt>
              </c:strCache>
            </c:strRef>
          </c:tx>
          <c:spPr>
            <a:ln w="28575" cap="rnd">
              <a:solidFill>
                <a:srgbClr val="0070C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3F06-404A-AF2E-BB466537A2DD}"/>
            </c:ext>
          </c:extLst>
        </c:ser>
        <c:ser>
          <c:idx val="1"/>
          <c:order val="1"/>
          <c:tx>
            <c:strRef>
              <c:f>'Revenue Analysis'!$D$35</c:f>
              <c:strCache>
                <c:ptCount val="1"/>
                <c:pt idx="0">
                  <c:v>Public</c:v>
                </c:pt>
              </c:strCache>
            </c:strRef>
          </c:tx>
          <c:spPr>
            <a:ln w="28575" cap="rnd">
              <a:solidFill>
                <a:srgbClr val="002060"/>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3F06-404A-AF2E-BB466537A2DD}"/>
            </c:ext>
          </c:extLst>
        </c:ser>
        <c:ser>
          <c:idx val="2"/>
          <c:order val="2"/>
          <c:tx>
            <c:strRef>
              <c:f>'Revenue Analysis'!$D$36</c:f>
              <c:strCache>
                <c:ptCount val="1"/>
                <c:pt idx="0">
                  <c:v>Residential</c:v>
                </c:pt>
              </c:strCache>
            </c:strRef>
          </c:tx>
          <c:spPr>
            <a:ln w="25400" cap="rnd">
              <a:solidFill>
                <a:srgbClr val="00B0F0"/>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3F06-404A-AF2E-BB466537A2DD}"/>
            </c:ext>
          </c:extLst>
        </c:ser>
        <c:ser>
          <c:idx val="3"/>
          <c:order val="3"/>
          <c:tx>
            <c:strRef>
              <c:f>'Revenue Analysis'!$D$37</c:f>
              <c:strCache>
                <c:ptCount val="1"/>
                <c:pt idx="0">
                  <c:v>Private</c:v>
                </c:pt>
              </c:strCache>
            </c:strRef>
          </c:tx>
          <c:spPr>
            <a:ln w="28575" cap="rnd">
              <a:solidFill>
                <a:srgbClr val="00B05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3-3F06-404A-AF2E-BB466537A2DD}"/>
            </c:ext>
          </c:extLst>
        </c:ser>
        <c:ser>
          <c:idx val="4"/>
          <c:order val="4"/>
          <c:tx>
            <c:strRef>
              <c:f>'Revenue Analysis'!$D$38</c:f>
              <c:strCache>
                <c:ptCount val="1"/>
                <c:pt idx="0">
                  <c:v>Public</c:v>
                </c:pt>
              </c:strCache>
            </c:strRef>
          </c:tx>
          <c:spPr>
            <a:ln w="28575" cap="rnd">
              <a:solidFill>
                <a:schemeClr val="accent6">
                  <a:lumMod val="75000"/>
                </a:schemeClr>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4-3F06-404A-AF2E-BB466537A2DD}"/>
            </c:ext>
          </c:extLst>
        </c:ser>
        <c:ser>
          <c:idx val="5"/>
          <c:order val="5"/>
          <c:tx>
            <c:strRef>
              <c:f>'Revenue Analysis'!$D$39</c:f>
              <c:strCache>
                <c:ptCount val="1"/>
                <c:pt idx="0">
                  <c:v>Residential</c:v>
                </c:pt>
              </c:strCache>
            </c:strRef>
          </c:tx>
          <c:spPr>
            <a:ln w="28575" cap="rnd">
              <a:solidFill>
                <a:schemeClr val="accent6"/>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5-3F06-404A-AF2E-BB466537A2DD}"/>
            </c:ext>
          </c:extLst>
        </c:ser>
        <c:ser>
          <c:idx val="6"/>
          <c:order val="6"/>
          <c:tx>
            <c:strRef>
              <c:f>'Revenue Analysis'!$D$40</c:f>
              <c:strCache>
                <c:ptCount val="1"/>
                <c:pt idx="0">
                  <c:v>Private</c:v>
                </c:pt>
              </c:strCache>
            </c:strRef>
          </c:tx>
          <c:spPr>
            <a:ln w="28575" cap="rnd">
              <a:solidFill>
                <a:srgbClr val="C80000"/>
              </a:solidFill>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6-3F06-404A-AF2E-BB466537A2DD}"/>
            </c:ext>
          </c:extLst>
        </c:ser>
        <c:ser>
          <c:idx val="7"/>
          <c:order val="7"/>
          <c:tx>
            <c:strRef>
              <c:f>'Revenue Analysis'!$D$41</c:f>
              <c:strCache>
                <c:ptCount val="1"/>
                <c:pt idx="0">
                  <c:v>Public</c:v>
                </c:pt>
              </c:strCache>
            </c:strRef>
          </c:tx>
          <c:spPr>
            <a:ln w="28575" cap="rnd">
              <a:solidFill>
                <a:srgbClr val="FF3333"/>
              </a:solidFill>
              <a:prstDash val="dash"/>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7-3F06-404A-AF2E-BB466537A2DD}"/>
            </c:ext>
          </c:extLst>
        </c:ser>
        <c:ser>
          <c:idx val="8"/>
          <c:order val="8"/>
          <c:tx>
            <c:strRef>
              <c:f>'Revenue Analysis'!$D$42</c:f>
              <c:strCache>
                <c:ptCount val="1"/>
                <c:pt idx="0">
                  <c:v>Residential</c:v>
                </c:pt>
              </c:strCache>
            </c:strRef>
          </c:tx>
          <c:spPr>
            <a:ln w="28575" cap="rnd">
              <a:solidFill>
                <a:srgbClr val="FF7171"/>
              </a:solidFill>
              <a:prstDash val="sysDot"/>
              <a:round/>
            </a:ln>
            <a:effectLst/>
          </c:spPr>
          <c:marker>
            <c:symbol val="none"/>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8-3F06-404A-AF2E-BB466537A2DD}"/>
            </c:ext>
          </c:extLst>
        </c:ser>
        <c:dLbls>
          <c:showLegendKey val="0"/>
          <c:showVal val="0"/>
          <c:showCatName val="0"/>
          <c:showSerName val="0"/>
          <c:showPercent val="0"/>
          <c:showBubbleSize val="0"/>
        </c:dLbls>
        <c:smooth val="0"/>
        <c:axId val="740578928"/>
        <c:axId val="740582528"/>
      </c:lineChart>
      <c:dateAx>
        <c:axId val="74057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Month</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mmm\-yy;@" sourceLinked="0"/>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82528"/>
        <c:crosses val="autoZero"/>
        <c:auto val="1"/>
        <c:lblOffset val="100"/>
        <c:baseTimeUnit val="months"/>
        <c:majorUnit val="1"/>
      </c:dateAx>
      <c:valAx>
        <c:axId val="74058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057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Jutik Total Expenses July '13 - June '14</a:t>
            </a:r>
          </a:p>
        </c:rich>
      </c:tx>
      <c:layout>
        <c:manualLayout>
          <c:xMode val="edge"/>
          <c:yMode val="edge"/>
          <c:x val="0.10067059665592525"/>
          <c:y val="2.1564481939852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C00000">
                <a:alpha val="70000"/>
              </a:srgbClr>
            </a:solidFill>
            <a:ln>
              <a:noFill/>
            </a:ln>
            <a:effectLst/>
          </c:spPr>
          <c:invertIfNegative val="0"/>
          <c:dLbls>
            <c:dLbl>
              <c:idx val="0"/>
              <c:tx>
                <c:rich>
                  <a:bodyPr/>
                  <a:lstStyle/>
                  <a:p>
                    <a:r>
                      <a:rPr lang="en-US"/>
                      <a:t>$22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14D-4621-8060-C83183E052F4}"/>
                </c:ext>
              </c:extLst>
            </c:dLbl>
            <c:dLbl>
              <c:idx val="1"/>
              <c:tx>
                <c:rich>
                  <a:bodyPr/>
                  <a:lstStyle/>
                  <a:p>
                    <a:r>
                      <a:rPr lang="en-US"/>
                      <a:t>$10.8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14D-4621-8060-C83183E052F4}"/>
                </c:ext>
              </c:extLst>
            </c:dLbl>
            <c:dLbl>
              <c:idx val="2"/>
              <c:layout>
                <c:manualLayout>
                  <c:x val="-6.5751698476040537E-17"/>
                  <c:y val="9.9755500838397855E-3"/>
                </c:manualLayout>
              </c:layout>
              <c:tx>
                <c:rich>
                  <a:bodyPr/>
                  <a:lstStyle/>
                  <a:p>
                    <a:r>
                      <a:rPr lang="en-US"/>
                      <a:t>$10</a:t>
                    </a:r>
                    <a:r>
                      <a:rPr lang="en-US" baseline="0"/>
                      <a:t> M</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714D-4621-8060-C83183E052F4}"/>
                </c:ext>
              </c:extLst>
            </c:dLbl>
            <c:dLbl>
              <c:idx val="3"/>
              <c:layout>
                <c:manualLayout>
                  <c:x val="3.5864977115602987E-3"/>
                  <c:y val="9.9755500838397855E-3"/>
                </c:manualLayout>
              </c:layout>
              <c:tx>
                <c:rich>
                  <a:bodyPr/>
                  <a:lstStyle/>
                  <a:p>
                    <a:r>
                      <a:rPr lang="en-US"/>
                      <a:t>$8.7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714D-4621-8060-C83183E052F4}"/>
                </c:ext>
              </c:extLst>
            </c:dLbl>
            <c:dLbl>
              <c:idx val="4"/>
              <c:tx>
                <c:rich>
                  <a:bodyPr/>
                  <a:lstStyle/>
                  <a:p>
                    <a:r>
                      <a:rPr lang="en-US"/>
                      <a:t>$2.2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714D-4621-8060-C83183E052F4}"/>
                </c:ext>
              </c:extLst>
            </c:dLbl>
            <c:dLbl>
              <c:idx val="5"/>
              <c:tx>
                <c:rich>
                  <a:bodyPr/>
                  <a:lstStyle/>
                  <a:p>
                    <a:r>
                      <a:rPr lang="en-US"/>
                      <a:t>$5.5M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714D-4621-8060-C83183E052F4}"/>
                </c:ext>
              </c:extLst>
            </c:dLbl>
            <c:dLbl>
              <c:idx val="6"/>
              <c:tx>
                <c:rich>
                  <a:bodyPr/>
                  <a:lstStyle/>
                  <a:p>
                    <a:r>
                      <a:rPr lang="en-US"/>
                      <a:t>$1.9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714D-4621-8060-C83183E052F4}"/>
                </c:ext>
              </c:extLst>
            </c:dLbl>
            <c:dLbl>
              <c:idx val="7"/>
              <c:tx>
                <c:rich>
                  <a:bodyPr/>
                  <a:lstStyle/>
                  <a:p>
                    <a:r>
                      <a:rPr lang="en-US"/>
                      <a:t>$29.6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714D-4621-8060-C83183E052F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Analysis'!$M$61:$M$68</c:f>
              <c:strCache>
                <c:ptCount val="8"/>
                <c:pt idx="0">
                  <c:v>Chemical</c:v>
                </c:pt>
                <c:pt idx="1">
                  <c:v>Utility - Heating</c:v>
                </c:pt>
                <c:pt idx="2">
                  <c:v>Utility -  Electricity</c:v>
                </c:pt>
                <c:pt idx="3">
                  <c:v>Plant Maintenance</c:v>
                </c:pt>
                <c:pt idx="4">
                  <c:v>Plant Outages</c:v>
                </c:pt>
                <c:pt idx="5">
                  <c:v>Plant Op. Costs</c:v>
                </c:pt>
                <c:pt idx="6">
                  <c:v>Plant Admin. Costs</c:v>
                </c:pt>
                <c:pt idx="7">
                  <c:v>Labor Costs</c:v>
                </c:pt>
              </c:strCache>
            </c:strRef>
          </c:cat>
          <c:val>
            <c:numRef>
              <c:f>'Expenses Analysis'!$R$35:$R$42</c:f>
              <c:numCache>
                <c:formatCode>"$"#,##0.00;[Red]\-"$"#,##0.00</c:formatCode>
                <c:ptCount val="8"/>
                <c:pt idx="0">
                  <c:v>21961819.498855624</c:v>
                </c:pt>
                <c:pt idx="1">
                  <c:v>10834063.805491872</c:v>
                </c:pt>
                <c:pt idx="2">
                  <c:v>10031540.560640626</c:v>
                </c:pt>
                <c:pt idx="3">
                  <c:v>8667251.0443934985</c:v>
                </c:pt>
                <c:pt idx="4">
                  <c:v>2219902.8413250004</c:v>
                </c:pt>
                <c:pt idx="5">
                  <c:v>5505359.0464859996</c:v>
                </c:pt>
                <c:pt idx="6">
                  <c:v>1864718.386713</c:v>
                </c:pt>
                <c:pt idx="7">
                  <c:v>29638834.095899999</c:v>
                </c:pt>
              </c:numCache>
            </c:numRef>
          </c:val>
          <c:extLst>
            <c:ext xmlns:c16="http://schemas.microsoft.com/office/drawing/2014/chart" uri="{C3380CC4-5D6E-409C-BE32-E72D297353CC}">
              <c16:uniqueId val="{00000000-10E8-4DC6-8CA9-7EC2F0B3748E}"/>
            </c:ext>
          </c:extLst>
        </c:ser>
        <c:dLbls>
          <c:showLegendKey val="0"/>
          <c:showVal val="0"/>
          <c:showCatName val="0"/>
          <c:showSerName val="0"/>
          <c:showPercent val="0"/>
          <c:showBubbleSize val="0"/>
        </c:dLbls>
        <c:gapWidth val="80"/>
        <c:overlap val="-27"/>
        <c:axId val="642120496"/>
        <c:axId val="642119056"/>
      </c:barChart>
      <c:catAx>
        <c:axId val="64212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chemeClr val="tx1"/>
                    </a:solidFill>
                  </a:rPr>
                  <a:t>Cost Center Element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2119056"/>
        <c:crosses val="autoZero"/>
        <c:auto val="1"/>
        <c:lblAlgn val="ctr"/>
        <c:lblOffset val="100"/>
        <c:noMultiLvlLbl val="0"/>
      </c:catAx>
      <c:valAx>
        <c:axId val="642119056"/>
        <c:scaling>
          <c:orientation val="minMax"/>
          <c:max val="3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chemeClr val="tx1"/>
                    </a:solidFill>
                  </a:rPr>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2120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Kootha Chemical Expenditure &amp; Water</a:t>
            </a:r>
            <a:r>
              <a:rPr lang="en-US" sz="1400" b="1" baseline="0">
                <a:solidFill>
                  <a:schemeClr val="tx1"/>
                </a:solidFill>
              </a:rPr>
              <a:t> Production</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'Expenses Analysis'!$D$105</c:f>
              <c:strCache>
                <c:ptCount val="1"/>
                <c:pt idx="0">
                  <c:v>Chemical Costs</c:v>
                </c:pt>
              </c:strCache>
            </c:strRef>
          </c:tx>
          <c:spPr>
            <a:solidFill>
              <a:srgbClr val="C00000">
                <a:alpha val="70000"/>
              </a:srgbClr>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Analysis'!$F$105:$Q$105</c:f>
              <c:numCache>
                <c:formatCode>"$"#,##0.00;[Red]\-"$"#,##0.00</c:formatCode>
                <c:ptCount val="12"/>
                <c:pt idx="0">
                  <c:v>593751.84077137313</c:v>
                </c:pt>
                <c:pt idx="1">
                  <c:v>820393.03401412489</c:v>
                </c:pt>
                <c:pt idx="2">
                  <c:v>642291.58212862327</c:v>
                </c:pt>
                <c:pt idx="3">
                  <c:v>609639.97288837493</c:v>
                </c:pt>
                <c:pt idx="4">
                  <c:v>626073.16897124995</c:v>
                </c:pt>
                <c:pt idx="5">
                  <c:v>602153.37789750006</c:v>
                </c:pt>
                <c:pt idx="6">
                  <c:v>1146143.9846999997</c:v>
                </c:pt>
                <c:pt idx="7">
                  <c:v>964931.83751249989</c:v>
                </c:pt>
                <c:pt idx="8">
                  <c:v>962733.95790000004</c:v>
                </c:pt>
                <c:pt idx="9">
                  <c:v>964825.21760624985</c:v>
                </c:pt>
                <c:pt idx="10">
                  <c:v>1024534.78359375</c:v>
                </c:pt>
                <c:pt idx="11">
                  <c:v>1168045.22566875</c:v>
                </c:pt>
              </c:numCache>
            </c:numRef>
          </c:val>
          <c:extLst>
            <c:ext xmlns:c16="http://schemas.microsoft.com/office/drawing/2014/chart" uri="{C3380CC4-5D6E-409C-BE32-E72D297353CC}">
              <c16:uniqueId val="{00000001-E709-49C2-8D8B-C34B9892F0FE}"/>
            </c:ext>
          </c:extLst>
        </c:ser>
        <c:dLbls>
          <c:showLegendKey val="0"/>
          <c:showVal val="0"/>
          <c:showCatName val="0"/>
          <c:showSerName val="0"/>
          <c:showPercent val="0"/>
          <c:showBubbleSize val="0"/>
        </c:dLbls>
        <c:gapWidth val="115"/>
        <c:overlap val="-27"/>
        <c:axId val="753700208"/>
        <c:axId val="753698408"/>
      </c:barChart>
      <c:lineChart>
        <c:grouping val="standard"/>
        <c:varyColors val="0"/>
        <c:ser>
          <c:idx val="2"/>
          <c:order val="1"/>
          <c:tx>
            <c:strRef>
              <c:f>'Expenses Analysis'!$A$108</c:f>
              <c:strCache>
                <c:ptCount val="1"/>
                <c:pt idx="0">
                  <c:v>Water Production Actuals</c:v>
                </c:pt>
              </c:strCache>
            </c:strRef>
          </c:tx>
          <c:spPr>
            <a:ln w="28575" cap="rnd">
              <a:solidFill>
                <a:schemeClr val="accent1"/>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Analysis'!$F$108:$Q$108</c:f>
              <c:numCache>
                <c:formatCode>#,##0.00</c:formatCode>
                <c:ptCount val="12"/>
                <c:pt idx="0">
                  <c:v>181.933291</c:v>
                </c:pt>
                <c:pt idx="1">
                  <c:v>187.44394299999999</c:v>
                </c:pt>
                <c:pt idx="2">
                  <c:v>184.77365699999999</c:v>
                </c:pt>
                <c:pt idx="3">
                  <c:v>191.54109299999999</c:v>
                </c:pt>
                <c:pt idx="4">
                  <c:v>98.096062000000003</c:v>
                </c:pt>
                <c:pt idx="5">
                  <c:v>185.30685299999999</c:v>
                </c:pt>
                <c:pt idx="6">
                  <c:v>186.90143900000001</c:v>
                </c:pt>
                <c:pt idx="7">
                  <c:v>158.58676500000001</c:v>
                </c:pt>
                <c:pt idx="8">
                  <c:v>191.40367599999999</c:v>
                </c:pt>
                <c:pt idx="9">
                  <c:v>171.057864</c:v>
                </c:pt>
                <c:pt idx="10">
                  <c:v>169.28699900000001</c:v>
                </c:pt>
                <c:pt idx="11">
                  <c:v>142.50871699999999</c:v>
                </c:pt>
              </c:numCache>
            </c:numRef>
          </c:val>
          <c:smooth val="0"/>
          <c:extLst>
            <c:ext xmlns:c16="http://schemas.microsoft.com/office/drawing/2014/chart" uri="{C3380CC4-5D6E-409C-BE32-E72D297353CC}">
              <c16:uniqueId val="{00000002-E709-49C2-8D8B-C34B9892F0FE}"/>
            </c:ext>
          </c:extLst>
        </c:ser>
        <c:dLbls>
          <c:showLegendKey val="0"/>
          <c:showVal val="0"/>
          <c:showCatName val="0"/>
          <c:showSerName val="0"/>
          <c:showPercent val="0"/>
          <c:showBubbleSize val="0"/>
        </c:dLbls>
        <c:marker val="1"/>
        <c:smooth val="0"/>
        <c:axId val="647211544"/>
        <c:axId val="647210464"/>
      </c:lineChart>
      <c:dateAx>
        <c:axId val="75370020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3698408"/>
        <c:crosses val="autoZero"/>
        <c:auto val="1"/>
        <c:lblOffset val="100"/>
        <c:baseTimeUnit val="months"/>
      </c:dateAx>
      <c:valAx>
        <c:axId val="753698408"/>
        <c:scaling>
          <c:orientation val="minMax"/>
          <c:max val="1200000"/>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700208"/>
        <c:crosses val="autoZero"/>
        <c:crossBetween val="between"/>
      </c:valAx>
      <c:valAx>
        <c:axId val="647210464"/>
        <c:scaling>
          <c:orientation val="minMax"/>
          <c:max val="200"/>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7211544"/>
        <c:crosses val="max"/>
        <c:crossBetween val="between"/>
      </c:valAx>
      <c:dateAx>
        <c:axId val="647211544"/>
        <c:scaling>
          <c:orientation val="minMax"/>
        </c:scaling>
        <c:delete val="1"/>
        <c:axPos val="b"/>
        <c:numFmt formatCode="mmm\-yy" sourceLinked="1"/>
        <c:majorTickMark val="out"/>
        <c:minorTickMark val="none"/>
        <c:tickLblPos val="nextTo"/>
        <c:crossAx val="647210464"/>
        <c:crosses val="autoZero"/>
        <c:auto val="1"/>
        <c:lblOffset val="100"/>
        <c:baseTimeUnit val="months"/>
        <c:majorUnit val="1"/>
        <c:minorUnit val="1"/>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Surjek Chemical Expenditure &amp;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Analysis'!$D$106</c:f>
              <c:strCache>
                <c:ptCount val="1"/>
                <c:pt idx="0">
                  <c:v>Chemical Costs</c:v>
                </c:pt>
              </c:strCache>
            </c:strRef>
          </c:tx>
          <c:spPr>
            <a:solidFill>
              <a:srgbClr val="C00000">
                <a:alpha val="70000"/>
              </a:srgbClr>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Analysis'!$F$106:$Q$106</c:f>
              <c:numCache>
                <c:formatCode>"$"#,##0.00;[Red]\-"$"#,##0.00</c:formatCode>
                <c:ptCount val="12"/>
                <c:pt idx="0">
                  <c:v>2533034.5131168002</c:v>
                </c:pt>
                <c:pt idx="1">
                  <c:v>3051574.1625600001</c:v>
                </c:pt>
                <c:pt idx="2">
                  <c:v>3084202.7580672004</c:v>
                </c:pt>
                <c:pt idx="3">
                  <c:v>4135202.765971201</c:v>
                </c:pt>
                <c:pt idx="4">
                  <c:v>4473275.8948415993</c:v>
                </c:pt>
                <c:pt idx="5">
                  <c:v>3464957.9260800011</c:v>
                </c:pt>
                <c:pt idx="6">
                  <c:v>4049642.8266000003</c:v>
                </c:pt>
                <c:pt idx="7">
                  <c:v>4767948.2214000002</c:v>
                </c:pt>
                <c:pt idx="8">
                  <c:v>4346722.8083999995</c:v>
                </c:pt>
                <c:pt idx="9">
                  <c:v>4671541.1274000006</c:v>
                </c:pt>
                <c:pt idx="10">
                  <c:v>5478104.6040000012</c:v>
                </c:pt>
                <c:pt idx="11">
                  <c:v>2269805.1667200001</c:v>
                </c:pt>
              </c:numCache>
            </c:numRef>
          </c:val>
          <c:extLst>
            <c:ext xmlns:c16="http://schemas.microsoft.com/office/drawing/2014/chart" uri="{C3380CC4-5D6E-409C-BE32-E72D297353CC}">
              <c16:uniqueId val="{00000000-113A-4B92-9C05-8F853953FF6A}"/>
            </c:ext>
          </c:extLst>
        </c:ser>
        <c:dLbls>
          <c:showLegendKey val="0"/>
          <c:showVal val="0"/>
          <c:showCatName val="0"/>
          <c:showSerName val="0"/>
          <c:showPercent val="0"/>
          <c:showBubbleSize val="0"/>
        </c:dLbls>
        <c:gapWidth val="115"/>
        <c:overlap val="-27"/>
        <c:axId val="652315184"/>
        <c:axId val="652308344"/>
      </c:barChart>
      <c:lineChart>
        <c:grouping val="standard"/>
        <c:varyColors val="0"/>
        <c:ser>
          <c:idx val="1"/>
          <c:order val="1"/>
          <c:tx>
            <c:strRef>
              <c:f>'Expenses Analysis'!$A$108</c:f>
              <c:strCache>
                <c:ptCount val="1"/>
                <c:pt idx="0">
                  <c:v>Water Production Actuals</c:v>
                </c:pt>
              </c:strCache>
            </c:strRef>
          </c:tx>
          <c:spPr>
            <a:ln w="28575" cap="rnd">
              <a:solidFill>
                <a:schemeClr val="accent1"/>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Analysis'!$F$109:$Q$109</c:f>
              <c:numCache>
                <c:formatCode>#,##0.00</c:formatCode>
                <c:ptCount val="12"/>
                <c:pt idx="0">
                  <c:v>214.968999</c:v>
                </c:pt>
                <c:pt idx="1">
                  <c:v>228.199051</c:v>
                </c:pt>
                <c:pt idx="2">
                  <c:v>216.53646700000002</c:v>
                </c:pt>
                <c:pt idx="3">
                  <c:v>236.760276</c:v>
                </c:pt>
                <c:pt idx="4">
                  <c:v>232.052864</c:v>
                </c:pt>
                <c:pt idx="5">
                  <c:v>240.21016</c:v>
                </c:pt>
                <c:pt idx="6">
                  <c:v>288.160549</c:v>
                </c:pt>
                <c:pt idx="7">
                  <c:v>306.884524</c:v>
                </c:pt>
                <c:pt idx="8">
                  <c:v>367.65100600000005</c:v>
                </c:pt>
                <c:pt idx="9">
                  <c:v>351.99016599999999</c:v>
                </c:pt>
                <c:pt idx="10">
                  <c:v>362.822</c:v>
                </c:pt>
                <c:pt idx="11">
                  <c:v>260.31229999999999</c:v>
                </c:pt>
              </c:numCache>
            </c:numRef>
          </c:val>
          <c:smooth val="0"/>
          <c:extLst>
            <c:ext xmlns:c16="http://schemas.microsoft.com/office/drawing/2014/chart" uri="{C3380CC4-5D6E-409C-BE32-E72D297353CC}">
              <c16:uniqueId val="{00000001-113A-4B92-9C05-8F853953FF6A}"/>
            </c:ext>
          </c:extLst>
        </c:ser>
        <c:dLbls>
          <c:showLegendKey val="0"/>
          <c:showVal val="0"/>
          <c:showCatName val="0"/>
          <c:showSerName val="0"/>
          <c:showPercent val="0"/>
          <c:showBubbleSize val="0"/>
        </c:dLbls>
        <c:marker val="1"/>
        <c:smooth val="0"/>
        <c:axId val="749785216"/>
        <c:axId val="749792776"/>
      </c:lineChart>
      <c:dateAx>
        <c:axId val="6523151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2308344"/>
        <c:crosses val="autoZero"/>
        <c:auto val="1"/>
        <c:lblOffset val="100"/>
        <c:baseTimeUnit val="months"/>
      </c:dateAx>
      <c:valAx>
        <c:axId val="6523083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2315184"/>
        <c:crosses val="autoZero"/>
        <c:crossBetween val="between"/>
      </c:valAx>
      <c:valAx>
        <c:axId val="7497927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9785216"/>
        <c:crosses val="max"/>
        <c:crossBetween val="between"/>
      </c:valAx>
      <c:dateAx>
        <c:axId val="749785216"/>
        <c:scaling>
          <c:orientation val="minMax"/>
        </c:scaling>
        <c:delete val="1"/>
        <c:axPos val="b"/>
        <c:numFmt formatCode="mmm\-yy" sourceLinked="1"/>
        <c:majorTickMark val="out"/>
        <c:minorTickMark val="none"/>
        <c:tickLblPos val="nextTo"/>
        <c:crossAx val="749792776"/>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Jutik Chemical Expenditure &amp; Water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Analysis'!$D$107</c:f>
              <c:strCache>
                <c:ptCount val="1"/>
                <c:pt idx="0">
                  <c:v>Chemical Costs</c:v>
                </c:pt>
              </c:strCache>
            </c:strRef>
          </c:tx>
          <c:spPr>
            <a:solidFill>
              <a:srgbClr val="C00000">
                <a:alpha val="70000"/>
              </a:srgbClr>
            </a:solidFill>
            <a:ln>
              <a:noFill/>
            </a:ln>
            <a:effectLst/>
          </c:spPr>
          <c:invertIfNegative val="0"/>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Analysis'!$F$107:$Q$107</c:f>
              <c:numCache>
                <c:formatCode>"$"#,##0.00;[Red]\-"$"#,##0.00</c:formatCode>
                <c:ptCount val="12"/>
                <c:pt idx="0">
                  <c:v>1625596.3356633</c:v>
                </c:pt>
                <c:pt idx="1">
                  <c:v>1295067.8472731998</c:v>
                </c:pt>
                <c:pt idx="2">
                  <c:v>1750624.8818057997</c:v>
                </c:pt>
                <c:pt idx="3">
                  <c:v>1472529.3869285996</c:v>
                </c:pt>
                <c:pt idx="4">
                  <c:v>1252200.4923928501</c:v>
                </c:pt>
                <c:pt idx="5">
                  <c:v>1406782.6738875001</c:v>
                </c:pt>
                <c:pt idx="6">
                  <c:v>1877449.5046125001</c:v>
                </c:pt>
                <c:pt idx="7">
                  <c:v>1912219.1750437501</c:v>
                </c:pt>
                <c:pt idx="8">
                  <c:v>2266625.1980531253</c:v>
                </c:pt>
                <c:pt idx="9">
                  <c:v>2234200.5744250002</c:v>
                </c:pt>
                <c:pt idx="10">
                  <c:v>2593715.6428375002</c:v>
                </c:pt>
                <c:pt idx="11">
                  <c:v>2274807.7859325004</c:v>
                </c:pt>
              </c:numCache>
            </c:numRef>
          </c:val>
          <c:extLst>
            <c:ext xmlns:c16="http://schemas.microsoft.com/office/drawing/2014/chart" uri="{C3380CC4-5D6E-409C-BE32-E72D297353CC}">
              <c16:uniqueId val="{00000000-0C76-4C4F-8928-1108A01919A7}"/>
            </c:ext>
          </c:extLst>
        </c:ser>
        <c:dLbls>
          <c:showLegendKey val="0"/>
          <c:showVal val="0"/>
          <c:showCatName val="0"/>
          <c:showSerName val="0"/>
          <c:showPercent val="0"/>
          <c:showBubbleSize val="0"/>
        </c:dLbls>
        <c:gapWidth val="115"/>
        <c:overlap val="-27"/>
        <c:axId val="98388984"/>
        <c:axId val="98388264"/>
      </c:barChart>
      <c:lineChart>
        <c:grouping val="standard"/>
        <c:varyColors val="0"/>
        <c:ser>
          <c:idx val="1"/>
          <c:order val="1"/>
          <c:tx>
            <c:strRef>
              <c:f>'Expenses Analysis'!$A$108</c:f>
              <c:strCache>
                <c:ptCount val="1"/>
                <c:pt idx="0">
                  <c:v>Water Production Actuals</c:v>
                </c:pt>
              </c:strCache>
            </c:strRef>
          </c:tx>
          <c:spPr>
            <a:ln w="28575" cap="rnd">
              <a:solidFill>
                <a:schemeClr val="accent1"/>
              </a:solidFill>
              <a:round/>
            </a:ln>
            <a:effectLst/>
          </c:spPr>
          <c:marker>
            <c:symbol val="none"/>
          </c:marker>
          <c:cat>
            <c:numRef>
              <c:f>'Expenses Analysis'!$F$103:$Q$103</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'Expenses Analysis'!$F$110:$Q$110</c:f>
              <c:numCache>
                <c:formatCode>#,##0.00</c:formatCode>
                <c:ptCount val="12"/>
                <c:pt idx="0">
                  <c:v>250.24199099999998</c:v>
                </c:pt>
                <c:pt idx="1">
                  <c:v>206.740703</c:v>
                </c:pt>
                <c:pt idx="2">
                  <c:v>201.23546099999996</c:v>
                </c:pt>
                <c:pt idx="3">
                  <c:v>174.36956599999999</c:v>
                </c:pt>
                <c:pt idx="4">
                  <c:v>204.09105</c:v>
                </c:pt>
                <c:pt idx="5">
                  <c:v>146.35666599999999</c:v>
                </c:pt>
                <c:pt idx="6">
                  <c:v>204.20249700000002</c:v>
                </c:pt>
                <c:pt idx="7">
                  <c:v>217.43019900000002</c:v>
                </c:pt>
                <c:pt idx="8">
                  <c:v>230.98220000000001</c:v>
                </c:pt>
                <c:pt idx="9">
                  <c:v>236.441136</c:v>
                </c:pt>
                <c:pt idx="10">
                  <c:v>241.40736899999999</c:v>
                </c:pt>
                <c:pt idx="11">
                  <c:v>220.380334</c:v>
                </c:pt>
              </c:numCache>
            </c:numRef>
          </c:val>
          <c:smooth val="0"/>
          <c:extLst>
            <c:ext xmlns:c16="http://schemas.microsoft.com/office/drawing/2014/chart" uri="{C3380CC4-5D6E-409C-BE32-E72D297353CC}">
              <c16:uniqueId val="{00000001-0C76-4C4F-8928-1108A01919A7}"/>
            </c:ext>
          </c:extLst>
        </c:ser>
        <c:dLbls>
          <c:showLegendKey val="0"/>
          <c:showVal val="0"/>
          <c:showCatName val="0"/>
          <c:showSerName val="0"/>
          <c:showPercent val="0"/>
          <c:showBubbleSize val="0"/>
        </c:dLbls>
        <c:marker val="1"/>
        <c:smooth val="0"/>
        <c:axId val="648590376"/>
        <c:axId val="648590016"/>
      </c:lineChart>
      <c:dateAx>
        <c:axId val="983889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388264"/>
        <c:crosses val="autoZero"/>
        <c:auto val="1"/>
        <c:lblOffset val="100"/>
        <c:baseTimeUnit val="months"/>
      </c:dateAx>
      <c:valAx>
        <c:axId val="98388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388984"/>
        <c:crosses val="autoZero"/>
        <c:crossBetween val="between"/>
      </c:valAx>
      <c:valAx>
        <c:axId val="64859001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8590376"/>
        <c:crosses val="max"/>
        <c:crossBetween val="between"/>
      </c:valAx>
      <c:dateAx>
        <c:axId val="648590376"/>
        <c:scaling>
          <c:orientation val="minMax"/>
        </c:scaling>
        <c:delete val="1"/>
        <c:axPos val="b"/>
        <c:numFmt formatCode="mmm\-yy" sourceLinked="1"/>
        <c:majorTickMark val="out"/>
        <c:minorTickMark val="none"/>
        <c:tickLblPos val="nextTo"/>
        <c:crossAx val="648590016"/>
        <c:crosses val="autoZero"/>
        <c:auto val="1"/>
        <c:lblOffset val="100"/>
        <c:baseTimeUnit val="months"/>
      </c:date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All Units</a:t>
            </a:r>
            <a:r>
              <a:rPr lang="en-US" sz="1600" b="1" baseline="0">
                <a:solidFill>
                  <a:schemeClr val="tx1"/>
                </a:solidFill>
              </a:rPr>
              <a:t> Chemical Expenditure &amp; Water Production</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'Expenses Analysis'!$V$105</c:f>
              <c:strCache>
                <c:ptCount val="1"/>
                <c:pt idx="0">
                  <c:v>Chemical Exp</c:v>
                </c:pt>
              </c:strCache>
            </c:strRef>
          </c:tx>
          <c:spPr>
            <a:solidFill>
              <a:schemeClr val="accent1"/>
            </a:solidFill>
            <a:ln>
              <a:noFill/>
            </a:ln>
            <a:effectLst/>
          </c:spPr>
          <c:invertIfNegative val="0"/>
          <c:cat>
            <c:strRef>
              <c:f>'Expenses Analysis'!$W$103:$AH$104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Analysis'!$W$105:$AH$105</c:f>
              <c:numCache>
                <c:formatCode>"$"#,##0.00;[Red]\-"$"#,##0.00</c:formatCode>
                <c:ptCount val="12"/>
                <c:pt idx="0">
                  <c:v>4752382.6895514736</c:v>
                </c:pt>
                <c:pt idx="1">
                  <c:v>5167035.0438473243</c:v>
                </c:pt>
                <c:pt idx="2">
                  <c:v>5477119.2220016234</c:v>
                </c:pt>
                <c:pt idx="3">
                  <c:v>6217372.1257881755</c:v>
                </c:pt>
                <c:pt idx="4">
                  <c:v>6351549.5562056992</c:v>
                </c:pt>
                <c:pt idx="5">
                  <c:v>5473893.9778650012</c:v>
                </c:pt>
                <c:pt idx="6">
                  <c:v>7073236.3159125</c:v>
                </c:pt>
                <c:pt idx="7">
                  <c:v>7645099.2339562494</c:v>
                </c:pt>
                <c:pt idx="8">
                  <c:v>7576081.9643531246</c:v>
                </c:pt>
                <c:pt idx="9">
                  <c:v>7870566.9194312505</c:v>
                </c:pt>
                <c:pt idx="10">
                  <c:v>9096355.030431252</c:v>
                </c:pt>
                <c:pt idx="11">
                  <c:v>5712658.1783212498</c:v>
                </c:pt>
              </c:numCache>
            </c:numRef>
          </c:val>
          <c:extLst>
            <c:ext xmlns:c16="http://schemas.microsoft.com/office/drawing/2014/chart" uri="{C3380CC4-5D6E-409C-BE32-E72D297353CC}">
              <c16:uniqueId val="{00000000-B36C-4A83-8E42-6601E2F08686}"/>
            </c:ext>
          </c:extLst>
        </c:ser>
        <c:dLbls>
          <c:showLegendKey val="0"/>
          <c:showVal val="0"/>
          <c:showCatName val="0"/>
          <c:showSerName val="0"/>
          <c:showPercent val="0"/>
          <c:showBubbleSize val="0"/>
        </c:dLbls>
        <c:gapWidth val="219"/>
        <c:overlap val="-27"/>
        <c:axId val="750822632"/>
        <c:axId val="750822992"/>
      </c:barChart>
      <c:lineChart>
        <c:grouping val="standard"/>
        <c:varyColors val="0"/>
        <c:ser>
          <c:idx val="1"/>
          <c:order val="1"/>
          <c:tx>
            <c:strRef>
              <c:f>'Expenses Analysis'!$V$106</c:f>
              <c:strCache>
                <c:ptCount val="1"/>
                <c:pt idx="0">
                  <c:v>Water Prod.</c:v>
                </c:pt>
              </c:strCache>
            </c:strRef>
          </c:tx>
          <c:spPr>
            <a:ln w="28575" cap="rnd">
              <a:solidFill>
                <a:schemeClr val="accent2"/>
              </a:solidFill>
              <a:round/>
            </a:ln>
            <a:effectLst/>
          </c:spPr>
          <c:marker>
            <c:symbol val="none"/>
          </c:marker>
          <c:cat>
            <c:strRef>
              <c:f>'Expenses Analysis'!$W$103:$AH$104</c:f>
              <c:strCache>
                <c:ptCount val="12"/>
                <c:pt idx="0">
                  <c:v>Jul-13</c:v>
                </c:pt>
                <c:pt idx="1">
                  <c:v>Aug-13</c:v>
                </c:pt>
                <c:pt idx="2">
                  <c:v>Sep-13</c:v>
                </c:pt>
                <c:pt idx="3">
                  <c:v>Oct-13</c:v>
                </c:pt>
                <c:pt idx="4">
                  <c:v>Nov-13</c:v>
                </c:pt>
                <c:pt idx="5">
                  <c:v>Dec-13</c:v>
                </c:pt>
                <c:pt idx="6">
                  <c:v>Jan-14</c:v>
                </c:pt>
                <c:pt idx="7">
                  <c:v>Feb-14</c:v>
                </c:pt>
                <c:pt idx="8">
                  <c:v>Mar-14</c:v>
                </c:pt>
                <c:pt idx="9">
                  <c:v>Apr-14</c:v>
                </c:pt>
                <c:pt idx="10">
                  <c:v>May-14</c:v>
                </c:pt>
                <c:pt idx="11">
                  <c:v>Jun-14</c:v>
                </c:pt>
              </c:strCache>
            </c:strRef>
          </c:cat>
          <c:val>
            <c:numRef>
              <c:f>'Expenses Analysis'!$W$106:$AH$106</c:f>
              <c:numCache>
                <c:formatCode>#,##0.00</c:formatCode>
                <c:ptCount val="12"/>
                <c:pt idx="0">
                  <c:v>647.14428099999998</c:v>
                </c:pt>
                <c:pt idx="1">
                  <c:v>622.38369699999998</c:v>
                </c:pt>
                <c:pt idx="2">
                  <c:v>602.54558499999996</c:v>
                </c:pt>
                <c:pt idx="3">
                  <c:v>602.67093499999999</c:v>
                </c:pt>
                <c:pt idx="4">
                  <c:v>534.23997600000007</c:v>
                </c:pt>
                <c:pt idx="5">
                  <c:v>571.87367900000004</c:v>
                </c:pt>
                <c:pt idx="6">
                  <c:v>679.26448500000004</c:v>
                </c:pt>
                <c:pt idx="7">
                  <c:v>682.90148799999997</c:v>
                </c:pt>
                <c:pt idx="8">
                  <c:v>790.03688200000011</c:v>
                </c:pt>
                <c:pt idx="9">
                  <c:v>759.48916599999995</c:v>
                </c:pt>
                <c:pt idx="10">
                  <c:v>773.51636800000006</c:v>
                </c:pt>
                <c:pt idx="11">
                  <c:v>623.20135099999993</c:v>
                </c:pt>
              </c:numCache>
            </c:numRef>
          </c:val>
          <c:smooth val="0"/>
          <c:extLst>
            <c:ext xmlns:c16="http://schemas.microsoft.com/office/drawing/2014/chart" uri="{C3380CC4-5D6E-409C-BE32-E72D297353CC}">
              <c16:uniqueId val="{00000001-B36C-4A83-8E42-6601E2F08686}"/>
            </c:ext>
          </c:extLst>
        </c:ser>
        <c:dLbls>
          <c:showLegendKey val="0"/>
          <c:showVal val="0"/>
          <c:showCatName val="0"/>
          <c:showSerName val="0"/>
          <c:showPercent val="0"/>
          <c:showBubbleSize val="0"/>
        </c:dLbls>
        <c:marker val="1"/>
        <c:smooth val="0"/>
        <c:axId val="98389704"/>
        <c:axId val="648589296"/>
      </c:lineChart>
      <c:dateAx>
        <c:axId val="750822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Month</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822992"/>
        <c:crosses val="autoZero"/>
        <c:auto val="1"/>
        <c:lblOffset val="100"/>
        <c:baseTimeUnit val="months"/>
      </c:dateAx>
      <c:valAx>
        <c:axId val="750822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chemeClr val="tx1"/>
                    </a:solidFill>
                  </a:rPr>
                  <a:t>Chemical Expenditure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50822632"/>
        <c:crosses val="autoZero"/>
        <c:crossBetween val="between"/>
      </c:valAx>
      <c:valAx>
        <c:axId val="648589296"/>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Qater</a:t>
                </a:r>
                <a:r>
                  <a:rPr lang="en-US" sz="1100" b="1" baseline="0">
                    <a:solidFill>
                      <a:schemeClr val="tx1"/>
                    </a:solidFill>
                  </a:rPr>
                  <a:t> Prod. (Giga-Litres)</a:t>
                </a:r>
                <a:endParaRPr lang="en-US" sz="11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389704"/>
        <c:crosses val="max"/>
        <c:crossBetween val="between"/>
      </c:valAx>
      <c:dateAx>
        <c:axId val="98389704"/>
        <c:scaling>
          <c:orientation val="minMax"/>
        </c:scaling>
        <c:delete val="1"/>
        <c:axPos val="b"/>
        <c:numFmt formatCode="mmm\-yy" sourceLinked="1"/>
        <c:majorTickMark val="out"/>
        <c:minorTickMark val="none"/>
        <c:tickLblPos val="nextTo"/>
        <c:crossAx val="648589296"/>
        <c:crosses val="autoZero"/>
        <c:auto val="1"/>
        <c:lblOffset val="100"/>
        <c:baseTimeUnit val="month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a:t>
            </a:r>
            <a:r>
              <a:rPr lang="en-US" b="1">
                <a:solidFill>
                  <a:sysClr val="windowText" lastClr="000000"/>
                </a:solidFill>
              </a:rPr>
              <a:t>Expense By Unit (July '13 - June '14)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alpha val="87000"/>
              </a:schemeClr>
            </a:solidFill>
            <a:ln>
              <a:solidFill>
                <a:schemeClr val="accent1">
                  <a:lumMod val="75000"/>
                </a:schemeClr>
              </a:solidFill>
            </a:ln>
            <a:effectLst/>
          </c:spPr>
          <c:invertIfNegative val="0"/>
          <c:cat>
            <c:strRef>
              <c:f>('Expenses Analysis'!$A$15,'Expenses Analysis'!$A$25,'Expenses Analysis'!$A$35)</c:f>
              <c:strCache>
                <c:ptCount val="3"/>
                <c:pt idx="0">
                  <c:v>Kootha</c:v>
                </c:pt>
                <c:pt idx="1">
                  <c:v>Surjek</c:v>
                </c:pt>
                <c:pt idx="2">
                  <c:v>Jutik</c:v>
                </c:pt>
              </c:strCache>
            </c:strRef>
          </c:cat>
          <c:val>
            <c:numRef>
              <c:f>('Expenses Analysis'!$R$23,'Expenses Analysis'!$R$33,'Expenses Analysis'!$R$43)</c:f>
              <c:numCache>
                <c:formatCode>"$"#,##0.00;[Red]\-"$"#,##0.00</c:formatCode>
                <c:ptCount val="3"/>
                <c:pt idx="0">
                  <c:v>51223824.092327476</c:v>
                </c:pt>
                <c:pt idx="1">
                  <c:v>179319099.03996587</c:v>
                </c:pt>
                <c:pt idx="2">
                  <c:v>90723489.279805601</c:v>
                </c:pt>
              </c:numCache>
            </c:numRef>
          </c:val>
          <c:extLst>
            <c:ext xmlns:c16="http://schemas.microsoft.com/office/drawing/2014/chart" uri="{C3380CC4-5D6E-409C-BE32-E72D297353CC}">
              <c16:uniqueId val="{00000000-A588-4B21-B12C-D25016814A69}"/>
            </c:ext>
          </c:extLst>
        </c:ser>
        <c:dLbls>
          <c:showLegendKey val="0"/>
          <c:showVal val="0"/>
          <c:showCatName val="0"/>
          <c:showSerName val="0"/>
          <c:showPercent val="0"/>
          <c:showBubbleSize val="0"/>
        </c:dLbls>
        <c:gapWidth val="89"/>
        <c:overlap val="-27"/>
        <c:axId val="979907256"/>
        <c:axId val="979907976"/>
      </c:barChart>
      <c:catAx>
        <c:axId val="979907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Unit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979907976"/>
        <c:crosses val="autoZero"/>
        <c:auto val="1"/>
        <c:lblAlgn val="ctr"/>
        <c:lblOffset val="100"/>
        <c:noMultiLvlLbl val="0"/>
      </c:catAx>
      <c:valAx>
        <c:axId val="97990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79907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Southern</a:t>
            </a:r>
            <a:r>
              <a:rPr lang="en-US" b="1" baseline="0">
                <a:solidFill>
                  <a:sysClr val="windowText" lastClr="000000"/>
                </a:solidFill>
              </a:rPr>
              <a:t> Water Corp. EBIT - All Units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409738027515958"/>
          <c:y val="0.1173313589570273"/>
          <c:w val="0.68757951118744742"/>
          <c:h val="0.65139276060505391"/>
        </c:manualLayout>
      </c:layout>
      <c:lineChart>
        <c:grouping val="standard"/>
        <c:varyColors val="0"/>
        <c:ser>
          <c:idx val="0"/>
          <c:order val="0"/>
          <c:tx>
            <c:strRef>
              <c:f>'EBIT Analysis'!$A$56</c:f>
              <c:strCache>
                <c:ptCount val="1"/>
                <c:pt idx="0">
                  <c:v>Kootha</c:v>
                </c:pt>
              </c:strCache>
            </c:strRef>
          </c:tx>
          <c:spPr>
            <a:ln w="28575" cap="rnd">
              <a:solidFill>
                <a:schemeClr val="accent1">
                  <a:lumMod val="50000"/>
                  <a:alpha val="85000"/>
                </a:schemeClr>
              </a:solidFill>
              <a:round/>
            </a:ln>
            <a:effectLst/>
          </c:spPr>
          <c:marker>
            <c:symbol val="diamond"/>
            <c:size val="5"/>
            <c:spPr>
              <a:solidFill>
                <a:schemeClr val="bg2"/>
              </a:solidFill>
              <a:ln w="9525">
                <a:solidFill>
                  <a:schemeClr val="accent5"/>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Analysis'!$E$56:$P$56</c:f>
              <c:numCache>
                <c:formatCode>0.00%</c:formatCode>
                <c:ptCount val="12"/>
                <c:pt idx="0">
                  <c:v>0.41529437933894875</c:v>
                </c:pt>
                <c:pt idx="1">
                  <c:v>0.16120151183040166</c:v>
                </c:pt>
                <c:pt idx="2">
                  <c:v>0.28887410723655493</c:v>
                </c:pt>
                <c:pt idx="3">
                  <c:v>0.32001932998338012</c:v>
                </c:pt>
                <c:pt idx="4">
                  <c:v>0.33869312626258291</c:v>
                </c:pt>
                <c:pt idx="5">
                  <c:v>0.34820783846476255</c:v>
                </c:pt>
                <c:pt idx="6">
                  <c:v>0.32889058147025918</c:v>
                </c:pt>
                <c:pt idx="7">
                  <c:v>0.36170053874987812</c:v>
                </c:pt>
                <c:pt idx="8">
                  <c:v>0.3957450352355435</c:v>
                </c:pt>
                <c:pt idx="9">
                  <c:v>0.17121060352256295</c:v>
                </c:pt>
                <c:pt idx="10">
                  <c:v>0.13014434409940612</c:v>
                </c:pt>
                <c:pt idx="11">
                  <c:v>-3.2015452692863752E-2</c:v>
                </c:pt>
              </c:numCache>
            </c:numRef>
          </c:val>
          <c:smooth val="0"/>
          <c:extLst>
            <c:ext xmlns:c16="http://schemas.microsoft.com/office/drawing/2014/chart" uri="{C3380CC4-5D6E-409C-BE32-E72D297353CC}">
              <c16:uniqueId val="{00000000-F396-44BD-9BD2-AFFFF630BC9D}"/>
            </c:ext>
          </c:extLst>
        </c:ser>
        <c:ser>
          <c:idx val="1"/>
          <c:order val="1"/>
          <c:tx>
            <c:strRef>
              <c:f>'EBIT Analysis'!$A$57</c:f>
              <c:strCache>
                <c:ptCount val="1"/>
                <c:pt idx="0">
                  <c:v>Surjek</c:v>
                </c:pt>
              </c:strCache>
            </c:strRef>
          </c:tx>
          <c:spPr>
            <a:ln w="28575" cap="rnd">
              <a:solidFill>
                <a:schemeClr val="accent6">
                  <a:lumMod val="50000"/>
                </a:schemeClr>
              </a:solidFill>
              <a:round/>
            </a:ln>
            <a:effectLst/>
          </c:spPr>
          <c:marker>
            <c:symbol val="diamond"/>
            <c:size val="5"/>
            <c:spPr>
              <a:solidFill>
                <a:schemeClr val="bg2"/>
              </a:solidFill>
              <a:ln w="9525">
                <a:solidFill>
                  <a:schemeClr val="accent6"/>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Analysis'!$E$57:$P$57</c:f>
              <c:numCache>
                <c:formatCode>0.00%</c:formatCode>
                <c:ptCount val="12"/>
                <c:pt idx="0">
                  <c:v>0.3455956940538133</c:v>
                </c:pt>
                <c:pt idx="1">
                  <c:v>6.4599684274176436E-2</c:v>
                </c:pt>
                <c:pt idx="2">
                  <c:v>0.14433359289184161</c:v>
                </c:pt>
                <c:pt idx="3">
                  <c:v>-0.22177748431522884</c:v>
                </c:pt>
                <c:pt idx="4">
                  <c:v>-0.44766201795834271</c:v>
                </c:pt>
                <c:pt idx="5">
                  <c:v>0.16732145063494736</c:v>
                </c:pt>
                <c:pt idx="6">
                  <c:v>0.37427618015254988</c:v>
                </c:pt>
                <c:pt idx="7">
                  <c:v>0.11368942332287189</c:v>
                </c:pt>
                <c:pt idx="8">
                  <c:v>0.23574321478746135</c:v>
                </c:pt>
                <c:pt idx="9">
                  <c:v>0.11675504697526991</c:v>
                </c:pt>
                <c:pt idx="10">
                  <c:v>-0.29356581548975247</c:v>
                </c:pt>
                <c:pt idx="11">
                  <c:v>0.47482161130642109</c:v>
                </c:pt>
              </c:numCache>
            </c:numRef>
          </c:val>
          <c:smooth val="0"/>
          <c:extLst>
            <c:ext xmlns:c16="http://schemas.microsoft.com/office/drawing/2014/chart" uri="{C3380CC4-5D6E-409C-BE32-E72D297353CC}">
              <c16:uniqueId val="{00000001-F396-44BD-9BD2-AFFFF630BC9D}"/>
            </c:ext>
          </c:extLst>
        </c:ser>
        <c:ser>
          <c:idx val="2"/>
          <c:order val="2"/>
          <c:tx>
            <c:strRef>
              <c:f>'EBIT Analysis'!$A$58</c:f>
              <c:strCache>
                <c:ptCount val="1"/>
                <c:pt idx="0">
                  <c:v>Jutik</c:v>
                </c:pt>
              </c:strCache>
            </c:strRef>
          </c:tx>
          <c:spPr>
            <a:ln w="28575" cap="rnd">
              <a:solidFill>
                <a:srgbClr val="C80000"/>
              </a:solidFill>
              <a:round/>
            </a:ln>
            <a:effectLst/>
          </c:spPr>
          <c:marker>
            <c:symbol val="diamond"/>
            <c:size val="5"/>
            <c:spPr>
              <a:solidFill>
                <a:schemeClr val="accent3"/>
              </a:solidFill>
              <a:ln w="9525">
                <a:solidFill>
                  <a:srgbClr val="FF0000"/>
                </a:solidFill>
              </a:ln>
              <a:effectLst/>
            </c:spPr>
          </c:marker>
          <c:cat>
            <c:numRef>
              <c:f>'EBIT Analysis'!$E$54:$P$54</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'EBIT Analysis'!$E$58:$P$58</c:f>
              <c:numCache>
                <c:formatCode>0.00%</c:formatCode>
                <c:ptCount val="12"/>
                <c:pt idx="0">
                  <c:v>0.35762388953297342</c:v>
                </c:pt>
                <c:pt idx="1">
                  <c:v>0.5013107546263732</c:v>
                </c:pt>
                <c:pt idx="2">
                  <c:v>0.33532439120342417</c:v>
                </c:pt>
                <c:pt idx="3">
                  <c:v>0.37373471996246976</c:v>
                </c:pt>
                <c:pt idx="4">
                  <c:v>0.47039691903281722</c:v>
                </c:pt>
                <c:pt idx="5">
                  <c:v>0.47313004208100951</c:v>
                </c:pt>
                <c:pt idx="6">
                  <c:v>0.5353020289864372</c:v>
                </c:pt>
                <c:pt idx="7">
                  <c:v>0.52577909011510338</c:v>
                </c:pt>
                <c:pt idx="8">
                  <c:v>0.38588068285200638</c:v>
                </c:pt>
                <c:pt idx="9">
                  <c:v>0.55152119278952894</c:v>
                </c:pt>
                <c:pt idx="10">
                  <c:v>0.43228332459198315</c:v>
                </c:pt>
                <c:pt idx="11">
                  <c:v>0.37303495544431575</c:v>
                </c:pt>
              </c:numCache>
            </c:numRef>
          </c:val>
          <c:smooth val="0"/>
          <c:extLst>
            <c:ext xmlns:c16="http://schemas.microsoft.com/office/drawing/2014/chart" uri="{C3380CC4-5D6E-409C-BE32-E72D297353CC}">
              <c16:uniqueId val="{00000002-F396-44BD-9BD2-AFFFF630BC9D}"/>
            </c:ext>
          </c:extLst>
        </c:ser>
        <c:dLbls>
          <c:showLegendKey val="0"/>
          <c:showVal val="0"/>
          <c:showCatName val="0"/>
          <c:showSerName val="0"/>
          <c:showPercent val="0"/>
          <c:showBubbleSize val="0"/>
        </c:dLbls>
        <c:marker val="1"/>
        <c:smooth val="0"/>
        <c:axId val="661251192"/>
        <c:axId val="661253712"/>
      </c:lineChart>
      <c:dateAx>
        <c:axId val="661251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1253712"/>
        <c:crosses val="autoZero"/>
        <c:auto val="1"/>
        <c:lblOffset val="100"/>
        <c:baseTimeUnit val="months"/>
      </c:dateAx>
      <c:valAx>
        <c:axId val="66125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cross"/>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61251192"/>
        <c:crosses val="autoZero"/>
        <c:crossBetween val="between"/>
      </c:valAx>
      <c:spPr>
        <a:noFill/>
        <a:ln>
          <a:noFill/>
        </a:ln>
        <a:effectLst/>
      </c:spPr>
    </c:plotArea>
    <c:legend>
      <c:legendPos val="r"/>
      <c:layout>
        <c:manualLayout>
          <c:xMode val="edge"/>
          <c:yMode val="edge"/>
          <c:x val="0.85167689146260694"/>
          <c:y val="0.34724957148713231"/>
          <c:w val="0.148323108537393"/>
          <c:h val="0.219266947999375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Total</a:t>
            </a:r>
            <a:r>
              <a:rPr lang="en-US" b="1" baseline="0">
                <a:solidFill>
                  <a:sysClr val="windowText" lastClr="000000"/>
                </a:solidFill>
              </a:rPr>
              <a:t> EBIT for All Units July '13 - June '14</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505336832895887"/>
          <c:y val="0.1902314814814815"/>
          <c:w val="0.70439107611548557"/>
          <c:h val="0.59419728783902015"/>
        </c:manualLayout>
      </c:layout>
      <c:barChart>
        <c:barDir val="col"/>
        <c:grouping val="clustered"/>
        <c:varyColors val="0"/>
        <c:ser>
          <c:idx val="0"/>
          <c:order val="0"/>
          <c:spPr>
            <a:solidFill>
              <a:schemeClr val="accent1">
                <a:lumMod val="50000"/>
                <a:alpha val="70000"/>
              </a:schemeClr>
            </a:solidFill>
            <a:ln>
              <a:noFill/>
            </a:ln>
            <a:effectLst/>
          </c:spPr>
          <c:invertIfNegative val="0"/>
          <c:dPt>
            <c:idx val="1"/>
            <c:invertIfNegative val="0"/>
            <c:bubble3D val="0"/>
            <c:spPr>
              <a:solidFill>
                <a:schemeClr val="accent6">
                  <a:lumMod val="50000"/>
                  <a:alpha val="70000"/>
                </a:schemeClr>
              </a:solidFill>
              <a:ln>
                <a:noFill/>
              </a:ln>
              <a:effectLst/>
            </c:spPr>
            <c:extLst>
              <c:ext xmlns:c16="http://schemas.microsoft.com/office/drawing/2014/chart" uri="{C3380CC4-5D6E-409C-BE32-E72D297353CC}">
                <c16:uniqueId val="{00000001-BD5B-4661-A9D5-A6ABB6DBD24F}"/>
              </c:ext>
            </c:extLst>
          </c:dPt>
          <c:dPt>
            <c:idx val="2"/>
            <c:invertIfNegative val="0"/>
            <c:bubble3D val="0"/>
            <c:spPr>
              <a:solidFill>
                <a:srgbClr val="C00000">
                  <a:alpha val="70000"/>
                </a:srgbClr>
              </a:solidFill>
              <a:ln>
                <a:noFill/>
              </a:ln>
              <a:effectLst/>
            </c:spPr>
            <c:extLst>
              <c:ext xmlns:c16="http://schemas.microsoft.com/office/drawing/2014/chart" uri="{C3380CC4-5D6E-409C-BE32-E72D297353CC}">
                <c16:uniqueId val="{00000002-BD5B-4661-A9D5-A6ABB6DBD24F}"/>
              </c:ext>
            </c:extLst>
          </c:dPt>
          <c:dLbls>
            <c:dLbl>
              <c:idx val="0"/>
              <c:layout>
                <c:manualLayout>
                  <c:x val="0"/>
                  <c:y val="4.6296296296295444E-3"/>
                </c:manualLayout>
              </c:layout>
              <c:tx>
                <c:rich>
                  <a:bodyPr/>
                  <a:lstStyle/>
                  <a:p>
                    <a:r>
                      <a:rPr lang="en-US"/>
                      <a:t>$19.7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BD5B-4661-A9D5-A6ABB6DBD24F}"/>
                </c:ext>
              </c:extLst>
            </c:dLbl>
            <c:dLbl>
              <c:idx val="1"/>
              <c:layout>
                <c:manualLayout>
                  <c:x val="0"/>
                  <c:y val="1.3888888888888888E-2"/>
                </c:manualLayout>
              </c:layout>
              <c:tx>
                <c:rich>
                  <a:bodyPr/>
                  <a:lstStyle/>
                  <a:p>
                    <a:r>
                      <a:rPr lang="en-US"/>
                      <a:t>$22.9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BD5B-4661-A9D5-A6ABB6DBD24F}"/>
                </c:ext>
              </c:extLst>
            </c:dLbl>
            <c:dLbl>
              <c:idx val="2"/>
              <c:layout>
                <c:manualLayout>
                  <c:x val="0"/>
                  <c:y val="1.8518518518518497E-2"/>
                </c:manualLayout>
              </c:layout>
              <c:tx>
                <c:rich>
                  <a:bodyPr/>
                  <a:lstStyle/>
                  <a:p>
                    <a:r>
                      <a:rPr lang="en-US"/>
                      <a:t>$72.9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BD5B-4661-A9D5-A6ABB6DBD2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 Analysis'!$A$23:$A$25</c:f>
              <c:strCache>
                <c:ptCount val="3"/>
                <c:pt idx="0">
                  <c:v>Kootha</c:v>
                </c:pt>
                <c:pt idx="1">
                  <c:v>Surjek</c:v>
                </c:pt>
                <c:pt idx="2">
                  <c:v>Jutik</c:v>
                </c:pt>
              </c:strCache>
            </c:strRef>
          </c:cat>
          <c:val>
            <c:numRef>
              <c:f>'EBIT Analysis'!$Q$23:$Q$25</c:f>
              <c:numCache>
                <c:formatCode>"$"#,##0.00;[Red]\-"$"#,##0.00</c:formatCode>
                <c:ptCount val="3"/>
                <c:pt idx="0">
                  <c:v>19721133.205825485</c:v>
                </c:pt>
                <c:pt idx="1">
                  <c:v>22936250.12903415</c:v>
                </c:pt>
                <c:pt idx="2">
                  <c:v>72941736.097194374</c:v>
                </c:pt>
              </c:numCache>
            </c:numRef>
          </c:val>
          <c:extLst>
            <c:ext xmlns:c16="http://schemas.microsoft.com/office/drawing/2014/chart" uri="{C3380CC4-5D6E-409C-BE32-E72D297353CC}">
              <c16:uniqueId val="{00000000-BD5B-4661-A9D5-A6ABB6DBD24F}"/>
            </c:ext>
          </c:extLst>
        </c:ser>
        <c:dLbls>
          <c:showLegendKey val="0"/>
          <c:showVal val="0"/>
          <c:showCatName val="0"/>
          <c:showSerName val="0"/>
          <c:showPercent val="0"/>
          <c:showBubbleSize val="0"/>
        </c:dLbls>
        <c:gapWidth val="115"/>
        <c:overlap val="-27"/>
        <c:axId val="1393209872"/>
        <c:axId val="1393210232"/>
      </c:barChart>
      <c:catAx>
        <c:axId val="13932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Unit</a:t>
                </a:r>
              </a:p>
            </c:rich>
          </c:tx>
          <c:layout>
            <c:manualLayout>
              <c:xMode val="edge"/>
              <c:yMode val="edge"/>
              <c:x val="0.57582524059492568"/>
              <c:y val="0.885879629629629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1393210232"/>
        <c:crosses val="autoZero"/>
        <c:auto val="1"/>
        <c:lblAlgn val="ctr"/>
        <c:lblOffset val="100"/>
        <c:noMultiLvlLbl val="0"/>
      </c:catAx>
      <c:valAx>
        <c:axId val="139321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EBIT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393209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595959"/>
                </a:solidFill>
                <a:latin typeface="Calibri"/>
              </a:defRPr>
            </a:pPr>
            <a:r>
              <a:rPr lang="en-AU"/>
              <a:t>Rolling Year-to-Date Cost to Produce per Litre ($/ML) 2013-Jul to 2014-Jun [Kootha]</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507D-46BC-B40B-4CA087F7EA23}"/>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507D-46BC-B40B-4CA087F7EA23}"/>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Produce'!$C$12:$N$12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507D-46BC-B40B-4CA087F7EA23}"/>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Produce'!$C$46:$N$46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507D-46BC-B40B-4CA087F7EA23}"/>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[Surjek]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2BDD-48E1-B4FF-44DD1FA95ECE}"/>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2BDD-48E1-B4FF-44DD1FA95ECE}"/>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Produce'!$C$20:$N$20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2BDD-48E1-B4FF-44DD1FA95ECE}"/>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Produce'!$C$54:$N$54</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2BDD-48E1-B4FF-44DD1FA95ECE}"/>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Southern</a:t>
            </a:r>
            <a:r>
              <a:rPr lang="en-US" baseline="0">
                <a:solidFill>
                  <a:schemeClr val="tx1"/>
                </a:solidFill>
              </a:rPr>
              <a:t> Water Corp. Unit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stacked"/>
        <c:varyColors val="0"/>
        <c:ser>
          <c:idx val="0"/>
          <c:order val="0"/>
          <c:tx>
            <c:strRef>
              <c:f>'Revenue Analysis'!$B$56</c:f>
              <c:strCache>
                <c:ptCount val="1"/>
                <c:pt idx="0">
                  <c:v>001 Private Water Hedge Sales</c:v>
                </c:pt>
              </c:strCache>
            </c:strRef>
          </c:tx>
          <c:spPr>
            <a:solidFill>
              <a:schemeClr val="accent1"/>
            </a:solidFill>
            <a:ln>
              <a:noFill/>
            </a:ln>
            <a:effectLst/>
          </c:spPr>
          <c:invertIfNegative val="0"/>
          <c:cat>
            <c:strRef>
              <c:f>'Revenue Analysis'!$A$57:$A$59</c:f>
              <c:strCache>
                <c:ptCount val="3"/>
                <c:pt idx="0">
                  <c:v>Kootha</c:v>
                </c:pt>
                <c:pt idx="1">
                  <c:v>Surjek</c:v>
                </c:pt>
                <c:pt idx="2">
                  <c:v>Jutik</c:v>
                </c:pt>
              </c:strCache>
            </c:strRef>
          </c:cat>
          <c:val>
            <c:numRef>
              <c:f>'Revenue Analysis'!$B$57:$B$59</c:f>
              <c:numCache>
                <c:formatCode>"$"#,##0.00;[Red]\-"$"#,##0.00</c:formatCode>
                <c:ptCount val="3"/>
                <c:pt idx="0">
                  <c:v>37118738.908650003</c:v>
                </c:pt>
                <c:pt idx="1">
                  <c:v>82448062.153749987</c:v>
                </c:pt>
                <c:pt idx="2">
                  <c:v>67860510.573750019</c:v>
                </c:pt>
              </c:numCache>
            </c:numRef>
          </c:val>
          <c:extLst>
            <c:ext xmlns:c16="http://schemas.microsoft.com/office/drawing/2014/chart" uri="{C3380CC4-5D6E-409C-BE32-E72D297353CC}">
              <c16:uniqueId val="{00000000-85E8-4B22-90C2-A3E1453A2A4D}"/>
            </c:ext>
          </c:extLst>
        </c:ser>
        <c:ser>
          <c:idx val="1"/>
          <c:order val="1"/>
          <c:tx>
            <c:strRef>
              <c:f>'Revenue Analysis'!$C$56</c:f>
              <c:strCache>
                <c:ptCount val="1"/>
                <c:pt idx="0">
                  <c:v>002 Public Sales</c:v>
                </c:pt>
              </c:strCache>
            </c:strRef>
          </c:tx>
          <c:spPr>
            <a:solidFill>
              <a:schemeClr val="accent6"/>
            </a:solidFill>
            <a:ln>
              <a:noFill/>
            </a:ln>
            <a:effectLst/>
          </c:spPr>
          <c:invertIfNegative val="0"/>
          <c:cat>
            <c:strRef>
              <c:f>'Revenue Analysis'!$A$57:$A$59</c:f>
              <c:strCache>
                <c:ptCount val="3"/>
                <c:pt idx="0">
                  <c:v>Kootha</c:v>
                </c:pt>
                <c:pt idx="1">
                  <c:v>Surjek</c:v>
                </c:pt>
                <c:pt idx="2">
                  <c:v>Jutik</c:v>
                </c:pt>
              </c:strCache>
            </c:strRef>
          </c:cat>
          <c:val>
            <c:numRef>
              <c:f>'Revenue Analysis'!$C$57:$C$59</c:f>
              <c:numCache>
                <c:formatCode>"$"#,##0.00;[Red]\-"$"#,##0.00</c:formatCode>
                <c:ptCount val="3"/>
                <c:pt idx="0">
                  <c:v>18271699.227782961</c:v>
                </c:pt>
                <c:pt idx="1">
                  <c:v>70562398.047100008</c:v>
                </c:pt>
                <c:pt idx="2">
                  <c:v>58098022.074300006</c:v>
                </c:pt>
              </c:numCache>
            </c:numRef>
          </c:val>
          <c:extLst>
            <c:ext xmlns:c16="http://schemas.microsoft.com/office/drawing/2014/chart" uri="{C3380CC4-5D6E-409C-BE32-E72D297353CC}">
              <c16:uniqueId val="{00000001-85E8-4B22-90C2-A3E1453A2A4D}"/>
            </c:ext>
          </c:extLst>
        </c:ser>
        <c:ser>
          <c:idx val="2"/>
          <c:order val="2"/>
          <c:tx>
            <c:strRef>
              <c:f>'Revenue Analysis'!$D$56</c:f>
              <c:strCache>
                <c:ptCount val="1"/>
                <c:pt idx="0">
                  <c:v>003 Residential Sales</c:v>
                </c:pt>
              </c:strCache>
            </c:strRef>
          </c:tx>
          <c:spPr>
            <a:solidFill>
              <a:schemeClr val="accent4"/>
            </a:solidFill>
            <a:ln>
              <a:noFill/>
            </a:ln>
            <a:effectLst/>
          </c:spPr>
          <c:invertIfNegative val="0"/>
          <c:cat>
            <c:strRef>
              <c:f>'Revenue Analysis'!$A$57:$A$59</c:f>
              <c:strCache>
                <c:ptCount val="3"/>
                <c:pt idx="0">
                  <c:v>Kootha</c:v>
                </c:pt>
                <c:pt idx="1">
                  <c:v>Surjek</c:v>
                </c:pt>
                <c:pt idx="2">
                  <c:v>Jutik</c:v>
                </c:pt>
              </c:strCache>
            </c:strRef>
          </c:cat>
          <c:val>
            <c:numRef>
              <c:f>'Revenue Analysis'!$D$57:$D$59</c:f>
              <c:numCache>
                <c:formatCode>"$"#,##0.00;[Red]\-"$"#,##0.00</c:formatCode>
                <c:ptCount val="3"/>
                <c:pt idx="0">
                  <c:v>15554519.161720002</c:v>
                </c:pt>
                <c:pt idx="1">
                  <c:v>49244888.96814999</c:v>
                </c:pt>
                <c:pt idx="2">
                  <c:v>37706692.728949994</c:v>
                </c:pt>
              </c:numCache>
            </c:numRef>
          </c:val>
          <c:extLst>
            <c:ext xmlns:c16="http://schemas.microsoft.com/office/drawing/2014/chart" uri="{C3380CC4-5D6E-409C-BE32-E72D297353CC}">
              <c16:uniqueId val="{00000002-85E8-4B22-90C2-A3E1453A2A4D}"/>
            </c:ext>
          </c:extLst>
        </c:ser>
        <c:dLbls>
          <c:showLegendKey val="0"/>
          <c:showVal val="0"/>
          <c:showCatName val="0"/>
          <c:showSerName val="0"/>
          <c:showPercent val="0"/>
          <c:showBubbleSize val="0"/>
        </c:dLbls>
        <c:gapWidth val="150"/>
        <c:overlap val="100"/>
        <c:axId val="740565248"/>
        <c:axId val="740571728"/>
      </c:barChart>
      <c:catAx>
        <c:axId val="74056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400">
                    <a:solidFill>
                      <a:schemeClr val="tx1"/>
                    </a:solidFill>
                  </a:rPr>
                  <a:t>Unit</a:t>
                </a:r>
                <a:r>
                  <a:rPr lang="en-US" sz="1200">
                    <a:solidFill>
                      <a:schemeClr val="tx1"/>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740571728"/>
        <c:crosses val="autoZero"/>
        <c:auto val="1"/>
        <c:lblAlgn val="ctr"/>
        <c:lblOffset val="100"/>
        <c:noMultiLvlLbl val="0"/>
      </c:catAx>
      <c:valAx>
        <c:axId val="740571728"/>
        <c:scaling>
          <c:orientation val="minMax"/>
          <c:max val="25000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400">
                    <a:solidFill>
                      <a:schemeClr val="tx1"/>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0565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[Jutik]</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AA9-44BC-B4D1-D913154B874B}"/>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AA9-44BC-B4D1-D913154B874B}"/>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Produce'!$C$28:$N$28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AA9-44BC-B4D1-D913154B874B}"/>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Produce'!$C$62:$N$62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AA9-44BC-B4D1-D913154B874B}"/>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400" b="0" i="0">
                <a:solidFill>
                  <a:srgbClr val="595959"/>
                </a:solidFill>
                <a:latin typeface="Calibri"/>
              </a:defRPr>
            </a:pPr>
            <a:r>
              <a:rPr lang="en-AU"/>
              <a:t>Rolling Year-to-Date Cost to Produce per Litre ($/ML) 2013-Jul to 2014-Jun [Overall]</a:t>
            </a:r>
          </a:p>
        </c:rich>
      </c:tx>
      <c:overlay val="0"/>
    </c:title>
    <c:autoTitleDeleted val="0"/>
    <c:plotArea>
      <c:layout/>
      <c:areaChart>
        <c:grouping val="standard"/>
        <c:varyColors val="1"/>
        <c:ser>
          <c:idx val="0"/>
          <c:order val="0"/>
          <c:tx>
            <c:v>Actuals</c:v>
          </c:tx>
          <c:spPr>
            <a:solidFill>
              <a:srgbClr val="DBDBDB">
                <a:alpha val="30000"/>
              </a:srgbClr>
            </a:solidFill>
            <a:ln w="19050" cmpd="sng">
              <a:solidFill>
                <a:srgbClr val="DBDBDB"/>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D18-461B-8CF0-4552F76C6130}"/>
            </c:ext>
          </c:extLst>
        </c:ser>
        <c:ser>
          <c:idx val="1"/>
          <c:order val="1"/>
          <c:tx>
            <c:v>Budget</c:v>
          </c:tx>
          <c:spPr>
            <a:solidFill>
              <a:schemeClr val="bg1"/>
            </a:solidFill>
            <a:ln w="19050" cmpd="sng">
              <a:solidFill>
                <a:srgbClr val="FFFFFF"/>
              </a:solidFill>
            </a:ln>
          </c:spPr>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1D18-461B-8CF0-4552F76C6130}"/>
            </c:ext>
          </c:extLst>
        </c:ser>
        <c:dLbls>
          <c:showLegendKey val="0"/>
          <c:showVal val="0"/>
          <c:showCatName val="0"/>
          <c:showSerName val="0"/>
          <c:showPercent val="0"/>
          <c:showBubbleSize val="0"/>
        </c:dLbls>
        <c:axId val="467692748"/>
        <c:axId val="1776880388"/>
      </c:areaChart>
      <c:lineChart>
        <c:grouping val="standard"/>
        <c:varyColors val="1"/>
        <c:ser>
          <c:idx val="2"/>
          <c:order val="2"/>
          <c:tx>
            <c:v>Actuals</c:v>
          </c:tx>
          <c:spPr>
            <a:ln w="28575" cmpd="sng">
              <a:solidFill>
                <a:srgbClr val="A5A5A5"/>
              </a:solidFill>
              <a:prstDash val="solid"/>
            </a:ln>
          </c:spPr>
          <c:marker>
            <c:symbol val="circle"/>
            <c:size val="5"/>
            <c:spPr>
              <a:solidFill>
                <a:srgbClr val="A5A5A5"/>
              </a:solidFill>
              <a:ln cmpd="sng">
                <a:solidFill>
                  <a:srgbClr val="A5A5A5"/>
                </a:solidFill>
              </a:ln>
            </c:spPr>
          </c:marker>
          <c:dLbls>
            <c:spPr>
              <a:noFill/>
              <a:ln>
                <a:noFill/>
              </a:ln>
              <a:effectLst/>
            </c:spPr>
            <c:txPr>
              <a:bodyPr/>
              <a:lstStyle/>
              <a:p>
                <a:pPr lvl="0">
                  <a:defRPr sz="800" b="1" i="0">
                    <a:solidFill>
                      <a:srgbClr val="404040"/>
                    </a:solidFill>
                  </a:defRPr>
                </a:pPr>
                <a:endParaRPr lang="en-US"/>
              </a:p>
            </c:txPr>
            <c:dLblPos val="t"/>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Produce'!$C$38:$N$38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D18-461B-8CF0-4552F76C6130}"/>
            </c:ext>
          </c:extLst>
        </c:ser>
        <c:ser>
          <c:idx val="3"/>
          <c:order val="3"/>
          <c:tx>
            <c:v>Budget</c:v>
          </c:tx>
          <c:spPr>
            <a:ln w="28575" cmpd="sng">
              <a:solidFill>
                <a:srgbClr val="FFC000"/>
              </a:solidFill>
              <a:prstDash val="solid"/>
            </a:ln>
          </c:spPr>
          <c:marker>
            <c:symbol val="circle"/>
            <c:size val="5"/>
            <c:spPr>
              <a:solidFill>
                <a:srgbClr val="FFC000"/>
              </a:solidFill>
              <a:ln cmpd="sng">
                <a:solidFill>
                  <a:srgbClr val="FFC000"/>
                </a:solidFill>
              </a:ln>
            </c:spPr>
          </c:marker>
          <c:dLbls>
            <c:spPr>
              <a:noFill/>
              <a:ln>
                <a:noFill/>
              </a:ln>
              <a:effectLst/>
            </c:spPr>
            <c:txPr>
              <a:bodyPr/>
              <a:lstStyle/>
              <a:p>
                <a:pPr lvl="0">
                  <a:defRPr sz="800" b="1" i="0">
                    <a:solidFill>
                      <a:srgbClr val="404040"/>
                    </a:solidFill>
                  </a:defRPr>
                </a:pPr>
                <a:endParaRPr lang="en-US"/>
              </a:p>
            </c:txPr>
            <c:dLblPos val="b"/>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strRef>
              <c:f>'Cost to Produce'!$C$41:$N$41</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'Cost to Produce'!$C$72:$N$72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1D18-461B-8CF0-4552F76C6130}"/>
            </c:ext>
          </c:extLst>
        </c:ser>
        <c:dLbls>
          <c:showLegendKey val="0"/>
          <c:showVal val="0"/>
          <c:showCatName val="0"/>
          <c:showSerName val="0"/>
          <c:showPercent val="0"/>
          <c:showBubbleSize val="0"/>
        </c:dLbls>
        <c:marker val="1"/>
        <c:smooth val="0"/>
        <c:axId val="467692748"/>
        <c:axId val="1776880388"/>
      </c:lineChart>
      <c:catAx>
        <c:axId val="467692748"/>
        <c:scaling>
          <c:orientation val="minMax"/>
        </c:scaling>
        <c:delete val="0"/>
        <c:axPos val="b"/>
        <c:numFmt formatCode="General" sourceLinked="1"/>
        <c:majorTickMark val="cross"/>
        <c:minorTickMark val="cross"/>
        <c:tickLblPos val="nextTo"/>
        <c:txPr>
          <a:bodyPr/>
          <a:lstStyle/>
          <a:p>
            <a:pPr lvl="0">
              <a:defRPr sz="900" b="1" i="0">
                <a:solidFill>
                  <a:srgbClr val="595959"/>
                </a:solidFill>
                <a:latin typeface="Calibri"/>
              </a:defRPr>
            </a:pPr>
            <a:endParaRPr lang="en-US"/>
          </a:p>
        </c:txPr>
        <c:crossAx val="1776880388"/>
        <c:crosses val="autoZero"/>
        <c:auto val="1"/>
        <c:lblAlgn val="ctr"/>
        <c:lblOffset val="100"/>
        <c:noMultiLvlLbl val="1"/>
      </c:catAx>
      <c:valAx>
        <c:axId val="1776880388"/>
        <c:scaling>
          <c:orientation val="minMax"/>
        </c:scaling>
        <c:delete val="0"/>
        <c:axPos val="l"/>
        <c:numFmt formatCode="&quot;$&quot;#,##0.00;[Red]\-&quot;$&quot;#,##0.00" sourceLinked="1"/>
        <c:majorTickMark val="cross"/>
        <c:minorTickMark val="cross"/>
        <c:tickLblPos val="nextTo"/>
        <c:spPr>
          <a:ln w="47625">
            <a:noFill/>
          </a:ln>
        </c:spPr>
        <c:txPr>
          <a:bodyPr/>
          <a:lstStyle/>
          <a:p>
            <a:pPr lvl="0">
              <a:defRPr sz="900" b="1" i="0">
                <a:solidFill>
                  <a:srgbClr val="595959"/>
                </a:solidFill>
                <a:latin typeface="Calibri"/>
              </a:defRPr>
            </a:pPr>
            <a:endParaRPr lang="en-US"/>
          </a:p>
        </c:txPr>
        <c:crossAx val="467692748"/>
        <c:crosses val="autoZero"/>
        <c:crossBetween val="between"/>
      </c:valAx>
    </c:plotArea>
    <c:plotVisOnly val="1"/>
    <c:dispBlanksAs val="zero"/>
    <c:showDLblsOverMax val="1"/>
  </c:chart>
  <c:spPr>
    <a:solidFill>
      <a:srgbClr val="FFFFFF"/>
    </a:solidFill>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1" i="0" u="none" strike="noStrike" baseline="0">
                <a:solidFill>
                  <a:sysClr val="windowText" lastClr="000000">
                    <a:lumMod val="65000"/>
                    <a:lumOff val="35000"/>
                  </a:sysClr>
                </a:solidFill>
                <a:latin typeface="Calibri" panose="020F0502020204030204"/>
              </a:rPr>
              <a:t>Kootha EBIT 2013 - 2014 Actuals vs Budget</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Kootha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EBIT!$C$11:$N$11</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029-4D97-AC45-B5BFFFC94955}"/>
            </c:ext>
          </c:extLst>
        </c:ser>
        <c:ser>
          <c:idx val="1"/>
          <c:order val="1"/>
          <c:tx>
            <c:v>Kootha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EBIT!$C$40:$N$40</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029-4D97-AC45-B5BFFFC9495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Surjek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Surjek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EBIT!$C$18:$N$18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B83-412F-958C-2480F2870FE2}"/>
            </c:ext>
          </c:extLst>
        </c:ser>
        <c:ser>
          <c:idx val="1"/>
          <c:order val="1"/>
          <c:tx>
            <c:v>Surjek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EBIT!$C$48:$N$48</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B83-412F-958C-2480F2870FE2}"/>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Jutik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Jutik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EBIT!$C$25:$N$25</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761-4D8D-B3C4-115D286331E5}"/>
            </c:ext>
          </c:extLst>
        </c:ser>
        <c:ser>
          <c:idx val="1"/>
          <c:order val="1"/>
          <c:tx>
            <c:v>Jutik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EBIT!$C$56:$N$56</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761-4D8D-B3C4-115D286331E5}"/>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800" b="1" i="0" baseline="0">
                <a:effectLst/>
              </a:rPr>
              <a:t>Overall EBIT 2013 - 2014 Actuals vs Budget</a:t>
            </a:r>
            <a:endParaRPr lang="en-AU" sz="1400">
              <a:effectLst/>
            </a:endParaRP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Overall EBIT Actuals</c:v>
          </c:tx>
          <c:spPr>
            <a:ln w="28575" cap="rnd">
              <a:solidFill>
                <a:schemeClr val="accent1"/>
              </a:solidFill>
              <a:round/>
            </a:ln>
            <a:effectLst/>
          </c:spPr>
          <c:marker>
            <c:symbol val="circle"/>
            <c:size val="5"/>
            <c:spPr>
              <a:solidFill>
                <a:schemeClr val="accent1"/>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EBIT!$C$35:$N$35</c:f>
              <c:strCache>
                <c:ptCount val="12"/>
                <c:pt idx="0">
                  <c:v>2013/Jul</c:v>
                </c:pt>
                <c:pt idx="1">
                  <c:v>2013/Aug</c:v>
                </c:pt>
                <c:pt idx="2">
                  <c:v>2013/Sep</c:v>
                </c:pt>
                <c:pt idx="3">
                  <c:v>2013/Oct</c:v>
                </c:pt>
                <c:pt idx="4">
                  <c:v>2013/Nov</c:v>
                </c:pt>
                <c:pt idx="5">
                  <c:v>2013/Dec</c:v>
                </c:pt>
                <c:pt idx="6">
                  <c:v>2014/Jan</c:v>
                </c:pt>
                <c:pt idx="7">
                  <c:v>2014/Feb</c:v>
                </c:pt>
                <c:pt idx="8">
                  <c:v>2014/Mar</c:v>
                </c:pt>
                <c:pt idx="9">
                  <c:v>2014/Apr</c:v>
                </c:pt>
                <c:pt idx="10">
                  <c:v>2014/May</c:v>
                </c:pt>
                <c:pt idx="11">
                  <c:v>2014/Jun</c:v>
                </c:pt>
              </c:strCache>
            </c:strRef>
          </c:cat>
          <c:val>
            <c:numRef>
              <c:f>EBIT!$C$32:$N$32</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D20A-4775-A52C-18E6B7489CD8}"/>
            </c:ext>
          </c:extLst>
        </c:ser>
        <c:ser>
          <c:idx val="1"/>
          <c:order val="1"/>
          <c:tx>
            <c:v>Overall EBIT Budget</c:v>
          </c:tx>
          <c:spPr>
            <a:ln w="28575" cap="rnd">
              <a:solidFill>
                <a:schemeClr val="accent2"/>
              </a:solidFill>
              <a:round/>
            </a:ln>
            <a:effectLst/>
          </c:spPr>
          <c:marker>
            <c:symbol val="circle"/>
            <c:size val="5"/>
            <c:spPr>
              <a:solidFill>
                <a:schemeClr val="accent2"/>
              </a:solidFill>
              <a:ln w="9525">
                <a:solidFill>
                  <a:schemeClr val="lt1"/>
                </a:solidFill>
              </a:ln>
              <a:effectLst/>
            </c:spPr>
          </c:marker>
          <c:dLbls>
            <c:numFmt formatCode="&quot;$&quot;#.##,,&quot; 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EBIT!$C$63:$N$63</c:f>
              <c:numCache>
                <c:formatCode>"$"#,##0.00;[Red]\-"$"#,##0.00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0A-4775-A52C-18E6B7489CD8}"/>
            </c:ext>
          </c:extLst>
        </c:ser>
        <c:dLbls>
          <c:showLegendKey val="0"/>
          <c:showVal val="1"/>
          <c:showCatName val="0"/>
          <c:showSerName val="0"/>
          <c:showPercent val="0"/>
          <c:showBubbleSize val="0"/>
        </c:dLbls>
        <c:marker val="1"/>
        <c:smooth val="0"/>
        <c:axId val="859705288"/>
        <c:axId val="859701024"/>
      </c:lineChart>
      <c:catAx>
        <c:axId val="85970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1024"/>
        <c:crosses val="autoZero"/>
        <c:auto val="1"/>
        <c:lblAlgn val="ctr"/>
        <c:lblOffset val="100"/>
        <c:noMultiLvlLbl val="0"/>
      </c:catAx>
      <c:valAx>
        <c:axId val="859701024"/>
        <c:scaling>
          <c:orientation val="minMax"/>
        </c:scaling>
        <c:delete val="0"/>
        <c:axPos val="l"/>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8597052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Southern Water Corp. Unit Sales Percentages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'Revenue Analysis'!$B$61</c:f>
              <c:strCache>
                <c:ptCount val="1"/>
                <c:pt idx="0">
                  <c:v>001 Private Water Hedge Sales</c:v>
                </c:pt>
              </c:strCache>
            </c:strRef>
          </c:tx>
          <c:spPr>
            <a:solidFill>
              <a:schemeClr val="accent1"/>
            </a:solidFill>
            <a:ln>
              <a:noFill/>
            </a:ln>
            <a:effectLst/>
          </c:spPr>
          <c:invertIfNegative val="0"/>
          <c:cat>
            <c:strRef>
              <c:f>'Revenue Analysis'!$A$62:$A$64</c:f>
              <c:strCache>
                <c:ptCount val="3"/>
                <c:pt idx="0">
                  <c:v>Kootha</c:v>
                </c:pt>
                <c:pt idx="1">
                  <c:v>Surjek</c:v>
                </c:pt>
                <c:pt idx="2">
                  <c:v>Jutik</c:v>
                </c:pt>
              </c:strCache>
            </c:strRef>
          </c:cat>
          <c:val>
            <c:numRef>
              <c:f>'Revenue Analysis'!$B$62:$B$64</c:f>
              <c:numCache>
                <c:formatCode>0.0%</c:formatCode>
                <c:ptCount val="3"/>
                <c:pt idx="0">
                  <c:v>0.52320475368890496</c:v>
                </c:pt>
                <c:pt idx="1">
                  <c:v>0.40764341953130867</c:v>
                </c:pt>
                <c:pt idx="2">
                  <c:v>0.41462998885337127</c:v>
                </c:pt>
              </c:numCache>
            </c:numRef>
          </c:val>
          <c:extLst>
            <c:ext xmlns:c16="http://schemas.microsoft.com/office/drawing/2014/chart" uri="{C3380CC4-5D6E-409C-BE32-E72D297353CC}">
              <c16:uniqueId val="{00000000-670F-4CDF-BB5E-79E62F992C0A}"/>
            </c:ext>
          </c:extLst>
        </c:ser>
        <c:ser>
          <c:idx val="1"/>
          <c:order val="1"/>
          <c:tx>
            <c:strRef>
              <c:f>'Revenue Analysis'!$C$61</c:f>
              <c:strCache>
                <c:ptCount val="1"/>
                <c:pt idx="0">
                  <c:v>002 Public Sales</c:v>
                </c:pt>
              </c:strCache>
            </c:strRef>
          </c:tx>
          <c:spPr>
            <a:solidFill>
              <a:schemeClr val="accent6"/>
            </a:solidFill>
            <a:ln>
              <a:noFill/>
            </a:ln>
            <a:effectLst/>
          </c:spPr>
          <c:invertIfNegative val="0"/>
          <c:cat>
            <c:strRef>
              <c:f>'Revenue Analysis'!$A$62:$A$64</c:f>
              <c:strCache>
                <c:ptCount val="3"/>
                <c:pt idx="0">
                  <c:v>Kootha</c:v>
                </c:pt>
                <c:pt idx="1">
                  <c:v>Surjek</c:v>
                </c:pt>
                <c:pt idx="2">
                  <c:v>Jutik</c:v>
                </c:pt>
              </c:strCache>
            </c:strRef>
          </c:cat>
          <c:val>
            <c:numRef>
              <c:f>'Revenue Analysis'!$C$62:$C$64</c:f>
              <c:numCache>
                <c:formatCode>0.0%</c:formatCode>
                <c:ptCount val="3"/>
                <c:pt idx="0">
                  <c:v>0.25754754000336344</c:v>
                </c:pt>
                <c:pt idx="1">
                  <c:v>0.34887778413286691</c:v>
                </c:pt>
                <c:pt idx="2">
                  <c:v>0.35498085766522613</c:v>
                </c:pt>
              </c:numCache>
            </c:numRef>
          </c:val>
          <c:extLst>
            <c:ext xmlns:c16="http://schemas.microsoft.com/office/drawing/2014/chart" uri="{C3380CC4-5D6E-409C-BE32-E72D297353CC}">
              <c16:uniqueId val="{00000001-670F-4CDF-BB5E-79E62F992C0A}"/>
            </c:ext>
          </c:extLst>
        </c:ser>
        <c:ser>
          <c:idx val="2"/>
          <c:order val="2"/>
          <c:tx>
            <c:strRef>
              <c:f>'Revenue Analysis'!$D$61</c:f>
              <c:strCache>
                <c:ptCount val="1"/>
                <c:pt idx="0">
                  <c:v>003 Residential Sales</c:v>
                </c:pt>
              </c:strCache>
            </c:strRef>
          </c:tx>
          <c:spPr>
            <a:solidFill>
              <a:schemeClr val="accent4"/>
            </a:solidFill>
            <a:ln>
              <a:noFill/>
            </a:ln>
            <a:effectLst/>
          </c:spPr>
          <c:invertIfNegative val="0"/>
          <c:cat>
            <c:strRef>
              <c:f>'Revenue Analysis'!$A$62:$A$64</c:f>
              <c:strCache>
                <c:ptCount val="3"/>
                <c:pt idx="0">
                  <c:v>Kootha</c:v>
                </c:pt>
                <c:pt idx="1">
                  <c:v>Surjek</c:v>
                </c:pt>
                <c:pt idx="2">
                  <c:v>Jutik</c:v>
                </c:pt>
              </c:strCache>
            </c:strRef>
          </c:cat>
          <c:val>
            <c:numRef>
              <c:f>'Revenue Analysis'!$D$62:$D$64</c:f>
              <c:numCache>
                <c:formatCode>0.0%</c:formatCode>
                <c:ptCount val="3"/>
                <c:pt idx="0">
                  <c:v>0.2192477063077316</c:v>
                </c:pt>
                <c:pt idx="1">
                  <c:v>0.24347879633582434</c:v>
                </c:pt>
                <c:pt idx="2">
                  <c:v>0.23038915348140251</c:v>
                </c:pt>
              </c:numCache>
            </c:numRef>
          </c:val>
          <c:extLst>
            <c:ext xmlns:c16="http://schemas.microsoft.com/office/drawing/2014/chart" uri="{C3380CC4-5D6E-409C-BE32-E72D297353CC}">
              <c16:uniqueId val="{00000002-670F-4CDF-BB5E-79E62F992C0A}"/>
            </c:ext>
          </c:extLst>
        </c:ser>
        <c:dLbls>
          <c:showLegendKey val="0"/>
          <c:showVal val="0"/>
          <c:showCatName val="0"/>
          <c:showSerName val="0"/>
          <c:showPercent val="0"/>
          <c:showBubbleSize val="0"/>
        </c:dLbls>
        <c:gapWidth val="150"/>
        <c:overlap val="100"/>
        <c:axId val="811140240"/>
        <c:axId val="811138440"/>
      </c:barChart>
      <c:catAx>
        <c:axId val="81114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kern="1200" baseline="0">
                    <a:solidFill>
                      <a:schemeClr val="tx1"/>
                    </a:solidFill>
                  </a:rPr>
                  <a:t>Unit</a:t>
                </a:r>
                <a:r>
                  <a:rPr lang="en-US" sz="1400" b="1" i="0" u="none" strike="noStrike" kern="1200" baseline="0">
                    <a:solidFill>
                      <a:schemeClr val="tx1"/>
                    </a:solidFill>
                  </a:rPr>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1138440"/>
        <c:crosses val="autoZero"/>
        <c:auto val="1"/>
        <c:lblAlgn val="ctr"/>
        <c:lblOffset val="100"/>
        <c:noMultiLvlLbl val="0"/>
      </c:catAx>
      <c:valAx>
        <c:axId val="81113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11140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Kootha Revenue July '13 - June '14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Analysis'!$D$34</c:f>
              <c:strCache>
                <c:ptCount val="1"/>
                <c:pt idx="0">
                  <c:v>Private</c:v>
                </c:pt>
              </c:strCache>
            </c:strRef>
          </c:tx>
          <c:spPr>
            <a:ln w="28575" cap="rnd">
              <a:solidFill>
                <a:schemeClr val="accent5">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Analysis'!$E$34:$P$34</c:f>
              <c:numCache>
                <c:formatCode>"$"#,##0.00;[Red]\-"$"#,##0.00</c:formatCode>
                <c:ptCount val="12"/>
                <c:pt idx="0">
                  <c:v>3094536.9986999994</c:v>
                </c:pt>
                <c:pt idx="1">
                  <c:v>2980521.8105250001</c:v>
                </c:pt>
                <c:pt idx="2">
                  <c:v>2752413.7409999999</c:v>
                </c:pt>
                <c:pt idx="3">
                  <c:v>2732151.9371999996</c:v>
                </c:pt>
                <c:pt idx="4">
                  <c:v>2885028.0122999996</c:v>
                </c:pt>
                <c:pt idx="5">
                  <c:v>2815308.3782250006</c:v>
                </c:pt>
                <c:pt idx="6">
                  <c:v>4092821.3597249994</c:v>
                </c:pt>
                <c:pt idx="7">
                  <c:v>3622839.5636999998</c:v>
                </c:pt>
                <c:pt idx="8">
                  <c:v>3818238.1009499999</c:v>
                </c:pt>
                <c:pt idx="9">
                  <c:v>2789853.534825</c:v>
                </c:pt>
                <c:pt idx="10">
                  <c:v>2822646.2911499999</c:v>
                </c:pt>
                <c:pt idx="11">
                  <c:v>2712379.18035</c:v>
                </c:pt>
              </c:numCache>
            </c:numRef>
          </c:val>
          <c:smooth val="0"/>
          <c:extLst>
            <c:ext xmlns:c16="http://schemas.microsoft.com/office/drawing/2014/chart" uri="{C3380CC4-5D6E-409C-BE32-E72D297353CC}">
              <c16:uniqueId val="{00000000-4AA2-49AD-B4D4-1D7C2B9C2615}"/>
            </c:ext>
          </c:extLst>
        </c:ser>
        <c:ser>
          <c:idx val="1"/>
          <c:order val="1"/>
          <c:tx>
            <c:strRef>
              <c:f>'Revenue Analysis'!$D$35</c:f>
              <c:strCache>
                <c:ptCount val="1"/>
                <c:pt idx="0">
                  <c:v>Public</c:v>
                </c:pt>
              </c:strCache>
            </c:strRef>
          </c:tx>
          <c:spPr>
            <a:ln w="28575" cap="rnd">
              <a:solidFill>
                <a:schemeClr val="accent2">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Analysis'!$E$35:$P$35</c:f>
              <c:numCache>
                <c:formatCode>"$"#,##0.00;[Red]\-"$"#,##0.00</c:formatCode>
                <c:ptCount val="12"/>
                <c:pt idx="0">
                  <c:v>1523285.8376100748</c:v>
                </c:pt>
                <c:pt idx="1">
                  <c:v>1467161.8612309312</c:v>
                </c:pt>
                <c:pt idx="2">
                  <c:v>1354875.66400725</c:v>
                </c:pt>
                <c:pt idx="3">
                  <c:v>1344901.7910867</c:v>
                </c:pt>
                <c:pt idx="4">
                  <c:v>1420155.039054675</c:v>
                </c:pt>
                <c:pt idx="5">
                  <c:v>1385835.5491812564</c:v>
                </c:pt>
                <c:pt idx="6">
                  <c:v>2014691.3143246307</c:v>
                </c:pt>
                <c:pt idx="7">
                  <c:v>1783342.7752313251</c:v>
                </c:pt>
                <c:pt idx="8">
                  <c:v>1879527.7051926372</c:v>
                </c:pt>
                <c:pt idx="9">
                  <c:v>1373305.4025176065</c:v>
                </c:pt>
                <c:pt idx="10">
                  <c:v>1389447.6368185873</c:v>
                </c:pt>
                <c:pt idx="11">
                  <c:v>1335168.6515272874</c:v>
                </c:pt>
              </c:numCache>
            </c:numRef>
          </c:val>
          <c:smooth val="0"/>
          <c:extLst>
            <c:ext xmlns:c16="http://schemas.microsoft.com/office/drawing/2014/chart" uri="{C3380CC4-5D6E-409C-BE32-E72D297353CC}">
              <c16:uniqueId val="{00000001-4AA2-49AD-B4D4-1D7C2B9C2615}"/>
            </c:ext>
          </c:extLst>
        </c:ser>
        <c:ser>
          <c:idx val="2"/>
          <c:order val="2"/>
          <c:tx>
            <c:strRef>
              <c:f>'Revenue Analysis'!$D$36</c:f>
              <c:strCache>
                <c:ptCount val="1"/>
                <c:pt idx="0">
                  <c:v>Residential</c:v>
                </c:pt>
              </c:strCache>
            </c:strRef>
          </c:tx>
          <c:spPr>
            <a:ln w="28575" cap="rnd">
              <a:solidFill>
                <a:schemeClr val="accent6">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Analysis'!$E$36:$P$36</c:f>
              <c:numCache>
                <c:formatCode>"$"#,##0.00;[Red]\-"$"#,##0.00</c:formatCode>
                <c:ptCount val="12"/>
                <c:pt idx="0">
                  <c:v>1296758.36136</c:v>
                </c:pt>
                <c:pt idx="1">
                  <c:v>1248980.56822</c:v>
                </c:pt>
                <c:pt idx="2">
                  <c:v>1153392.4247999999</c:v>
                </c:pt>
                <c:pt idx="3">
                  <c:v>1144901.76416</c:v>
                </c:pt>
                <c:pt idx="4">
                  <c:v>1208964.11944</c:v>
                </c:pt>
                <c:pt idx="5">
                  <c:v>1179748.2727800002</c:v>
                </c:pt>
                <c:pt idx="6">
                  <c:v>1715087.0459799999</c:v>
                </c:pt>
                <c:pt idx="7">
                  <c:v>1518142.2933600002</c:v>
                </c:pt>
                <c:pt idx="8">
                  <c:v>1600023.58516</c:v>
                </c:pt>
                <c:pt idx="9">
                  <c:v>1169081.4812600003</c:v>
                </c:pt>
                <c:pt idx="10">
                  <c:v>1182823.2077200001</c:v>
                </c:pt>
                <c:pt idx="11">
                  <c:v>1136616.0374800002</c:v>
                </c:pt>
              </c:numCache>
            </c:numRef>
          </c:val>
          <c:smooth val="0"/>
          <c:extLst>
            <c:ext xmlns:c16="http://schemas.microsoft.com/office/drawing/2014/chart" uri="{C3380CC4-5D6E-409C-BE32-E72D297353CC}">
              <c16:uniqueId val="{00000002-4AA2-49AD-B4D4-1D7C2B9C2615}"/>
            </c:ext>
          </c:extLst>
        </c:ser>
        <c:dLbls>
          <c:showLegendKey val="0"/>
          <c:showVal val="0"/>
          <c:showCatName val="0"/>
          <c:showSerName val="0"/>
          <c:showPercent val="0"/>
          <c:showBubbleSize val="0"/>
        </c:dLbls>
        <c:marker val="1"/>
        <c:smooth val="0"/>
        <c:axId val="842546968"/>
        <c:axId val="842545528"/>
      </c:lineChart>
      <c:dateAx>
        <c:axId val="84254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5528"/>
        <c:crosses val="autoZero"/>
        <c:auto val="1"/>
        <c:lblOffset val="100"/>
        <c:baseTimeUnit val="months"/>
      </c:dateAx>
      <c:valAx>
        <c:axId val="842545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69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Surjek Revenue July '13 - June '14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Analysis'!$D$37</c:f>
              <c:strCache>
                <c:ptCount val="1"/>
                <c:pt idx="0">
                  <c:v>Private</c:v>
                </c:pt>
              </c:strCache>
            </c:strRef>
          </c:tx>
          <c:spPr>
            <a:ln w="28575" cap="rnd">
              <a:solidFill>
                <a:schemeClr val="accent5">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Analysis'!$E$37:$P$37</c:f>
              <c:numCache>
                <c:formatCode>"$"#,##0.00;[Red]\-"$"#,##0.00</c:formatCode>
                <c:ptCount val="12"/>
                <c:pt idx="0">
                  <c:v>7220021.2387499996</c:v>
                </c:pt>
                <c:pt idx="1">
                  <c:v>6085131.0149999997</c:v>
                </c:pt>
                <c:pt idx="2">
                  <c:v>6723291.7162500005</c:v>
                </c:pt>
                <c:pt idx="3">
                  <c:v>6313180.5299999993</c:v>
                </c:pt>
                <c:pt idx="4">
                  <c:v>5763708.6674999995</c:v>
                </c:pt>
                <c:pt idx="5">
                  <c:v>6484566.5099999998</c:v>
                </c:pt>
                <c:pt idx="6">
                  <c:v>9314190.6750000007</c:v>
                </c:pt>
                <c:pt idx="7">
                  <c:v>6750396.1374999993</c:v>
                </c:pt>
                <c:pt idx="8">
                  <c:v>8185283.6587499995</c:v>
                </c:pt>
                <c:pt idx="9">
                  <c:v>6778514.602500001</c:v>
                </c:pt>
                <c:pt idx="10">
                  <c:v>6094707.7050000001</c:v>
                </c:pt>
                <c:pt idx="11">
                  <c:v>6735069.6974999998</c:v>
                </c:pt>
              </c:numCache>
            </c:numRef>
          </c:val>
          <c:smooth val="0"/>
          <c:extLst>
            <c:ext xmlns:c16="http://schemas.microsoft.com/office/drawing/2014/chart" uri="{C3380CC4-5D6E-409C-BE32-E72D297353CC}">
              <c16:uniqueId val="{00000000-4AA2-49AD-B4D4-1D7C2B9C2615}"/>
            </c:ext>
          </c:extLst>
        </c:ser>
        <c:ser>
          <c:idx val="1"/>
          <c:order val="1"/>
          <c:tx>
            <c:strRef>
              <c:f>'Revenue Analysis'!$D$38</c:f>
              <c:strCache>
                <c:ptCount val="1"/>
                <c:pt idx="0">
                  <c:v>Public</c:v>
                </c:pt>
              </c:strCache>
            </c:strRef>
          </c:tx>
          <c:spPr>
            <a:ln w="28575" cap="rnd">
              <a:solidFill>
                <a:schemeClr val="accent2">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Analysis'!$E$38:$P$38</c:f>
              <c:numCache>
                <c:formatCode>"$"#,##0.00;[Red]\-"$"#,##0.00</c:formatCode>
                <c:ptCount val="12"/>
                <c:pt idx="0">
                  <c:v>5968550.8906999994</c:v>
                </c:pt>
                <c:pt idx="1">
                  <c:v>5030374.9724000003</c:v>
                </c:pt>
                <c:pt idx="2">
                  <c:v>5557921.1521000005</c:v>
                </c:pt>
                <c:pt idx="3">
                  <c:v>5218895.9047999997</c:v>
                </c:pt>
                <c:pt idx="4">
                  <c:v>4764665.8318000007</c:v>
                </c:pt>
                <c:pt idx="5">
                  <c:v>5360574.9815999996</c:v>
                </c:pt>
                <c:pt idx="6">
                  <c:v>7699730.9580000006</c:v>
                </c:pt>
                <c:pt idx="7">
                  <c:v>6985660.807</c:v>
                </c:pt>
                <c:pt idx="8">
                  <c:v>6766501.1579</c:v>
                </c:pt>
                <c:pt idx="9">
                  <c:v>6603572.0713999998</c:v>
                </c:pt>
                <c:pt idx="10">
                  <c:v>5038291.7028000001</c:v>
                </c:pt>
                <c:pt idx="11">
                  <c:v>5567657.6166000003</c:v>
                </c:pt>
              </c:numCache>
            </c:numRef>
          </c:val>
          <c:smooth val="0"/>
          <c:extLst>
            <c:ext xmlns:c16="http://schemas.microsoft.com/office/drawing/2014/chart" uri="{C3380CC4-5D6E-409C-BE32-E72D297353CC}">
              <c16:uniqueId val="{00000001-4AA2-49AD-B4D4-1D7C2B9C2615}"/>
            </c:ext>
          </c:extLst>
        </c:ser>
        <c:ser>
          <c:idx val="2"/>
          <c:order val="2"/>
          <c:tx>
            <c:strRef>
              <c:f>'Revenue Analysis'!$D$39</c:f>
              <c:strCache>
                <c:ptCount val="1"/>
                <c:pt idx="0">
                  <c:v>Residential</c:v>
                </c:pt>
              </c:strCache>
            </c:strRef>
          </c:tx>
          <c:spPr>
            <a:ln w="28575" cap="rnd">
              <a:solidFill>
                <a:schemeClr val="accent6">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Analysis'!$E$39:$P$39</c:f>
              <c:numCache>
                <c:formatCode>"$"#,##0.00;[Red]\-"$"#,##0.00</c:formatCode>
                <c:ptCount val="12"/>
                <c:pt idx="0">
                  <c:v>4139478.8435499985</c:v>
                </c:pt>
                <c:pt idx="1">
                  <c:v>3488808.4485999988</c:v>
                </c:pt>
                <c:pt idx="2">
                  <c:v>3854687.2506499989</c:v>
                </c:pt>
                <c:pt idx="3">
                  <c:v>3619556.8371999986</c:v>
                </c:pt>
                <c:pt idx="4">
                  <c:v>3304526.302699999</c:v>
                </c:pt>
                <c:pt idx="5">
                  <c:v>3717818.1323999991</c:v>
                </c:pt>
                <c:pt idx="6">
                  <c:v>5340135.9869999988</c:v>
                </c:pt>
                <c:pt idx="7">
                  <c:v>4844893.7854999984</c:v>
                </c:pt>
                <c:pt idx="8">
                  <c:v>4692895.9643499991</c:v>
                </c:pt>
                <c:pt idx="9">
                  <c:v>4886348.3721000003</c:v>
                </c:pt>
                <c:pt idx="10">
                  <c:v>3494299.084199999</c:v>
                </c:pt>
                <c:pt idx="11">
                  <c:v>3861439.9598999987</c:v>
                </c:pt>
              </c:numCache>
            </c:numRef>
          </c:val>
          <c:smooth val="0"/>
          <c:extLst>
            <c:ext xmlns:c16="http://schemas.microsoft.com/office/drawing/2014/chart" uri="{C3380CC4-5D6E-409C-BE32-E72D297353CC}">
              <c16:uniqueId val="{00000002-4AA2-49AD-B4D4-1D7C2B9C2615}"/>
            </c:ext>
          </c:extLst>
        </c:ser>
        <c:dLbls>
          <c:showLegendKey val="0"/>
          <c:showVal val="0"/>
          <c:showCatName val="0"/>
          <c:showSerName val="0"/>
          <c:showPercent val="0"/>
          <c:showBubbleSize val="0"/>
        </c:dLbls>
        <c:marker val="1"/>
        <c:smooth val="0"/>
        <c:axId val="842546968"/>
        <c:axId val="842545528"/>
      </c:lineChart>
      <c:dateAx>
        <c:axId val="842546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Month</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5528"/>
        <c:crosses val="autoZero"/>
        <c:auto val="1"/>
        <c:lblOffset val="100"/>
        <c:baseTimeUnit val="months"/>
      </c:dateAx>
      <c:valAx>
        <c:axId val="842545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solidFill>
                      <a:sysClr val="windowText" lastClr="000000"/>
                    </a:solidFill>
                  </a:rPr>
                  <a:t>Revenue</a:t>
                </a:r>
                <a:endParaRPr lang="en-US" b="1">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69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solidFill>
              </a:rPr>
              <a:t>Jutik Revenue July '13 - June '14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 Analysis'!$D$40</c:f>
              <c:strCache>
                <c:ptCount val="1"/>
                <c:pt idx="0">
                  <c:v>Private</c:v>
                </c:pt>
              </c:strCache>
            </c:strRef>
          </c:tx>
          <c:spPr>
            <a:ln w="28575" cap="rnd">
              <a:solidFill>
                <a:schemeClr val="accent5">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Analysis'!$E$40:$P$40</c:f>
              <c:numCache>
                <c:formatCode>"$"#,##0.00;[Red]\-"$"#,##0.00</c:formatCode>
                <c:ptCount val="12"/>
                <c:pt idx="0">
                  <c:v>5298686.1637500003</c:v>
                </c:pt>
                <c:pt idx="1">
                  <c:v>5854268.2837499995</c:v>
                </c:pt>
                <c:pt idx="2">
                  <c:v>5098113.7162500005</c:v>
                </c:pt>
                <c:pt idx="3">
                  <c:v>4506567.6112500001</c:v>
                </c:pt>
                <c:pt idx="4">
                  <c:v>4950718.5187500007</c:v>
                </c:pt>
                <c:pt idx="5">
                  <c:v>4219638.2549999999</c:v>
                </c:pt>
                <c:pt idx="6">
                  <c:v>6454620.584999999</c:v>
                </c:pt>
                <c:pt idx="7">
                  <c:v>6573684.678749999</c:v>
                </c:pt>
                <c:pt idx="8">
                  <c:v>5896579.8487499999</c:v>
                </c:pt>
                <c:pt idx="9">
                  <c:v>6254734.0800000001</c:v>
                </c:pt>
                <c:pt idx="10">
                  <c:v>6161098.0612500003</c:v>
                </c:pt>
                <c:pt idx="11">
                  <c:v>6591800.7712500002</c:v>
                </c:pt>
              </c:numCache>
            </c:numRef>
          </c:val>
          <c:smooth val="0"/>
          <c:extLst>
            <c:ext xmlns:c16="http://schemas.microsoft.com/office/drawing/2014/chart" uri="{C3380CC4-5D6E-409C-BE32-E72D297353CC}">
              <c16:uniqueId val="{00000000-4AA2-49AD-B4D4-1D7C2B9C2615}"/>
            </c:ext>
          </c:extLst>
        </c:ser>
        <c:ser>
          <c:idx val="1"/>
          <c:order val="1"/>
          <c:tx>
            <c:strRef>
              <c:f>'Revenue Analysis'!$D$41</c:f>
              <c:strCache>
                <c:ptCount val="1"/>
                <c:pt idx="0">
                  <c:v>Public</c:v>
                </c:pt>
              </c:strCache>
            </c:strRef>
          </c:tx>
          <c:spPr>
            <a:ln w="28575" cap="rnd">
              <a:solidFill>
                <a:schemeClr val="accent2">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Analysis'!$E$41:$P$41</c:f>
              <c:numCache>
                <c:formatCode>"$"#,##0.00;[Red]\-"$"#,##0.00</c:formatCode>
                <c:ptCount val="12"/>
                <c:pt idx="0">
                  <c:v>4380247.2286999999</c:v>
                </c:pt>
                <c:pt idx="1">
                  <c:v>3839528.4479</c:v>
                </c:pt>
                <c:pt idx="2">
                  <c:v>5214440.6721000001</c:v>
                </c:pt>
                <c:pt idx="3">
                  <c:v>4725429.2253</c:v>
                </c:pt>
                <c:pt idx="4">
                  <c:v>4092593.9755000006</c:v>
                </c:pt>
                <c:pt idx="5">
                  <c:v>4488234.2907999996</c:v>
                </c:pt>
                <c:pt idx="6">
                  <c:v>5335819.6836000001</c:v>
                </c:pt>
                <c:pt idx="7">
                  <c:v>5434246.0011</c:v>
                </c:pt>
                <c:pt idx="8">
                  <c:v>4874506.0082999999</c:v>
                </c:pt>
                <c:pt idx="9">
                  <c:v>5170580.1728000008</c:v>
                </c:pt>
                <c:pt idx="10">
                  <c:v>5093174.3973000003</c:v>
                </c:pt>
                <c:pt idx="11">
                  <c:v>5449221.9709000001</c:v>
                </c:pt>
              </c:numCache>
            </c:numRef>
          </c:val>
          <c:smooth val="0"/>
          <c:extLst>
            <c:ext xmlns:c16="http://schemas.microsoft.com/office/drawing/2014/chart" uri="{C3380CC4-5D6E-409C-BE32-E72D297353CC}">
              <c16:uniqueId val="{00000001-4AA2-49AD-B4D4-1D7C2B9C2615}"/>
            </c:ext>
          </c:extLst>
        </c:ser>
        <c:ser>
          <c:idx val="2"/>
          <c:order val="2"/>
          <c:tx>
            <c:strRef>
              <c:f>'Revenue Analysis'!$D$42</c:f>
              <c:strCache>
                <c:ptCount val="1"/>
                <c:pt idx="0">
                  <c:v>Residential</c:v>
                </c:pt>
              </c:strCache>
            </c:strRef>
          </c:tx>
          <c:spPr>
            <a:ln w="28575" cap="rnd">
              <a:solidFill>
                <a:schemeClr val="accent6">
                  <a:lumMod val="50000"/>
                </a:schemeClr>
              </a:solidFill>
              <a:round/>
            </a:ln>
            <a:effectLst/>
          </c:spPr>
          <c:marker>
            <c:symbol val="diamond"/>
            <c:size val="7"/>
            <c:spPr>
              <a:solidFill>
                <a:schemeClr val="accent4"/>
              </a:solidFill>
              <a:ln w="9525">
                <a:solidFill>
                  <a:schemeClr val="accent2"/>
                </a:solidFill>
              </a:ln>
              <a:effectLst/>
            </c:spPr>
          </c:marker>
          <c:cat>
            <c:numRef>
              <c:f>'Revenue Analysis'!$E$32:$P$32</c:f>
              <c:numCache>
                <c:formatCode>mmm\-yy</c:formatCode>
                <c:ptCount val="12"/>
                <c:pt idx="0">
                  <c:v>41456</c:v>
                </c:pt>
                <c:pt idx="1">
                  <c:v>41487</c:v>
                </c:pt>
                <c:pt idx="2">
                  <c:v>41518</c:v>
                </c:pt>
                <c:pt idx="3">
                  <c:v>41548</c:v>
                </c:pt>
                <c:pt idx="4">
                  <c:v>41579</c:v>
                </c:pt>
                <c:pt idx="5">
                  <c:v>41609</c:v>
                </c:pt>
                <c:pt idx="6">
                  <c:v>41640</c:v>
                </c:pt>
                <c:pt idx="7">
                  <c:v>41671</c:v>
                </c:pt>
                <c:pt idx="8">
                  <c:v>41699</c:v>
                </c:pt>
                <c:pt idx="9">
                  <c:v>41730</c:v>
                </c:pt>
                <c:pt idx="10">
                  <c:v>41760</c:v>
                </c:pt>
                <c:pt idx="11">
                  <c:v>41791</c:v>
                </c:pt>
              </c:numCache>
            </c:numRef>
          </c:cat>
          <c:val>
            <c:numRef>
              <c:f>'Revenue Analysis'!$E$42:$P$42</c:f>
              <c:numCache>
                <c:formatCode>"$"#,##0.00;[Red]\-"$"#,##0.00</c:formatCode>
                <c:ptCount val="12"/>
                <c:pt idx="0">
                  <c:v>3037913.400549999</c:v>
                </c:pt>
                <c:pt idx="1">
                  <c:v>3356447.1493499991</c:v>
                </c:pt>
                <c:pt idx="2">
                  <c:v>2922918.5306499992</c:v>
                </c:pt>
                <c:pt idx="3">
                  <c:v>2583765.4304499994</c:v>
                </c:pt>
                <c:pt idx="4">
                  <c:v>2838411.9507499994</c:v>
                </c:pt>
                <c:pt idx="5">
                  <c:v>2419259.2661999995</c:v>
                </c:pt>
                <c:pt idx="6">
                  <c:v>3700649.1353999986</c:v>
                </c:pt>
                <c:pt idx="7">
                  <c:v>3768912.5491499985</c:v>
                </c:pt>
                <c:pt idx="8">
                  <c:v>3380705.7799499989</c:v>
                </c:pt>
                <c:pt idx="9">
                  <c:v>3586047.5391999991</c:v>
                </c:pt>
                <c:pt idx="10">
                  <c:v>3032362.88845</c:v>
                </c:pt>
                <c:pt idx="11">
                  <c:v>3079299.10885</c:v>
                </c:pt>
              </c:numCache>
            </c:numRef>
          </c:val>
          <c:smooth val="0"/>
          <c:extLst>
            <c:ext xmlns:c16="http://schemas.microsoft.com/office/drawing/2014/chart" uri="{C3380CC4-5D6E-409C-BE32-E72D297353CC}">
              <c16:uniqueId val="{00000002-4AA2-49AD-B4D4-1D7C2B9C2615}"/>
            </c:ext>
          </c:extLst>
        </c:ser>
        <c:dLbls>
          <c:showLegendKey val="0"/>
          <c:showVal val="0"/>
          <c:showCatName val="0"/>
          <c:showSerName val="0"/>
          <c:showPercent val="0"/>
          <c:showBubbleSize val="0"/>
        </c:dLbls>
        <c:marker val="1"/>
        <c:smooth val="0"/>
        <c:axId val="842546968"/>
        <c:axId val="842545528"/>
      </c:lineChart>
      <c:dateAx>
        <c:axId val="84254696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200" b="1" i="0" u="none" strike="noStrike" kern="1200" baseline="0">
                    <a:solidFill>
                      <a:sysClr val="windowText" lastClr="000000"/>
                    </a:solidFill>
                  </a:rPr>
                  <a:t>Month</a:t>
                </a:r>
                <a:endParaRPr lang="en-US" sz="1000" b="1" i="0" u="none" strike="noStrike" kern="1200" baseline="0">
                  <a:solidFill>
                    <a:sysClr val="windowText" lastClr="000000"/>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5528"/>
        <c:crosses val="autoZero"/>
        <c:auto val="1"/>
        <c:lblOffset val="100"/>
        <c:baseTimeUnit val="months"/>
      </c:dateAx>
      <c:valAx>
        <c:axId val="842545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u="none" strike="noStrike" kern="1200" baseline="0">
                    <a:solidFill>
                      <a:sysClr val="windowText" lastClr="000000"/>
                    </a:solidFill>
                  </a:rPr>
                  <a:t>Revenue</a:t>
                </a:r>
                <a:endParaRPr lang="en-US" sz="12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42546968"/>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Southern Water Corp. Expenses July '13</a:t>
            </a:r>
            <a:r>
              <a:rPr lang="en-US" sz="1800" b="1" baseline="0">
                <a:solidFill>
                  <a:schemeClr val="tx1"/>
                </a:solidFill>
              </a:rPr>
              <a:t> - June '14</a:t>
            </a:r>
          </a:p>
        </c:rich>
      </c:tx>
      <c:layout>
        <c:manualLayout>
          <c:xMode val="edge"/>
          <c:yMode val="edge"/>
          <c:x val="0.13462705347664683"/>
          <c:y val="1.219817614259478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alpha val="82000"/>
              </a:schemeClr>
            </a:solidFill>
            <a:ln>
              <a:solidFill>
                <a:schemeClr val="accent6"/>
              </a:solidFill>
            </a:ln>
            <a:effectLst/>
          </c:spPr>
          <c:invertIfNegative val="0"/>
          <c:cat>
            <c:strRef>
              <c:f>'Expenses Analysis'!$M$61:$M$68</c:f>
              <c:strCache>
                <c:ptCount val="8"/>
                <c:pt idx="0">
                  <c:v>Chemical</c:v>
                </c:pt>
                <c:pt idx="1">
                  <c:v>Utility - Heating</c:v>
                </c:pt>
                <c:pt idx="2">
                  <c:v>Utility -  Electricity</c:v>
                </c:pt>
                <c:pt idx="3">
                  <c:v>Plant Maintenance</c:v>
                </c:pt>
                <c:pt idx="4">
                  <c:v>Plant Outages</c:v>
                </c:pt>
                <c:pt idx="5">
                  <c:v>Plant Op. Costs</c:v>
                </c:pt>
                <c:pt idx="6">
                  <c:v>Plant Admin. Costs</c:v>
                </c:pt>
                <c:pt idx="7">
                  <c:v>Labor Costs</c:v>
                </c:pt>
              </c:strCache>
            </c:strRef>
          </c:cat>
          <c:val>
            <c:numRef>
              <c:f>'Expenses Analysis'!$R$49:$R$56</c:f>
              <c:numCache>
                <c:formatCode>"$"#,##0.00;[Red]\-"$"#,##0.00</c:formatCode>
                <c:ptCount val="8"/>
                <c:pt idx="0">
                  <c:v>78413350.257664919</c:v>
                </c:pt>
                <c:pt idx="1">
                  <c:v>38717591.397570275</c:v>
                </c:pt>
                <c:pt idx="2">
                  <c:v>36414827.690372624</c:v>
                </c:pt>
                <c:pt idx="3">
                  <c:v>31752797.278513506</c:v>
                </c:pt>
                <c:pt idx="4">
                  <c:v>16735122.996921198</c:v>
                </c:pt>
                <c:pt idx="5">
                  <c:v>21090666.556378298</c:v>
                </c:pt>
                <c:pt idx="6">
                  <c:v>10813424.6638656</c:v>
                </c:pt>
                <c:pt idx="7">
                  <c:v>87328631.570812494</c:v>
                </c:pt>
              </c:numCache>
            </c:numRef>
          </c:val>
          <c:extLst>
            <c:ext xmlns:c16="http://schemas.microsoft.com/office/drawing/2014/chart" uri="{C3380CC4-5D6E-409C-BE32-E72D297353CC}">
              <c16:uniqueId val="{00000000-7742-4914-AC87-7702342BE1F4}"/>
            </c:ext>
          </c:extLst>
        </c:ser>
        <c:dLbls>
          <c:showLegendKey val="0"/>
          <c:showVal val="0"/>
          <c:showCatName val="0"/>
          <c:showSerName val="0"/>
          <c:showPercent val="0"/>
          <c:showBubbleSize val="0"/>
        </c:dLbls>
        <c:gapWidth val="96"/>
        <c:overlap val="-21"/>
        <c:axId val="655283712"/>
        <c:axId val="655280472"/>
      </c:barChart>
      <c:catAx>
        <c:axId val="655283712"/>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1">
                    <a:solidFill>
                      <a:schemeClr val="tx1"/>
                    </a:solidFill>
                  </a:rPr>
                  <a:t>Cost Centre Element</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55280472"/>
        <c:crosses val="autoZero"/>
        <c:auto val="1"/>
        <c:lblAlgn val="ctr"/>
        <c:lblOffset val="100"/>
        <c:noMultiLvlLbl val="0"/>
      </c:catAx>
      <c:valAx>
        <c:axId val="655280472"/>
        <c:scaling>
          <c:orientation val="minMax"/>
          <c:max val="10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solidFill>
                      <a:schemeClr val="tx1"/>
                    </a:solidFill>
                  </a:rPr>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283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Kootha Total Expenses </a:t>
            </a:r>
            <a:r>
              <a:rPr lang="en-US" sz="1400" b="1" i="0" u="none" strike="noStrike" kern="1200" spc="0" baseline="0">
                <a:solidFill>
                  <a:schemeClr val="tx1"/>
                </a:solidFill>
              </a:rPr>
              <a:t>July '13 - June '14</a:t>
            </a:r>
            <a:endParaRPr lang="en-US" sz="14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50000"/>
                <a:alpha val="70000"/>
              </a:schemeClr>
            </a:solidFill>
            <a:ln>
              <a:noFill/>
            </a:ln>
            <a:effectLst/>
          </c:spPr>
          <c:invertIfNegative val="0"/>
          <c:dLbls>
            <c:dLbl>
              <c:idx val="0"/>
              <c:tx>
                <c:rich>
                  <a:bodyPr/>
                  <a:lstStyle/>
                  <a:p>
                    <a:r>
                      <a:rPr lang="en-US"/>
                      <a:t>$10.1M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521-4900-81B7-3DFA5B1143B2}"/>
                </c:ext>
              </c:extLst>
            </c:dLbl>
            <c:dLbl>
              <c:idx val="1"/>
              <c:tx>
                <c:rich>
                  <a:bodyPr/>
                  <a:lstStyle/>
                  <a:p>
                    <a:r>
                      <a:rPr lang="en-US"/>
                      <a:t>$4.7 M </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E521-4900-81B7-3DFA5B1143B2}"/>
                </c:ext>
              </c:extLst>
            </c:dLbl>
            <c:dLbl>
              <c:idx val="2"/>
              <c:tx>
                <c:rich>
                  <a:bodyPr/>
                  <a:lstStyle/>
                  <a:p>
                    <a:r>
                      <a:rPr lang="en-US"/>
                      <a:t>$7</a:t>
                    </a:r>
                    <a:r>
                      <a:rPr lang="en-US" baseline="0"/>
                      <a:t> M </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E521-4900-81B7-3DFA5B1143B2}"/>
                </c:ext>
              </c:extLst>
            </c:dLbl>
            <c:dLbl>
              <c:idx val="3"/>
              <c:tx>
                <c:rich>
                  <a:bodyPr/>
                  <a:lstStyle/>
                  <a:p>
                    <a:r>
                      <a:rPr lang="en-US"/>
                      <a:t>$4.8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E521-4900-81B7-3DFA5B1143B2}"/>
                </c:ext>
              </c:extLst>
            </c:dLbl>
            <c:dLbl>
              <c:idx val="4"/>
              <c:tx>
                <c:rich>
                  <a:bodyPr/>
                  <a:lstStyle/>
                  <a:p>
                    <a:r>
                      <a:rPr lang="en-US"/>
                      <a:t>$3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E521-4900-81B7-3DFA5B1143B2}"/>
                </c:ext>
              </c:extLst>
            </c:dLbl>
            <c:dLbl>
              <c:idx val="5"/>
              <c:tx>
                <c:rich>
                  <a:bodyPr/>
                  <a:lstStyle/>
                  <a:p>
                    <a:r>
                      <a:rPr lang="en-US"/>
                      <a:t>$3.5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E521-4900-81B7-3DFA5B1143B2}"/>
                </c:ext>
              </c:extLst>
            </c:dLbl>
            <c:dLbl>
              <c:idx val="6"/>
              <c:tx>
                <c:rich>
                  <a:bodyPr/>
                  <a:lstStyle/>
                  <a:p>
                    <a:r>
                      <a:rPr lang="en-US"/>
                      <a:t>$2.3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521-4900-81B7-3DFA5B1143B2}"/>
                </c:ext>
              </c:extLst>
            </c:dLbl>
            <c:dLbl>
              <c:idx val="7"/>
              <c:tx>
                <c:rich>
                  <a:bodyPr/>
                  <a:lstStyle/>
                  <a:p>
                    <a:r>
                      <a:rPr lang="en-US"/>
                      <a:t>$15.</a:t>
                    </a:r>
                    <a:r>
                      <a:rPr lang="en-US" baseline="0"/>
                      <a:t> M</a:t>
                    </a:r>
                    <a:endParaRPr lang="en-US"/>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E521-4900-81B7-3DFA5B1143B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Analysis'!$M$61:$M$68</c:f>
              <c:strCache>
                <c:ptCount val="8"/>
                <c:pt idx="0">
                  <c:v>Chemical</c:v>
                </c:pt>
                <c:pt idx="1">
                  <c:v>Utility - Heating</c:v>
                </c:pt>
                <c:pt idx="2">
                  <c:v>Utility -  Electricity</c:v>
                </c:pt>
                <c:pt idx="3">
                  <c:v>Plant Maintenance</c:v>
                </c:pt>
                <c:pt idx="4">
                  <c:v>Plant Outages</c:v>
                </c:pt>
                <c:pt idx="5">
                  <c:v>Plant Op. Costs</c:v>
                </c:pt>
                <c:pt idx="6">
                  <c:v>Plant Admin. Costs</c:v>
                </c:pt>
                <c:pt idx="7">
                  <c:v>Labor Costs</c:v>
                </c:pt>
              </c:strCache>
            </c:strRef>
          </c:cat>
          <c:val>
            <c:numRef>
              <c:f>'Expenses Analysis'!$R$15:$R$22</c:f>
              <c:numCache>
                <c:formatCode>"$"#,##0.00;[Red]\-"$"#,##0.00</c:formatCode>
                <c:ptCount val="8"/>
                <c:pt idx="0">
                  <c:v>10125517.983652497</c:v>
                </c:pt>
                <c:pt idx="1">
                  <c:v>4720521.2044999981</c:v>
                </c:pt>
                <c:pt idx="2">
                  <c:v>7080781.8067499967</c:v>
                </c:pt>
                <c:pt idx="3">
                  <c:v>4863981.2092249971</c:v>
                </c:pt>
                <c:pt idx="4">
                  <c:v>3054127.7360249986</c:v>
                </c:pt>
                <c:pt idx="5">
                  <c:v>3450033.1832874976</c:v>
                </c:pt>
                <c:pt idx="6">
                  <c:v>2375432.6835749988</c:v>
                </c:pt>
                <c:pt idx="7">
                  <c:v>15553428.285312492</c:v>
                </c:pt>
              </c:numCache>
            </c:numRef>
          </c:val>
          <c:extLst>
            <c:ext xmlns:c16="http://schemas.microsoft.com/office/drawing/2014/chart" uri="{C3380CC4-5D6E-409C-BE32-E72D297353CC}">
              <c16:uniqueId val="{00000000-E4E6-45E1-8505-74DDD44B9268}"/>
            </c:ext>
          </c:extLst>
        </c:ser>
        <c:dLbls>
          <c:showLegendKey val="0"/>
          <c:showVal val="0"/>
          <c:showCatName val="0"/>
          <c:showSerName val="0"/>
          <c:showPercent val="0"/>
          <c:showBubbleSize val="0"/>
        </c:dLbls>
        <c:gapWidth val="80"/>
        <c:overlap val="-27"/>
        <c:axId val="652310504"/>
        <c:axId val="652310864"/>
      </c:barChart>
      <c:catAx>
        <c:axId val="652310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Cost Center Element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2310864"/>
        <c:crosses val="autoZero"/>
        <c:auto val="1"/>
        <c:lblAlgn val="ctr"/>
        <c:lblOffset val="100"/>
        <c:noMultiLvlLbl val="0"/>
      </c:catAx>
      <c:valAx>
        <c:axId val="65231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Total</a:t>
                </a:r>
                <a:r>
                  <a:rPr lang="en-US" sz="1100" b="1" baseline="0">
                    <a:solidFill>
                      <a:schemeClr val="tx1"/>
                    </a:solidFill>
                  </a:rPr>
                  <a:t> Cost</a:t>
                </a:r>
                <a:endParaRPr lang="en-US" sz="1100" b="1">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2310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Surjek Total Expenses July '13 - June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lumMod val="50000"/>
                <a:alpha val="70000"/>
              </a:schemeClr>
            </a:solidFill>
            <a:ln>
              <a:noFill/>
            </a:ln>
            <a:effectLst/>
          </c:spPr>
          <c:invertIfNegative val="0"/>
          <c:dLbls>
            <c:dLbl>
              <c:idx val="0"/>
              <c:tx>
                <c:rich>
                  <a:bodyPr/>
                  <a:lstStyle/>
                  <a:p>
                    <a:r>
                      <a:rPr lang="en-US"/>
                      <a:t>$46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E42F-48C5-B167-EBEE0333B875}"/>
                </c:ext>
              </c:extLst>
            </c:dLbl>
            <c:dLbl>
              <c:idx val="1"/>
              <c:tx>
                <c:rich>
                  <a:bodyPr/>
                  <a:lstStyle/>
                  <a:p>
                    <a:r>
                      <a:rPr lang="en-US"/>
                      <a:t>$23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E42F-48C5-B167-EBEE0333B875}"/>
                </c:ext>
              </c:extLst>
            </c:dLbl>
            <c:dLbl>
              <c:idx val="2"/>
              <c:tx>
                <c:rich>
                  <a:bodyPr/>
                  <a:lstStyle/>
                  <a:p>
                    <a:r>
                      <a:rPr lang="en-US"/>
                      <a:t>$19.3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E42F-48C5-B167-EBEE0333B875}"/>
                </c:ext>
              </c:extLst>
            </c:dLbl>
            <c:dLbl>
              <c:idx val="3"/>
              <c:layout>
                <c:manualLayout>
                  <c:x val="-6.5133319323829901E-17"/>
                  <c:y val="1.2419328151507108E-2"/>
                </c:manualLayout>
              </c:layout>
              <c:tx>
                <c:rich>
                  <a:bodyPr/>
                  <a:lstStyle/>
                  <a:p>
                    <a:r>
                      <a:rPr lang="en-US"/>
                      <a:t>$18.2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E42F-48C5-B167-EBEE0333B875}"/>
                </c:ext>
              </c:extLst>
            </c:dLbl>
            <c:dLbl>
              <c:idx val="4"/>
              <c:layout>
                <c:manualLayout>
                  <c:x val="3.5526276772341451E-3"/>
                  <c:y val="1.7387059412109985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$11.5 M</a:t>
                    </a: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875229601099733"/>
                      <c:h val="3.9704689890353959E-2"/>
                    </c:manualLayout>
                  </c15:layout>
                  <c15:showDataLabelsRange val="0"/>
                </c:ext>
                <c:ext xmlns:c16="http://schemas.microsoft.com/office/drawing/2014/chart" uri="{C3380CC4-5D6E-409C-BE32-E72D297353CC}">
                  <c16:uniqueId val="{00000004-E42F-48C5-B167-EBEE0333B875}"/>
                </c:ext>
              </c:extLst>
            </c:dLbl>
            <c:dLbl>
              <c:idx val="5"/>
              <c:tx>
                <c:rich>
                  <a:bodyPr/>
                  <a:lstStyle/>
                  <a:p>
                    <a:r>
                      <a:rPr lang="en-US"/>
                      <a:t>$12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E42F-48C5-B167-EBEE0333B875}"/>
                </c:ext>
              </c:extLst>
            </c:dLbl>
            <c:dLbl>
              <c:idx val="6"/>
              <c:layout>
                <c:manualLayout>
                  <c:x val="0"/>
                  <c:y val="7.4515968909042276E-3"/>
                </c:manualLayout>
              </c:layout>
              <c:tx>
                <c:rich>
                  <a:bodyPr/>
                  <a:lstStyle/>
                  <a:p>
                    <a:r>
                      <a:rPr lang="en-US"/>
                      <a:t>$6.6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E42F-48C5-B167-EBEE0333B875}"/>
                </c:ext>
              </c:extLst>
            </c:dLbl>
            <c:dLbl>
              <c:idx val="7"/>
              <c:tx>
                <c:rich>
                  <a:bodyPr/>
                  <a:lstStyle/>
                  <a:p>
                    <a:r>
                      <a:rPr lang="en-US"/>
                      <a:t>$42 M</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E42F-48C5-B167-EBEE0333B8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'Expenses Analysis'!$M$61:$M$68</c:f>
              <c:strCache>
                <c:ptCount val="8"/>
                <c:pt idx="0">
                  <c:v>Chemical</c:v>
                </c:pt>
                <c:pt idx="1">
                  <c:v>Utility - Heating</c:v>
                </c:pt>
                <c:pt idx="2">
                  <c:v>Utility -  Electricity</c:v>
                </c:pt>
                <c:pt idx="3">
                  <c:v>Plant Maintenance</c:v>
                </c:pt>
                <c:pt idx="4">
                  <c:v>Plant Outages</c:v>
                </c:pt>
                <c:pt idx="5">
                  <c:v>Plant Op. Costs</c:v>
                </c:pt>
                <c:pt idx="6">
                  <c:v>Plant Admin. Costs</c:v>
                </c:pt>
                <c:pt idx="7">
                  <c:v>Labor Costs</c:v>
                </c:pt>
              </c:strCache>
            </c:strRef>
          </c:cat>
          <c:val>
            <c:numRef>
              <c:f>'Expenses Analysis'!$R$25:$R$32</c:f>
              <c:numCache>
                <c:formatCode>"$"#,##0.00;[Red]\-"$"#,##0.00</c:formatCode>
                <c:ptCount val="8"/>
                <c:pt idx="0">
                  <c:v>46326012.775156811</c:v>
                </c:pt>
                <c:pt idx="1">
                  <c:v>23163006.387578405</c:v>
                </c:pt>
                <c:pt idx="2">
                  <c:v>19302505.322982002</c:v>
                </c:pt>
                <c:pt idx="3">
                  <c:v>18221565.024895009</c:v>
                </c:pt>
                <c:pt idx="4">
                  <c:v>11461092.4195712</c:v>
                </c:pt>
                <c:pt idx="5">
                  <c:v>12135274.3266048</c:v>
                </c:pt>
                <c:pt idx="6">
                  <c:v>6573273.5935776001</c:v>
                </c:pt>
                <c:pt idx="7">
                  <c:v>42136369.189600006</c:v>
                </c:pt>
              </c:numCache>
            </c:numRef>
          </c:val>
          <c:extLst>
            <c:ext xmlns:c16="http://schemas.microsoft.com/office/drawing/2014/chart" uri="{C3380CC4-5D6E-409C-BE32-E72D297353CC}">
              <c16:uniqueId val="{00000000-FA25-4634-A733-BB1F2BF38182}"/>
            </c:ext>
          </c:extLst>
        </c:ser>
        <c:dLbls>
          <c:showLegendKey val="0"/>
          <c:showVal val="0"/>
          <c:showCatName val="0"/>
          <c:showSerName val="0"/>
          <c:showPercent val="0"/>
          <c:showBubbleSize val="0"/>
        </c:dLbls>
        <c:gapWidth val="80"/>
        <c:overlap val="-27"/>
        <c:axId val="593943024"/>
        <c:axId val="593940864"/>
      </c:barChart>
      <c:catAx>
        <c:axId val="59394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Cost Center Element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93940864"/>
        <c:crosses val="autoZero"/>
        <c:auto val="1"/>
        <c:lblAlgn val="ctr"/>
        <c:lblOffset val="100"/>
        <c:noMultiLvlLbl val="0"/>
      </c:catAx>
      <c:valAx>
        <c:axId val="593940864"/>
        <c:scaling>
          <c:orientation val="minMax"/>
          <c:max val="5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tx1"/>
                    </a:solidFill>
                  </a:rPr>
                  <a:t>Total Cost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94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_xlchart.v1.0</cx:f>
      </cx:strDim>
      <cx:numDim type="val">
        <cx:f dir="row">_xlchart.v1.1</cx:f>
      </cx:numDim>
    </cx:data>
  </cx:chartData>
  <cx:chart>
    <cx:title pos="t" align="ctr" overlay="0">
      <cx:tx>
        <cx:txData>
          <cx:v>EBIT Variance Analysis FY13 vs FY14</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EBIT Variance Analysis FY13 vs FY14</a:t>
          </a:r>
        </a:p>
      </cx:txPr>
    </cx:title>
    <cx:plotArea>
      <cx:plotAreaRegion>
        <cx:series layoutId="waterfall" uniqueId="{E242B045-0C69-45B5-A2DC-DB2EFFDB6F31}">
          <cx:dataLabels pos="outEnd">
            <cx:visibility seriesName="0" categoryName="0" value="1"/>
          </cx:dataLabels>
          <cx:dataId val="0"/>
          <cx:layoutPr>
            <cx:subtotals/>
          </cx:layoutPr>
        </cx:series>
      </cx:plotAreaRegion>
      <cx:axis id="0">
        <cx:catScaling gapWidth="0.5"/>
        <cx:tickLabels/>
      </cx:axis>
      <cx:axis id="1">
        <cx:valScaling/>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 Id="rId4"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61135</xdr:rowOff>
    </xdr:from>
    <xdr:to>
      <xdr:col>16</xdr:col>
      <xdr:colOff>190500</xdr:colOff>
      <xdr:row>50</xdr:row>
      <xdr:rowOff>49881</xdr:rowOff>
    </xdr:to>
    <xdr:pic>
      <xdr:nvPicPr>
        <xdr:cNvPr id="5" name="Picture 4">
          <a:extLst>
            <a:ext uri="{FF2B5EF4-FFF2-40B4-BE49-F238E27FC236}">
              <a16:creationId xmlns:a16="http://schemas.microsoft.com/office/drawing/2014/main" id="{A557FF6D-7793-4C86-B887-D002FA52E916}"/>
            </a:ext>
          </a:extLst>
        </xdr:cNvPr>
        <xdr:cNvPicPr>
          <a:picLocks noChangeAspect="1"/>
        </xdr:cNvPicPr>
      </xdr:nvPicPr>
      <xdr:blipFill>
        <a:blip xmlns:r="http://schemas.openxmlformats.org/officeDocument/2006/relationships" r:embed="rId1"/>
        <a:stretch>
          <a:fillRect/>
        </a:stretch>
      </xdr:blipFill>
      <xdr:spPr>
        <a:xfrm>
          <a:off x="0" y="6538135"/>
          <a:ext cx="9969500" cy="55449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438150</xdr:colOff>
      <xdr:row>42</xdr:row>
      <xdr:rowOff>85725</xdr:rowOff>
    </xdr:from>
    <xdr:to>
      <xdr:col>14</xdr:col>
      <xdr:colOff>238125</xdr:colOff>
      <xdr:row>53</xdr:row>
      <xdr:rowOff>161924</xdr:rowOff>
    </xdr:to>
    <xdr:graphicFrame macro="">
      <xdr:nvGraphicFramePr>
        <xdr:cNvPr id="2" name="Chart 1">
          <a:extLst>
            <a:ext uri="{FF2B5EF4-FFF2-40B4-BE49-F238E27FC236}">
              <a16:creationId xmlns:a16="http://schemas.microsoft.com/office/drawing/2014/main" id="{616B1DE0-4DE9-1F07-2477-2879B7DE7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757237</xdr:colOff>
      <xdr:row>56</xdr:row>
      <xdr:rowOff>204787</xdr:rowOff>
    </xdr:from>
    <xdr:to>
      <xdr:col>10</xdr:col>
      <xdr:colOff>185737</xdr:colOff>
      <xdr:row>64</xdr:row>
      <xdr:rowOff>128587</xdr:rowOff>
    </xdr:to>
    <xdr:graphicFrame macro="">
      <xdr:nvGraphicFramePr>
        <xdr:cNvPr id="4" name="Chart 3">
          <a:extLst>
            <a:ext uri="{FF2B5EF4-FFF2-40B4-BE49-F238E27FC236}">
              <a16:creationId xmlns:a16="http://schemas.microsoft.com/office/drawing/2014/main" id="{4ABD7F38-498A-1EA9-9850-3D6A03A14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342900</xdr:colOff>
      <xdr:row>0</xdr:row>
      <xdr:rowOff>0</xdr:rowOff>
    </xdr:from>
    <xdr:to>
      <xdr:col>5</xdr:col>
      <xdr:colOff>914400</xdr:colOff>
      <xdr:row>8</xdr:row>
      <xdr:rowOff>537204</xdr:rowOff>
    </xdr:to>
    <xdr:pic>
      <xdr:nvPicPr>
        <xdr:cNvPr id="3" name="ClipboardAsImage">
          <a:extLst>
            <a:ext uri="{FF2B5EF4-FFF2-40B4-BE49-F238E27FC236}">
              <a16:creationId xmlns:a16="http://schemas.microsoft.com/office/drawing/2014/main" id="{8FF15064-720D-4F6D-8C30-A25DE1F8E90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524250" y="0"/>
          <a:ext cx="4962525" cy="35185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752475</xdr:colOff>
      <xdr:row>64</xdr:row>
      <xdr:rowOff>290512</xdr:rowOff>
    </xdr:from>
    <xdr:to>
      <xdr:col>10</xdr:col>
      <xdr:colOff>180975</xdr:colOff>
      <xdr:row>72</xdr:row>
      <xdr:rowOff>214312</xdr:rowOff>
    </xdr:to>
    <xdr:graphicFrame macro="">
      <xdr:nvGraphicFramePr>
        <xdr:cNvPr id="5" name="Chart 4">
          <a:extLst>
            <a:ext uri="{FF2B5EF4-FFF2-40B4-BE49-F238E27FC236}">
              <a16:creationId xmlns:a16="http://schemas.microsoft.com/office/drawing/2014/main" id="{57DE2D1A-35CF-3CFA-BC6B-52D9C4B4C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119063</xdr:colOff>
      <xdr:row>33</xdr:row>
      <xdr:rowOff>39290</xdr:rowOff>
    </xdr:from>
    <xdr:to>
      <xdr:col>24</xdr:col>
      <xdr:colOff>23813</xdr:colOff>
      <xdr:row>49</xdr:row>
      <xdr:rowOff>0</xdr:rowOff>
    </xdr:to>
    <xdr:graphicFrame macro="">
      <xdr:nvGraphicFramePr>
        <xdr:cNvPr id="6" name="Chart 5">
          <a:extLst>
            <a:ext uri="{FF2B5EF4-FFF2-40B4-BE49-F238E27FC236}">
              <a16:creationId xmlns:a16="http://schemas.microsoft.com/office/drawing/2014/main" id="{1052EA12-7380-6443-1828-BE156A989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95250</xdr:colOff>
      <xdr:row>33</xdr:row>
      <xdr:rowOff>75007</xdr:rowOff>
    </xdr:from>
    <xdr:to>
      <xdr:col>30</xdr:col>
      <xdr:colOff>178594</xdr:colOff>
      <xdr:row>49</xdr:row>
      <xdr:rowOff>11906</xdr:rowOff>
    </xdr:to>
    <xdr:graphicFrame macro="">
      <xdr:nvGraphicFramePr>
        <xdr:cNvPr id="7" name="Chart 6">
          <a:extLst>
            <a:ext uri="{FF2B5EF4-FFF2-40B4-BE49-F238E27FC236}">
              <a16:creationId xmlns:a16="http://schemas.microsoft.com/office/drawing/2014/main" id="{11E27258-2D22-5648-B9F1-61C17B3123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226220</xdr:colOff>
      <xdr:row>44</xdr:row>
      <xdr:rowOff>98820</xdr:rowOff>
    </xdr:from>
    <xdr:to>
      <xdr:col>18</xdr:col>
      <xdr:colOff>309563</xdr:colOff>
      <xdr:row>56</xdr:row>
      <xdr:rowOff>321468</xdr:rowOff>
    </xdr:to>
    <xdr:graphicFrame macro="">
      <xdr:nvGraphicFramePr>
        <xdr:cNvPr id="9" name="Chart 8">
          <a:extLst>
            <a:ext uri="{FF2B5EF4-FFF2-40B4-BE49-F238E27FC236}">
              <a16:creationId xmlns:a16="http://schemas.microsoft.com/office/drawing/2014/main" id="{FD80AE0B-25FA-7012-DC66-E29A8F1FC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202406</xdr:colOff>
      <xdr:row>0</xdr:row>
      <xdr:rowOff>0</xdr:rowOff>
    </xdr:from>
    <xdr:to>
      <xdr:col>15</xdr:col>
      <xdr:colOff>535780</xdr:colOff>
      <xdr:row>10</xdr:row>
      <xdr:rowOff>166687</xdr:rowOff>
    </xdr:to>
    <xdr:pic>
      <xdr:nvPicPr>
        <xdr:cNvPr id="2" name="Graphic 1">
          <a:extLst>
            <a:ext uri="{FF2B5EF4-FFF2-40B4-BE49-F238E27FC236}">
              <a16:creationId xmlns:a16="http://schemas.microsoft.com/office/drawing/2014/main" id="{BB49F3D5-6115-06A9-23E5-C930CE4BC89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394406" y="0"/>
          <a:ext cx="4286249" cy="3214687"/>
        </a:xfrm>
        <a:prstGeom prst="rect">
          <a:avLst/>
        </a:prstGeom>
      </xdr:spPr>
    </xdr:pic>
    <xdr:clientData/>
  </xdr:twoCellAnchor>
  <xdr:twoCellAnchor>
    <xdr:from>
      <xdr:col>19</xdr:col>
      <xdr:colOff>124240</xdr:colOff>
      <xdr:row>46</xdr:row>
      <xdr:rowOff>6226</xdr:rowOff>
    </xdr:from>
    <xdr:to>
      <xdr:col>24</xdr:col>
      <xdr:colOff>666752</xdr:colOff>
      <xdr:row>76</xdr:row>
      <xdr:rowOff>317499</xdr:rowOff>
    </xdr:to>
    <xdr:graphicFrame macro="">
      <xdr:nvGraphicFramePr>
        <xdr:cNvPr id="4" name="Chart 3">
          <a:extLst>
            <a:ext uri="{FF2B5EF4-FFF2-40B4-BE49-F238E27FC236}">
              <a16:creationId xmlns:a16="http://schemas.microsoft.com/office/drawing/2014/main" id="{573FFBB8-F63A-1CE8-DEE2-6E5FC00C83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687917</xdr:colOff>
      <xdr:row>76</xdr:row>
      <xdr:rowOff>1058334</xdr:rowOff>
    </xdr:from>
    <xdr:to>
      <xdr:col>12</xdr:col>
      <xdr:colOff>963083</xdr:colOff>
      <xdr:row>93</xdr:row>
      <xdr:rowOff>179916</xdr:rowOff>
    </xdr:to>
    <xdr:graphicFrame macro="">
      <xdr:nvGraphicFramePr>
        <xdr:cNvPr id="5" name="Chart 4">
          <a:extLst>
            <a:ext uri="{FF2B5EF4-FFF2-40B4-BE49-F238E27FC236}">
              <a16:creationId xmlns:a16="http://schemas.microsoft.com/office/drawing/2014/main" id="{B5B3B587-642D-58F4-3C21-5C31EE1C2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97739</xdr:colOff>
      <xdr:row>76</xdr:row>
      <xdr:rowOff>1110002</xdr:rowOff>
    </xdr:from>
    <xdr:to>
      <xdr:col>18</xdr:col>
      <xdr:colOff>328084</xdr:colOff>
      <xdr:row>94</xdr:row>
      <xdr:rowOff>31749</xdr:rowOff>
    </xdr:to>
    <xdr:graphicFrame macro="">
      <xdr:nvGraphicFramePr>
        <xdr:cNvPr id="6" name="Chart 5">
          <a:extLst>
            <a:ext uri="{FF2B5EF4-FFF2-40B4-BE49-F238E27FC236}">
              <a16:creationId xmlns:a16="http://schemas.microsoft.com/office/drawing/2014/main" id="{805FBD82-2716-9272-208E-E111604F9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603249</xdr:colOff>
      <xdr:row>76</xdr:row>
      <xdr:rowOff>1109382</xdr:rowOff>
    </xdr:from>
    <xdr:to>
      <xdr:col>25</xdr:col>
      <xdr:colOff>74082</xdr:colOff>
      <xdr:row>94</xdr:row>
      <xdr:rowOff>42332</xdr:rowOff>
    </xdr:to>
    <xdr:graphicFrame macro="">
      <xdr:nvGraphicFramePr>
        <xdr:cNvPr id="7" name="Chart 6">
          <a:extLst>
            <a:ext uri="{FF2B5EF4-FFF2-40B4-BE49-F238E27FC236}">
              <a16:creationId xmlns:a16="http://schemas.microsoft.com/office/drawing/2014/main" id="{C8B370DB-CBDF-15B1-41B1-95FD7F1E61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402166</xdr:colOff>
      <xdr:row>114</xdr:row>
      <xdr:rowOff>23531</xdr:rowOff>
    </xdr:from>
    <xdr:to>
      <xdr:col>4</xdr:col>
      <xdr:colOff>212912</xdr:colOff>
      <xdr:row>139</xdr:row>
      <xdr:rowOff>158750</xdr:rowOff>
    </xdr:to>
    <xdr:graphicFrame macro="">
      <xdr:nvGraphicFramePr>
        <xdr:cNvPr id="9" name="Chart 8">
          <a:extLst>
            <a:ext uri="{FF2B5EF4-FFF2-40B4-BE49-F238E27FC236}">
              <a16:creationId xmlns:a16="http://schemas.microsoft.com/office/drawing/2014/main" id="{FA90CB3A-D4FB-0ECD-9C4D-861A188F0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358588</xdr:colOff>
      <xdr:row>114</xdr:row>
      <xdr:rowOff>57149</xdr:rowOff>
    </xdr:from>
    <xdr:to>
      <xdr:col>7</xdr:col>
      <xdr:colOff>285750</xdr:colOff>
      <xdr:row>139</xdr:row>
      <xdr:rowOff>158750</xdr:rowOff>
    </xdr:to>
    <xdr:graphicFrame macro="">
      <xdr:nvGraphicFramePr>
        <xdr:cNvPr id="12" name="Chart 11">
          <a:extLst>
            <a:ext uri="{FF2B5EF4-FFF2-40B4-BE49-F238E27FC236}">
              <a16:creationId xmlns:a16="http://schemas.microsoft.com/office/drawing/2014/main" id="{ED7EEE95-35F0-70CD-B361-0EB970371B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631266</xdr:colOff>
      <xdr:row>114</xdr:row>
      <xdr:rowOff>24776</xdr:rowOff>
    </xdr:from>
    <xdr:to>
      <xdr:col>11</xdr:col>
      <xdr:colOff>74084</xdr:colOff>
      <xdr:row>139</xdr:row>
      <xdr:rowOff>169334</xdr:rowOff>
    </xdr:to>
    <xdr:graphicFrame macro="">
      <xdr:nvGraphicFramePr>
        <xdr:cNvPr id="13" name="Chart 12">
          <a:extLst>
            <a:ext uri="{FF2B5EF4-FFF2-40B4-BE49-F238E27FC236}">
              <a16:creationId xmlns:a16="http://schemas.microsoft.com/office/drawing/2014/main" id="{AA2AF235-C586-4385-BD6D-57A0E2293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123265</xdr:colOff>
      <xdr:row>113</xdr:row>
      <xdr:rowOff>180414</xdr:rowOff>
    </xdr:from>
    <xdr:to>
      <xdr:col>21</xdr:col>
      <xdr:colOff>403412</xdr:colOff>
      <xdr:row>132</xdr:row>
      <xdr:rowOff>123265</xdr:rowOff>
    </xdr:to>
    <xdr:graphicFrame macro="">
      <xdr:nvGraphicFramePr>
        <xdr:cNvPr id="14" name="Chart 13">
          <a:extLst>
            <a:ext uri="{FF2B5EF4-FFF2-40B4-BE49-F238E27FC236}">
              <a16:creationId xmlns:a16="http://schemas.microsoft.com/office/drawing/2014/main" id="{3FFAD2A3-A4CF-5D23-862A-FBCEC2F663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137585</xdr:colOff>
      <xdr:row>12</xdr:row>
      <xdr:rowOff>120648</xdr:rowOff>
    </xdr:from>
    <xdr:to>
      <xdr:col>28</xdr:col>
      <xdr:colOff>391583</xdr:colOff>
      <xdr:row>32</xdr:row>
      <xdr:rowOff>42333</xdr:rowOff>
    </xdr:to>
    <xdr:graphicFrame macro="">
      <xdr:nvGraphicFramePr>
        <xdr:cNvPr id="3" name="Chart 2">
          <a:extLst>
            <a:ext uri="{FF2B5EF4-FFF2-40B4-BE49-F238E27FC236}">
              <a16:creationId xmlns:a16="http://schemas.microsoft.com/office/drawing/2014/main" id="{1819C81A-3C10-00F9-29B6-62284B7B2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813289</xdr:colOff>
      <xdr:row>58</xdr:row>
      <xdr:rowOff>115766</xdr:rowOff>
    </xdr:from>
    <xdr:to>
      <xdr:col>10</xdr:col>
      <xdr:colOff>505558</xdr:colOff>
      <xdr:row>74</xdr:row>
      <xdr:rowOff>117231</xdr:rowOff>
    </xdr:to>
    <xdr:graphicFrame macro="">
      <xdr:nvGraphicFramePr>
        <xdr:cNvPr id="3" name="Chart 2">
          <a:extLst>
            <a:ext uri="{FF2B5EF4-FFF2-40B4-BE49-F238E27FC236}">
              <a16:creationId xmlns:a16="http://schemas.microsoft.com/office/drawing/2014/main" id="{E0B8F65D-44D1-D20C-867A-60A8E8AC2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582490</xdr:colOff>
      <xdr:row>25</xdr:row>
      <xdr:rowOff>167054</xdr:rowOff>
    </xdr:from>
    <xdr:to>
      <xdr:col>13</xdr:col>
      <xdr:colOff>406644</xdr:colOff>
      <xdr:row>40</xdr:row>
      <xdr:rowOff>162658</xdr:rowOff>
    </xdr:to>
    <xdr:graphicFrame macro="">
      <xdr:nvGraphicFramePr>
        <xdr:cNvPr id="2" name="Chart 1">
          <a:extLst>
            <a:ext uri="{FF2B5EF4-FFF2-40B4-BE49-F238E27FC236}">
              <a16:creationId xmlns:a16="http://schemas.microsoft.com/office/drawing/2014/main" id="{BB96BDA7-797F-72A1-C5A5-00D369F39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58209</xdr:colOff>
      <xdr:row>125</xdr:row>
      <xdr:rowOff>94190</xdr:rowOff>
    </xdr:from>
    <xdr:to>
      <xdr:col>6</xdr:col>
      <xdr:colOff>1608667</xdr:colOff>
      <xdr:row>149</xdr:row>
      <xdr:rowOff>158749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7209B55-D4AA-441E-A339-D7A5A40A98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09" y="28602515"/>
              <a:ext cx="12294658" cy="395075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oneCellAnchor>
    <xdr:from>
      <xdr:col>0</xdr:col>
      <xdr:colOff>401637</xdr:colOff>
      <xdr:row>75</xdr:row>
      <xdr:rowOff>84137</xdr:rowOff>
    </xdr:from>
    <xdr:ext cx="9522506" cy="4506006"/>
    <xdr:graphicFrame macro="">
      <xdr:nvGraphicFramePr>
        <xdr:cNvPr id="1208401427" name="Chart 3">
          <a:extLst>
            <a:ext uri="{FF2B5EF4-FFF2-40B4-BE49-F238E27FC236}">
              <a16:creationId xmlns:a16="http://schemas.microsoft.com/office/drawing/2014/main" id="{00000000-0008-0000-0600-000013BE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371928</xdr:colOff>
      <xdr:row>103</xdr:row>
      <xdr:rowOff>18142</xdr:rowOff>
    </xdr:from>
    <xdr:ext cx="9522506" cy="4506006"/>
    <xdr:graphicFrame macro="">
      <xdr:nvGraphicFramePr>
        <xdr:cNvPr id="3" name="Chart 3">
          <a:extLst>
            <a:ext uri="{FF2B5EF4-FFF2-40B4-BE49-F238E27FC236}">
              <a16:creationId xmlns:a16="http://schemas.microsoft.com/office/drawing/2014/main" id="{FDEB1B7F-5350-4AC7-A275-DFF6912A5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6</xdr:col>
      <xdr:colOff>308429</xdr:colOff>
      <xdr:row>75</xdr:row>
      <xdr:rowOff>72571</xdr:rowOff>
    </xdr:from>
    <xdr:ext cx="9522506" cy="4506006"/>
    <xdr:graphicFrame macro="">
      <xdr:nvGraphicFramePr>
        <xdr:cNvPr id="4" name="Chart 3">
          <a:extLst>
            <a:ext uri="{FF2B5EF4-FFF2-40B4-BE49-F238E27FC236}">
              <a16:creationId xmlns:a16="http://schemas.microsoft.com/office/drawing/2014/main" id="{5FEDE522-B932-43C7-B26F-D6877DECD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6</xdr:col>
      <xdr:colOff>299357</xdr:colOff>
      <xdr:row>103</xdr:row>
      <xdr:rowOff>63500</xdr:rowOff>
    </xdr:from>
    <xdr:ext cx="9522506" cy="4506006"/>
    <xdr:graphicFrame macro="">
      <xdr:nvGraphicFramePr>
        <xdr:cNvPr id="5" name="Chart 4">
          <a:extLst>
            <a:ext uri="{FF2B5EF4-FFF2-40B4-BE49-F238E27FC236}">
              <a16:creationId xmlns:a16="http://schemas.microsoft.com/office/drawing/2014/main" id="{9B5D9A02-6DB5-46C0-8A79-07388A7FF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twoCellAnchor>
    <xdr:from>
      <xdr:col>0</xdr:col>
      <xdr:colOff>76352</xdr:colOff>
      <xdr:row>69</xdr:row>
      <xdr:rowOff>100236</xdr:rowOff>
    </xdr:from>
    <xdr:to>
      <xdr:col>7</xdr:col>
      <xdr:colOff>444500</xdr:colOff>
      <xdr:row>85</xdr:row>
      <xdr:rowOff>129719</xdr:rowOff>
    </xdr:to>
    <xdr:graphicFrame macro="">
      <xdr:nvGraphicFramePr>
        <xdr:cNvPr id="2" name="Chart 1">
          <a:extLst>
            <a:ext uri="{FF2B5EF4-FFF2-40B4-BE49-F238E27FC236}">
              <a16:creationId xmlns:a16="http://schemas.microsoft.com/office/drawing/2014/main" id="{5151142D-FD16-4A6F-A69D-7CAF847EF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63500</xdr:colOff>
      <xdr:row>86</xdr:row>
      <xdr:rowOff>63498</xdr:rowOff>
    </xdr:from>
    <xdr:to>
      <xdr:col>7</xdr:col>
      <xdr:colOff>431648</xdr:colOff>
      <xdr:row>102</xdr:row>
      <xdr:rowOff>99331</xdr:rowOff>
    </xdr:to>
    <xdr:graphicFrame macro="">
      <xdr:nvGraphicFramePr>
        <xdr:cNvPr id="5" name="Chart 4">
          <a:extLst>
            <a:ext uri="{FF2B5EF4-FFF2-40B4-BE49-F238E27FC236}">
              <a16:creationId xmlns:a16="http://schemas.microsoft.com/office/drawing/2014/main" id="{4ACC3A0D-A4BA-473B-A62A-7F4DDA7CD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607785</xdr:colOff>
      <xdr:row>69</xdr:row>
      <xdr:rowOff>84363</xdr:rowOff>
    </xdr:from>
    <xdr:to>
      <xdr:col>17</xdr:col>
      <xdr:colOff>141362</xdr:colOff>
      <xdr:row>85</xdr:row>
      <xdr:rowOff>126546</xdr:rowOff>
    </xdr:to>
    <xdr:graphicFrame macro="">
      <xdr:nvGraphicFramePr>
        <xdr:cNvPr id="6" name="Chart 5">
          <a:extLst>
            <a:ext uri="{FF2B5EF4-FFF2-40B4-BE49-F238E27FC236}">
              <a16:creationId xmlns:a16="http://schemas.microsoft.com/office/drawing/2014/main" id="{F218CDC0-4549-4456-9799-FC5ABDD81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616857</xdr:colOff>
      <xdr:row>86</xdr:row>
      <xdr:rowOff>81640</xdr:rowOff>
    </xdr:from>
    <xdr:to>
      <xdr:col>17</xdr:col>
      <xdr:colOff>150434</xdr:colOff>
      <xdr:row>102</xdr:row>
      <xdr:rowOff>117473</xdr:rowOff>
    </xdr:to>
    <xdr:graphicFrame macro="">
      <xdr:nvGraphicFramePr>
        <xdr:cNvPr id="7" name="Chart 6">
          <a:extLst>
            <a:ext uri="{FF2B5EF4-FFF2-40B4-BE49-F238E27FC236}">
              <a16:creationId xmlns:a16="http://schemas.microsoft.com/office/drawing/2014/main" id="{96232AE6-0D7A-46B3-ADA5-3ED9C6A6BE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F84C3-2B82-4BF6-B732-302B9BB63158}">
  <sheetPr>
    <tabColor theme="3"/>
  </sheetPr>
  <dimension ref="A1:AE15"/>
  <sheetViews>
    <sheetView showGridLines="0" topLeftCell="A7" zoomScale="80" zoomScaleNormal="80" workbookViewId="0">
      <selection activeCell="A11" sqref="A11"/>
    </sheetView>
  </sheetViews>
  <sheetFormatPr defaultColWidth="8.7109375" defaultRowHeight="12.75" x14ac:dyDescent="0.2"/>
  <cols>
    <col min="1" max="1" width="8.7109375" style="2" customWidth="1"/>
    <col min="2" max="16384" width="8.7109375" style="2"/>
  </cols>
  <sheetData>
    <row r="1" spans="1:31" s="127" customFormat="1" ht="18" x14ac:dyDescent="0.25">
      <c r="A1" s="126" t="s">
        <v>0</v>
      </c>
    </row>
    <row r="3" spans="1:31" ht="14.25" x14ac:dyDescent="0.2">
      <c r="A3" s="79" t="s">
        <v>1</v>
      </c>
      <c r="B3" s="79"/>
      <c r="C3" s="79"/>
      <c r="D3" s="79"/>
      <c r="E3" s="79"/>
      <c r="F3" s="79"/>
      <c r="G3" s="79"/>
      <c r="H3" s="79"/>
      <c r="I3" s="79"/>
      <c r="J3" s="79"/>
      <c r="K3" s="79"/>
      <c r="L3" s="79"/>
      <c r="M3" s="79"/>
      <c r="N3" s="79"/>
      <c r="O3" s="79"/>
      <c r="P3" s="79"/>
      <c r="Q3" s="79"/>
      <c r="R3" s="79"/>
      <c r="S3" s="79"/>
      <c r="T3" s="79"/>
      <c r="U3" s="79"/>
      <c r="V3" s="79"/>
      <c r="W3" s="79"/>
      <c r="X3" s="79"/>
      <c r="Y3" s="79"/>
      <c r="Z3" s="79"/>
      <c r="AA3" s="79"/>
      <c r="AB3" s="79"/>
    </row>
    <row r="4" spans="1:31" ht="42" customHeight="1" x14ac:dyDescent="0.25">
      <c r="A4" s="146" t="s">
        <v>2</v>
      </c>
      <c r="B4" s="147"/>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row>
    <row r="5" spans="1:31" ht="32.450000000000003" customHeight="1" x14ac:dyDescent="0.25">
      <c r="A5" s="146" t="s">
        <v>3</v>
      </c>
      <c r="B5" s="150"/>
      <c r="C5" s="150"/>
      <c r="D5" s="150"/>
      <c r="E5" s="150"/>
      <c r="F5" s="150"/>
      <c r="G5" s="150"/>
      <c r="H5" s="150"/>
      <c r="I5" s="150"/>
      <c r="J5" s="150"/>
      <c r="K5" s="150"/>
      <c r="L5" s="150"/>
      <c r="M5" s="150"/>
      <c r="N5" s="150"/>
      <c r="O5" s="150"/>
      <c r="P5" s="150"/>
      <c r="Q5" s="150"/>
      <c r="R5" s="150"/>
      <c r="S5" s="150"/>
      <c r="T5" s="150"/>
      <c r="U5" s="150"/>
      <c r="V5" s="150"/>
      <c r="W5" s="150"/>
      <c r="X5" s="150"/>
      <c r="Y5" s="150"/>
      <c r="Z5" s="150"/>
      <c r="AA5" s="150"/>
      <c r="AB5" s="150"/>
    </row>
    <row r="6" spans="1:31" ht="25.5" customHeight="1" x14ac:dyDescent="0.2">
      <c r="A6" s="79" t="s">
        <v>4</v>
      </c>
      <c r="B6" s="79"/>
      <c r="C6" s="79"/>
      <c r="D6" s="79"/>
      <c r="E6" s="79"/>
      <c r="F6" s="79"/>
      <c r="G6" s="79"/>
      <c r="H6" s="79"/>
      <c r="I6" s="79"/>
      <c r="J6" s="79"/>
      <c r="K6" s="79"/>
      <c r="L6" s="79"/>
      <c r="M6" s="79"/>
      <c r="N6" s="79"/>
      <c r="O6" s="79"/>
      <c r="P6" s="79"/>
      <c r="Q6" s="79"/>
      <c r="R6" s="79"/>
      <c r="S6" s="79"/>
      <c r="T6" s="79"/>
      <c r="U6" s="79"/>
      <c r="V6" s="79"/>
      <c r="W6" s="79"/>
      <c r="X6" s="79"/>
      <c r="Y6" s="79"/>
      <c r="Z6" s="79"/>
      <c r="AA6" s="79"/>
      <c r="AB6" s="79"/>
    </row>
    <row r="7" spans="1:31" ht="25.5" customHeight="1" x14ac:dyDescent="0.2">
      <c r="A7" s="1" t="s">
        <v>5</v>
      </c>
    </row>
    <row r="8" spans="1:31" ht="12.6" customHeight="1" x14ac:dyDescent="0.2">
      <c r="A8" s="1"/>
    </row>
    <row r="9" spans="1:31" s="127" customFormat="1" ht="25.5" customHeight="1" x14ac:dyDescent="0.25">
      <c r="A9" s="129" t="s">
        <v>6</v>
      </c>
    </row>
    <row r="10" spans="1:31" s="22" customFormat="1" ht="90.6" customHeight="1" x14ac:dyDescent="0.25">
      <c r="A10" s="146" t="s">
        <v>7</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row>
    <row r="11" spans="1:31" s="128" customFormat="1" ht="27.95" customHeight="1" x14ac:dyDescent="0.25">
      <c r="A11" s="129" t="s">
        <v>8</v>
      </c>
    </row>
    <row r="12" spans="1:31" s="131" customFormat="1" ht="68.099999999999994" customHeight="1" x14ac:dyDescent="0.25">
      <c r="A12" s="148" t="s">
        <v>9</v>
      </c>
      <c r="B12" s="149"/>
      <c r="C12" s="149"/>
      <c r="D12" s="149"/>
      <c r="E12" s="149"/>
      <c r="F12" s="149"/>
      <c r="G12" s="149"/>
      <c r="H12" s="149"/>
      <c r="I12" s="149"/>
      <c r="J12" s="149"/>
      <c r="K12" s="149"/>
      <c r="L12" s="149"/>
      <c r="M12" s="149"/>
      <c r="N12" s="149"/>
      <c r="O12" s="149"/>
      <c r="P12" s="149"/>
      <c r="Q12" s="149"/>
      <c r="R12" s="149"/>
      <c r="S12" s="149"/>
      <c r="T12" s="149"/>
      <c r="U12" s="149"/>
      <c r="V12" s="149"/>
      <c r="W12" s="149"/>
      <c r="X12" s="149"/>
      <c r="Y12" s="149"/>
      <c r="Z12" s="149"/>
      <c r="AA12" s="149"/>
      <c r="AB12" s="149"/>
    </row>
    <row r="13" spans="1:31" ht="89.1" customHeight="1" x14ac:dyDescent="0.25">
      <c r="A13" s="151" t="s">
        <v>10</v>
      </c>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row>
    <row r="14" spans="1:31" ht="68.45" customHeight="1" x14ac:dyDescent="0.25">
      <c r="A14" s="146" t="s">
        <v>11</v>
      </c>
      <c r="B14" s="147"/>
      <c r="C14" s="147"/>
      <c r="D14" s="147"/>
      <c r="E14" s="147"/>
      <c r="F14" s="147"/>
      <c r="G14" s="147"/>
      <c r="H14" s="147"/>
      <c r="I14" s="147"/>
      <c r="J14" s="147"/>
      <c r="K14" s="147"/>
      <c r="L14" s="147"/>
      <c r="M14" s="147"/>
      <c r="N14" s="147"/>
      <c r="O14" s="147"/>
      <c r="P14" s="147"/>
      <c r="Q14" s="147"/>
      <c r="R14" s="147"/>
      <c r="S14" s="147"/>
      <c r="T14" s="147"/>
      <c r="U14" s="147"/>
      <c r="V14" s="147"/>
      <c r="W14" s="147"/>
      <c r="X14" s="147"/>
      <c r="Y14" s="147"/>
      <c r="Z14" s="147"/>
      <c r="AA14" s="147"/>
      <c r="AB14" s="130"/>
    </row>
    <row r="15" spans="1:31" x14ac:dyDescent="0.2">
      <c r="A15" s="1" t="s">
        <v>12</v>
      </c>
    </row>
  </sheetData>
  <mergeCells count="6">
    <mergeCell ref="A14:AA14"/>
    <mergeCell ref="A12:AB12"/>
    <mergeCell ref="A10:AE10"/>
    <mergeCell ref="A5:AB5"/>
    <mergeCell ref="A4:AB4"/>
    <mergeCell ref="A13:AB1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499984740745262"/>
  </sheetPr>
  <dimension ref="A1:B1000"/>
  <sheetViews>
    <sheetView showGridLines="0" zoomScale="80" zoomScaleNormal="80" workbookViewId="0">
      <selection activeCell="B13" sqref="B13"/>
    </sheetView>
  </sheetViews>
  <sheetFormatPr defaultColWidth="14.42578125" defaultRowHeight="15" customHeight="1" x14ac:dyDescent="0.2"/>
  <cols>
    <col min="1" max="1" width="40.85546875" style="2" customWidth="1"/>
    <col min="2" max="26" width="8.7109375" style="2" customWidth="1"/>
    <col min="27" max="16384" width="14.42578125" style="2"/>
  </cols>
  <sheetData>
    <row r="1" spans="1:2" s="127" customFormat="1" ht="41.45" customHeight="1" x14ac:dyDescent="0.2">
      <c r="A1" s="128" t="s">
        <v>13</v>
      </c>
    </row>
    <row r="2" spans="1:2" s="127" customFormat="1" ht="17.25" customHeight="1" x14ac:dyDescent="0.2">
      <c r="A2" s="128" t="s">
        <v>14</v>
      </c>
    </row>
    <row r="3" spans="1:2" s="132" customFormat="1" ht="15" customHeight="1" x14ac:dyDescent="0.2">
      <c r="A3" s="128" t="s">
        <v>15</v>
      </c>
    </row>
    <row r="4" spans="1:2" s="135" customFormat="1" ht="17.25" customHeight="1" x14ac:dyDescent="0.2">
      <c r="A4" s="134" t="s">
        <v>16</v>
      </c>
      <c r="B4" s="135" t="s">
        <v>17</v>
      </c>
    </row>
    <row r="5" spans="1:2" s="135" customFormat="1" ht="17.25" customHeight="1" x14ac:dyDescent="0.2">
      <c r="A5" s="134" t="s">
        <v>18</v>
      </c>
      <c r="B5" s="135" t="s">
        <v>19</v>
      </c>
    </row>
    <row r="6" spans="1:2" s="135" customFormat="1" ht="17.25" customHeight="1" x14ac:dyDescent="0.2">
      <c r="A6" s="134" t="s">
        <v>20</v>
      </c>
      <c r="B6" s="135" t="s">
        <v>21</v>
      </c>
    </row>
    <row r="7" spans="1:2" s="135" customFormat="1" ht="17.25" customHeight="1" x14ac:dyDescent="0.2">
      <c r="A7" s="134" t="s">
        <v>22</v>
      </c>
      <c r="B7" s="135" t="s">
        <v>23</v>
      </c>
    </row>
    <row r="8" spans="1:2" s="135" customFormat="1" ht="17.25" customHeight="1" x14ac:dyDescent="0.2">
      <c r="A8" s="134" t="s">
        <v>24</v>
      </c>
      <c r="B8" s="135" t="s">
        <v>25</v>
      </c>
    </row>
    <row r="9" spans="1:2" s="135" customFormat="1" ht="17.25" customHeight="1" x14ac:dyDescent="0.2">
      <c r="A9" s="134" t="s">
        <v>26</v>
      </c>
      <c r="B9" s="135" t="s">
        <v>27</v>
      </c>
    </row>
    <row r="10" spans="1:2" s="135" customFormat="1" ht="17.25" customHeight="1" x14ac:dyDescent="0.2">
      <c r="A10" s="134" t="s">
        <v>28</v>
      </c>
      <c r="B10" s="135" t="s">
        <v>29</v>
      </c>
    </row>
    <row r="11" spans="1:2" s="135" customFormat="1" ht="17.25" customHeight="1" x14ac:dyDescent="0.2">
      <c r="A11" s="134" t="s">
        <v>30</v>
      </c>
      <c r="B11" s="135" t="s">
        <v>31</v>
      </c>
    </row>
    <row r="12" spans="1:2" s="135" customFormat="1" ht="17.25" customHeight="1" x14ac:dyDescent="0.2">
      <c r="A12" s="134" t="s">
        <v>32</v>
      </c>
      <c r="B12" s="135" t="s">
        <v>33</v>
      </c>
    </row>
    <row r="13" spans="1:2" s="135" customFormat="1" ht="17.25" customHeight="1" x14ac:dyDescent="0.2">
      <c r="A13" s="136" t="s">
        <v>34</v>
      </c>
      <c r="B13" s="135" t="s">
        <v>35</v>
      </c>
    </row>
    <row r="14" spans="1:2" ht="17.25" customHeight="1" x14ac:dyDescent="0.2"/>
    <row r="15" spans="1:2" ht="17.25" customHeight="1" x14ac:dyDescent="0.2"/>
    <row r="16" spans="1:2" ht="17.25" customHeight="1" x14ac:dyDescent="0.2"/>
    <row r="17" ht="17.25" customHeight="1" x14ac:dyDescent="0.2"/>
    <row r="18" ht="17.25" customHeight="1" x14ac:dyDescent="0.2"/>
    <row r="19" ht="17.25" customHeight="1" x14ac:dyDescent="0.2"/>
    <row r="20" ht="17.25" customHeight="1" x14ac:dyDescent="0.2"/>
    <row r="21" ht="17.25" customHeight="1" x14ac:dyDescent="0.2"/>
    <row r="22" ht="17.25" customHeight="1" x14ac:dyDescent="0.2"/>
    <row r="23" ht="17.25" customHeight="1" x14ac:dyDescent="0.2"/>
    <row r="24" ht="17.25" customHeight="1" x14ac:dyDescent="0.2"/>
    <row r="25" ht="17.25" customHeight="1" x14ac:dyDescent="0.2"/>
    <row r="26" ht="17.25" customHeight="1" x14ac:dyDescent="0.2"/>
    <row r="27" ht="17.25" customHeight="1" x14ac:dyDescent="0.2"/>
    <row r="28" ht="17.25" customHeight="1" x14ac:dyDescent="0.2"/>
    <row r="29" ht="17.25" customHeight="1" x14ac:dyDescent="0.2"/>
    <row r="30" ht="17.25" customHeight="1" x14ac:dyDescent="0.2"/>
    <row r="31" ht="17.25" customHeight="1" x14ac:dyDescent="0.2"/>
    <row r="32" ht="17.25" customHeight="1" x14ac:dyDescent="0.2"/>
    <row r="33" ht="17.25" customHeight="1" x14ac:dyDescent="0.2"/>
    <row r="34" ht="17.25" customHeight="1" x14ac:dyDescent="0.2"/>
    <row r="35" ht="17.25" customHeight="1" x14ac:dyDescent="0.2"/>
    <row r="36" ht="17.25" customHeight="1" x14ac:dyDescent="0.2"/>
    <row r="37" ht="17.25" customHeight="1" x14ac:dyDescent="0.2"/>
    <row r="38" ht="17.25" customHeight="1" x14ac:dyDescent="0.2"/>
    <row r="39" ht="17.25" customHeight="1" x14ac:dyDescent="0.2"/>
    <row r="40" ht="17.25" customHeight="1" x14ac:dyDescent="0.2"/>
    <row r="41" ht="17.25" customHeight="1" x14ac:dyDescent="0.2"/>
    <row r="42" ht="17.25" customHeight="1" x14ac:dyDescent="0.2"/>
    <row r="43" ht="17.25" customHeight="1" x14ac:dyDescent="0.2"/>
    <row r="44" ht="17.25" customHeight="1" x14ac:dyDescent="0.2"/>
    <row r="45" ht="17.25" customHeight="1" x14ac:dyDescent="0.2"/>
    <row r="46" ht="17.25" customHeight="1" x14ac:dyDescent="0.2"/>
    <row r="47" ht="17.25" customHeight="1" x14ac:dyDescent="0.2"/>
    <row r="48"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row r="65" ht="17.25" customHeight="1" x14ac:dyDescent="0.2"/>
    <row r="66" ht="17.25" customHeight="1" x14ac:dyDescent="0.2"/>
    <row r="67" ht="17.25" customHeight="1" x14ac:dyDescent="0.2"/>
    <row r="68" ht="17.25" customHeight="1" x14ac:dyDescent="0.2"/>
    <row r="69" ht="17.25" customHeight="1" x14ac:dyDescent="0.2"/>
    <row r="70" ht="17.25" customHeight="1" x14ac:dyDescent="0.2"/>
    <row r="71" ht="17.25" customHeight="1" x14ac:dyDescent="0.2"/>
    <row r="72" ht="17.25" customHeight="1" x14ac:dyDescent="0.2"/>
    <row r="73" ht="17.25" customHeight="1" x14ac:dyDescent="0.2"/>
    <row r="74" ht="17.25" customHeight="1" x14ac:dyDescent="0.2"/>
    <row r="75" ht="17.25" customHeight="1" x14ac:dyDescent="0.2"/>
    <row r="76" ht="17.25" customHeight="1" x14ac:dyDescent="0.2"/>
    <row r="77" ht="17.25" customHeight="1" x14ac:dyDescent="0.2"/>
    <row r="78" ht="17.25" customHeight="1" x14ac:dyDescent="0.2"/>
    <row r="79" ht="17.25" customHeight="1" x14ac:dyDescent="0.2"/>
    <row r="80" ht="17.25" customHeight="1" x14ac:dyDescent="0.2"/>
    <row r="81" ht="17.25" customHeight="1" x14ac:dyDescent="0.2"/>
    <row r="82" ht="17.25" customHeight="1" x14ac:dyDescent="0.2"/>
    <row r="83" ht="17.25" customHeight="1" x14ac:dyDescent="0.2"/>
    <row r="84" ht="17.25" customHeight="1" x14ac:dyDescent="0.2"/>
    <row r="85" ht="17.25" customHeight="1" x14ac:dyDescent="0.2"/>
    <row r="86" ht="17.25" customHeight="1" x14ac:dyDescent="0.2"/>
    <row r="87" ht="17.25" customHeight="1" x14ac:dyDescent="0.2"/>
    <row r="88" ht="17.25" customHeight="1" x14ac:dyDescent="0.2"/>
    <row r="89" ht="17.25" customHeight="1" x14ac:dyDescent="0.2"/>
    <row r="90" ht="17.25" customHeight="1" x14ac:dyDescent="0.2"/>
    <row r="91" ht="17.25" customHeight="1" x14ac:dyDescent="0.2"/>
    <row r="92" ht="17.25" customHeight="1" x14ac:dyDescent="0.2"/>
    <row r="93" ht="17.25" customHeight="1" x14ac:dyDescent="0.2"/>
    <row r="94" ht="17.25" customHeight="1" x14ac:dyDescent="0.2"/>
    <row r="95" ht="17.25" customHeight="1" x14ac:dyDescent="0.2"/>
    <row r="96" ht="17.25" customHeight="1" x14ac:dyDescent="0.2"/>
    <row r="97" ht="17.25" customHeight="1" x14ac:dyDescent="0.2"/>
    <row r="98" ht="17.25" customHeight="1" x14ac:dyDescent="0.2"/>
    <row r="99" ht="17.25" customHeight="1" x14ac:dyDescent="0.2"/>
    <row r="100" ht="17.25" customHeight="1" x14ac:dyDescent="0.2"/>
    <row r="101" ht="17.25" customHeight="1" x14ac:dyDescent="0.2"/>
    <row r="102" ht="17.25" customHeight="1" x14ac:dyDescent="0.2"/>
    <row r="103" ht="17.25" customHeight="1" x14ac:dyDescent="0.2"/>
    <row r="104" ht="17.25" customHeight="1" x14ac:dyDescent="0.2"/>
    <row r="105" ht="17.25" customHeight="1" x14ac:dyDescent="0.2"/>
    <row r="106" ht="17.25" customHeight="1" x14ac:dyDescent="0.2"/>
    <row r="107" ht="17.25" customHeight="1" x14ac:dyDescent="0.2"/>
    <row r="108" ht="17.25" customHeight="1" x14ac:dyDescent="0.2"/>
    <row r="109" ht="17.25" customHeight="1" x14ac:dyDescent="0.2"/>
    <row r="110" ht="17.25" customHeight="1" x14ac:dyDescent="0.2"/>
    <row r="111" ht="17.25" customHeight="1" x14ac:dyDescent="0.2"/>
    <row r="112" ht="17.25" customHeight="1" x14ac:dyDescent="0.2"/>
    <row r="113" ht="17.25" customHeight="1" x14ac:dyDescent="0.2"/>
    <row r="114" ht="17.25" customHeight="1" x14ac:dyDescent="0.2"/>
    <row r="115" ht="17.25" customHeight="1" x14ac:dyDescent="0.2"/>
    <row r="116" ht="17.25" customHeight="1" x14ac:dyDescent="0.2"/>
    <row r="117" ht="17.25" customHeight="1" x14ac:dyDescent="0.2"/>
    <row r="118" ht="17.25" customHeight="1" x14ac:dyDescent="0.2"/>
    <row r="119" ht="17.25" customHeight="1" x14ac:dyDescent="0.2"/>
    <row r="120" ht="17.25" customHeight="1" x14ac:dyDescent="0.2"/>
    <row r="121" ht="17.25" customHeight="1" x14ac:dyDescent="0.2"/>
    <row r="122" ht="17.25" customHeight="1" x14ac:dyDescent="0.2"/>
    <row r="123" ht="17.25" customHeight="1" x14ac:dyDescent="0.2"/>
    <row r="124" ht="17.25" customHeight="1" x14ac:dyDescent="0.2"/>
    <row r="125" ht="17.25" customHeight="1" x14ac:dyDescent="0.2"/>
    <row r="126" ht="17.25" customHeight="1" x14ac:dyDescent="0.2"/>
    <row r="127" ht="17.25" customHeight="1" x14ac:dyDescent="0.2"/>
    <row r="128" ht="17.25" customHeight="1" x14ac:dyDescent="0.2"/>
    <row r="129" ht="17.25" customHeight="1" x14ac:dyDescent="0.2"/>
    <row r="130" ht="17.25" customHeight="1" x14ac:dyDescent="0.2"/>
    <row r="131" ht="17.25" customHeight="1" x14ac:dyDescent="0.2"/>
    <row r="132" ht="17.25" customHeight="1" x14ac:dyDescent="0.2"/>
    <row r="133" ht="17.25" customHeight="1" x14ac:dyDescent="0.2"/>
    <row r="134" ht="17.25" customHeight="1" x14ac:dyDescent="0.2"/>
    <row r="135" ht="17.25" customHeight="1" x14ac:dyDescent="0.2"/>
    <row r="136" ht="17.25" customHeight="1" x14ac:dyDescent="0.2"/>
    <row r="137" ht="17.25" customHeight="1" x14ac:dyDescent="0.2"/>
    <row r="138" ht="17.25" customHeight="1" x14ac:dyDescent="0.2"/>
    <row r="139" ht="17.25" customHeight="1" x14ac:dyDescent="0.2"/>
    <row r="140" ht="17.25" customHeight="1" x14ac:dyDescent="0.2"/>
    <row r="141" ht="17.25" customHeight="1" x14ac:dyDescent="0.2"/>
    <row r="142" ht="17.25" customHeight="1" x14ac:dyDescent="0.2"/>
    <row r="143" ht="17.25" customHeight="1" x14ac:dyDescent="0.2"/>
    <row r="144" ht="17.25" customHeight="1" x14ac:dyDescent="0.2"/>
    <row r="145" ht="17.25" customHeight="1" x14ac:dyDescent="0.2"/>
    <row r="146" ht="17.25" customHeight="1" x14ac:dyDescent="0.2"/>
    <row r="147" ht="17.25" customHeight="1" x14ac:dyDescent="0.2"/>
    <row r="148" ht="17.25" customHeight="1" x14ac:dyDescent="0.2"/>
    <row r="149" ht="17.25" customHeight="1" x14ac:dyDescent="0.2"/>
    <row r="150" ht="17.25" customHeight="1" x14ac:dyDescent="0.2"/>
    <row r="151" ht="17.25" customHeight="1" x14ac:dyDescent="0.2"/>
    <row r="152" ht="17.25" customHeight="1" x14ac:dyDescent="0.2"/>
    <row r="153" ht="17.25" customHeight="1" x14ac:dyDescent="0.2"/>
    <row r="154" ht="17.25" customHeight="1" x14ac:dyDescent="0.2"/>
    <row r="155" ht="17.25" customHeight="1" x14ac:dyDescent="0.2"/>
    <row r="156" ht="17.25" customHeight="1" x14ac:dyDescent="0.2"/>
    <row r="157" ht="17.25" customHeight="1" x14ac:dyDescent="0.2"/>
    <row r="158" ht="17.25" customHeight="1" x14ac:dyDescent="0.2"/>
    <row r="159" ht="17.25" customHeight="1" x14ac:dyDescent="0.2"/>
    <row r="160" ht="17.25" customHeight="1" x14ac:dyDescent="0.2"/>
    <row r="161" ht="17.25" customHeight="1" x14ac:dyDescent="0.2"/>
    <row r="162" ht="17.25" customHeight="1" x14ac:dyDescent="0.2"/>
    <row r="163" ht="17.25" customHeight="1" x14ac:dyDescent="0.2"/>
    <row r="164" ht="17.25" customHeight="1" x14ac:dyDescent="0.2"/>
    <row r="165" ht="17.25" customHeight="1" x14ac:dyDescent="0.2"/>
    <row r="166" ht="17.25" customHeight="1" x14ac:dyDescent="0.2"/>
    <row r="167" ht="17.25" customHeight="1" x14ac:dyDescent="0.2"/>
    <row r="168" ht="17.25" customHeight="1" x14ac:dyDescent="0.2"/>
    <row r="169" ht="17.25" customHeight="1" x14ac:dyDescent="0.2"/>
    <row r="170" ht="17.25" customHeight="1" x14ac:dyDescent="0.2"/>
    <row r="171" ht="17.25" customHeight="1" x14ac:dyDescent="0.2"/>
    <row r="172" ht="17.25" customHeight="1" x14ac:dyDescent="0.2"/>
    <row r="173" ht="17.25" customHeight="1" x14ac:dyDescent="0.2"/>
    <row r="174" ht="17.25" customHeight="1" x14ac:dyDescent="0.2"/>
    <row r="175" ht="17.25" customHeight="1" x14ac:dyDescent="0.2"/>
    <row r="176" ht="17.25" customHeight="1" x14ac:dyDescent="0.2"/>
    <row r="177" ht="17.25" customHeight="1" x14ac:dyDescent="0.2"/>
    <row r="178" ht="17.25" customHeight="1" x14ac:dyDescent="0.2"/>
    <row r="179" ht="17.25" customHeight="1" x14ac:dyDescent="0.2"/>
    <row r="180" ht="17.25" customHeight="1" x14ac:dyDescent="0.2"/>
    <row r="181" ht="17.25" customHeight="1" x14ac:dyDescent="0.2"/>
    <row r="182" ht="17.25" customHeight="1" x14ac:dyDescent="0.2"/>
    <row r="183" ht="17.25" customHeight="1" x14ac:dyDescent="0.2"/>
    <row r="184" ht="17.25" customHeight="1" x14ac:dyDescent="0.2"/>
    <row r="185" ht="17.25" customHeight="1" x14ac:dyDescent="0.2"/>
    <row r="186" ht="17.25" customHeight="1" x14ac:dyDescent="0.2"/>
    <row r="187" ht="17.25" customHeight="1" x14ac:dyDescent="0.2"/>
    <row r="188" ht="17.25" customHeight="1" x14ac:dyDescent="0.2"/>
    <row r="189" ht="17.25" customHeight="1" x14ac:dyDescent="0.2"/>
    <row r="190" ht="17.25" customHeight="1" x14ac:dyDescent="0.2"/>
    <row r="191" ht="17.25" customHeight="1" x14ac:dyDescent="0.2"/>
    <row r="192" ht="17.25" customHeight="1" x14ac:dyDescent="0.2"/>
    <row r="193" ht="17.25" customHeight="1" x14ac:dyDescent="0.2"/>
    <row r="194" ht="17.25" customHeight="1" x14ac:dyDescent="0.2"/>
    <row r="195" ht="17.25" customHeight="1" x14ac:dyDescent="0.2"/>
    <row r="196" ht="17.25" customHeight="1" x14ac:dyDescent="0.2"/>
    <row r="197" ht="17.25" customHeight="1" x14ac:dyDescent="0.2"/>
    <row r="198" ht="17.25" customHeight="1" x14ac:dyDescent="0.2"/>
    <row r="199" ht="17.25" customHeight="1" x14ac:dyDescent="0.2"/>
    <row r="200" ht="17.25" customHeight="1" x14ac:dyDescent="0.2"/>
    <row r="201" ht="17.25" customHeight="1" x14ac:dyDescent="0.2"/>
    <row r="202" ht="17.25" customHeight="1" x14ac:dyDescent="0.2"/>
    <row r="203" ht="17.25" customHeight="1" x14ac:dyDescent="0.2"/>
    <row r="204" ht="17.25" customHeight="1" x14ac:dyDescent="0.2"/>
    <row r="205" ht="17.25" customHeight="1" x14ac:dyDescent="0.2"/>
    <row r="206" ht="17.25" customHeight="1" x14ac:dyDescent="0.2"/>
    <row r="207" ht="17.25" customHeight="1" x14ac:dyDescent="0.2"/>
    <row r="208" ht="17.25" customHeight="1" x14ac:dyDescent="0.2"/>
    <row r="209" ht="17.25" customHeight="1" x14ac:dyDescent="0.2"/>
    <row r="210" ht="17.25" customHeight="1" x14ac:dyDescent="0.2"/>
    <row r="211" ht="17.25" customHeight="1" x14ac:dyDescent="0.2"/>
    <row r="212" ht="17.25" customHeight="1" x14ac:dyDescent="0.2"/>
    <row r="213" ht="17.25" customHeight="1" x14ac:dyDescent="0.2"/>
    <row r="214" ht="17.25" customHeight="1" x14ac:dyDescent="0.2"/>
    <row r="215" ht="17.25" customHeight="1" x14ac:dyDescent="0.2"/>
    <row r="216" ht="17.25" customHeight="1" x14ac:dyDescent="0.2"/>
    <row r="217" ht="17.25" customHeight="1" x14ac:dyDescent="0.2"/>
    <row r="218" ht="17.25" customHeight="1" x14ac:dyDescent="0.2"/>
    <row r="219" ht="17.25" customHeight="1" x14ac:dyDescent="0.2"/>
    <row r="220" ht="17.25" customHeight="1" x14ac:dyDescent="0.2"/>
    <row r="221" ht="17.25" customHeight="1" x14ac:dyDescent="0.2"/>
    <row r="222" ht="17.25" customHeight="1" x14ac:dyDescent="0.2"/>
    <row r="223" ht="17.25" customHeight="1" x14ac:dyDescent="0.2"/>
    <row r="224" ht="17.25" customHeight="1" x14ac:dyDescent="0.2"/>
    <row r="225" ht="17.25" customHeight="1" x14ac:dyDescent="0.2"/>
    <row r="226" ht="17.25" customHeight="1" x14ac:dyDescent="0.2"/>
    <row r="227" ht="17.25" customHeight="1" x14ac:dyDescent="0.2"/>
    <row r="228" ht="17.25" customHeight="1" x14ac:dyDescent="0.2"/>
    <row r="229" ht="17.25" customHeight="1" x14ac:dyDescent="0.2"/>
    <row r="230" ht="17.25" customHeight="1" x14ac:dyDescent="0.2"/>
    <row r="231" ht="17.25" customHeight="1" x14ac:dyDescent="0.2"/>
    <row r="232" ht="17.25" customHeight="1" x14ac:dyDescent="0.2"/>
    <row r="233" ht="17.25" customHeight="1" x14ac:dyDescent="0.2"/>
    <row r="234" ht="17.25" customHeight="1" x14ac:dyDescent="0.2"/>
    <row r="235" ht="17.25" customHeight="1" x14ac:dyDescent="0.2"/>
    <row r="236" ht="17.25" customHeight="1" x14ac:dyDescent="0.2"/>
    <row r="237" ht="17.25" customHeight="1" x14ac:dyDescent="0.2"/>
    <row r="238" ht="17.25" customHeight="1" x14ac:dyDescent="0.2"/>
    <row r="239" ht="17.25" customHeight="1" x14ac:dyDescent="0.2"/>
    <row r="240" ht="17.25" customHeight="1" x14ac:dyDescent="0.2"/>
    <row r="241" ht="17.25" customHeight="1" x14ac:dyDescent="0.2"/>
    <row r="242" ht="17.25" customHeight="1" x14ac:dyDescent="0.2"/>
    <row r="243" ht="17.25" customHeight="1" x14ac:dyDescent="0.2"/>
    <row r="244" ht="17.25" customHeight="1" x14ac:dyDescent="0.2"/>
    <row r="245" ht="17.25" customHeight="1" x14ac:dyDescent="0.2"/>
    <row r="246" ht="17.25" customHeight="1" x14ac:dyDescent="0.2"/>
    <row r="247" ht="17.25" customHeight="1" x14ac:dyDescent="0.2"/>
    <row r="248" ht="17.25" customHeight="1" x14ac:dyDescent="0.2"/>
    <row r="249" ht="17.25" customHeight="1" x14ac:dyDescent="0.2"/>
    <row r="250" ht="17.25" customHeight="1" x14ac:dyDescent="0.2"/>
    <row r="251" ht="17.25" customHeight="1" x14ac:dyDescent="0.2"/>
    <row r="252" ht="17.25" customHeight="1" x14ac:dyDescent="0.2"/>
    <row r="253" ht="17.25" customHeight="1" x14ac:dyDescent="0.2"/>
    <row r="254" ht="17.25" customHeight="1" x14ac:dyDescent="0.2"/>
    <row r="255" ht="17.25" customHeight="1" x14ac:dyDescent="0.2"/>
    <row r="256" ht="17.25" customHeight="1" x14ac:dyDescent="0.2"/>
    <row r="257" ht="17.25" customHeight="1" x14ac:dyDescent="0.2"/>
    <row r="258" ht="17.25" customHeight="1" x14ac:dyDescent="0.2"/>
    <row r="259" ht="17.25" customHeight="1" x14ac:dyDescent="0.2"/>
    <row r="260" ht="17.25" customHeight="1" x14ac:dyDescent="0.2"/>
    <row r="261" ht="17.25" customHeight="1" x14ac:dyDescent="0.2"/>
    <row r="262" ht="17.25" customHeight="1" x14ac:dyDescent="0.2"/>
    <row r="263" ht="17.25" customHeight="1" x14ac:dyDescent="0.2"/>
    <row r="264" ht="17.25" customHeight="1" x14ac:dyDescent="0.2"/>
    <row r="265" ht="17.25" customHeight="1" x14ac:dyDescent="0.2"/>
    <row r="266" ht="17.25" customHeight="1" x14ac:dyDescent="0.2"/>
    <row r="267" ht="17.25" customHeight="1" x14ac:dyDescent="0.2"/>
    <row r="268" ht="17.25" customHeight="1" x14ac:dyDescent="0.2"/>
    <row r="269" ht="17.25" customHeight="1" x14ac:dyDescent="0.2"/>
    <row r="270" ht="17.25" customHeight="1" x14ac:dyDescent="0.2"/>
    <row r="271" ht="17.25" customHeight="1" x14ac:dyDescent="0.2"/>
    <row r="272" ht="17.25" customHeight="1" x14ac:dyDescent="0.2"/>
    <row r="273" ht="17.25" customHeight="1" x14ac:dyDescent="0.2"/>
    <row r="274" ht="17.25" customHeight="1" x14ac:dyDescent="0.2"/>
    <row r="275" ht="17.25" customHeight="1" x14ac:dyDescent="0.2"/>
    <row r="276" ht="17.25" customHeight="1" x14ac:dyDescent="0.2"/>
    <row r="277" ht="17.25" customHeight="1" x14ac:dyDescent="0.2"/>
    <row r="278" ht="17.25" customHeight="1" x14ac:dyDescent="0.2"/>
    <row r="279" ht="17.25" customHeight="1" x14ac:dyDescent="0.2"/>
    <row r="280" ht="17.25" customHeight="1" x14ac:dyDescent="0.2"/>
    <row r="281" ht="17.25" customHeight="1" x14ac:dyDescent="0.2"/>
    <row r="282" ht="17.25" customHeight="1" x14ac:dyDescent="0.2"/>
    <row r="283" ht="17.25" customHeight="1" x14ac:dyDescent="0.2"/>
    <row r="284" ht="17.25" customHeight="1" x14ac:dyDescent="0.2"/>
    <row r="285" ht="17.25" customHeight="1" x14ac:dyDescent="0.2"/>
    <row r="286" ht="17.25" customHeight="1" x14ac:dyDescent="0.2"/>
    <row r="287" ht="17.25" customHeight="1" x14ac:dyDescent="0.2"/>
    <row r="288" ht="17.25" customHeight="1" x14ac:dyDescent="0.2"/>
    <row r="289" ht="17.25" customHeight="1" x14ac:dyDescent="0.2"/>
    <row r="290" ht="17.25" customHeight="1" x14ac:dyDescent="0.2"/>
    <row r="291" ht="17.25" customHeight="1" x14ac:dyDescent="0.2"/>
    <row r="292" ht="17.25" customHeight="1" x14ac:dyDescent="0.2"/>
    <row r="293" ht="17.25" customHeight="1" x14ac:dyDescent="0.2"/>
    <row r="294" ht="17.25" customHeight="1" x14ac:dyDescent="0.2"/>
    <row r="295" ht="17.25" customHeight="1" x14ac:dyDescent="0.2"/>
    <row r="296" ht="17.25" customHeight="1" x14ac:dyDescent="0.2"/>
    <row r="297" ht="17.25" customHeight="1" x14ac:dyDescent="0.2"/>
    <row r="298" ht="17.25" customHeight="1" x14ac:dyDescent="0.2"/>
    <row r="299" ht="17.25" customHeight="1" x14ac:dyDescent="0.2"/>
    <row r="300" ht="17.25" customHeight="1" x14ac:dyDescent="0.2"/>
    <row r="301" ht="17.25" customHeight="1" x14ac:dyDescent="0.2"/>
    <row r="302" ht="17.25" customHeight="1" x14ac:dyDescent="0.2"/>
    <row r="303" ht="17.25" customHeight="1" x14ac:dyDescent="0.2"/>
    <row r="304" ht="17.25" customHeight="1" x14ac:dyDescent="0.2"/>
    <row r="305" ht="17.25" customHeight="1" x14ac:dyDescent="0.2"/>
    <row r="306" ht="17.25" customHeight="1" x14ac:dyDescent="0.2"/>
    <row r="307" ht="17.25" customHeight="1" x14ac:dyDescent="0.2"/>
    <row r="308" ht="17.25" customHeight="1" x14ac:dyDescent="0.2"/>
    <row r="309" ht="17.25" customHeight="1" x14ac:dyDescent="0.2"/>
    <row r="310" ht="17.25" customHeight="1" x14ac:dyDescent="0.2"/>
    <row r="311" ht="17.25" customHeight="1" x14ac:dyDescent="0.2"/>
    <row r="312" ht="17.25" customHeight="1" x14ac:dyDescent="0.2"/>
    <row r="313" ht="17.25" customHeight="1" x14ac:dyDescent="0.2"/>
    <row r="314" ht="17.25" customHeight="1" x14ac:dyDescent="0.2"/>
    <row r="315" ht="17.25" customHeight="1" x14ac:dyDescent="0.2"/>
    <row r="316" ht="17.25" customHeight="1" x14ac:dyDescent="0.2"/>
    <row r="317" ht="17.25" customHeight="1" x14ac:dyDescent="0.2"/>
    <row r="318" ht="17.25" customHeight="1" x14ac:dyDescent="0.2"/>
    <row r="319" ht="17.25" customHeight="1" x14ac:dyDescent="0.2"/>
    <row r="320" ht="17.25" customHeight="1" x14ac:dyDescent="0.2"/>
    <row r="321" ht="17.25" customHeight="1" x14ac:dyDescent="0.2"/>
    <row r="322" ht="17.25" customHeight="1" x14ac:dyDescent="0.2"/>
    <row r="323" ht="17.25" customHeight="1" x14ac:dyDescent="0.2"/>
    <row r="324" ht="17.25" customHeight="1" x14ac:dyDescent="0.2"/>
    <row r="325" ht="17.25" customHeight="1" x14ac:dyDescent="0.2"/>
    <row r="326" ht="17.25" customHeight="1" x14ac:dyDescent="0.2"/>
    <row r="327" ht="17.25" customHeight="1" x14ac:dyDescent="0.2"/>
    <row r="328" ht="17.25" customHeight="1" x14ac:dyDescent="0.2"/>
    <row r="329" ht="17.25" customHeight="1" x14ac:dyDescent="0.2"/>
    <row r="330" ht="17.25" customHeight="1" x14ac:dyDescent="0.2"/>
    <row r="331" ht="17.25" customHeight="1" x14ac:dyDescent="0.2"/>
    <row r="332" ht="17.25" customHeight="1" x14ac:dyDescent="0.2"/>
    <row r="333" ht="17.25" customHeight="1" x14ac:dyDescent="0.2"/>
    <row r="334" ht="17.25" customHeight="1" x14ac:dyDescent="0.2"/>
    <row r="335" ht="17.25" customHeight="1" x14ac:dyDescent="0.2"/>
    <row r="336" ht="17.25" customHeight="1" x14ac:dyDescent="0.2"/>
    <row r="337" ht="17.25" customHeight="1" x14ac:dyDescent="0.2"/>
    <row r="338" ht="17.25" customHeight="1" x14ac:dyDescent="0.2"/>
    <row r="339" ht="17.25" customHeight="1" x14ac:dyDescent="0.2"/>
    <row r="340" ht="17.25" customHeight="1" x14ac:dyDescent="0.2"/>
    <row r="341" ht="17.25" customHeight="1" x14ac:dyDescent="0.2"/>
    <row r="342" ht="17.25" customHeight="1" x14ac:dyDescent="0.2"/>
    <row r="343" ht="17.25" customHeight="1" x14ac:dyDescent="0.2"/>
    <row r="344" ht="17.25" customHeight="1" x14ac:dyDescent="0.2"/>
    <row r="345" ht="17.25" customHeight="1" x14ac:dyDescent="0.2"/>
    <row r="346" ht="17.25" customHeight="1" x14ac:dyDescent="0.2"/>
    <row r="347" ht="17.25" customHeight="1" x14ac:dyDescent="0.2"/>
    <row r="348" ht="17.25" customHeight="1" x14ac:dyDescent="0.2"/>
    <row r="349" ht="17.25" customHeight="1" x14ac:dyDescent="0.2"/>
    <row r="350" ht="17.25" customHeight="1" x14ac:dyDescent="0.2"/>
    <row r="351" ht="17.25" customHeight="1" x14ac:dyDescent="0.2"/>
    <row r="352" ht="17.25" customHeight="1" x14ac:dyDescent="0.2"/>
    <row r="353" ht="17.25" customHeight="1" x14ac:dyDescent="0.2"/>
    <row r="354" ht="17.25" customHeight="1" x14ac:dyDescent="0.2"/>
    <row r="355" ht="17.25" customHeight="1" x14ac:dyDescent="0.2"/>
    <row r="356" ht="17.25" customHeight="1" x14ac:dyDescent="0.2"/>
    <row r="357" ht="17.25" customHeight="1" x14ac:dyDescent="0.2"/>
    <row r="358" ht="17.25" customHeight="1" x14ac:dyDescent="0.2"/>
    <row r="359" ht="17.25" customHeight="1" x14ac:dyDescent="0.2"/>
    <row r="360" ht="17.25" customHeight="1" x14ac:dyDescent="0.2"/>
    <row r="361" ht="17.25" customHeight="1" x14ac:dyDescent="0.2"/>
    <row r="362" ht="17.25" customHeight="1" x14ac:dyDescent="0.2"/>
    <row r="363" ht="17.25" customHeight="1" x14ac:dyDescent="0.2"/>
    <row r="364" ht="17.25" customHeight="1" x14ac:dyDescent="0.2"/>
    <row r="365" ht="17.25" customHeight="1" x14ac:dyDescent="0.2"/>
    <row r="366" ht="17.25" customHeight="1" x14ac:dyDescent="0.2"/>
    <row r="367" ht="17.25" customHeight="1" x14ac:dyDescent="0.2"/>
    <row r="368" ht="17.25" customHeight="1" x14ac:dyDescent="0.2"/>
    <row r="369" ht="17.25" customHeight="1" x14ac:dyDescent="0.2"/>
    <row r="370" ht="17.25" customHeight="1" x14ac:dyDescent="0.2"/>
    <row r="371" ht="17.25" customHeight="1" x14ac:dyDescent="0.2"/>
    <row r="372" ht="17.25" customHeight="1" x14ac:dyDescent="0.2"/>
    <row r="373" ht="17.25" customHeight="1" x14ac:dyDescent="0.2"/>
    <row r="374" ht="17.25" customHeight="1" x14ac:dyDescent="0.2"/>
    <row r="375" ht="17.25" customHeight="1" x14ac:dyDescent="0.2"/>
    <row r="376" ht="17.25" customHeight="1" x14ac:dyDescent="0.2"/>
    <row r="377" ht="17.25" customHeight="1" x14ac:dyDescent="0.2"/>
    <row r="378" ht="17.25" customHeight="1" x14ac:dyDescent="0.2"/>
    <row r="379" ht="17.25" customHeight="1" x14ac:dyDescent="0.2"/>
    <row r="380" ht="17.25" customHeight="1" x14ac:dyDescent="0.2"/>
    <row r="381" ht="17.25" customHeight="1" x14ac:dyDescent="0.2"/>
    <row r="382" ht="17.25" customHeight="1" x14ac:dyDescent="0.2"/>
    <row r="383" ht="17.25" customHeight="1" x14ac:dyDescent="0.2"/>
    <row r="384" ht="17.25" customHeight="1" x14ac:dyDescent="0.2"/>
    <row r="385" ht="17.25" customHeight="1" x14ac:dyDescent="0.2"/>
    <row r="386" ht="17.25" customHeight="1" x14ac:dyDescent="0.2"/>
    <row r="387" ht="17.25" customHeight="1" x14ac:dyDescent="0.2"/>
    <row r="388" ht="17.25" customHeight="1" x14ac:dyDescent="0.2"/>
    <row r="389" ht="17.25" customHeight="1" x14ac:dyDescent="0.2"/>
    <row r="390" ht="17.25" customHeight="1" x14ac:dyDescent="0.2"/>
    <row r="391" ht="17.25" customHeight="1" x14ac:dyDescent="0.2"/>
    <row r="392" ht="17.25" customHeight="1" x14ac:dyDescent="0.2"/>
    <row r="393" ht="17.25" customHeight="1" x14ac:dyDescent="0.2"/>
    <row r="394" ht="17.25" customHeight="1" x14ac:dyDescent="0.2"/>
    <row r="395" ht="17.25" customHeight="1" x14ac:dyDescent="0.2"/>
    <row r="396" ht="17.25" customHeight="1" x14ac:dyDescent="0.2"/>
    <row r="397" ht="17.25" customHeight="1" x14ac:dyDescent="0.2"/>
    <row r="398" ht="17.25" customHeight="1" x14ac:dyDescent="0.2"/>
    <row r="399" ht="17.25" customHeight="1" x14ac:dyDescent="0.2"/>
    <row r="400" ht="17.25" customHeight="1" x14ac:dyDescent="0.2"/>
    <row r="401" ht="17.25" customHeight="1" x14ac:dyDescent="0.2"/>
    <row r="402" ht="17.25" customHeight="1" x14ac:dyDescent="0.2"/>
    <row r="403" ht="17.25" customHeight="1" x14ac:dyDescent="0.2"/>
    <row r="404" ht="17.25" customHeight="1" x14ac:dyDescent="0.2"/>
    <row r="405" ht="17.25" customHeight="1" x14ac:dyDescent="0.2"/>
    <row r="406" ht="17.25" customHeight="1" x14ac:dyDescent="0.2"/>
    <row r="407" ht="17.25" customHeight="1" x14ac:dyDescent="0.2"/>
    <row r="408" ht="17.25" customHeight="1" x14ac:dyDescent="0.2"/>
    <row r="409" ht="17.25" customHeight="1" x14ac:dyDescent="0.2"/>
    <row r="410" ht="17.25" customHeight="1" x14ac:dyDescent="0.2"/>
    <row r="411" ht="17.25" customHeight="1" x14ac:dyDescent="0.2"/>
    <row r="412" ht="17.25" customHeight="1" x14ac:dyDescent="0.2"/>
    <row r="413" ht="17.25" customHeight="1" x14ac:dyDescent="0.2"/>
    <row r="414" ht="17.25" customHeight="1" x14ac:dyDescent="0.2"/>
    <row r="415" ht="17.25" customHeight="1" x14ac:dyDescent="0.2"/>
    <row r="416" ht="17.25" customHeight="1" x14ac:dyDescent="0.2"/>
    <row r="417" ht="17.25" customHeight="1" x14ac:dyDescent="0.2"/>
    <row r="418" ht="17.25" customHeight="1" x14ac:dyDescent="0.2"/>
    <row r="419" ht="17.25" customHeight="1" x14ac:dyDescent="0.2"/>
    <row r="420" ht="17.25" customHeight="1" x14ac:dyDescent="0.2"/>
    <row r="421" ht="17.25" customHeight="1" x14ac:dyDescent="0.2"/>
    <row r="422" ht="17.25" customHeight="1" x14ac:dyDescent="0.2"/>
    <row r="423" ht="17.25" customHeight="1" x14ac:dyDescent="0.2"/>
    <row r="424" ht="17.25" customHeight="1" x14ac:dyDescent="0.2"/>
    <row r="425" ht="17.25" customHeight="1" x14ac:dyDescent="0.2"/>
    <row r="426" ht="17.25" customHeight="1" x14ac:dyDescent="0.2"/>
    <row r="427" ht="17.25" customHeight="1" x14ac:dyDescent="0.2"/>
    <row r="428" ht="17.25" customHeight="1" x14ac:dyDescent="0.2"/>
    <row r="429" ht="17.25" customHeight="1" x14ac:dyDescent="0.2"/>
    <row r="430" ht="17.25" customHeight="1" x14ac:dyDescent="0.2"/>
    <row r="431" ht="17.25" customHeight="1" x14ac:dyDescent="0.2"/>
    <row r="432" ht="17.25" customHeight="1" x14ac:dyDescent="0.2"/>
    <row r="433" ht="17.25" customHeight="1" x14ac:dyDescent="0.2"/>
    <row r="434" ht="17.25" customHeight="1" x14ac:dyDescent="0.2"/>
    <row r="435" ht="17.25" customHeight="1" x14ac:dyDescent="0.2"/>
    <row r="436" ht="17.25" customHeight="1" x14ac:dyDescent="0.2"/>
    <row r="437" ht="17.25" customHeight="1" x14ac:dyDescent="0.2"/>
    <row r="438" ht="17.25" customHeight="1" x14ac:dyDescent="0.2"/>
    <row r="439" ht="17.25" customHeight="1" x14ac:dyDescent="0.2"/>
    <row r="440" ht="17.25" customHeight="1" x14ac:dyDescent="0.2"/>
    <row r="441" ht="17.25" customHeight="1" x14ac:dyDescent="0.2"/>
    <row r="442" ht="17.25" customHeight="1" x14ac:dyDescent="0.2"/>
    <row r="443" ht="17.25" customHeight="1" x14ac:dyDescent="0.2"/>
    <row r="444" ht="17.25" customHeight="1" x14ac:dyDescent="0.2"/>
    <row r="445" ht="17.25" customHeight="1" x14ac:dyDescent="0.2"/>
    <row r="446" ht="17.25" customHeight="1" x14ac:dyDescent="0.2"/>
    <row r="447" ht="17.25" customHeight="1" x14ac:dyDescent="0.2"/>
    <row r="448" ht="17.25" customHeight="1" x14ac:dyDescent="0.2"/>
    <row r="449" ht="17.25" customHeight="1" x14ac:dyDescent="0.2"/>
    <row r="450" ht="17.25" customHeight="1" x14ac:dyDescent="0.2"/>
    <row r="451" ht="17.25" customHeight="1" x14ac:dyDescent="0.2"/>
    <row r="452" ht="17.25" customHeight="1" x14ac:dyDescent="0.2"/>
    <row r="453" ht="17.25" customHeight="1" x14ac:dyDescent="0.2"/>
    <row r="454" ht="17.25" customHeight="1" x14ac:dyDescent="0.2"/>
    <row r="455" ht="17.25" customHeight="1" x14ac:dyDescent="0.2"/>
    <row r="456" ht="17.25" customHeight="1" x14ac:dyDescent="0.2"/>
    <row r="457" ht="17.25" customHeight="1" x14ac:dyDescent="0.2"/>
    <row r="458" ht="17.25" customHeight="1" x14ac:dyDescent="0.2"/>
    <row r="459" ht="17.25" customHeight="1" x14ac:dyDescent="0.2"/>
    <row r="460" ht="17.25" customHeight="1" x14ac:dyDescent="0.2"/>
    <row r="461" ht="17.25" customHeight="1" x14ac:dyDescent="0.2"/>
    <row r="462" ht="17.25" customHeight="1" x14ac:dyDescent="0.2"/>
    <row r="463" ht="17.25" customHeight="1" x14ac:dyDescent="0.2"/>
    <row r="464" ht="17.25" customHeight="1" x14ac:dyDescent="0.2"/>
    <row r="465" ht="17.25" customHeight="1" x14ac:dyDescent="0.2"/>
    <row r="466" ht="17.25" customHeight="1" x14ac:dyDescent="0.2"/>
    <row r="467" ht="17.25" customHeight="1" x14ac:dyDescent="0.2"/>
    <row r="468" ht="17.25" customHeight="1" x14ac:dyDescent="0.2"/>
    <row r="469" ht="17.25" customHeight="1" x14ac:dyDescent="0.2"/>
    <row r="470" ht="17.25" customHeight="1" x14ac:dyDescent="0.2"/>
    <row r="471" ht="17.25" customHeight="1" x14ac:dyDescent="0.2"/>
    <row r="472" ht="17.25" customHeight="1" x14ac:dyDescent="0.2"/>
    <row r="473" ht="17.25" customHeight="1" x14ac:dyDescent="0.2"/>
    <row r="474" ht="17.25" customHeight="1" x14ac:dyDescent="0.2"/>
    <row r="475" ht="17.25" customHeight="1" x14ac:dyDescent="0.2"/>
    <row r="476" ht="17.25" customHeight="1" x14ac:dyDescent="0.2"/>
    <row r="477" ht="17.25" customHeight="1" x14ac:dyDescent="0.2"/>
    <row r="478" ht="17.25" customHeight="1" x14ac:dyDescent="0.2"/>
    <row r="479" ht="17.25" customHeight="1" x14ac:dyDescent="0.2"/>
    <row r="480" ht="17.25" customHeight="1" x14ac:dyDescent="0.2"/>
    <row r="481" ht="17.25" customHeight="1" x14ac:dyDescent="0.2"/>
    <row r="482" ht="17.25" customHeight="1" x14ac:dyDescent="0.2"/>
    <row r="483" ht="17.25" customHeight="1" x14ac:dyDescent="0.2"/>
    <row r="484" ht="17.25" customHeight="1" x14ac:dyDescent="0.2"/>
    <row r="485" ht="17.25" customHeight="1" x14ac:dyDescent="0.2"/>
    <row r="486" ht="17.25" customHeight="1" x14ac:dyDescent="0.2"/>
    <row r="487" ht="17.25" customHeight="1" x14ac:dyDescent="0.2"/>
    <row r="488" ht="17.25" customHeight="1" x14ac:dyDescent="0.2"/>
    <row r="489" ht="17.25" customHeight="1" x14ac:dyDescent="0.2"/>
    <row r="490" ht="17.25" customHeight="1" x14ac:dyDescent="0.2"/>
    <row r="491" ht="17.25" customHeight="1" x14ac:dyDescent="0.2"/>
    <row r="492" ht="17.25" customHeight="1" x14ac:dyDescent="0.2"/>
    <row r="493" ht="17.25" customHeight="1" x14ac:dyDescent="0.2"/>
    <row r="494" ht="17.25" customHeight="1" x14ac:dyDescent="0.2"/>
    <row r="495" ht="17.25" customHeight="1" x14ac:dyDescent="0.2"/>
    <row r="496" ht="17.25" customHeight="1" x14ac:dyDescent="0.2"/>
    <row r="497" ht="17.25" customHeight="1" x14ac:dyDescent="0.2"/>
    <row r="498" ht="17.25" customHeight="1" x14ac:dyDescent="0.2"/>
    <row r="499" ht="17.25" customHeight="1" x14ac:dyDescent="0.2"/>
    <row r="500" ht="17.25" customHeight="1" x14ac:dyDescent="0.2"/>
    <row r="501" ht="17.25" customHeight="1" x14ac:dyDescent="0.2"/>
    <row r="502" ht="17.25" customHeight="1" x14ac:dyDescent="0.2"/>
    <row r="503" ht="17.25" customHeight="1" x14ac:dyDescent="0.2"/>
    <row r="504" ht="17.25" customHeight="1" x14ac:dyDescent="0.2"/>
    <row r="505" ht="17.25" customHeight="1" x14ac:dyDescent="0.2"/>
    <row r="506" ht="17.25" customHeight="1" x14ac:dyDescent="0.2"/>
    <row r="507" ht="17.25" customHeight="1" x14ac:dyDescent="0.2"/>
    <row r="508" ht="17.25" customHeight="1" x14ac:dyDescent="0.2"/>
    <row r="509" ht="17.25" customHeight="1" x14ac:dyDescent="0.2"/>
    <row r="510" ht="17.25" customHeight="1" x14ac:dyDescent="0.2"/>
    <row r="511" ht="17.25" customHeight="1" x14ac:dyDescent="0.2"/>
    <row r="512" ht="17.25" customHeight="1" x14ac:dyDescent="0.2"/>
    <row r="513" ht="17.25" customHeight="1" x14ac:dyDescent="0.2"/>
    <row r="514" ht="17.25" customHeight="1" x14ac:dyDescent="0.2"/>
    <row r="515" ht="17.25" customHeight="1" x14ac:dyDescent="0.2"/>
    <row r="516" ht="17.25" customHeight="1" x14ac:dyDescent="0.2"/>
    <row r="517" ht="17.25" customHeight="1" x14ac:dyDescent="0.2"/>
    <row r="518" ht="17.25" customHeight="1" x14ac:dyDescent="0.2"/>
    <row r="519" ht="17.25" customHeight="1" x14ac:dyDescent="0.2"/>
    <row r="520" ht="17.25" customHeight="1" x14ac:dyDescent="0.2"/>
    <row r="521" ht="17.25" customHeight="1" x14ac:dyDescent="0.2"/>
    <row r="522" ht="17.25" customHeight="1" x14ac:dyDescent="0.2"/>
    <row r="523" ht="17.25" customHeight="1" x14ac:dyDescent="0.2"/>
    <row r="524" ht="17.25" customHeight="1" x14ac:dyDescent="0.2"/>
    <row r="525" ht="17.25" customHeight="1" x14ac:dyDescent="0.2"/>
    <row r="526" ht="17.25" customHeight="1" x14ac:dyDescent="0.2"/>
    <row r="527" ht="17.25" customHeight="1" x14ac:dyDescent="0.2"/>
    <row r="528" ht="17.25" customHeight="1" x14ac:dyDescent="0.2"/>
    <row r="529" ht="17.25" customHeight="1" x14ac:dyDescent="0.2"/>
    <row r="530" ht="17.25" customHeight="1" x14ac:dyDescent="0.2"/>
    <row r="531" ht="17.25" customHeight="1" x14ac:dyDescent="0.2"/>
    <row r="532" ht="17.25" customHeight="1" x14ac:dyDescent="0.2"/>
    <row r="533" ht="17.25" customHeight="1" x14ac:dyDescent="0.2"/>
    <row r="534" ht="17.25" customHeight="1" x14ac:dyDescent="0.2"/>
    <row r="535" ht="17.25" customHeight="1" x14ac:dyDescent="0.2"/>
    <row r="536" ht="17.25" customHeight="1" x14ac:dyDescent="0.2"/>
    <row r="537" ht="17.25" customHeight="1" x14ac:dyDescent="0.2"/>
    <row r="538" ht="17.25" customHeight="1" x14ac:dyDescent="0.2"/>
    <row r="539" ht="17.25" customHeight="1" x14ac:dyDescent="0.2"/>
    <row r="540" ht="17.25" customHeight="1" x14ac:dyDescent="0.2"/>
    <row r="541" ht="17.25" customHeight="1" x14ac:dyDescent="0.2"/>
    <row r="542" ht="17.25" customHeight="1" x14ac:dyDescent="0.2"/>
    <row r="543" ht="17.25" customHeight="1" x14ac:dyDescent="0.2"/>
    <row r="544" ht="17.25" customHeight="1" x14ac:dyDescent="0.2"/>
    <row r="545" ht="17.25" customHeight="1" x14ac:dyDescent="0.2"/>
    <row r="546" ht="17.25" customHeight="1" x14ac:dyDescent="0.2"/>
    <row r="547" ht="17.25" customHeight="1" x14ac:dyDescent="0.2"/>
    <row r="548" ht="17.25" customHeight="1" x14ac:dyDescent="0.2"/>
    <row r="549" ht="17.25" customHeight="1" x14ac:dyDescent="0.2"/>
    <row r="550" ht="17.25" customHeight="1" x14ac:dyDescent="0.2"/>
    <row r="551" ht="17.25" customHeight="1" x14ac:dyDescent="0.2"/>
    <row r="552" ht="17.25" customHeight="1" x14ac:dyDescent="0.2"/>
    <row r="553" ht="17.25" customHeight="1" x14ac:dyDescent="0.2"/>
    <row r="554" ht="17.25" customHeight="1" x14ac:dyDescent="0.2"/>
    <row r="555" ht="17.25" customHeight="1" x14ac:dyDescent="0.2"/>
    <row r="556" ht="17.25" customHeight="1" x14ac:dyDescent="0.2"/>
    <row r="557" ht="17.25" customHeight="1" x14ac:dyDescent="0.2"/>
    <row r="558" ht="17.25" customHeight="1" x14ac:dyDescent="0.2"/>
    <row r="559" ht="17.25" customHeight="1" x14ac:dyDescent="0.2"/>
    <row r="560" ht="17.25" customHeight="1" x14ac:dyDescent="0.2"/>
    <row r="561" ht="17.25" customHeight="1" x14ac:dyDescent="0.2"/>
    <row r="562" ht="17.25" customHeight="1" x14ac:dyDescent="0.2"/>
    <row r="563" ht="17.25" customHeight="1" x14ac:dyDescent="0.2"/>
    <row r="564" ht="17.25" customHeight="1" x14ac:dyDescent="0.2"/>
    <row r="565" ht="17.25" customHeight="1" x14ac:dyDescent="0.2"/>
    <row r="566" ht="17.25" customHeight="1" x14ac:dyDescent="0.2"/>
    <row r="567" ht="17.25" customHeight="1" x14ac:dyDescent="0.2"/>
    <row r="568" ht="17.25" customHeight="1" x14ac:dyDescent="0.2"/>
    <row r="569" ht="17.25" customHeight="1" x14ac:dyDescent="0.2"/>
    <row r="570" ht="17.25" customHeight="1" x14ac:dyDescent="0.2"/>
    <row r="571" ht="17.25" customHeight="1" x14ac:dyDescent="0.2"/>
    <row r="572" ht="17.25" customHeight="1" x14ac:dyDescent="0.2"/>
    <row r="573" ht="17.25" customHeight="1" x14ac:dyDescent="0.2"/>
    <row r="574" ht="17.25" customHeight="1" x14ac:dyDescent="0.2"/>
    <row r="575" ht="17.25" customHeight="1" x14ac:dyDescent="0.2"/>
    <row r="576" ht="17.25" customHeight="1" x14ac:dyDescent="0.2"/>
    <row r="577" ht="17.25" customHeight="1" x14ac:dyDescent="0.2"/>
    <row r="578" ht="17.25" customHeight="1" x14ac:dyDescent="0.2"/>
    <row r="579" ht="17.25" customHeight="1" x14ac:dyDescent="0.2"/>
    <row r="580" ht="17.25" customHeight="1" x14ac:dyDescent="0.2"/>
    <row r="581" ht="17.25" customHeight="1" x14ac:dyDescent="0.2"/>
    <row r="582" ht="17.25" customHeight="1" x14ac:dyDescent="0.2"/>
    <row r="583" ht="17.25" customHeight="1" x14ac:dyDescent="0.2"/>
    <row r="584" ht="17.25" customHeight="1" x14ac:dyDescent="0.2"/>
    <row r="585" ht="17.25" customHeight="1" x14ac:dyDescent="0.2"/>
    <row r="586" ht="17.25" customHeight="1" x14ac:dyDescent="0.2"/>
    <row r="587" ht="17.25" customHeight="1" x14ac:dyDescent="0.2"/>
    <row r="588" ht="17.25" customHeight="1" x14ac:dyDescent="0.2"/>
    <row r="589" ht="17.25" customHeight="1" x14ac:dyDescent="0.2"/>
    <row r="590" ht="17.25" customHeight="1" x14ac:dyDescent="0.2"/>
    <row r="591" ht="17.25" customHeight="1" x14ac:dyDescent="0.2"/>
    <row r="592" ht="17.25" customHeight="1" x14ac:dyDescent="0.2"/>
    <row r="593" ht="17.25" customHeight="1" x14ac:dyDescent="0.2"/>
    <row r="594" ht="17.25" customHeight="1" x14ac:dyDescent="0.2"/>
    <row r="595" ht="17.25" customHeight="1" x14ac:dyDescent="0.2"/>
    <row r="596" ht="17.25" customHeight="1" x14ac:dyDescent="0.2"/>
    <row r="597" ht="17.25" customHeight="1" x14ac:dyDescent="0.2"/>
    <row r="598" ht="17.25" customHeight="1" x14ac:dyDescent="0.2"/>
    <row r="599" ht="17.25" customHeight="1" x14ac:dyDescent="0.2"/>
    <row r="600" ht="17.25" customHeight="1" x14ac:dyDescent="0.2"/>
    <row r="601" ht="17.25" customHeight="1" x14ac:dyDescent="0.2"/>
    <row r="602" ht="17.25" customHeight="1" x14ac:dyDescent="0.2"/>
    <row r="603" ht="17.25" customHeight="1" x14ac:dyDescent="0.2"/>
    <row r="604" ht="17.25" customHeight="1" x14ac:dyDescent="0.2"/>
    <row r="605" ht="17.25" customHeight="1" x14ac:dyDescent="0.2"/>
    <row r="606" ht="17.25" customHeight="1" x14ac:dyDescent="0.2"/>
    <row r="607" ht="17.25" customHeight="1" x14ac:dyDescent="0.2"/>
    <row r="608" ht="17.25" customHeight="1" x14ac:dyDescent="0.2"/>
    <row r="609" ht="17.25" customHeight="1" x14ac:dyDescent="0.2"/>
    <row r="610" ht="17.25" customHeight="1" x14ac:dyDescent="0.2"/>
    <row r="611" ht="17.25" customHeight="1" x14ac:dyDescent="0.2"/>
    <row r="612" ht="17.25" customHeight="1" x14ac:dyDescent="0.2"/>
    <row r="613" ht="17.25" customHeight="1" x14ac:dyDescent="0.2"/>
    <row r="614" ht="17.25" customHeight="1" x14ac:dyDescent="0.2"/>
    <row r="615" ht="17.25" customHeight="1" x14ac:dyDescent="0.2"/>
    <row r="616" ht="17.25" customHeight="1" x14ac:dyDescent="0.2"/>
    <row r="617" ht="17.25" customHeight="1" x14ac:dyDescent="0.2"/>
    <row r="618" ht="17.25" customHeight="1" x14ac:dyDescent="0.2"/>
    <row r="619" ht="17.25" customHeight="1" x14ac:dyDescent="0.2"/>
    <row r="620" ht="17.25" customHeight="1" x14ac:dyDescent="0.2"/>
    <row r="621" ht="17.25" customHeight="1" x14ac:dyDescent="0.2"/>
    <row r="622" ht="17.25" customHeight="1" x14ac:dyDescent="0.2"/>
    <row r="623" ht="17.25" customHeight="1" x14ac:dyDescent="0.2"/>
    <row r="624" ht="17.25" customHeight="1" x14ac:dyDescent="0.2"/>
    <row r="625" ht="17.25" customHeight="1" x14ac:dyDescent="0.2"/>
    <row r="626" ht="17.25" customHeight="1" x14ac:dyDescent="0.2"/>
    <row r="627" ht="17.25" customHeight="1" x14ac:dyDescent="0.2"/>
    <row r="628" ht="17.25" customHeight="1" x14ac:dyDescent="0.2"/>
    <row r="629" ht="17.25" customHeight="1" x14ac:dyDescent="0.2"/>
    <row r="630" ht="17.25" customHeight="1" x14ac:dyDescent="0.2"/>
    <row r="631" ht="17.25" customHeight="1" x14ac:dyDescent="0.2"/>
    <row r="632" ht="17.25" customHeight="1" x14ac:dyDescent="0.2"/>
    <row r="633" ht="17.25" customHeight="1" x14ac:dyDescent="0.2"/>
    <row r="634" ht="17.25" customHeight="1" x14ac:dyDescent="0.2"/>
    <row r="635" ht="17.25" customHeight="1" x14ac:dyDescent="0.2"/>
    <row r="636" ht="17.25" customHeight="1" x14ac:dyDescent="0.2"/>
    <row r="637" ht="17.25" customHeight="1" x14ac:dyDescent="0.2"/>
    <row r="638" ht="17.25" customHeight="1" x14ac:dyDescent="0.2"/>
    <row r="639" ht="17.25" customHeight="1" x14ac:dyDescent="0.2"/>
    <row r="640" ht="17.25" customHeight="1" x14ac:dyDescent="0.2"/>
    <row r="641" ht="17.25" customHeight="1" x14ac:dyDescent="0.2"/>
    <row r="642" ht="17.25" customHeight="1" x14ac:dyDescent="0.2"/>
    <row r="643" ht="17.25" customHeight="1" x14ac:dyDescent="0.2"/>
    <row r="644" ht="17.25" customHeight="1" x14ac:dyDescent="0.2"/>
    <row r="645" ht="17.25" customHeight="1" x14ac:dyDescent="0.2"/>
    <row r="646" ht="17.25" customHeight="1" x14ac:dyDescent="0.2"/>
    <row r="647" ht="17.25" customHeight="1" x14ac:dyDescent="0.2"/>
    <row r="648" ht="17.25" customHeight="1" x14ac:dyDescent="0.2"/>
    <row r="649" ht="17.25" customHeight="1" x14ac:dyDescent="0.2"/>
    <row r="650" ht="17.25" customHeight="1" x14ac:dyDescent="0.2"/>
    <row r="651" ht="17.25" customHeight="1" x14ac:dyDescent="0.2"/>
    <row r="652" ht="17.25" customHeight="1" x14ac:dyDescent="0.2"/>
    <row r="653" ht="17.25" customHeight="1" x14ac:dyDescent="0.2"/>
    <row r="654" ht="17.25" customHeight="1" x14ac:dyDescent="0.2"/>
    <row r="655" ht="17.25" customHeight="1" x14ac:dyDescent="0.2"/>
    <row r="656" ht="17.25" customHeight="1" x14ac:dyDescent="0.2"/>
    <row r="657" ht="17.25" customHeight="1" x14ac:dyDescent="0.2"/>
    <row r="658" ht="17.25" customHeight="1" x14ac:dyDescent="0.2"/>
    <row r="659" ht="17.25" customHeight="1" x14ac:dyDescent="0.2"/>
    <row r="660" ht="17.25" customHeight="1" x14ac:dyDescent="0.2"/>
    <row r="661" ht="17.25" customHeight="1" x14ac:dyDescent="0.2"/>
    <row r="662" ht="17.25" customHeight="1" x14ac:dyDescent="0.2"/>
    <row r="663" ht="17.25" customHeight="1" x14ac:dyDescent="0.2"/>
    <row r="664" ht="17.25" customHeight="1" x14ac:dyDescent="0.2"/>
    <row r="665" ht="17.25" customHeight="1" x14ac:dyDescent="0.2"/>
    <row r="666" ht="17.25" customHeight="1" x14ac:dyDescent="0.2"/>
    <row r="667" ht="17.25" customHeight="1" x14ac:dyDescent="0.2"/>
    <row r="668" ht="17.25" customHeight="1" x14ac:dyDescent="0.2"/>
    <row r="669" ht="17.25" customHeight="1" x14ac:dyDescent="0.2"/>
    <row r="670" ht="17.25" customHeight="1" x14ac:dyDescent="0.2"/>
    <row r="671" ht="17.25" customHeight="1" x14ac:dyDescent="0.2"/>
    <row r="672" ht="17.25" customHeight="1" x14ac:dyDescent="0.2"/>
    <row r="673" ht="17.25" customHeight="1" x14ac:dyDescent="0.2"/>
    <row r="674" ht="17.25" customHeight="1" x14ac:dyDescent="0.2"/>
    <row r="675" ht="17.25" customHeight="1" x14ac:dyDescent="0.2"/>
    <row r="676" ht="17.25" customHeight="1" x14ac:dyDescent="0.2"/>
    <row r="677" ht="17.25" customHeight="1" x14ac:dyDescent="0.2"/>
    <row r="678" ht="17.25" customHeight="1" x14ac:dyDescent="0.2"/>
    <row r="679" ht="17.25" customHeight="1" x14ac:dyDescent="0.2"/>
    <row r="680" ht="17.25" customHeight="1" x14ac:dyDescent="0.2"/>
    <row r="681" ht="17.25" customHeight="1" x14ac:dyDescent="0.2"/>
    <row r="682" ht="17.25" customHeight="1" x14ac:dyDescent="0.2"/>
    <row r="683" ht="17.25" customHeight="1" x14ac:dyDescent="0.2"/>
    <row r="684" ht="17.25" customHeight="1" x14ac:dyDescent="0.2"/>
    <row r="685" ht="17.25" customHeight="1" x14ac:dyDescent="0.2"/>
    <row r="686" ht="17.25" customHeight="1" x14ac:dyDescent="0.2"/>
    <row r="687" ht="17.25" customHeight="1" x14ac:dyDescent="0.2"/>
    <row r="688" ht="17.25" customHeight="1" x14ac:dyDescent="0.2"/>
    <row r="689" ht="17.25" customHeight="1" x14ac:dyDescent="0.2"/>
    <row r="690" ht="17.25" customHeight="1" x14ac:dyDescent="0.2"/>
    <row r="691" ht="17.25" customHeight="1" x14ac:dyDescent="0.2"/>
    <row r="692" ht="17.25" customHeight="1" x14ac:dyDescent="0.2"/>
    <row r="693" ht="17.25" customHeight="1" x14ac:dyDescent="0.2"/>
    <row r="694" ht="17.25" customHeight="1" x14ac:dyDescent="0.2"/>
    <row r="695" ht="17.25" customHeight="1" x14ac:dyDescent="0.2"/>
    <row r="696" ht="17.25" customHeight="1" x14ac:dyDescent="0.2"/>
    <row r="697" ht="17.25" customHeight="1" x14ac:dyDescent="0.2"/>
    <row r="698" ht="17.25" customHeight="1" x14ac:dyDescent="0.2"/>
    <row r="699" ht="17.25" customHeight="1" x14ac:dyDescent="0.2"/>
    <row r="700" ht="17.25" customHeight="1" x14ac:dyDescent="0.2"/>
    <row r="701" ht="17.25" customHeight="1" x14ac:dyDescent="0.2"/>
    <row r="702" ht="17.25" customHeight="1" x14ac:dyDescent="0.2"/>
    <row r="703" ht="17.25" customHeight="1" x14ac:dyDescent="0.2"/>
    <row r="704" ht="17.25" customHeight="1" x14ac:dyDescent="0.2"/>
    <row r="705" ht="17.25" customHeight="1" x14ac:dyDescent="0.2"/>
    <row r="706" ht="17.25" customHeight="1" x14ac:dyDescent="0.2"/>
    <row r="707" ht="17.25" customHeight="1" x14ac:dyDescent="0.2"/>
    <row r="708" ht="17.25" customHeight="1" x14ac:dyDescent="0.2"/>
    <row r="709" ht="17.25" customHeight="1" x14ac:dyDescent="0.2"/>
    <row r="710" ht="17.25" customHeight="1" x14ac:dyDescent="0.2"/>
    <row r="711" ht="17.25" customHeight="1" x14ac:dyDescent="0.2"/>
    <row r="712" ht="17.25" customHeight="1" x14ac:dyDescent="0.2"/>
    <row r="713" ht="17.25" customHeight="1" x14ac:dyDescent="0.2"/>
    <row r="714" ht="17.25" customHeight="1" x14ac:dyDescent="0.2"/>
    <row r="715" ht="17.25" customHeight="1" x14ac:dyDescent="0.2"/>
    <row r="716" ht="17.25" customHeight="1" x14ac:dyDescent="0.2"/>
    <row r="717" ht="17.25" customHeight="1" x14ac:dyDescent="0.2"/>
    <row r="718" ht="17.25" customHeight="1" x14ac:dyDescent="0.2"/>
    <row r="719" ht="17.25" customHeight="1" x14ac:dyDescent="0.2"/>
    <row r="720" ht="17.25" customHeight="1" x14ac:dyDescent="0.2"/>
    <row r="721" ht="17.25" customHeight="1" x14ac:dyDescent="0.2"/>
    <row r="722" ht="17.25" customHeight="1" x14ac:dyDescent="0.2"/>
    <row r="723" ht="17.25" customHeight="1" x14ac:dyDescent="0.2"/>
    <row r="724" ht="17.25" customHeight="1" x14ac:dyDescent="0.2"/>
    <row r="725" ht="17.25" customHeight="1" x14ac:dyDescent="0.2"/>
    <row r="726" ht="17.25" customHeight="1" x14ac:dyDescent="0.2"/>
    <row r="727" ht="17.25" customHeight="1" x14ac:dyDescent="0.2"/>
    <row r="728" ht="17.25" customHeight="1" x14ac:dyDescent="0.2"/>
    <row r="729" ht="17.25" customHeight="1" x14ac:dyDescent="0.2"/>
    <row r="730" ht="17.25" customHeight="1" x14ac:dyDescent="0.2"/>
    <row r="731" ht="17.25" customHeight="1" x14ac:dyDescent="0.2"/>
    <row r="732" ht="17.25" customHeight="1" x14ac:dyDescent="0.2"/>
    <row r="733" ht="17.25" customHeight="1" x14ac:dyDescent="0.2"/>
    <row r="734" ht="17.25" customHeight="1" x14ac:dyDescent="0.2"/>
    <row r="735" ht="17.25" customHeight="1" x14ac:dyDescent="0.2"/>
    <row r="736" ht="17.25" customHeight="1" x14ac:dyDescent="0.2"/>
    <row r="737" ht="17.25" customHeight="1" x14ac:dyDescent="0.2"/>
    <row r="738" ht="17.25" customHeight="1" x14ac:dyDescent="0.2"/>
    <row r="739" ht="17.25" customHeight="1" x14ac:dyDescent="0.2"/>
    <row r="740" ht="17.25" customHeight="1" x14ac:dyDescent="0.2"/>
    <row r="741" ht="17.25" customHeight="1" x14ac:dyDescent="0.2"/>
    <row r="742" ht="17.25" customHeight="1" x14ac:dyDescent="0.2"/>
    <row r="743" ht="17.25" customHeight="1" x14ac:dyDescent="0.2"/>
    <row r="744" ht="17.25" customHeight="1" x14ac:dyDescent="0.2"/>
    <row r="745" ht="17.25" customHeight="1" x14ac:dyDescent="0.2"/>
    <row r="746" ht="17.25" customHeight="1" x14ac:dyDescent="0.2"/>
    <row r="747" ht="17.25" customHeight="1" x14ac:dyDescent="0.2"/>
    <row r="748" ht="17.25" customHeight="1" x14ac:dyDescent="0.2"/>
    <row r="749" ht="17.25" customHeight="1" x14ac:dyDescent="0.2"/>
    <row r="750" ht="17.25" customHeight="1" x14ac:dyDescent="0.2"/>
    <row r="751" ht="17.25" customHeight="1" x14ac:dyDescent="0.2"/>
    <row r="752" ht="17.25" customHeight="1" x14ac:dyDescent="0.2"/>
    <row r="753" ht="17.25" customHeight="1" x14ac:dyDescent="0.2"/>
    <row r="754" ht="17.25" customHeight="1" x14ac:dyDescent="0.2"/>
    <row r="755" ht="17.25" customHeight="1" x14ac:dyDescent="0.2"/>
    <row r="756" ht="17.25" customHeight="1" x14ac:dyDescent="0.2"/>
    <row r="757" ht="17.25" customHeight="1" x14ac:dyDescent="0.2"/>
    <row r="758" ht="17.25" customHeight="1" x14ac:dyDescent="0.2"/>
    <row r="759" ht="17.25" customHeight="1" x14ac:dyDescent="0.2"/>
    <row r="760" ht="17.25" customHeight="1" x14ac:dyDescent="0.2"/>
    <row r="761" ht="17.25" customHeight="1" x14ac:dyDescent="0.2"/>
    <row r="762" ht="17.25" customHeight="1" x14ac:dyDescent="0.2"/>
    <row r="763" ht="17.25" customHeight="1" x14ac:dyDescent="0.2"/>
    <row r="764" ht="17.25" customHeight="1" x14ac:dyDescent="0.2"/>
    <row r="765" ht="17.25" customHeight="1" x14ac:dyDescent="0.2"/>
    <row r="766" ht="17.25" customHeight="1" x14ac:dyDescent="0.2"/>
    <row r="767" ht="17.25" customHeight="1" x14ac:dyDescent="0.2"/>
    <row r="768" ht="17.25" customHeight="1" x14ac:dyDescent="0.2"/>
    <row r="769" ht="17.25" customHeight="1" x14ac:dyDescent="0.2"/>
    <row r="770" ht="17.25" customHeight="1" x14ac:dyDescent="0.2"/>
    <row r="771" ht="17.25" customHeight="1" x14ac:dyDescent="0.2"/>
    <row r="772" ht="17.25" customHeight="1" x14ac:dyDescent="0.2"/>
    <row r="773" ht="17.25" customHeight="1" x14ac:dyDescent="0.2"/>
    <row r="774" ht="17.25" customHeight="1" x14ac:dyDescent="0.2"/>
    <row r="775" ht="17.25" customHeight="1" x14ac:dyDescent="0.2"/>
    <row r="776" ht="17.25" customHeight="1" x14ac:dyDescent="0.2"/>
    <row r="777" ht="17.25" customHeight="1" x14ac:dyDescent="0.2"/>
    <row r="778" ht="17.25" customHeight="1" x14ac:dyDescent="0.2"/>
    <row r="779" ht="17.25" customHeight="1" x14ac:dyDescent="0.2"/>
    <row r="780" ht="17.25" customHeight="1" x14ac:dyDescent="0.2"/>
    <row r="781" ht="17.25" customHeight="1" x14ac:dyDescent="0.2"/>
    <row r="782" ht="17.25" customHeight="1" x14ac:dyDescent="0.2"/>
    <row r="783" ht="17.25" customHeight="1" x14ac:dyDescent="0.2"/>
    <row r="784" ht="17.25" customHeight="1" x14ac:dyDescent="0.2"/>
    <row r="785" ht="17.25" customHeight="1" x14ac:dyDescent="0.2"/>
    <row r="786" ht="17.25" customHeight="1" x14ac:dyDescent="0.2"/>
    <row r="787" ht="17.25" customHeight="1" x14ac:dyDescent="0.2"/>
    <row r="788" ht="17.25" customHeight="1" x14ac:dyDescent="0.2"/>
    <row r="789" ht="17.25" customHeight="1" x14ac:dyDescent="0.2"/>
    <row r="790" ht="17.25" customHeight="1" x14ac:dyDescent="0.2"/>
    <row r="791" ht="17.25" customHeight="1" x14ac:dyDescent="0.2"/>
    <row r="792" ht="17.25" customHeight="1" x14ac:dyDescent="0.2"/>
    <row r="793" ht="17.25" customHeight="1" x14ac:dyDescent="0.2"/>
    <row r="794" ht="17.25" customHeight="1" x14ac:dyDescent="0.2"/>
    <row r="795" ht="17.25" customHeight="1" x14ac:dyDescent="0.2"/>
    <row r="796" ht="17.25" customHeight="1" x14ac:dyDescent="0.2"/>
    <row r="797" ht="17.25" customHeight="1" x14ac:dyDescent="0.2"/>
    <row r="798" ht="17.25" customHeight="1" x14ac:dyDescent="0.2"/>
    <row r="799" ht="17.25" customHeight="1" x14ac:dyDescent="0.2"/>
    <row r="800" ht="17.25" customHeight="1" x14ac:dyDescent="0.2"/>
    <row r="801" ht="17.25" customHeight="1" x14ac:dyDescent="0.2"/>
    <row r="802" ht="17.25" customHeight="1" x14ac:dyDescent="0.2"/>
    <row r="803" ht="17.25" customHeight="1" x14ac:dyDescent="0.2"/>
    <row r="804" ht="17.25" customHeight="1" x14ac:dyDescent="0.2"/>
    <row r="805" ht="17.25" customHeight="1" x14ac:dyDescent="0.2"/>
    <row r="806" ht="17.25" customHeight="1" x14ac:dyDescent="0.2"/>
    <row r="807" ht="17.25" customHeight="1" x14ac:dyDescent="0.2"/>
    <row r="808" ht="17.25" customHeight="1" x14ac:dyDescent="0.2"/>
    <row r="809" ht="17.25" customHeight="1" x14ac:dyDescent="0.2"/>
    <row r="810" ht="17.25" customHeight="1" x14ac:dyDescent="0.2"/>
    <row r="811" ht="17.25" customHeight="1" x14ac:dyDescent="0.2"/>
    <row r="812" ht="17.25" customHeight="1" x14ac:dyDescent="0.2"/>
    <row r="813" ht="17.25" customHeight="1" x14ac:dyDescent="0.2"/>
    <row r="814" ht="17.25" customHeight="1" x14ac:dyDescent="0.2"/>
    <row r="815" ht="17.25" customHeight="1" x14ac:dyDescent="0.2"/>
    <row r="816" ht="17.25" customHeight="1" x14ac:dyDescent="0.2"/>
    <row r="817" ht="17.25" customHeight="1" x14ac:dyDescent="0.2"/>
    <row r="818" ht="17.25" customHeight="1" x14ac:dyDescent="0.2"/>
    <row r="819" ht="17.25" customHeight="1" x14ac:dyDescent="0.2"/>
    <row r="820" ht="17.25" customHeight="1" x14ac:dyDescent="0.2"/>
    <row r="821" ht="17.25" customHeight="1" x14ac:dyDescent="0.2"/>
    <row r="822" ht="17.25" customHeight="1" x14ac:dyDescent="0.2"/>
    <row r="823" ht="17.25" customHeight="1" x14ac:dyDescent="0.2"/>
    <row r="824" ht="17.25" customHeight="1" x14ac:dyDescent="0.2"/>
    <row r="825" ht="17.25" customHeight="1" x14ac:dyDescent="0.2"/>
    <row r="826" ht="17.25" customHeight="1" x14ac:dyDescent="0.2"/>
    <row r="827" ht="17.25" customHeight="1" x14ac:dyDescent="0.2"/>
    <row r="828" ht="17.25" customHeight="1" x14ac:dyDescent="0.2"/>
    <row r="829" ht="17.25" customHeight="1" x14ac:dyDescent="0.2"/>
    <row r="830" ht="17.25" customHeight="1" x14ac:dyDescent="0.2"/>
    <row r="831" ht="17.25" customHeight="1" x14ac:dyDescent="0.2"/>
    <row r="832" ht="17.25" customHeight="1" x14ac:dyDescent="0.2"/>
    <row r="833" ht="17.25" customHeight="1" x14ac:dyDescent="0.2"/>
    <row r="834" ht="17.25" customHeight="1" x14ac:dyDescent="0.2"/>
    <row r="835" ht="17.25" customHeight="1" x14ac:dyDescent="0.2"/>
    <row r="836" ht="17.25" customHeight="1" x14ac:dyDescent="0.2"/>
    <row r="837" ht="17.25" customHeight="1" x14ac:dyDescent="0.2"/>
    <row r="838" ht="17.25" customHeight="1" x14ac:dyDescent="0.2"/>
    <row r="839" ht="17.25" customHeight="1" x14ac:dyDescent="0.2"/>
    <row r="840" ht="17.25" customHeight="1" x14ac:dyDescent="0.2"/>
    <row r="841" ht="17.25" customHeight="1" x14ac:dyDescent="0.2"/>
    <row r="842" ht="17.25" customHeight="1" x14ac:dyDescent="0.2"/>
    <row r="843" ht="17.25" customHeight="1" x14ac:dyDescent="0.2"/>
    <row r="844" ht="17.25" customHeight="1" x14ac:dyDescent="0.2"/>
    <row r="845" ht="17.25" customHeight="1" x14ac:dyDescent="0.2"/>
    <row r="846" ht="17.25" customHeight="1" x14ac:dyDescent="0.2"/>
    <row r="847" ht="17.25" customHeight="1" x14ac:dyDescent="0.2"/>
    <row r="848" ht="17.25" customHeight="1" x14ac:dyDescent="0.2"/>
    <row r="849" ht="17.25" customHeight="1" x14ac:dyDescent="0.2"/>
    <row r="850" ht="17.25" customHeight="1" x14ac:dyDescent="0.2"/>
    <row r="851" ht="17.25" customHeight="1" x14ac:dyDescent="0.2"/>
    <row r="852" ht="17.25" customHeight="1" x14ac:dyDescent="0.2"/>
    <row r="853" ht="17.25" customHeight="1" x14ac:dyDescent="0.2"/>
    <row r="854" ht="17.25" customHeight="1" x14ac:dyDescent="0.2"/>
    <row r="855" ht="17.25" customHeight="1" x14ac:dyDescent="0.2"/>
    <row r="856" ht="17.25" customHeight="1" x14ac:dyDescent="0.2"/>
    <row r="857" ht="17.25" customHeight="1" x14ac:dyDescent="0.2"/>
    <row r="858" ht="17.25" customHeight="1" x14ac:dyDescent="0.2"/>
    <row r="859" ht="17.25" customHeight="1" x14ac:dyDescent="0.2"/>
    <row r="860" ht="17.25" customHeight="1" x14ac:dyDescent="0.2"/>
    <row r="861" ht="17.25" customHeight="1" x14ac:dyDescent="0.2"/>
    <row r="862" ht="17.25" customHeight="1" x14ac:dyDescent="0.2"/>
    <row r="863" ht="17.25" customHeight="1" x14ac:dyDescent="0.2"/>
    <row r="864" ht="17.25" customHeight="1" x14ac:dyDescent="0.2"/>
    <row r="865" ht="17.25" customHeight="1" x14ac:dyDescent="0.2"/>
    <row r="866" ht="17.25" customHeight="1" x14ac:dyDescent="0.2"/>
    <row r="867" ht="17.25" customHeight="1" x14ac:dyDescent="0.2"/>
    <row r="868" ht="17.25" customHeight="1" x14ac:dyDescent="0.2"/>
    <row r="869" ht="17.25" customHeight="1" x14ac:dyDescent="0.2"/>
    <row r="870" ht="17.25" customHeight="1" x14ac:dyDescent="0.2"/>
    <row r="871" ht="17.25" customHeight="1" x14ac:dyDescent="0.2"/>
    <row r="872" ht="17.25" customHeight="1" x14ac:dyDescent="0.2"/>
    <row r="873" ht="17.25" customHeight="1" x14ac:dyDescent="0.2"/>
    <row r="874" ht="17.25" customHeight="1" x14ac:dyDescent="0.2"/>
    <row r="875" ht="17.25" customHeight="1" x14ac:dyDescent="0.2"/>
    <row r="876" ht="17.25" customHeight="1" x14ac:dyDescent="0.2"/>
    <row r="877" ht="17.25" customHeight="1" x14ac:dyDescent="0.2"/>
    <row r="878" ht="17.25" customHeight="1" x14ac:dyDescent="0.2"/>
    <row r="879" ht="17.25" customHeight="1" x14ac:dyDescent="0.2"/>
    <row r="880" ht="17.25" customHeight="1" x14ac:dyDescent="0.2"/>
    <row r="881" ht="17.25" customHeight="1" x14ac:dyDescent="0.2"/>
    <row r="882" ht="17.25" customHeight="1" x14ac:dyDescent="0.2"/>
    <row r="883" ht="17.25" customHeight="1" x14ac:dyDescent="0.2"/>
    <row r="884" ht="17.25" customHeight="1" x14ac:dyDescent="0.2"/>
    <row r="885" ht="17.25" customHeight="1" x14ac:dyDescent="0.2"/>
    <row r="886" ht="17.25" customHeight="1" x14ac:dyDescent="0.2"/>
    <row r="887" ht="17.25" customHeight="1" x14ac:dyDescent="0.2"/>
    <row r="888" ht="17.25" customHeight="1" x14ac:dyDescent="0.2"/>
    <row r="889" ht="17.25" customHeight="1" x14ac:dyDescent="0.2"/>
    <row r="890" ht="17.25" customHeight="1" x14ac:dyDescent="0.2"/>
    <row r="891" ht="17.25" customHeight="1" x14ac:dyDescent="0.2"/>
    <row r="892" ht="17.25" customHeight="1" x14ac:dyDescent="0.2"/>
    <row r="893" ht="17.25" customHeight="1" x14ac:dyDescent="0.2"/>
    <row r="894" ht="17.25" customHeight="1" x14ac:dyDescent="0.2"/>
    <row r="895" ht="17.25" customHeight="1" x14ac:dyDescent="0.2"/>
    <row r="896" ht="17.25" customHeight="1" x14ac:dyDescent="0.2"/>
    <row r="897" ht="17.25" customHeight="1" x14ac:dyDescent="0.2"/>
    <row r="898" ht="17.25" customHeight="1" x14ac:dyDescent="0.2"/>
    <row r="899" ht="17.25" customHeight="1" x14ac:dyDescent="0.2"/>
    <row r="900" ht="17.25" customHeight="1" x14ac:dyDescent="0.2"/>
    <row r="901" ht="17.25" customHeight="1" x14ac:dyDescent="0.2"/>
    <row r="902" ht="17.25" customHeight="1" x14ac:dyDescent="0.2"/>
    <row r="903" ht="17.25" customHeight="1" x14ac:dyDescent="0.2"/>
    <row r="904" ht="17.25" customHeight="1" x14ac:dyDescent="0.2"/>
    <row r="905" ht="17.25" customHeight="1" x14ac:dyDescent="0.2"/>
    <row r="906" ht="17.25" customHeight="1" x14ac:dyDescent="0.2"/>
    <row r="907" ht="17.25" customHeight="1" x14ac:dyDescent="0.2"/>
    <row r="908" ht="17.25" customHeight="1" x14ac:dyDescent="0.2"/>
    <row r="909" ht="17.25" customHeight="1" x14ac:dyDescent="0.2"/>
    <row r="910" ht="17.25" customHeight="1" x14ac:dyDescent="0.2"/>
    <row r="911" ht="17.25" customHeight="1" x14ac:dyDescent="0.2"/>
    <row r="912" ht="17.25" customHeight="1" x14ac:dyDescent="0.2"/>
    <row r="913" ht="17.25" customHeight="1" x14ac:dyDescent="0.2"/>
    <row r="914" ht="17.25" customHeight="1" x14ac:dyDescent="0.2"/>
    <row r="915" ht="17.25" customHeight="1" x14ac:dyDescent="0.2"/>
    <row r="916" ht="17.25" customHeight="1" x14ac:dyDescent="0.2"/>
    <row r="917" ht="17.25" customHeight="1" x14ac:dyDescent="0.2"/>
    <row r="918" ht="17.25" customHeight="1" x14ac:dyDescent="0.2"/>
    <row r="919" ht="17.25" customHeight="1" x14ac:dyDescent="0.2"/>
    <row r="920" ht="17.25" customHeight="1" x14ac:dyDescent="0.2"/>
    <row r="921" ht="17.25" customHeight="1" x14ac:dyDescent="0.2"/>
    <row r="922" ht="17.25" customHeight="1" x14ac:dyDescent="0.2"/>
    <row r="923" ht="17.25" customHeight="1" x14ac:dyDescent="0.2"/>
    <row r="924" ht="17.25" customHeight="1" x14ac:dyDescent="0.2"/>
    <row r="925" ht="17.25" customHeight="1" x14ac:dyDescent="0.2"/>
    <row r="926" ht="17.25" customHeight="1" x14ac:dyDescent="0.2"/>
    <row r="927" ht="17.25" customHeight="1" x14ac:dyDescent="0.2"/>
    <row r="928" ht="17.25" customHeight="1" x14ac:dyDescent="0.2"/>
    <row r="929" ht="17.25" customHeight="1" x14ac:dyDescent="0.2"/>
    <row r="930" ht="17.25" customHeight="1" x14ac:dyDescent="0.2"/>
    <row r="931" ht="17.25" customHeight="1" x14ac:dyDescent="0.2"/>
    <row r="932" ht="17.25" customHeight="1" x14ac:dyDescent="0.2"/>
    <row r="933" ht="17.25" customHeight="1" x14ac:dyDescent="0.2"/>
    <row r="934" ht="17.25" customHeight="1" x14ac:dyDescent="0.2"/>
    <row r="935" ht="17.25" customHeight="1" x14ac:dyDescent="0.2"/>
    <row r="936" ht="17.25" customHeight="1" x14ac:dyDescent="0.2"/>
    <row r="937" ht="17.25" customHeight="1" x14ac:dyDescent="0.2"/>
    <row r="938" ht="17.25" customHeight="1" x14ac:dyDescent="0.2"/>
    <row r="939" ht="17.25" customHeight="1" x14ac:dyDescent="0.2"/>
    <row r="940" ht="17.25" customHeight="1" x14ac:dyDescent="0.2"/>
    <row r="941" ht="17.25" customHeight="1" x14ac:dyDescent="0.2"/>
    <row r="942" ht="17.25" customHeight="1" x14ac:dyDescent="0.2"/>
    <row r="943" ht="17.25" customHeight="1" x14ac:dyDescent="0.2"/>
    <row r="944" ht="17.25" customHeight="1" x14ac:dyDescent="0.2"/>
    <row r="945" ht="17.25" customHeight="1" x14ac:dyDescent="0.2"/>
    <row r="946" ht="17.25" customHeight="1" x14ac:dyDescent="0.2"/>
    <row r="947" ht="17.25" customHeight="1" x14ac:dyDescent="0.2"/>
    <row r="948" ht="17.25" customHeight="1" x14ac:dyDescent="0.2"/>
    <row r="949" ht="17.25" customHeight="1" x14ac:dyDescent="0.2"/>
    <row r="950" ht="17.25" customHeight="1" x14ac:dyDescent="0.2"/>
    <row r="951" ht="17.25" customHeight="1" x14ac:dyDescent="0.2"/>
    <row r="952" ht="17.25" customHeight="1" x14ac:dyDescent="0.2"/>
    <row r="953" ht="17.25" customHeight="1" x14ac:dyDescent="0.2"/>
    <row r="954" ht="17.25" customHeight="1" x14ac:dyDescent="0.2"/>
    <row r="955" ht="17.25" customHeight="1" x14ac:dyDescent="0.2"/>
    <row r="956" ht="17.25" customHeight="1" x14ac:dyDescent="0.2"/>
    <row r="957" ht="17.25" customHeight="1" x14ac:dyDescent="0.2"/>
    <row r="958" ht="17.25" customHeight="1" x14ac:dyDescent="0.2"/>
    <row r="959" ht="17.25" customHeight="1" x14ac:dyDescent="0.2"/>
    <row r="960" ht="17.25" customHeight="1" x14ac:dyDescent="0.2"/>
    <row r="961" ht="17.25" customHeight="1" x14ac:dyDescent="0.2"/>
    <row r="962" ht="17.25" customHeight="1" x14ac:dyDescent="0.2"/>
    <row r="963" ht="17.25" customHeight="1" x14ac:dyDescent="0.2"/>
    <row r="964" ht="17.25" customHeight="1" x14ac:dyDescent="0.2"/>
    <row r="965" ht="17.25" customHeight="1" x14ac:dyDescent="0.2"/>
    <row r="966" ht="17.25" customHeight="1" x14ac:dyDescent="0.2"/>
    <row r="967" ht="17.25" customHeight="1" x14ac:dyDescent="0.2"/>
    <row r="968" ht="17.25" customHeight="1" x14ac:dyDescent="0.2"/>
    <row r="969" ht="17.25" customHeight="1" x14ac:dyDescent="0.2"/>
    <row r="970" ht="17.25" customHeight="1" x14ac:dyDescent="0.2"/>
    <row r="971" ht="17.25" customHeight="1" x14ac:dyDescent="0.2"/>
    <row r="972" ht="17.25" customHeight="1" x14ac:dyDescent="0.2"/>
    <row r="973" ht="17.25" customHeight="1" x14ac:dyDescent="0.2"/>
    <row r="974" ht="17.25" customHeight="1" x14ac:dyDescent="0.2"/>
    <row r="975" ht="17.25" customHeight="1" x14ac:dyDescent="0.2"/>
    <row r="976" ht="17.25" customHeight="1" x14ac:dyDescent="0.2"/>
    <row r="977" ht="17.25" customHeight="1" x14ac:dyDescent="0.2"/>
    <row r="978" ht="17.25" customHeight="1" x14ac:dyDescent="0.2"/>
    <row r="979" ht="17.25" customHeight="1" x14ac:dyDescent="0.2"/>
    <row r="980" ht="17.25" customHeight="1" x14ac:dyDescent="0.2"/>
    <row r="981" ht="17.25" customHeight="1" x14ac:dyDescent="0.2"/>
    <row r="982" ht="17.25" customHeight="1" x14ac:dyDescent="0.2"/>
    <row r="983" ht="17.25" customHeight="1" x14ac:dyDescent="0.2"/>
    <row r="984" ht="17.25" customHeight="1" x14ac:dyDescent="0.2"/>
    <row r="985" ht="17.25" customHeight="1" x14ac:dyDescent="0.2"/>
    <row r="986" ht="17.25" customHeight="1" x14ac:dyDescent="0.2"/>
    <row r="987" ht="17.25" customHeight="1" x14ac:dyDescent="0.2"/>
    <row r="988" ht="17.25" customHeight="1" x14ac:dyDescent="0.2"/>
    <row r="989" ht="17.25" customHeight="1" x14ac:dyDescent="0.2"/>
    <row r="990" ht="17.25" customHeight="1" x14ac:dyDescent="0.2"/>
    <row r="991" ht="17.25" customHeight="1" x14ac:dyDescent="0.2"/>
    <row r="992" ht="17.25" customHeight="1" x14ac:dyDescent="0.2"/>
    <row r="993" ht="17.25" customHeight="1" x14ac:dyDescent="0.2"/>
    <row r="994" ht="17.25" customHeight="1" x14ac:dyDescent="0.2"/>
    <row r="995" ht="17.25" customHeight="1" x14ac:dyDescent="0.2"/>
    <row r="996" ht="17.25" customHeight="1" x14ac:dyDescent="0.2"/>
    <row r="997" ht="17.25" customHeight="1" x14ac:dyDescent="0.2"/>
    <row r="998" ht="17.25" customHeight="1" x14ac:dyDescent="0.2"/>
    <row r="999" ht="17.25" customHeight="1" x14ac:dyDescent="0.2"/>
    <row r="1000" ht="17.25" customHeight="1" x14ac:dyDescent="0.2"/>
  </sheetData>
  <pageMargins left="0.7" right="0.7" top="0.75" bottom="0.75" header="0"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90E71-13DE-4FD1-9410-8937C6FC069B}">
  <dimension ref="A1:L1010"/>
  <sheetViews>
    <sheetView workbookViewId="0">
      <selection activeCell="I7" sqref="I7"/>
    </sheetView>
  </sheetViews>
  <sheetFormatPr defaultRowHeight="15" x14ac:dyDescent="0.25"/>
  <cols>
    <col min="1" max="1" width="21.42578125" bestFit="1" customWidth="1"/>
    <col min="2" max="2" width="19.85546875" bestFit="1" customWidth="1"/>
    <col min="3" max="3" width="19.85546875" customWidth="1"/>
    <col min="5" max="5" width="15.140625" bestFit="1" customWidth="1"/>
    <col min="6" max="6" width="15.140625" customWidth="1"/>
    <col min="7" max="7" width="27.5703125" customWidth="1"/>
    <col min="8" max="8" width="31.85546875" bestFit="1" customWidth="1"/>
    <col min="9" max="9" width="16.85546875" bestFit="1" customWidth="1"/>
    <col min="10" max="10" width="18.7109375" customWidth="1"/>
    <col min="11" max="12" width="12.28515625" bestFit="1" customWidth="1"/>
  </cols>
  <sheetData>
    <row r="1" spans="1:11" s="90" customFormat="1" x14ac:dyDescent="0.25">
      <c r="A1" s="106" t="s">
        <v>36</v>
      </c>
      <c r="B1" s="107"/>
      <c r="C1" s="106"/>
      <c r="D1" s="107"/>
      <c r="E1" s="107"/>
      <c r="F1" s="107"/>
      <c r="G1" s="107"/>
      <c r="H1" s="107"/>
      <c r="I1" s="107"/>
      <c r="J1" s="107"/>
    </row>
    <row r="2" spans="1:11" s="90" customFormat="1" x14ac:dyDescent="0.25">
      <c r="A2" s="106" t="s">
        <v>16</v>
      </c>
      <c r="B2" s="106" t="s">
        <v>18</v>
      </c>
      <c r="C2" s="106" t="s">
        <v>20</v>
      </c>
      <c r="D2" s="106" t="s">
        <v>22</v>
      </c>
      <c r="E2" s="106" t="s">
        <v>24</v>
      </c>
      <c r="F2" s="106" t="s">
        <v>26</v>
      </c>
      <c r="G2" s="106" t="s">
        <v>28</v>
      </c>
      <c r="H2" s="106" t="s">
        <v>30</v>
      </c>
      <c r="I2" s="106" t="s">
        <v>32</v>
      </c>
      <c r="J2" s="111" t="s">
        <v>34</v>
      </c>
      <c r="K2" s="91"/>
    </row>
    <row r="3" spans="1:11" x14ac:dyDescent="0.25">
      <c r="A3" s="2" t="s">
        <v>37</v>
      </c>
      <c r="B3" s="2" t="s">
        <v>38</v>
      </c>
      <c r="C3" s="2" t="s">
        <v>39</v>
      </c>
      <c r="D3" s="108">
        <v>41456</v>
      </c>
      <c r="E3" s="109">
        <f>MONTH(D3)</f>
        <v>7</v>
      </c>
      <c r="F3" s="109" t="s">
        <v>40</v>
      </c>
      <c r="G3" s="2" t="s">
        <v>41</v>
      </c>
      <c r="H3" s="2" t="s">
        <v>42</v>
      </c>
      <c r="I3" s="2" t="s">
        <v>43</v>
      </c>
      <c r="J3" s="112">
        <v>1473589.0469999998</v>
      </c>
      <c r="K3" s="80"/>
    </row>
    <row r="4" spans="1:11" x14ac:dyDescent="0.25">
      <c r="A4" s="2" t="s">
        <v>37</v>
      </c>
      <c r="B4" s="2" t="s">
        <v>38</v>
      </c>
      <c r="C4" s="2" t="s">
        <v>39</v>
      </c>
      <c r="D4" s="108">
        <v>41487</v>
      </c>
      <c r="E4" s="109">
        <f t="shared" ref="E4:E62" si="0">MONTH(D4)</f>
        <v>8</v>
      </c>
      <c r="F4" s="109" t="s">
        <v>40</v>
      </c>
      <c r="G4" s="2" t="s">
        <v>41</v>
      </c>
      <c r="H4" s="2" t="s">
        <v>42</v>
      </c>
      <c r="I4" s="2" t="s">
        <v>43</v>
      </c>
      <c r="J4" s="112">
        <v>1419296.1002499999</v>
      </c>
      <c r="K4" s="80"/>
    </row>
    <row r="5" spans="1:11" x14ac:dyDescent="0.25">
      <c r="A5" s="2" t="s">
        <v>37</v>
      </c>
      <c r="B5" s="2" t="s">
        <v>38</v>
      </c>
      <c r="C5" s="2" t="s">
        <v>39</v>
      </c>
      <c r="D5" s="108">
        <v>41518</v>
      </c>
      <c r="E5" s="109">
        <f t="shared" si="0"/>
        <v>9</v>
      </c>
      <c r="F5" s="109" t="s">
        <v>40</v>
      </c>
      <c r="G5" s="2" t="s">
        <v>41</v>
      </c>
      <c r="H5" s="2" t="s">
        <v>42</v>
      </c>
      <c r="I5" s="2" t="s">
        <v>43</v>
      </c>
      <c r="J5" s="112">
        <v>1310673.21</v>
      </c>
      <c r="K5" s="80"/>
    </row>
    <row r="6" spans="1:11" x14ac:dyDescent="0.25">
      <c r="A6" s="2" t="s">
        <v>37</v>
      </c>
      <c r="B6" s="2" t="s">
        <v>38</v>
      </c>
      <c r="C6" s="2" t="s">
        <v>39</v>
      </c>
      <c r="D6" s="108">
        <v>41548</v>
      </c>
      <c r="E6" s="109">
        <f t="shared" si="0"/>
        <v>10</v>
      </c>
      <c r="F6" s="109" t="s">
        <v>40</v>
      </c>
      <c r="G6" s="2" t="s">
        <v>41</v>
      </c>
      <c r="H6" s="2" t="s">
        <v>42</v>
      </c>
      <c r="I6" s="2" t="s">
        <v>43</v>
      </c>
      <c r="J6" s="112">
        <v>1301024.7319999998</v>
      </c>
      <c r="K6" s="80"/>
    </row>
    <row r="7" spans="1:11" x14ac:dyDescent="0.25">
      <c r="A7" s="2" t="s">
        <v>37</v>
      </c>
      <c r="B7" s="2" t="s">
        <v>38</v>
      </c>
      <c r="C7" s="2" t="s">
        <v>39</v>
      </c>
      <c r="D7" s="108">
        <v>41579</v>
      </c>
      <c r="E7" s="109">
        <f t="shared" si="0"/>
        <v>11</v>
      </c>
      <c r="F7" s="109" t="s">
        <v>40</v>
      </c>
      <c r="G7" s="2" t="s">
        <v>41</v>
      </c>
      <c r="H7" s="2" t="s">
        <v>42</v>
      </c>
      <c r="I7" s="2" t="s">
        <v>43</v>
      </c>
      <c r="J7" s="112">
        <v>1373822.8629999999</v>
      </c>
    </row>
    <row r="8" spans="1:11" x14ac:dyDescent="0.25">
      <c r="A8" s="2" t="s">
        <v>37</v>
      </c>
      <c r="B8" s="2" t="s">
        <v>38</v>
      </c>
      <c r="C8" s="2" t="s">
        <v>39</v>
      </c>
      <c r="D8" s="108">
        <v>41609</v>
      </c>
      <c r="E8" s="109">
        <f t="shared" si="0"/>
        <v>12</v>
      </c>
      <c r="F8" s="109" t="s">
        <v>40</v>
      </c>
      <c r="G8" s="2" t="s">
        <v>41</v>
      </c>
      <c r="H8" s="2" t="s">
        <v>42</v>
      </c>
      <c r="I8" s="2" t="s">
        <v>43</v>
      </c>
      <c r="J8" s="112">
        <v>1340623.0372500001</v>
      </c>
    </row>
    <row r="9" spans="1:11" x14ac:dyDescent="0.25">
      <c r="A9" s="2" t="s">
        <v>37</v>
      </c>
      <c r="B9" s="2" t="s">
        <v>38</v>
      </c>
      <c r="C9" s="2" t="s">
        <v>39</v>
      </c>
      <c r="D9" s="108">
        <v>41640</v>
      </c>
      <c r="E9" s="109">
        <f t="shared" si="0"/>
        <v>1</v>
      </c>
      <c r="F9" s="109" t="s">
        <v>40</v>
      </c>
      <c r="G9" s="2" t="s">
        <v>41</v>
      </c>
      <c r="H9" s="2" t="s">
        <v>42</v>
      </c>
      <c r="I9" s="2" t="s">
        <v>43</v>
      </c>
      <c r="J9" s="112">
        <v>1948962.5522499997</v>
      </c>
    </row>
    <row r="10" spans="1:11" x14ac:dyDescent="0.25">
      <c r="A10" s="2" t="s">
        <v>37</v>
      </c>
      <c r="B10" s="2" t="s">
        <v>38</v>
      </c>
      <c r="C10" s="2" t="s">
        <v>39</v>
      </c>
      <c r="D10" s="108">
        <v>41671</v>
      </c>
      <c r="E10" s="109">
        <f t="shared" si="0"/>
        <v>2</v>
      </c>
      <c r="F10" s="109" t="s">
        <v>40</v>
      </c>
      <c r="G10" s="2" t="s">
        <v>41</v>
      </c>
      <c r="H10" s="2" t="s">
        <v>42</v>
      </c>
      <c r="I10" s="2" t="s">
        <v>43</v>
      </c>
      <c r="J10" s="112">
        <v>1725161.6969999999</v>
      </c>
    </row>
    <row r="11" spans="1:11" x14ac:dyDescent="0.25">
      <c r="A11" s="2" t="s">
        <v>37</v>
      </c>
      <c r="B11" s="2" t="s">
        <v>38</v>
      </c>
      <c r="C11" s="2" t="s">
        <v>39</v>
      </c>
      <c r="D11" s="108">
        <v>41699</v>
      </c>
      <c r="E11" s="109">
        <f t="shared" si="0"/>
        <v>3</v>
      </c>
      <c r="F11" s="109" t="s">
        <v>40</v>
      </c>
      <c r="G11" s="2" t="s">
        <v>41</v>
      </c>
      <c r="H11" s="2" t="s">
        <v>42</v>
      </c>
      <c r="I11" s="2" t="s">
        <v>43</v>
      </c>
      <c r="J11" s="112">
        <v>1818208.6194999998</v>
      </c>
    </row>
    <row r="12" spans="1:11" x14ac:dyDescent="0.25">
      <c r="A12" s="2" t="s">
        <v>37</v>
      </c>
      <c r="B12" s="2" t="s">
        <v>38</v>
      </c>
      <c r="C12" s="2" t="s">
        <v>39</v>
      </c>
      <c r="D12" s="108">
        <v>41730</v>
      </c>
      <c r="E12" s="109">
        <f t="shared" si="0"/>
        <v>4</v>
      </c>
      <c r="F12" s="109" t="s">
        <v>40</v>
      </c>
      <c r="G12" s="2" t="s">
        <v>41</v>
      </c>
      <c r="H12" s="2" t="s">
        <v>42</v>
      </c>
      <c r="I12" s="2" t="s">
        <v>43</v>
      </c>
      <c r="J12" s="112">
        <v>1328501.68325</v>
      </c>
    </row>
    <row r="13" spans="1:11" x14ac:dyDescent="0.25">
      <c r="A13" s="2" t="s">
        <v>37</v>
      </c>
      <c r="B13" s="2" t="s">
        <v>38</v>
      </c>
      <c r="C13" s="2" t="s">
        <v>39</v>
      </c>
      <c r="D13" s="108">
        <v>41760</v>
      </c>
      <c r="E13" s="109">
        <f t="shared" si="0"/>
        <v>5</v>
      </c>
      <c r="F13" s="109" t="s">
        <v>40</v>
      </c>
      <c r="G13" s="2" t="s">
        <v>41</v>
      </c>
      <c r="H13" s="2" t="s">
        <v>42</v>
      </c>
      <c r="I13" s="2" t="s">
        <v>43</v>
      </c>
      <c r="J13" s="112">
        <v>1344117.2814999998</v>
      </c>
    </row>
    <row r="14" spans="1:11" x14ac:dyDescent="0.25">
      <c r="A14" s="2" t="s">
        <v>37</v>
      </c>
      <c r="B14" s="2" t="s">
        <v>38</v>
      </c>
      <c r="C14" s="2" t="s">
        <v>39</v>
      </c>
      <c r="D14" s="108">
        <v>41791</v>
      </c>
      <c r="E14" s="109">
        <f t="shared" si="0"/>
        <v>6</v>
      </c>
      <c r="F14" s="109" t="s">
        <v>40</v>
      </c>
      <c r="G14" s="2" t="s">
        <v>41</v>
      </c>
      <c r="H14" s="2" t="s">
        <v>42</v>
      </c>
      <c r="I14" s="2" t="s">
        <v>43</v>
      </c>
      <c r="J14" s="112">
        <v>1291609.1335</v>
      </c>
    </row>
    <row r="15" spans="1:11" x14ac:dyDescent="0.25">
      <c r="A15" s="2" t="s">
        <v>37</v>
      </c>
      <c r="B15" s="2" t="s">
        <v>38</v>
      </c>
      <c r="C15" s="2" t="s">
        <v>39</v>
      </c>
      <c r="D15" s="108">
        <v>41456</v>
      </c>
      <c r="E15" s="109">
        <f t="shared" si="0"/>
        <v>7</v>
      </c>
      <c r="F15" s="109" t="s">
        <v>40</v>
      </c>
      <c r="G15" s="2" t="s">
        <v>41</v>
      </c>
      <c r="H15" s="2" t="s">
        <v>44</v>
      </c>
      <c r="I15" s="2" t="s">
        <v>43</v>
      </c>
      <c r="J15" s="112">
        <v>1620947.9516999999</v>
      </c>
    </row>
    <row r="16" spans="1:11" x14ac:dyDescent="0.25">
      <c r="A16" s="2" t="s">
        <v>37</v>
      </c>
      <c r="B16" s="2" t="s">
        <v>38</v>
      </c>
      <c r="C16" s="2" t="s">
        <v>39</v>
      </c>
      <c r="D16" s="108">
        <v>41487</v>
      </c>
      <c r="E16" s="109">
        <f t="shared" si="0"/>
        <v>8</v>
      </c>
      <c r="F16" s="109" t="s">
        <v>40</v>
      </c>
      <c r="G16" s="2" t="s">
        <v>41</v>
      </c>
      <c r="H16" s="2" t="s">
        <v>44</v>
      </c>
      <c r="I16" s="2" t="s">
        <v>43</v>
      </c>
      <c r="J16" s="112">
        <v>1561225.710275</v>
      </c>
    </row>
    <row r="17" spans="1:10" x14ac:dyDescent="0.25">
      <c r="A17" s="2" t="s">
        <v>37</v>
      </c>
      <c r="B17" s="2" t="s">
        <v>38</v>
      </c>
      <c r="C17" s="2" t="s">
        <v>39</v>
      </c>
      <c r="D17" s="108">
        <v>41518</v>
      </c>
      <c r="E17" s="109">
        <f t="shared" si="0"/>
        <v>9</v>
      </c>
      <c r="F17" s="109" t="s">
        <v>40</v>
      </c>
      <c r="G17" s="2" t="s">
        <v>41</v>
      </c>
      <c r="H17" s="2" t="s">
        <v>44</v>
      </c>
      <c r="I17" s="2" t="s">
        <v>43</v>
      </c>
      <c r="J17" s="112">
        <v>1441740.531</v>
      </c>
    </row>
    <row r="18" spans="1:10" x14ac:dyDescent="0.25">
      <c r="A18" s="2" t="s">
        <v>37</v>
      </c>
      <c r="B18" s="2" t="s">
        <v>38</v>
      </c>
      <c r="C18" s="2" t="s">
        <v>39</v>
      </c>
      <c r="D18" s="108">
        <v>41548</v>
      </c>
      <c r="E18" s="109">
        <f t="shared" si="0"/>
        <v>10</v>
      </c>
      <c r="F18" s="109" t="s">
        <v>40</v>
      </c>
      <c r="G18" s="2" t="s">
        <v>41</v>
      </c>
      <c r="H18" s="2" t="s">
        <v>44</v>
      </c>
      <c r="I18" s="2" t="s">
        <v>43</v>
      </c>
      <c r="J18" s="112">
        <v>1431127.2052</v>
      </c>
    </row>
    <row r="19" spans="1:10" x14ac:dyDescent="0.25">
      <c r="A19" s="2" t="s">
        <v>37</v>
      </c>
      <c r="B19" s="2" t="s">
        <v>38</v>
      </c>
      <c r="C19" s="2" t="s">
        <v>39</v>
      </c>
      <c r="D19" s="108">
        <v>41579</v>
      </c>
      <c r="E19" s="109">
        <f t="shared" si="0"/>
        <v>11</v>
      </c>
      <c r="F19" s="109" t="s">
        <v>40</v>
      </c>
      <c r="G19" s="2" t="s">
        <v>41</v>
      </c>
      <c r="H19" s="2" t="s">
        <v>44</v>
      </c>
      <c r="I19" s="2" t="s">
        <v>43</v>
      </c>
      <c r="J19" s="112">
        <v>1511205.1492999999</v>
      </c>
    </row>
    <row r="20" spans="1:10" x14ac:dyDescent="0.25">
      <c r="A20" s="2" t="s">
        <v>37</v>
      </c>
      <c r="B20" s="2" t="s">
        <v>38</v>
      </c>
      <c r="C20" s="2" t="s">
        <v>39</v>
      </c>
      <c r="D20" s="108">
        <v>41609</v>
      </c>
      <c r="E20" s="109">
        <f t="shared" si="0"/>
        <v>12</v>
      </c>
      <c r="F20" s="109" t="s">
        <v>40</v>
      </c>
      <c r="G20" s="2" t="s">
        <v>41</v>
      </c>
      <c r="H20" s="2" t="s">
        <v>44</v>
      </c>
      <c r="I20" s="2" t="s">
        <v>43</v>
      </c>
      <c r="J20" s="112">
        <v>1474685.3409750003</v>
      </c>
    </row>
    <row r="21" spans="1:10" x14ac:dyDescent="0.25">
      <c r="A21" s="2" t="s">
        <v>37</v>
      </c>
      <c r="B21" s="2" t="s">
        <v>38</v>
      </c>
      <c r="C21" s="2" t="s">
        <v>39</v>
      </c>
      <c r="D21" s="108">
        <v>41640</v>
      </c>
      <c r="E21" s="109">
        <f t="shared" si="0"/>
        <v>1</v>
      </c>
      <c r="F21" s="109" t="s">
        <v>40</v>
      </c>
      <c r="G21" s="2" t="s">
        <v>41</v>
      </c>
      <c r="H21" s="2" t="s">
        <v>44</v>
      </c>
      <c r="I21" s="2" t="s">
        <v>43</v>
      </c>
      <c r="J21" s="112">
        <v>2143858.8074749997</v>
      </c>
    </row>
    <row r="22" spans="1:10" x14ac:dyDescent="0.25">
      <c r="A22" s="2" t="s">
        <v>37</v>
      </c>
      <c r="B22" s="2" t="s">
        <v>38</v>
      </c>
      <c r="C22" s="2" t="s">
        <v>39</v>
      </c>
      <c r="D22" s="108">
        <v>41671</v>
      </c>
      <c r="E22" s="109">
        <f t="shared" si="0"/>
        <v>2</v>
      </c>
      <c r="F22" s="109" t="s">
        <v>40</v>
      </c>
      <c r="G22" s="2" t="s">
        <v>41</v>
      </c>
      <c r="H22" s="2" t="s">
        <v>44</v>
      </c>
      <c r="I22" s="2" t="s">
        <v>43</v>
      </c>
      <c r="J22" s="112">
        <v>1897677.8667000001</v>
      </c>
    </row>
    <row r="23" spans="1:10" x14ac:dyDescent="0.25">
      <c r="A23" s="2" t="s">
        <v>37</v>
      </c>
      <c r="B23" s="2" t="s">
        <v>38</v>
      </c>
      <c r="C23" s="2" t="s">
        <v>39</v>
      </c>
      <c r="D23" s="108">
        <v>41699</v>
      </c>
      <c r="E23" s="109">
        <f t="shared" si="0"/>
        <v>3</v>
      </c>
      <c r="F23" s="109" t="s">
        <v>40</v>
      </c>
      <c r="G23" s="2" t="s">
        <v>41</v>
      </c>
      <c r="H23" s="2" t="s">
        <v>44</v>
      </c>
      <c r="I23" s="2" t="s">
        <v>43</v>
      </c>
      <c r="J23" s="112">
        <v>2000029.4814499998</v>
      </c>
    </row>
    <row r="24" spans="1:10" x14ac:dyDescent="0.25">
      <c r="A24" s="2" t="s">
        <v>37</v>
      </c>
      <c r="B24" s="2" t="s">
        <v>38</v>
      </c>
      <c r="C24" s="2" t="s">
        <v>39</v>
      </c>
      <c r="D24" s="108">
        <v>41730</v>
      </c>
      <c r="E24" s="109">
        <f t="shared" si="0"/>
        <v>4</v>
      </c>
      <c r="F24" s="109" t="s">
        <v>40</v>
      </c>
      <c r="G24" s="2" t="s">
        <v>41</v>
      </c>
      <c r="H24" s="2" t="s">
        <v>44</v>
      </c>
      <c r="I24" s="2" t="s">
        <v>43</v>
      </c>
      <c r="J24" s="112">
        <v>1461351.8515750002</v>
      </c>
    </row>
    <row r="25" spans="1:10" x14ac:dyDescent="0.25">
      <c r="A25" s="2" t="s">
        <v>37</v>
      </c>
      <c r="B25" s="2" t="s">
        <v>38</v>
      </c>
      <c r="C25" s="2" t="s">
        <v>39</v>
      </c>
      <c r="D25" s="108">
        <v>41760</v>
      </c>
      <c r="E25" s="109">
        <f t="shared" si="0"/>
        <v>5</v>
      </c>
      <c r="F25" s="109" t="s">
        <v>40</v>
      </c>
      <c r="G25" s="2" t="s">
        <v>41</v>
      </c>
      <c r="H25" s="2" t="s">
        <v>44</v>
      </c>
      <c r="I25" s="2" t="s">
        <v>43</v>
      </c>
      <c r="J25" s="112">
        <v>1478529.0096499999</v>
      </c>
    </row>
    <row r="26" spans="1:10" x14ac:dyDescent="0.25">
      <c r="A26" s="2" t="s">
        <v>37</v>
      </c>
      <c r="B26" s="2" t="s">
        <v>38</v>
      </c>
      <c r="C26" s="2" t="s">
        <v>39</v>
      </c>
      <c r="D26" s="108">
        <v>41791</v>
      </c>
      <c r="E26" s="109">
        <f t="shared" si="0"/>
        <v>6</v>
      </c>
      <c r="F26" s="109" t="s">
        <v>40</v>
      </c>
      <c r="G26" s="2" t="s">
        <v>41</v>
      </c>
      <c r="H26" s="2" t="s">
        <v>44</v>
      </c>
      <c r="I26" s="2" t="s">
        <v>43</v>
      </c>
      <c r="J26" s="112">
        <v>1420770.04685</v>
      </c>
    </row>
    <row r="27" spans="1:10" x14ac:dyDescent="0.25">
      <c r="A27" s="2" t="s">
        <v>37</v>
      </c>
      <c r="B27" s="2" t="s">
        <v>38</v>
      </c>
      <c r="C27" s="2" t="s">
        <v>39</v>
      </c>
      <c r="D27" s="108">
        <v>41456</v>
      </c>
      <c r="E27" s="109">
        <f t="shared" si="0"/>
        <v>7</v>
      </c>
      <c r="F27" s="109" t="s">
        <v>40</v>
      </c>
      <c r="G27" s="2" t="s">
        <v>45</v>
      </c>
      <c r="H27" s="2" t="s">
        <v>42</v>
      </c>
      <c r="I27" s="2" t="s">
        <v>43</v>
      </c>
      <c r="J27" s="112">
        <v>567331.78309499996</v>
      </c>
    </row>
    <row r="28" spans="1:10" x14ac:dyDescent="0.25">
      <c r="A28" s="2" t="s">
        <v>37</v>
      </c>
      <c r="B28" s="2" t="s">
        <v>38</v>
      </c>
      <c r="C28" s="2" t="s">
        <v>39</v>
      </c>
      <c r="D28" s="108">
        <v>41487</v>
      </c>
      <c r="E28" s="109">
        <f t="shared" si="0"/>
        <v>8</v>
      </c>
      <c r="F28" s="109" t="s">
        <v>40</v>
      </c>
      <c r="G28" s="2" t="s">
        <v>45</v>
      </c>
      <c r="H28" s="2" t="s">
        <v>42</v>
      </c>
      <c r="I28" s="2" t="s">
        <v>43</v>
      </c>
      <c r="J28" s="112">
        <v>546428.99859624996</v>
      </c>
    </row>
    <row r="29" spans="1:10" x14ac:dyDescent="0.25">
      <c r="A29" s="2" t="s">
        <v>37</v>
      </c>
      <c r="B29" s="2" t="s">
        <v>38</v>
      </c>
      <c r="C29" s="2" t="s">
        <v>39</v>
      </c>
      <c r="D29" s="108">
        <v>41518</v>
      </c>
      <c r="E29" s="109">
        <f t="shared" si="0"/>
        <v>9</v>
      </c>
      <c r="F29" s="109" t="s">
        <v>40</v>
      </c>
      <c r="G29" s="2" t="s">
        <v>45</v>
      </c>
      <c r="H29" s="2" t="s">
        <v>42</v>
      </c>
      <c r="I29" s="2" t="s">
        <v>43</v>
      </c>
      <c r="J29" s="112">
        <v>504609.18584999995</v>
      </c>
    </row>
    <row r="30" spans="1:10" x14ac:dyDescent="0.25">
      <c r="A30" s="2" t="s">
        <v>37</v>
      </c>
      <c r="B30" s="2" t="s">
        <v>38</v>
      </c>
      <c r="C30" s="2" t="s">
        <v>39</v>
      </c>
      <c r="D30" s="108">
        <v>41548</v>
      </c>
      <c r="E30" s="109">
        <f t="shared" si="0"/>
        <v>10</v>
      </c>
      <c r="F30" s="109" t="s">
        <v>40</v>
      </c>
      <c r="G30" s="2" t="s">
        <v>45</v>
      </c>
      <c r="H30" s="2" t="s">
        <v>42</v>
      </c>
      <c r="I30" s="2" t="s">
        <v>43</v>
      </c>
      <c r="J30" s="112">
        <v>500894.52181999997</v>
      </c>
    </row>
    <row r="31" spans="1:10" x14ac:dyDescent="0.25">
      <c r="A31" s="2" t="s">
        <v>37</v>
      </c>
      <c r="B31" s="2" t="s">
        <v>38</v>
      </c>
      <c r="C31" s="2" t="s">
        <v>39</v>
      </c>
      <c r="D31" s="108">
        <v>41579</v>
      </c>
      <c r="E31" s="109">
        <f t="shared" si="0"/>
        <v>11</v>
      </c>
      <c r="F31" s="109" t="s">
        <v>40</v>
      </c>
      <c r="G31" s="2" t="s">
        <v>45</v>
      </c>
      <c r="H31" s="2" t="s">
        <v>42</v>
      </c>
      <c r="I31" s="2" t="s">
        <v>43</v>
      </c>
      <c r="J31" s="112">
        <v>528921.80225499999</v>
      </c>
    </row>
    <row r="32" spans="1:10" x14ac:dyDescent="0.25">
      <c r="A32" s="2" t="s">
        <v>37</v>
      </c>
      <c r="B32" s="2" t="s">
        <v>38</v>
      </c>
      <c r="C32" s="2" t="s">
        <v>39</v>
      </c>
      <c r="D32" s="108">
        <v>41609</v>
      </c>
      <c r="E32" s="109">
        <f t="shared" si="0"/>
        <v>12</v>
      </c>
      <c r="F32" s="109" t="s">
        <v>40</v>
      </c>
      <c r="G32" s="2" t="s">
        <v>45</v>
      </c>
      <c r="H32" s="2" t="s">
        <v>42</v>
      </c>
      <c r="I32" s="2" t="s">
        <v>43</v>
      </c>
      <c r="J32" s="112">
        <v>516139.86934125004</v>
      </c>
    </row>
    <row r="33" spans="1:10" x14ac:dyDescent="0.25">
      <c r="A33" s="2" t="s">
        <v>37</v>
      </c>
      <c r="B33" s="2" t="s">
        <v>38</v>
      </c>
      <c r="C33" s="2" t="s">
        <v>39</v>
      </c>
      <c r="D33" s="108">
        <v>41640</v>
      </c>
      <c r="E33" s="109">
        <f t="shared" si="0"/>
        <v>1</v>
      </c>
      <c r="F33" s="109" t="s">
        <v>40</v>
      </c>
      <c r="G33" s="2" t="s">
        <v>45</v>
      </c>
      <c r="H33" s="2" t="s">
        <v>42</v>
      </c>
      <c r="I33" s="2" t="s">
        <v>43</v>
      </c>
      <c r="J33" s="112">
        <v>750350.5826162498</v>
      </c>
    </row>
    <row r="34" spans="1:10" x14ac:dyDescent="0.25">
      <c r="A34" s="2" t="s">
        <v>37</v>
      </c>
      <c r="B34" s="2" t="s">
        <v>38</v>
      </c>
      <c r="C34" s="2" t="s">
        <v>39</v>
      </c>
      <c r="D34" s="108">
        <v>41671</v>
      </c>
      <c r="E34" s="109">
        <f t="shared" si="0"/>
        <v>2</v>
      </c>
      <c r="F34" s="109" t="s">
        <v>40</v>
      </c>
      <c r="G34" s="2" t="s">
        <v>45</v>
      </c>
      <c r="H34" s="2" t="s">
        <v>42</v>
      </c>
      <c r="I34" s="2" t="s">
        <v>43</v>
      </c>
      <c r="J34" s="112">
        <v>664187.25334499998</v>
      </c>
    </row>
    <row r="35" spans="1:10" x14ac:dyDescent="0.25">
      <c r="A35" s="2" t="s">
        <v>37</v>
      </c>
      <c r="B35" s="2" t="s">
        <v>38</v>
      </c>
      <c r="C35" s="2" t="s">
        <v>39</v>
      </c>
      <c r="D35" s="108">
        <v>41699</v>
      </c>
      <c r="E35" s="109">
        <f t="shared" si="0"/>
        <v>3</v>
      </c>
      <c r="F35" s="109" t="s">
        <v>40</v>
      </c>
      <c r="G35" s="2" t="s">
        <v>45</v>
      </c>
      <c r="H35" s="2" t="s">
        <v>42</v>
      </c>
      <c r="I35" s="2" t="s">
        <v>43</v>
      </c>
      <c r="J35" s="112">
        <v>700010.31850749988</v>
      </c>
    </row>
    <row r="36" spans="1:10" x14ac:dyDescent="0.25">
      <c r="A36" s="2" t="s">
        <v>37</v>
      </c>
      <c r="B36" s="2" t="s">
        <v>38</v>
      </c>
      <c r="C36" s="2" t="s">
        <v>39</v>
      </c>
      <c r="D36" s="108">
        <v>41730</v>
      </c>
      <c r="E36" s="109">
        <f t="shared" si="0"/>
        <v>4</v>
      </c>
      <c r="F36" s="109" t="s">
        <v>40</v>
      </c>
      <c r="G36" s="2" t="s">
        <v>45</v>
      </c>
      <c r="H36" s="2" t="s">
        <v>42</v>
      </c>
      <c r="I36" s="2" t="s">
        <v>43</v>
      </c>
      <c r="J36" s="112">
        <v>511473.14805125003</v>
      </c>
    </row>
    <row r="37" spans="1:10" x14ac:dyDescent="0.25">
      <c r="A37" s="2" t="s">
        <v>37</v>
      </c>
      <c r="B37" s="2" t="s">
        <v>38</v>
      </c>
      <c r="C37" s="2" t="s">
        <v>39</v>
      </c>
      <c r="D37" s="108">
        <v>41760</v>
      </c>
      <c r="E37" s="109">
        <f t="shared" si="0"/>
        <v>5</v>
      </c>
      <c r="F37" s="109" t="s">
        <v>40</v>
      </c>
      <c r="G37" s="2" t="s">
        <v>45</v>
      </c>
      <c r="H37" s="2" t="s">
        <v>42</v>
      </c>
      <c r="I37" s="2" t="s">
        <v>43</v>
      </c>
      <c r="J37" s="112">
        <v>517485.15337749996</v>
      </c>
    </row>
    <row r="38" spans="1:10" x14ac:dyDescent="0.25">
      <c r="A38" s="2" t="s">
        <v>37</v>
      </c>
      <c r="B38" s="2" t="s">
        <v>38</v>
      </c>
      <c r="C38" s="2" t="s">
        <v>39</v>
      </c>
      <c r="D38" s="108">
        <v>41791</v>
      </c>
      <c r="E38" s="109">
        <f t="shared" si="0"/>
        <v>6</v>
      </c>
      <c r="F38" s="109" t="s">
        <v>40</v>
      </c>
      <c r="G38" s="2" t="s">
        <v>45</v>
      </c>
      <c r="H38" s="2" t="s">
        <v>42</v>
      </c>
      <c r="I38" s="2" t="s">
        <v>43</v>
      </c>
      <c r="J38" s="112">
        <v>497269.5163975</v>
      </c>
    </row>
    <row r="39" spans="1:10" x14ac:dyDescent="0.25">
      <c r="A39" s="2" t="s">
        <v>37</v>
      </c>
      <c r="B39" s="2" t="s">
        <v>38</v>
      </c>
      <c r="C39" s="2" t="s">
        <v>39</v>
      </c>
      <c r="D39" s="108">
        <v>41456</v>
      </c>
      <c r="E39" s="109">
        <f t="shared" si="0"/>
        <v>7</v>
      </c>
      <c r="F39" s="109" t="s">
        <v>40</v>
      </c>
      <c r="G39" s="2" t="s">
        <v>45</v>
      </c>
      <c r="H39" s="2" t="s">
        <v>44</v>
      </c>
      <c r="I39" s="2" t="s">
        <v>43</v>
      </c>
      <c r="J39" s="112">
        <v>955954.05451507494</v>
      </c>
    </row>
    <row r="40" spans="1:10" x14ac:dyDescent="0.25">
      <c r="A40" s="2" t="s">
        <v>37</v>
      </c>
      <c r="B40" s="2" t="s">
        <v>38</v>
      </c>
      <c r="C40" s="2" t="s">
        <v>39</v>
      </c>
      <c r="D40" s="108">
        <v>41487</v>
      </c>
      <c r="E40" s="109">
        <f t="shared" si="0"/>
        <v>8</v>
      </c>
      <c r="F40" s="109" t="s">
        <v>40</v>
      </c>
      <c r="G40" s="2" t="s">
        <v>45</v>
      </c>
      <c r="H40" s="2" t="s">
        <v>44</v>
      </c>
      <c r="I40" s="2" t="s">
        <v>43</v>
      </c>
      <c r="J40" s="112">
        <v>920732.86263468117</v>
      </c>
    </row>
    <row r="41" spans="1:10" x14ac:dyDescent="0.25">
      <c r="A41" s="2" t="s">
        <v>37</v>
      </c>
      <c r="B41" s="2" t="s">
        <v>38</v>
      </c>
      <c r="C41" s="2" t="s">
        <v>39</v>
      </c>
      <c r="D41" s="108">
        <v>41518</v>
      </c>
      <c r="E41" s="109">
        <f t="shared" si="0"/>
        <v>9</v>
      </c>
      <c r="F41" s="109" t="s">
        <v>40</v>
      </c>
      <c r="G41" s="2" t="s">
        <v>45</v>
      </c>
      <c r="H41" s="2" t="s">
        <v>44</v>
      </c>
      <c r="I41" s="2" t="s">
        <v>43</v>
      </c>
      <c r="J41" s="112">
        <v>850266.47815724998</v>
      </c>
    </row>
    <row r="42" spans="1:10" x14ac:dyDescent="0.25">
      <c r="A42" s="2" t="s">
        <v>37</v>
      </c>
      <c r="B42" s="2" t="s">
        <v>38</v>
      </c>
      <c r="C42" s="2" t="s">
        <v>39</v>
      </c>
      <c r="D42" s="108">
        <v>41548</v>
      </c>
      <c r="E42" s="109">
        <f t="shared" si="0"/>
        <v>10</v>
      </c>
      <c r="F42" s="109" t="s">
        <v>40</v>
      </c>
      <c r="G42" s="2" t="s">
        <v>45</v>
      </c>
      <c r="H42" s="2" t="s">
        <v>44</v>
      </c>
      <c r="I42" s="2" t="s">
        <v>43</v>
      </c>
      <c r="J42" s="112">
        <v>844007.26926670002</v>
      </c>
    </row>
    <row r="43" spans="1:10" x14ac:dyDescent="0.25">
      <c r="A43" s="2" t="s">
        <v>37</v>
      </c>
      <c r="B43" s="2" t="s">
        <v>38</v>
      </c>
      <c r="C43" s="2" t="s">
        <v>39</v>
      </c>
      <c r="D43" s="108">
        <v>41579</v>
      </c>
      <c r="E43" s="109">
        <f t="shared" si="0"/>
        <v>11</v>
      </c>
      <c r="F43" s="109" t="s">
        <v>40</v>
      </c>
      <c r="G43" s="2" t="s">
        <v>45</v>
      </c>
      <c r="H43" s="2" t="s">
        <v>44</v>
      </c>
      <c r="I43" s="2" t="s">
        <v>43</v>
      </c>
      <c r="J43" s="112">
        <v>891233.23679967504</v>
      </c>
    </row>
    <row r="44" spans="1:10" x14ac:dyDescent="0.25">
      <c r="A44" s="2" t="s">
        <v>37</v>
      </c>
      <c r="B44" s="2" t="s">
        <v>38</v>
      </c>
      <c r="C44" s="2" t="s">
        <v>39</v>
      </c>
      <c r="D44" s="108">
        <v>41609</v>
      </c>
      <c r="E44" s="109">
        <f t="shared" si="0"/>
        <v>12</v>
      </c>
      <c r="F44" s="109" t="s">
        <v>40</v>
      </c>
      <c r="G44" s="2" t="s">
        <v>45</v>
      </c>
      <c r="H44" s="2" t="s">
        <v>44</v>
      </c>
      <c r="I44" s="2" t="s">
        <v>43</v>
      </c>
      <c r="J44" s="112">
        <v>869695.6798400064</v>
      </c>
    </row>
    <row r="45" spans="1:10" x14ac:dyDescent="0.25">
      <c r="A45" s="2" t="s">
        <v>37</v>
      </c>
      <c r="B45" s="2" t="s">
        <v>38</v>
      </c>
      <c r="C45" s="2" t="s">
        <v>39</v>
      </c>
      <c r="D45" s="108">
        <v>41640</v>
      </c>
      <c r="E45" s="109">
        <f t="shared" si="0"/>
        <v>1</v>
      </c>
      <c r="F45" s="109" t="s">
        <v>40</v>
      </c>
      <c r="G45" s="2" t="s">
        <v>45</v>
      </c>
      <c r="H45" s="2" t="s">
        <v>44</v>
      </c>
      <c r="I45" s="2" t="s">
        <v>43</v>
      </c>
      <c r="J45" s="112">
        <v>1264340.7317083809</v>
      </c>
    </row>
    <row r="46" spans="1:10" x14ac:dyDescent="0.25">
      <c r="A46" s="2" t="s">
        <v>37</v>
      </c>
      <c r="B46" s="2" t="s">
        <v>38</v>
      </c>
      <c r="C46" s="2" t="s">
        <v>39</v>
      </c>
      <c r="D46" s="108">
        <v>41671</v>
      </c>
      <c r="E46" s="109">
        <f t="shared" si="0"/>
        <v>2</v>
      </c>
      <c r="F46" s="109" t="s">
        <v>40</v>
      </c>
      <c r="G46" s="2" t="s">
        <v>45</v>
      </c>
      <c r="H46" s="2" t="s">
        <v>44</v>
      </c>
      <c r="I46" s="2" t="s">
        <v>43</v>
      </c>
      <c r="J46" s="112">
        <v>1119155.521886325</v>
      </c>
    </row>
    <row r="47" spans="1:10" x14ac:dyDescent="0.25">
      <c r="A47" s="2" t="s">
        <v>37</v>
      </c>
      <c r="B47" s="2" t="s">
        <v>38</v>
      </c>
      <c r="C47" s="2" t="s">
        <v>39</v>
      </c>
      <c r="D47" s="108">
        <v>41699</v>
      </c>
      <c r="E47" s="109">
        <f t="shared" si="0"/>
        <v>3</v>
      </c>
      <c r="F47" s="109" t="s">
        <v>40</v>
      </c>
      <c r="G47" s="2" t="s">
        <v>45</v>
      </c>
      <c r="H47" s="2" t="s">
        <v>44</v>
      </c>
      <c r="I47" s="2" t="s">
        <v>43</v>
      </c>
      <c r="J47" s="112">
        <v>1179517.3866851374</v>
      </c>
    </row>
    <row r="48" spans="1:10" x14ac:dyDescent="0.25">
      <c r="A48" s="2" t="s">
        <v>37</v>
      </c>
      <c r="B48" s="2" t="s">
        <v>38</v>
      </c>
      <c r="C48" s="2" t="s">
        <v>39</v>
      </c>
      <c r="D48" s="108">
        <v>41730</v>
      </c>
      <c r="E48" s="109">
        <f t="shared" si="0"/>
        <v>4</v>
      </c>
      <c r="F48" s="109" t="s">
        <v>40</v>
      </c>
      <c r="G48" s="2" t="s">
        <v>45</v>
      </c>
      <c r="H48" s="2" t="s">
        <v>44</v>
      </c>
      <c r="I48" s="2" t="s">
        <v>43</v>
      </c>
      <c r="J48" s="112">
        <v>861832.25446635636</v>
      </c>
    </row>
    <row r="49" spans="1:10" x14ac:dyDescent="0.25">
      <c r="A49" s="2" t="s">
        <v>37</v>
      </c>
      <c r="B49" s="2" t="s">
        <v>38</v>
      </c>
      <c r="C49" s="2" t="s">
        <v>39</v>
      </c>
      <c r="D49" s="108">
        <v>41760</v>
      </c>
      <c r="E49" s="109">
        <f t="shared" si="0"/>
        <v>5</v>
      </c>
      <c r="F49" s="109" t="s">
        <v>40</v>
      </c>
      <c r="G49" s="2" t="s">
        <v>45</v>
      </c>
      <c r="H49" s="2" t="s">
        <v>44</v>
      </c>
      <c r="I49" s="2" t="s">
        <v>43</v>
      </c>
      <c r="J49" s="112">
        <v>871962.48344108742</v>
      </c>
    </row>
    <row r="50" spans="1:10" x14ac:dyDescent="0.25">
      <c r="A50" s="2" t="s">
        <v>37</v>
      </c>
      <c r="B50" s="2" t="s">
        <v>38</v>
      </c>
      <c r="C50" s="2" t="s">
        <v>39</v>
      </c>
      <c r="D50" s="108">
        <v>41791</v>
      </c>
      <c r="E50" s="109">
        <f t="shared" si="0"/>
        <v>6</v>
      </c>
      <c r="F50" s="109" t="s">
        <v>40</v>
      </c>
      <c r="G50" s="2" t="s">
        <v>45</v>
      </c>
      <c r="H50" s="2" t="s">
        <v>44</v>
      </c>
      <c r="I50" s="2" t="s">
        <v>43</v>
      </c>
      <c r="J50" s="112">
        <v>837899.13512978749</v>
      </c>
    </row>
    <row r="51" spans="1:10" x14ac:dyDescent="0.25">
      <c r="A51" s="2" t="s">
        <v>37</v>
      </c>
      <c r="B51" s="2" t="s">
        <v>38</v>
      </c>
      <c r="C51" s="2" t="s">
        <v>39</v>
      </c>
      <c r="D51" s="108">
        <v>41456</v>
      </c>
      <c r="E51" s="109">
        <f t="shared" si="0"/>
        <v>7</v>
      </c>
      <c r="F51" s="109" t="s">
        <v>40</v>
      </c>
      <c r="G51" s="2" t="s">
        <v>46</v>
      </c>
      <c r="H51" s="2" t="s">
        <v>42</v>
      </c>
      <c r="I51" s="2" t="s">
        <v>43</v>
      </c>
      <c r="J51" s="112">
        <v>1296758.36136</v>
      </c>
    </row>
    <row r="52" spans="1:10" x14ac:dyDescent="0.25">
      <c r="A52" s="2" t="s">
        <v>37</v>
      </c>
      <c r="B52" s="2" t="s">
        <v>38</v>
      </c>
      <c r="C52" s="2" t="s">
        <v>39</v>
      </c>
      <c r="D52" s="108">
        <v>41487</v>
      </c>
      <c r="E52" s="109">
        <f t="shared" si="0"/>
        <v>8</v>
      </c>
      <c r="F52" s="109" t="s">
        <v>40</v>
      </c>
      <c r="G52" s="2" t="s">
        <v>46</v>
      </c>
      <c r="H52" s="2" t="s">
        <v>42</v>
      </c>
      <c r="I52" s="2" t="s">
        <v>43</v>
      </c>
      <c r="J52" s="112">
        <v>1248980.56822</v>
      </c>
    </row>
    <row r="53" spans="1:10" x14ac:dyDescent="0.25">
      <c r="A53" s="2" t="s">
        <v>37</v>
      </c>
      <c r="B53" s="2" t="s">
        <v>38</v>
      </c>
      <c r="C53" s="2" t="s">
        <v>39</v>
      </c>
      <c r="D53" s="108">
        <v>41518</v>
      </c>
      <c r="E53" s="109">
        <f t="shared" si="0"/>
        <v>9</v>
      </c>
      <c r="F53" s="109" t="s">
        <v>40</v>
      </c>
      <c r="G53" s="2" t="s">
        <v>46</v>
      </c>
      <c r="H53" s="2" t="s">
        <v>42</v>
      </c>
      <c r="I53" s="2" t="s">
        <v>43</v>
      </c>
      <c r="J53" s="112">
        <v>1153392.4247999999</v>
      </c>
    </row>
    <row r="54" spans="1:10" x14ac:dyDescent="0.25">
      <c r="A54" s="2" t="s">
        <v>37</v>
      </c>
      <c r="B54" s="2" t="s">
        <v>38</v>
      </c>
      <c r="C54" s="2" t="s">
        <v>39</v>
      </c>
      <c r="D54" s="108">
        <v>41548</v>
      </c>
      <c r="E54" s="109">
        <f t="shared" si="0"/>
        <v>10</v>
      </c>
      <c r="F54" s="109" t="s">
        <v>40</v>
      </c>
      <c r="G54" s="2" t="s">
        <v>46</v>
      </c>
      <c r="H54" s="2" t="s">
        <v>42</v>
      </c>
      <c r="I54" s="2" t="s">
        <v>43</v>
      </c>
      <c r="J54" s="112">
        <v>1144901.76416</v>
      </c>
    </row>
    <row r="55" spans="1:10" x14ac:dyDescent="0.25">
      <c r="A55" s="2" t="s">
        <v>37</v>
      </c>
      <c r="B55" s="2" t="s">
        <v>38</v>
      </c>
      <c r="C55" s="2" t="s">
        <v>39</v>
      </c>
      <c r="D55" s="108">
        <v>41579</v>
      </c>
      <c r="E55" s="109">
        <f t="shared" si="0"/>
        <v>11</v>
      </c>
      <c r="F55" s="109" t="s">
        <v>40</v>
      </c>
      <c r="G55" s="2" t="s">
        <v>46</v>
      </c>
      <c r="H55" s="2" t="s">
        <v>42</v>
      </c>
      <c r="I55" s="2" t="s">
        <v>43</v>
      </c>
      <c r="J55" s="112">
        <v>1208964.11944</v>
      </c>
    </row>
    <row r="56" spans="1:10" x14ac:dyDescent="0.25">
      <c r="A56" s="2" t="s">
        <v>37</v>
      </c>
      <c r="B56" s="2" t="s">
        <v>38</v>
      </c>
      <c r="C56" s="2" t="s">
        <v>39</v>
      </c>
      <c r="D56" s="108">
        <v>41609</v>
      </c>
      <c r="E56" s="109">
        <f t="shared" si="0"/>
        <v>12</v>
      </c>
      <c r="F56" s="109" t="s">
        <v>40</v>
      </c>
      <c r="G56" s="2" t="s">
        <v>46</v>
      </c>
      <c r="H56" s="2" t="s">
        <v>42</v>
      </c>
      <c r="I56" s="2" t="s">
        <v>43</v>
      </c>
      <c r="J56" s="112">
        <v>1179748.2727800002</v>
      </c>
    </row>
    <row r="57" spans="1:10" x14ac:dyDescent="0.25">
      <c r="A57" s="2" t="s">
        <v>37</v>
      </c>
      <c r="B57" s="2" t="s">
        <v>38</v>
      </c>
      <c r="C57" s="2" t="s">
        <v>39</v>
      </c>
      <c r="D57" s="108">
        <v>41640</v>
      </c>
      <c r="E57" s="109">
        <f t="shared" si="0"/>
        <v>1</v>
      </c>
      <c r="F57" s="109" t="s">
        <v>40</v>
      </c>
      <c r="G57" s="2" t="s">
        <v>46</v>
      </c>
      <c r="H57" s="2" t="s">
        <v>42</v>
      </c>
      <c r="I57" s="2" t="s">
        <v>43</v>
      </c>
      <c r="J57" s="112">
        <v>1715087.0459799999</v>
      </c>
    </row>
    <row r="58" spans="1:10" x14ac:dyDescent="0.25">
      <c r="A58" s="2" t="s">
        <v>37</v>
      </c>
      <c r="B58" s="2" t="s">
        <v>38</v>
      </c>
      <c r="C58" s="2" t="s">
        <v>39</v>
      </c>
      <c r="D58" s="108">
        <v>41671</v>
      </c>
      <c r="E58" s="109">
        <f t="shared" si="0"/>
        <v>2</v>
      </c>
      <c r="F58" s="109" t="s">
        <v>40</v>
      </c>
      <c r="G58" s="2" t="s">
        <v>46</v>
      </c>
      <c r="H58" s="2" t="s">
        <v>42</v>
      </c>
      <c r="I58" s="2" t="s">
        <v>43</v>
      </c>
      <c r="J58" s="112">
        <v>1518142.2933600002</v>
      </c>
    </row>
    <row r="59" spans="1:10" x14ac:dyDescent="0.25">
      <c r="A59" s="2" t="s">
        <v>37</v>
      </c>
      <c r="B59" s="2" t="s">
        <v>38</v>
      </c>
      <c r="C59" s="2" t="s">
        <v>39</v>
      </c>
      <c r="D59" s="108">
        <v>41699</v>
      </c>
      <c r="E59" s="109">
        <f t="shared" si="0"/>
        <v>3</v>
      </c>
      <c r="F59" s="109" t="s">
        <v>40</v>
      </c>
      <c r="G59" s="2" t="s">
        <v>46</v>
      </c>
      <c r="H59" s="2" t="s">
        <v>42</v>
      </c>
      <c r="I59" s="2" t="s">
        <v>43</v>
      </c>
      <c r="J59" s="112">
        <v>1600023.58516</v>
      </c>
    </row>
    <row r="60" spans="1:10" x14ac:dyDescent="0.25">
      <c r="A60" s="2" t="s">
        <v>37</v>
      </c>
      <c r="B60" s="2" t="s">
        <v>38</v>
      </c>
      <c r="C60" s="2" t="s">
        <v>39</v>
      </c>
      <c r="D60" s="108">
        <v>41730</v>
      </c>
      <c r="E60" s="109">
        <f t="shared" si="0"/>
        <v>4</v>
      </c>
      <c r="F60" s="109" t="s">
        <v>40</v>
      </c>
      <c r="G60" s="2" t="s">
        <v>46</v>
      </c>
      <c r="H60" s="2" t="s">
        <v>42</v>
      </c>
      <c r="I60" s="2" t="s">
        <v>43</v>
      </c>
      <c r="J60" s="112">
        <v>1169081.4812600003</v>
      </c>
    </row>
    <row r="61" spans="1:10" x14ac:dyDescent="0.25">
      <c r="A61" s="2" t="s">
        <v>37</v>
      </c>
      <c r="B61" s="2" t="s">
        <v>38</v>
      </c>
      <c r="C61" s="2" t="s">
        <v>39</v>
      </c>
      <c r="D61" s="108">
        <v>41760</v>
      </c>
      <c r="E61" s="109">
        <f t="shared" si="0"/>
        <v>5</v>
      </c>
      <c r="F61" s="109" t="s">
        <v>40</v>
      </c>
      <c r="G61" s="2" t="s">
        <v>46</v>
      </c>
      <c r="H61" s="2" t="s">
        <v>42</v>
      </c>
      <c r="I61" s="2" t="s">
        <v>43</v>
      </c>
      <c r="J61" s="112">
        <v>1182823.2077200001</v>
      </c>
    </row>
    <row r="62" spans="1:10" x14ac:dyDescent="0.25">
      <c r="A62" s="2" t="s">
        <v>37</v>
      </c>
      <c r="B62" s="2" t="s">
        <v>38</v>
      </c>
      <c r="C62" s="2" t="s">
        <v>39</v>
      </c>
      <c r="D62" s="108">
        <v>41791</v>
      </c>
      <c r="E62" s="109">
        <f t="shared" si="0"/>
        <v>6</v>
      </c>
      <c r="F62" s="109" t="s">
        <v>40</v>
      </c>
      <c r="G62" s="2" t="s">
        <v>46</v>
      </c>
      <c r="H62" s="2" t="s">
        <v>42</v>
      </c>
      <c r="I62" s="2" t="s">
        <v>43</v>
      </c>
      <c r="J62" s="112">
        <v>1136616.0374800002</v>
      </c>
    </row>
    <row r="63" spans="1:10" x14ac:dyDescent="0.25">
      <c r="A63" s="2" t="s">
        <v>37</v>
      </c>
      <c r="B63" s="2" t="s">
        <v>38</v>
      </c>
      <c r="C63" s="2" t="s">
        <v>47</v>
      </c>
      <c r="D63" s="108">
        <v>41456</v>
      </c>
      <c r="E63" s="109">
        <f>MONTH(D63)</f>
        <v>7</v>
      </c>
      <c r="F63" s="109" t="s">
        <v>40</v>
      </c>
      <c r="G63" s="2" t="s">
        <v>41</v>
      </c>
      <c r="H63" s="2" t="s">
        <v>42</v>
      </c>
      <c r="I63" s="2" t="s">
        <v>43</v>
      </c>
      <c r="J63" s="112">
        <v>2406673.7462499999</v>
      </c>
    </row>
    <row r="64" spans="1:10" x14ac:dyDescent="0.25">
      <c r="A64" s="2" t="s">
        <v>37</v>
      </c>
      <c r="B64" s="2" t="s">
        <v>38</v>
      </c>
      <c r="C64" s="2" t="s">
        <v>47</v>
      </c>
      <c r="D64" s="108">
        <v>41487</v>
      </c>
      <c r="E64" s="109">
        <f t="shared" ref="E64:E122" si="1">MONTH(D64)</f>
        <v>8</v>
      </c>
      <c r="F64" s="109" t="s">
        <v>40</v>
      </c>
      <c r="G64" s="2" t="s">
        <v>41</v>
      </c>
      <c r="H64" s="2" t="s">
        <v>42</v>
      </c>
      <c r="I64" s="2" t="s">
        <v>43</v>
      </c>
      <c r="J64" s="112">
        <v>2028377.0049999999</v>
      </c>
    </row>
    <row r="65" spans="1:10" x14ac:dyDescent="0.25">
      <c r="A65" s="2" t="s">
        <v>37</v>
      </c>
      <c r="B65" s="2" t="s">
        <v>38</v>
      </c>
      <c r="C65" s="2" t="s">
        <v>47</v>
      </c>
      <c r="D65" s="108">
        <v>41518</v>
      </c>
      <c r="E65" s="109">
        <f t="shared" si="1"/>
        <v>9</v>
      </c>
      <c r="F65" s="109" t="s">
        <v>40</v>
      </c>
      <c r="G65" s="2" t="s">
        <v>41</v>
      </c>
      <c r="H65" s="2" t="s">
        <v>42</v>
      </c>
      <c r="I65" s="2" t="s">
        <v>43</v>
      </c>
      <c r="J65" s="112">
        <v>2241097.23875</v>
      </c>
    </row>
    <row r="66" spans="1:10" x14ac:dyDescent="0.25">
      <c r="A66" s="2" t="s">
        <v>37</v>
      </c>
      <c r="B66" s="2" t="s">
        <v>38</v>
      </c>
      <c r="C66" s="2" t="s">
        <v>47</v>
      </c>
      <c r="D66" s="108">
        <v>41548</v>
      </c>
      <c r="E66" s="109">
        <f t="shared" si="1"/>
        <v>10</v>
      </c>
      <c r="F66" s="109" t="s">
        <v>40</v>
      </c>
      <c r="G66" s="2" t="s">
        <v>41</v>
      </c>
      <c r="H66" s="2" t="s">
        <v>42</v>
      </c>
      <c r="I66" s="2" t="s">
        <v>43</v>
      </c>
      <c r="J66" s="112">
        <v>2104393.5099999998</v>
      </c>
    </row>
    <row r="67" spans="1:10" x14ac:dyDescent="0.25">
      <c r="A67" s="2" t="s">
        <v>37</v>
      </c>
      <c r="B67" s="2" t="s">
        <v>38</v>
      </c>
      <c r="C67" s="2" t="s">
        <v>47</v>
      </c>
      <c r="D67" s="108">
        <v>41579</v>
      </c>
      <c r="E67" s="109">
        <f t="shared" si="1"/>
        <v>11</v>
      </c>
      <c r="F67" s="109" t="s">
        <v>40</v>
      </c>
      <c r="G67" s="2" t="s">
        <v>41</v>
      </c>
      <c r="H67" s="2" t="s">
        <v>42</v>
      </c>
      <c r="I67" s="2" t="s">
        <v>43</v>
      </c>
      <c r="J67" s="112">
        <v>1921236.2224999999</v>
      </c>
    </row>
    <row r="68" spans="1:10" x14ac:dyDescent="0.25">
      <c r="A68" s="2" t="s">
        <v>37</v>
      </c>
      <c r="B68" s="2" t="s">
        <v>38</v>
      </c>
      <c r="C68" s="2" t="s">
        <v>47</v>
      </c>
      <c r="D68" s="108">
        <v>41609</v>
      </c>
      <c r="E68" s="109">
        <f t="shared" si="1"/>
        <v>12</v>
      </c>
      <c r="F68" s="109" t="s">
        <v>40</v>
      </c>
      <c r="G68" s="2" t="s">
        <v>41</v>
      </c>
      <c r="H68" s="2" t="s">
        <v>42</v>
      </c>
      <c r="I68" s="2" t="s">
        <v>43</v>
      </c>
      <c r="J68" s="112">
        <v>2161522.17</v>
      </c>
    </row>
    <row r="69" spans="1:10" x14ac:dyDescent="0.25">
      <c r="A69" s="2" t="s">
        <v>37</v>
      </c>
      <c r="B69" s="2" t="s">
        <v>38</v>
      </c>
      <c r="C69" s="2" t="s">
        <v>47</v>
      </c>
      <c r="D69" s="108">
        <v>41640</v>
      </c>
      <c r="E69" s="109">
        <f t="shared" si="1"/>
        <v>1</v>
      </c>
      <c r="F69" s="109" t="s">
        <v>40</v>
      </c>
      <c r="G69" s="2" t="s">
        <v>41</v>
      </c>
      <c r="H69" s="2" t="s">
        <v>42</v>
      </c>
      <c r="I69" s="2" t="s">
        <v>43</v>
      </c>
      <c r="J69" s="112">
        <v>3104730.2250000001</v>
      </c>
    </row>
    <row r="70" spans="1:10" x14ac:dyDescent="0.25">
      <c r="A70" s="2" t="s">
        <v>37</v>
      </c>
      <c r="B70" s="2" t="s">
        <v>38</v>
      </c>
      <c r="C70" s="2" t="s">
        <v>47</v>
      </c>
      <c r="D70" s="108">
        <v>41671</v>
      </c>
      <c r="E70" s="109">
        <f t="shared" si="1"/>
        <v>2</v>
      </c>
      <c r="F70" s="109" t="s">
        <v>40</v>
      </c>
      <c r="G70" s="2" t="s">
        <v>41</v>
      </c>
      <c r="H70" s="2" t="s">
        <v>42</v>
      </c>
      <c r="I70" s="2" t="s">
        <v>43</v>
      </c>
      <c r="J70" s="112">
        <v>2116798.7124999999</v>
      </c>
    </row>
    <row r="71" spans="1:10" x14ac:dyDescent="0.25">
      <c r="A71" s="2" t="s">
        <v>37</v>
      </c>
      <c r="B71" s="2" t="s">
        <v>38</v>
      </c>
      <c r="C71" s="2" t="s">
        <v>47</v>
      </c>
      <c r="D71" s="108">
        <v>41699</v>
      </c>
      <c r="E71" s="109">
        <f t="shared" si="1"/>
        <v>3</v>
      </c>
      <c r="F71" s="109" t="s">
        <v>40</v>
      </c>
      <c r="G71" s="2" t="s">
        <v>41</v>
      </c>
      <c r="H71" s="2" t="s">
        <v>42</v>
      </c>
      <c r="I71" s="2" t="s">
        <v>43</v>
      </c>
      <c r="J71" s="112">
        <v>2728427.88625</v>
      </c>
    </row>
    <row r="72" spans="1:10" x14ac:dyDescent="0.25">
      <c r="A72" s="2" t="s">
        <v>37</v>
      </c>
      <c r="B72" s="2" t="s">
        <v>38</v>
      </c>
      <c r="C72" s="2" t="s">
        <v>47</v>
      </c>
      <c r="D72" s="108">
        <v>41730</v>
      </c>
      <c r="E72" s="109">
        <f t="shared" si="1"/>
        <v>4</v>
      </c>
      <c r="F72" s="109" t="s">
        <v>40</v>
      </c>
      <c r="G72" s="2" t="s">
        <v>41</v>
      </c>
      <c r="H72" s="2" t="s">
        <v>42</v>
      </c>
      <c r="I72" s="2" t="s">
        <v>43</v>
      </c>
      <c r="J72" s="112">
        <v>2259504.8675000002</v>
      </c>
    </row>
    <row r="73" spans="1:10" x14ac:dyDescent="0.25">
      <c r="A73" s="2" t="s">
        <v>37</v>
      </c>
      <c r="B73" s="2" t="s">
        <v>38</v>
      </c>
      <c r="C73" s="2" t="s">
        <v>47</v>
      </c>
      <c r="D73" s="108">
        <v>41760</v>
      </c>
      <c r="E73" s="109">
        <f t="shared" si="1"/>
        <v>5</v>
      </c>
      <c r="F73" s="109" t="s">
        <v>40</v>
      </c>
      <c r="G73" s="2" t="s">
        <v>41</v>
      </c>
      <c r="H73" s="2" t="s">
        <v>42</v>
      </c>
      <c r="I73" s="2" t="s">
        <v>43</v>
      </c>
      <c r="J73" s="112">
        <v>2031569.2350000001</v>
      </c>
    </row>
    <row r="74" spans="1:10" x14ac:dyDescent="0.25">
      <c r="A74" s="2" t="s">
        <v>37</v>
      </c>
      <c r="B74" s="2" t="s">
        <v>38</v>
      </c>
      <c r="C74" s="2" t="s">
        <v>47</v>
      </c>
      <c r="D74" s="108">
        <v>41791</v>
      </c>
      <c r="E74" s="109">
        <f t="shared" si="1"/>
        <v>6</v>
      </c>
      <c r="F74" s="109" t="s">
        <v>40</v>
      </c>
      <c r="G74" s="2" t="s">
        <v>41</v>
      </c>
      <c r="H74" s="2" t="s">
        <v>42</v>
      </c>
      <c r="I74" s="2" t="s">
        <v>43</v>
      </c>
      <c r="J74" s="112">
        <v>2245023.2324999999</v>
      </c>
    </row>
    <row r="75" spans="1:10" x14ac:dyDescent="0.25">
      <c r="A75" s="2" t="s">
        <v>37</v>
      </c>
      <c r="B75" s="2" t="s">
        <v>38</v>
      </c>
      <c r="C75" s="2" t="s">
        <v>47</v>
      </c>
      <c r="D75" s="108">
        <v>41456</v>
      </c>
      <c r="E75" s="109">
        <f t="shared" si="1"/>
        <v>7</v>
      </c>
      <c r="F75" s="109" t="s">
        <v>40</v>
      </c>
      <c r="G75" s="2" t="s">
        <v>41</v>
      </c>
      <c r="H75" s="2" t="s">
        <v>44</v>
      </c>
      <c r="I75" s="2" t="s">
        <v>43</v>
      </c>
      <c r="J75" s="112">
        <v>4813347.4924999997</v>
      </c>
    </row>
    <row r="76" spans="1:10" x14ac:dyDescent="0.25">
      <c r="A76" s="2" t="s">
        <v>37</v>
      </c>
      <c r="B76" s="2" t="s">
        <v>38</v>
      </c>
      <c r="C76" s="2" t="s">
        <v>47</v>
      </c>
      <c r="D76" s="108">
        <v>41487</v>
      </c>
      <c r="E76" s="109">
        <f t="shared" si="1"/>
        <v>8</v>
      </c>
      <c r="F76" s="109" t="s">
        <v>40</v>
      </c>
      <c r="G76" s="2" t="s">
        <v>41</v>
      </c>
      <c r="H76" s="2" t="s">
        <v>44</v>
      </c>
      <c r="I76" s="2" t="s">
        <v>43</v>
      </c>
      <c r="J76" s="112">
        <v>4056754.01</v>
      </c>
    </row>
    <row r="77" spans="1:10" x14ac:dyDescent="0.25">
      <c r="A77" s="2" t="s">
        <v>37</v>
      </c>
      <c r="B77" s="2" t="s">
        <v>38</v>
      </c>
      <c r="C77" s="2" t="s">
        <v>47</v>
      </c>
      <c r="D77" s="108">
        <v>41518</v>
      </c>
      <c r="E77" s="109">
        <f t="shared" si="1"/>
        <v>9</v>
      </c>
      <c r="F77" s="109" t="s">
        <v>40</v>
      </c>
      <c r="G77" s="2" t="s">
        <v>41</v>
      </c>
      <c r="H77" s="2" t="s">
        <v>44</v>
      </c>
      <c r="I77" s="2" t="s">
        <v>43</v>
      </c>
      <c r="J77" s="112">
        <v>4482194.4775</v>
      </c>
    </row>
    <row r="78" spans="1:10" x14ac:dyDescent="0.25">
      <c r="A78" s="2" t="s">
        <v>37</v>
      </c>
      <c r="B78" s="2" t="s">
        <v>38</v>
      </c>
      <c r="C78" s="2" t="s">
        <v>47</v>
      </c>
      <c r="D78" s="108">
        <v>41548</v>
      </c>
      <c r="E78" s="109">
        <f t="shared" si="1"/>
        <v>10</v>
      </c>
      <c r="F78" s="109" t="s">
        <v>40</v>
      </c>
      <c r="G78" s="2" t="s">
        <v>41</v>
      </c>
      <c r="H78" s="2" t="s">
        <v>44</v>
      </c>
      <c r="I78" s="2" t="s">
        <v>43</v>
      </c>
      <c r="J78" s="112">
        <v>4208787.0199999996</v>
      </c>
    </row>
    <row r="79" spans="1:10" x14ac:dyDescent="0.25">
      <c r="A79" s="2" t="s">
        <v>37</v>
      </c>
      <c r="B79" s="2" t="s">
        <v>38</v>
      </c>
      <c r="C79" s="2" t="s">
        <v>47</v>
      </c>
      <c r="D79" s="108">
        <v>41579</v>
      </c>
      <c r="E79" s="109">
        <f t="shared" si="1"/>
        <v>11</v>
      </c>
      <c r="F79" s="109" t="s">
        <v>40</v>
      </c>
      <c r="G79" s="2" t="s">
        <v>41</v>
      </c>
      <c r="H79" s="2" t="s">
        <v>44</v>
      </c>
      <c r="I79" s="2" t="s">
        <v>43</v>
      </c>
      <c r="J79" s="112">
        <v>3842472.4449999998</v>
      </c>
    </row>
    <row r="80" spans="1:10" x14ac:dyDescent="0.25">
      <c r="A80" s="2" t="s">
        <v>37</v>
      </c>
      <c r="B80" s="2" t="s">
        <v>38</v>
      </c>
      <c r="C80" s="2" t="s">
        <v>47</v>
      </c>
      <c r="D80" s="108">
        <v>41609</v>
      </c>
      <c r="E80" s="109">
        <f t="shared" si="1"/>
        <v>12</v>
      </c>
      <c r="F80" s="109" t="s">
        <v>40</v>
      </c>
      <c r="G80" s="2" t="s">
        <v>41</v>
      </c>
      <c r="H80" s="2" t="s">
        <v>44</v>
      </c>
      <c r="I80" s="2" t="s">
        <v>43</v>
      </c>
      <c r="J80" s="112">
        <v>4323044.34</v>
      </c>
    </row>
    <row r="81" spans="1:10" x14ac:dyDescent="0.25">
      <c r="A81" s="2" t="s">
        <v>37</v>
      </c>
      <c r="B81" s="2" t="s">
        <v>38</v>
      </c>
      <c r="C81" s="2" t="s">
        <v>47</v>
      </c>
      <c r="D81" s="108">
        <v>41640</v>
      </c>
      <c r="E81" s="109">
        <f t="shared" si="1"/>
        <v>1</v>
      </c>
      <c r="F81" s="109" t="s">
        <v>40</v>
      </c>
      <c r="G81" s="2" t="s">
        <v>41</v>
      </c>
      <c r="H81" s="2" t="s">
        <v>44</v>
      </c>
      <c r="I81" s="2" t="s">
        <v>43</v>
      </c>
      <c r="J81" s="112">
        <v>6209460.4500000002</v>
      </c>
    </row>
    <row r="82" spans="1:10" x14ac:dyDescent="0.25">
      <c r="A82" s="2" t="s">
        <v>37</v>
      </c>
      <c r="B82" s="2" t="s">
        <v>38</v>
      </c>
      <c r="C82" s="2" t="s">
        <v>47</v>
      </c>
      <c r="D82" s="108">
        <v>41671</v>
      </c>
      <c r="E82" s="109">
        <f t="shared" si="1"/>
        <v>2</v>
      </c>
      <c r="F82" s="109" t="s">
        <v>40</v>
      </c>
      <c r="G82" s="2" t="s">
        <v>41</v>
      </c>
      <c r="H82" s="2" t="s">
        <v>44</v>
      </c>
      <c r="I82" s="2" t="s">
        <v>43</v>
      </c>
      <c r="J82" s="112">
        <v>4633597.4249999998</v>
      </c>
    </row>
    <row r="83" spans="1:10" x14ac:dyDescent="0.25">
      <c r="A83" s="2" t="s">
        <v>37</v>
      </c>
      <c r="B83" s="2" t="s">
        <v>38</v>
      </c>
      <c r="C83" s="2" t="s">
        <v>47</v>
      </c>
      <c r="D83" s="108">
        <v>41699</v>
      </c>
      <c r="E83" s="109">
        <f t="shared" si="1"/>
        <v>3</v>
      </c>
      <c r="F83" s="109" t="s">
        <v>40</v>
      </c>
      <c r="G83" s="2" t="s">
        <v>41</v>
      </c>
      <c r="H83" s="2" t="s">
        <v>44</v>
      </c>
      <c r="I83" s="2" t="s">
        <v>43</v>
      </c>
      <c r="J83" s="112">
        <v>5456855.7725</v>
      </c>
    </row>
    <row r="84" spans="1:10" x14ac:dyDescent="0.25">
      <c r="A84" s="2" t="s">
        <v>37</v>
      </c>
      <c r="B84" s="2" t="s">
        <v>38</v>
      </c>
      <c r="C84" s="2" t="s">
        <v>47</v>
      </c>
      <c r="D84" s="108">
        <v>41730</v>
      </c>
      <c r="E84" s="109">
        <f t="shared" si="1"/>
        <v>4</v>
      </c>
      <c r="F84" s="109" t="s">
        <v>40</v>
      </c>
      <c r="G84" s="2" t="s">
        <v>41</v>
      </c>
      <c r="H84" s="2" t="s">
        <v>44</v>
      </c>
      <c r="I84" s="2" t="s">
        <v>43</v>
      </c>
      <c r="J84" s="112">
        <v>4519009.7350000003</v>
      </c>
    </row>
    <row r="85" spans="1:10" x14ac:dyDescent="0.25">
      <c r="A85" s="2" t="s">
        <v>37</v>
      </c>
      <c r="B85" s="2" t="s">
        <v>38</v>
      </c>
      <c r="C85" s="2" t="s">
        <v>47</v>
      </c>
      <c r="D85" s="108">
        <v>41760</v>
      </c>
      <c r="E85" s="109">
        <f t="shared" si="1"/>
        <v>5</v>
      </c>
      <c r="F85" s="109" t="s">
        <v>40</v>
      </c>
      <c r="G85" s="2" t="s">
        <v>41</v>
      </c>
      <c r="H85" s="2" t="s">
        <v>44</v>
      </c>
      <c r="I85" s="2" t="s">
        <v>43</v>
      </c>
      <c r="J85" s="112">
        <v>4063138.47</v>
      </c>
    </row>
    <row r="86" spans="1:10" x14ac:dyDescent="0.25">
      <c r="A86" s="2" t="s">
        <v>37</v>
      </c>
      <c r="B86" s="2" t="s">
        <v>38</v>
      </c>
      <c r="C86" s="2" t="s">
        <v>47</v>
      </c>
      <c r="D86" s="108">
        <v>41791</v>
      </c>
      <c r="E86" s="109">
        <f t="shared" si="1"/>
        <v>6</v>
      </c>
      <c r="F86" s="109" t="s">
        <v>40</v>
      </c>
      <c r="G86" s="2" t="s">
        <v>41</v>
      </c>
      <c r="H86" s="2" t="s">
        <v>44</v>
      </c>
      <c r="I86" s="2" t="s">
        <v>43</v>
      </c>
      <c r="J86" s="112">
        <v>4490046.4649999999</v>
      </c>
    </row>
    <row r="87" spans="1:10" x14ac:dyDescent="0.25">
      <c r="A87" s="2" t="s">
        <v>37</v>
      </c>
      <c r="B87" s="2" t="s">
        <v>38</v>
      </c>
      <c r="C87" s="2" t="s">
        <v>47</v>
      </c>
      <c r="D87" s="108">
        <v>41456</v>
      </c>
      <c r="E87" s="109">
        <f t="shared" si="1"/>
        <v>7</v>
      </c>
      <c r="F87" s="109" t="s">
        <v>40</v>
      </c>
      <c r="G87" s="2" t="s">
        <v>45</v>
      </c>
      <c r="H87" s="2" t="s">
        <v>42</v>
      </c>
      <c r="I87" s="2" t="s">
        <v>43</v>
      </c>
      <c r="J87" s="112">
        <v>2117872.8966999999</v>
      </c>
    </row>
    <row r="88" spans="1:10" x14ac:dyDescent="0.25">
      <c r="A88" s="2" t="s">
        <v>37</v>
      </c>
      <c r="B88" s="2" t="s">
        <v>38</v>
      </c>
      <c r="C88" s="2" t="s">
        <v>47</v>
      </c>
      <c r="D88" s="108">
        <v>41487</v>
      </c>
      <c r="E88" s="109">
        <f t="shared" si="1"/>
        <v>8</v>
      </c>
      <c r="F88" s="109" t="s">
        <v>40</v>
      </c>
      <c r="G88" s="2" t="s">
        <v>45</v>
      </c>
      <c r="H88" s="2" t="s">
        <v>42</v>
      </c>
      <c r="I88" s="2" t="s">
        <v>43</v>
      </c>
      <c r="J88" s="112">
        <v>1784971.7644</v>
      </c>
    </row>
    <row r="89" spans="1:10" x14ac:dyDescent="0.25">
      <c r="A89" s="2" t="s">
        <v>37</v>
      </c>
      <c r="B89" s="2" t="s">
        <v>38</v>
      </c>
      <c r="C89" s="2" t="s">
        <v>47</v>
      </c>
      <c r="D89" s="108">
        <v>41518</v>
      </c>
      <c r="E89" s="109">
        <f t="shared" si="1"/>
        <v>9</v>
      </c>
      <c r="F89" s="109" t="s">
        <v>40</v>
      </c>
      <c r="G89" s="2" t="s">
        <v>45</v>
      </c>
      <c r="H89" s="2" t="s">
        <v>42</v>
      </c>
      <c r="I89" s="2" t="s">
        <v>43</v>
      </c>
      <c r="J89" s="112">
        <v>1972165.5701000001</v>
      </c>
    </row>
    <row r="90" spans="1:10" x14ac:dyDescent="0.25">
      <c r="A90" s="2" t="s">
        <v>37</v>
      </c>
      <c r="B90" s="2" t="s">
        <v>38</v>
      </c>
      <c r="C90" s="2" t="s">
        <v>47</v>
      </c>
      <c r="D90" s="108">
        <v>41548</v>
      </c>
      <c r="E90" s="109">
        <f t="shared" si="1"/>
        <v>10</v>
      </c>
      <c r="F90" s="109" t="s">
        <v>40</v>
      </c>
      <c r="G90" s="2" t="s">
        <v>45</v>
      </c>
      <c r="H90" s="2" t="s">
        <v>42</v>
      </c>
      <c r="I90" s="2" t="s">
        <v>43</v>
      </c>
      <c r="J90" s="112">
        <v>1851866.2887999997</v>
      </c>
    </row>
    <row r="91" spans="1:10" x14ac:dyDescent="0.25">
      <c r="A91" s="2" t="s">
        <v>37</v>
      </c>
      <c r="B91" s="2" t="s">
        <v>38</v>
      </c>
      <c r="C91" s="2" t="s">
        <v>47</v>
      </c>
      <c r="D91" s="108">
        <v>41579</v>
      </c>
      <c r="E91" s="109">
        <f t="shared" si="1"/>
        <v>11</v>
      </c>
      <c r="F91" s="109" t="s">
        <v>40</v>
      </c>
      <c r="G91" s="2" t="s">
        <v>45</v>
      </c>
      <c r="H91" s="2" t="s">
        <v>42</v>
      </c>
      <c r="I91" s="2" t="s">
        <v>43</v>
      </c>
      <c r="J91" s="112">
        <v>1690687.8758</v>
      </c>
    </row>
    <row r="92" spans="1:10" x14ac:dyDescent="0.25">
      <c r="A92" s="2" t="s">
        <v>37</v>
      </c>
      <c r="B92" s="2" t="s">
        <v>38</v>
      </c>
      <c r="C92" s="2" t="s">
        <v>47</v>
      </c>
      <c r="D92" s="108">
        <v>41609</v>
      </c>
      <c r="E92" s="109">
        <f t="shared" si="1"/>
        <v>12</v>
      </c>
      <c r="F92" s="109" t="s">
        <v>40</v>
      </c>
      <c r="G92" s="2" t="s">
        <v>45</v>
      </c>
      <c r="H92" s="2" t="s">
        <v>42</v>
      </c>
      <c r="I92" s="2" t="s">
        <v>43</v>
      </c>
      <c r="J92" s="112">
        <v>1902139.5096</v>
      </c>
    </row>
    <row r="93" spans="1:10" x14ac:dyDescent="0.25">
      <c r="A93" s="2" t="s">
        <v>37</v>
      </c>
      <c r="B93" s="2" t="s">
        <v>38</v>
      </c>
      <c r="C93" s="2" t="s">
        <v>47</v>
      </c>
      <c r="D93" s="108">
        <v>41640</v>
      </c>
      <c r="E93" s="109">
        <f t="shared" si="1"/>
        <v>1</v>
      </c>
      <c r="F93" s="109" t="s">
        <v>40</v>
      </c>
      <c r="G93" s="2" t="s">
        <v>45</v>
      </c>
      <c r="H93" s="2" t="s">
        <v>42</v>
      </c>
      <c r="I93" s="2" t="s">
        <v>43</v>
      </c>
      <c r="J93" s="112">
        <v>2732162.5980000002</v>
      </c>
    </row>
    <row r="94" spans="1:10" x14ac:dyDescent="0.25">
      <c r="A94" s="2" t="s">
        <v>37</v>
      </c>
      <c r="B94" s="2" t="s">
        <v>38</v>
      </c>
      <c r="C94" s="2" t="s">
        <v>47</v>
      </c>
      <c r="D94" s="108">
        <v>41671</v>
      </c>
      <c r="E94" s="109">
        <f t="shared" si="1"/>
        <v>2</v>
      </c>
      <c r="F94" s="109" t="s">
        <v>40</v>
      </c>
      <c r="G94" s="2" t="s">
        <v>45</v>
      </c>
      <c r="H94" s="2" t="s">
        <v>42</v>
      </c>
      <c r="I94" s="2" t="s">
        <v>43</v>
      </c>
      <c r="J94" s="112">
        <v>2478782.8670000001</v>
      </c>
    </row>
    <row r="95" spans="1:10" x14ac:dyDescent="0.25">
      <c r="A95" s="2" t="s">
        <v>37</v>
      </c>
      <c r="B95" s="2" t="s">
        <v>38</v>
      </c>
      <c r="C95" s="2" t="s">
        <v>47</v>
      </c>
      <c r="D95" s="108">
        <v>41699</v>
      </c>
      <c r="E95" s="109">
        <f t="shared" si="1"/>
        <v>3</v>
      </c>
      <c r="F95" s="109" t="s">
        <v>40</v>
      </c>
      <c r="G95" s="2" t="s">
        <v>45</v>
      </c>
      <c r="H95" s="2" t="s">
        <v>42</v>
      </c>
      <c r="I95" s="2" t="s">
        <v>43</v>
      </c>
      <c r="J95" s="112">
        <v>2401016.5399000002</v>
      </c>
    </row>
    <row r="96" spans="1:10" x14ac:dyDescent="0.25">
      <c r="A96" s="2" t="s">
        <v>37</v>
      </c>
      <c r="B96" s="2" t="s">
        <v>38</v>
      </c>
      <c r="C96" s="2" t="s">
        <v>47</v>
      </c>
      <c r="D96" s="108">
        <v>41730</v>
      </c>
      <c r="E96" s="109">
        <f t="shared" si="1"/>
        <v>4</v>
      </c>
      <c r="F96" s="109" t="s">
        <v>40</v>
      </c>
      <c r="G96" s="2" t="s">
        <v>45</v>
      </c>
      <c r="H96" s="2" t="s">
        <v>42</v>
      </c>
      <c r="I96" s="2" t="s">
        <v>43</v>
      </c>
      <c r="J96" s="112">
        <v>1988364.2834000001</v>
      </c>
    </row>
    <row r="97" spans="1:10" x14ac:dyDescent="0.25">
      <c r="A97" s="2" t="s">
        <v>37</v>
      </c>
      <c r="B97" s="2" t="s">
        <v>38</v>
      </c>
      <c r="C97" s="2" t="s">
        <v>47</v>
      </c>
      <c r="D97" s="108">
        <v>41760</v>
      </c>
      <c r="E97" s="109">
        <f t="shared" si="1"/>
        <v>5</v>
      </c>
      <c r="F97" s="109" t="s">
        <v>40</v>
      </c>
      <c r="G97" s="2" t="s">
        <v>45</v>
      </c>
      <c r="H97" s="2" t="s">
        <v>42</v>
      </c>
      <c r="I97" s="2" t="s">
        <v>43</v>
      </c>
      <c r="J97" s="112">
        <v>1787780.9268</v>
      </c>
    </row>
    <row r="98" spans="1:10" x14ac:dyDescent="0.25">
      <c r="A98" s="2" t="s">
        <v>37</v>
      </c>
      <c r="B98" s="2" t="s">
        <v>38</v>
      </c>
      <c r="C98" s="2" t="s">
        <v>47</v>
      </c>
      <c r="D98" s="108">
        <v>41791</v>
      </c>
      <c r="E98" s="109">
        <f t="shared" si="1"/>
        <v>6</v>
      </c>
      <c r="F98" s="109" t="s">
        <v>40</v>
      </c>
      <c r="G98" s="2" t="s">
        <v>45</v>
      </c>
      <c r="H98" s="2" t="s">
        <v>42</v>
      </c>
      <c r="I98" s="2" t="s">
        <v>43</v>
      </c>
      <c r="J98" s="112">
        <v>1975620.4446</v>
      </c>
    </row>
    <row r="99" spans="1:10" x14ac:dyDescent="0.25">
      <c r="A99" s="2" t="s">
        <v>37</v>
      </c>
      <c r="B99" s="2" t="s">
        <v>38</v>
      </c>
      <c r="C99" s="2" t="s">
        <v>47</v>
      </c>
      <c r="D99" s="108">
        <v>41456</v>
      </c>
      <c r="E99" s="109">
        <f t="shared" si="1"/>
        <v>7</v>
      </c>
      <c r="F99" s="109" t="s">
        <v>40</v>
      </c>
      <c r="G99" s="2" t="s">
        <v>45</v>
      </c>
      <c r="H99" s="2" t="s">
        <v>44</v>
      </c>
      <c r="I99" s="2" t="s">
        <v>43</v>
      </c>
      <c r="J99" s="112">
        <v>3850677.9939999999</v>
      </c>
    </row>
    <row r="100" spans="1:10" x14ac:dyDescent="0.25">
      <c r="A100" s="2" t="s">
        <v>37</v>
      </c>
      <c r="B100" s="2" t="s">
        <v>38</v>
      </c>
      <c r="C100" s="2" t="s">
        <v>47</v>
      </c>
      <c r="D100" s="108">
        <v>41487</v>
      </c>
      <c r="E100" s="109">
        <f t="shared" si="1"/>
        <v>8</v>
      </c>
      <c r="F100" s="109" t="s">
        <v>40</v>
      </c>
      <c r="G100" s="2" t="s">
        <v>45</v>
      </c>
      <c r="H100" s="2" t="s">
        <v>44</v>
      </c>
      <c r="I100" s="2" t="s">
        <v>43</v>
      </c>
      <c r="J100" s="112">
        <v>3245403.2080000001</v>
      </c>
    </row>
    <row r="101" spans="1:10" x14ac:dyDescent="0.25">
      <c r="A101" s="2" t="s">
        <v>37</v>
      </c>
      <c r="B101" s="2" t="s">
        <v>38</v>
      </c>
      <c r="C101" s="2" t="s">
        <v>47</v>
      </c>
      <c r="D101" s="108">
        <v>41518</v>
      </c>
      <c r="E101" s="109">
        <f t="shared" si="1"/>
        <v>9</v>
      </c>
      <c r="F101" s="109" t="s">
        <v>40</v>
      </c>
      <c r="G101" s="2" t="s">
        <v>45</v>
      </c>
      <c r="H101" s="2" t="s">
        <v>44</v>
      </c>
      <c r="I101" s="2" t="s">
        <v>43</v>
      </c>
      <c r="J101" s="112">
        <v>3585755.5820000004</v>
      </c>
    </row>
    <row r="102" spans="1:10" x14ac:dyDescent="0.25">
      <c r="A102" s="2" t="s">
        <v>37</v>
      </c>
      <c r="B102" s="2" t="s">
        <v>38</v>
      </c>
      <c r="C102" s="2" t="s">
        <v>47</v>
      </c>
      <c r="D102" s="108">
        <v>41548</v>
      </c>
      <c r="E102" s="109">
        <f t="shared" si="1"/>
        <v>10</v>
      </c>
      <c r="F102" s="109" t="s">
        <v>40</v>
      </c>
      <c r="G102" s="2" t="s">
        <v>45</v>
      </c>
      <c r="H102" s="2" t="s">
        <v>44</v>
      </c>
      <c r="I102" s="2" t="s">
        <v>43</v>
      </c>
      <c r="J102" s="112">
        <v>3367029.6159999999</v>
      </c>
    </row>
    <row r="103" spans="1:10" x14ac:dyDescent="0.25">
      <c r="A103" s="2" t="s">
        <v>37</v>
      </c>
      <c r="B103" s="2" t="s">
        <v>38</v>
      </c>
      <c r="C103" s="2" t="s">
        <v>47</v>
      </c>
      <c r="D103" s="108">
        <v>41579</v>
      </c>
      <c r="E103" s="109">
        <f t="shared" si="1"/>
        <v>11</v>
      </c>
      <c r="F103" s="109" t="s">
        <v>40</v>
      </c>
      <c r="G103" s="2" t="s">
        <v>45</v>
      </c>
      <c r="H103" s="2" t="s">
        <v>44</v>
      </c>
      <c r="I103" s="2" t="s">
        <v>43</v>
      </c>
      <c r="J103" s="112">
        <v>3073977.9560000002</v>
      </c>
    </row>
    <row r="104" spans="1:10" x14ac:dyDescent="0.25">
      <c r="A104" s="2" t="s">
        <v>37</v>
      </c>
      <c r="B104" s="2" t="s">
        <v>38</v>
      </c>
      <c r="C104" s="2" t="s">
        <v>47</v>
      </c>
      <c r="D104" s="108">
        <v>41609</v>
      </c>
      <c r="E104" s="109">
        <f t="shared" si="1"/>
        <v>12</v>
      </c>
      <c r="F104" s="109" t="s">
        <v>40</v>
      </c>
      <c r="G104" s="2" t="s">
        <v>45</v>
      </c>
      <c r="H104" s="2" t="s">
        <v>44</v>
      </c>
      <c r="I104" s="2" t="s">
        <v>43</v>
      </c>
      <c r="J104" s="112">
        <v>3458435.4720000001</v>
      </c>
    </row>
    <row r="105" spans="1:10" x14ac:dyDescent="0.25">
      <c r="A105" s="2" t="s">
        <v>37</v>
      </c>
      <c r="B105" s="2" t="s">
        <v>38</v>
      </c>
      <c r="C105" s="2" t="s">
        <v>47</v>
      </c>
      <c r="D105" s="108">
        <v>41640</v>
      </c>
      <c r="E105" s="109">
        <f t="shared" si="1"/>
        <v>1</v>
      </c>
      <c r="F105" s="109" t="s">
        <v>40</v>
      </c>
      <c r="G105" s="2" t="s">
        <v>45</v>
      </c>
      <c r="H105" s="2" t="s">
        <v>44</v>
      </c>
      <c r="I105" s="2" t="s">
        <v>43</v>
      </c>
      <c r="J105" s="112">
        <v>4967568.3600000003</v>
      </c>
    </row>
    <row r="106" spans="1:10" x14ac:dyDescent="0.25">
      <c r="A106" s="2" t="s">
        <v>37</v>
      </c>
      <c r="B106" s="2" t="s">
        <v>38</v>
      </c>
      <c r="C106" s="2" t="s">
        <v>47</v>
      </c>
      <c r="D106" s="108">
        <v>41671</v>
      </c>
      <c r="E106" s="109">
        <f t="shared" si="1"/>
        <v>2</v>
      </c>
      <c r="F106" s="109" t="s">
        <v>40</v>
      </c>
      <c r="G106" s="2" t="s">
        <v>45</v>
      </c>
      <c r="H106" s="2" t="s">
        <v>44</v>
      </c>
      <c r="I106" s="2" t="s">
        <v>43</v>
      </c>
      <c r="J106" s="112">
        <v>4506877.9400000004</v>
      </c>
    </row>
    <row r="107" spans="1:10" x14ac:dyDescent="0.25">
      <c r="A107" s="2" t="s">
        <v>37</v>
      </c>
      <c r="B107" s="2" t="s">
        <v>38</v>
      </c>
      <c r="C107" s="2" t="s">
        <v>47</v>
      </c>
      <c r="D107" s="108">
        <v>41699</v>
      </c>
      <c r="E107" s="109">
        <f t="shared" si="1"/>
        <v>3</v>
      </c>
      <c r="F107" s="109" t="s">
        <v>40</v>
      </c>
      <c r="G107" s="2" t="s">
        <v>45</v>
      </c>
      <c r="H107" s="2" t="s">
        <v>44</v>
      </c>
      <c r="I107" s="2" t="s">
        <v>43</v>
      </c>
      <c r="J107" s="112">
        <v>4365484.6179999998</v>
      </c>
    </row>
    <row r="108" spans="1:10" x14ac:dyDescent="0.25">
      <c r="A108" s="2" t="s">
        <v>37</v>
      </c>
      <c r="B108" s="2" t="s">
        <v>38</v>
      </c>
      <c r="C108" s="2" t="s">
        <v>47</v>
      </c>
      <c r="D108" s="108">
        <v>41730</v>
      </c>
      <c r="E108" s="109">
        <f t="shared" si="1"/>
        <v>4</v>
      </c>
      <c r="F108" s="109" t="s">
        <v>40</v>
      </c>
      <c r="G108" s="2" t="s">
        <v>45</v>
      </c>
      <c r="H108" s="2" t="s">
        <v>44</v>
      </c>
      <c r="I108" s="2" t="s">
        <v>43</v>
      </c>
      <c r="J108" s="112">
        <v>4615207.7879999997</v>
      </c>
    </row>
    <row r="109" spans="1:10" x14ac:dyDescent="0.25">
      <c r="A109" s="2" t="s">
        <v>37</v>
      </c>
      <c r="B109" s="2" t="s">
        <v>38</v>
      </c>
      <c r="C109" s="2" t="s">
        <v>47</v>
      </c>
      <c r="D109" s="108">
        <v>41760</v>
      </c>
      <c r="E109" s="109">
        <f t="shared" si="1"/>
        <v>5</v>
      </c>
      <c r="F109" s="109" t="s">
        <v>40</v>
      </c>
      <c r="G109" s="2" t="s">
        <v>45</v>
      </c>
      <c r="H109" s="2" t="s">
        <v>44</v>
      </c>
      <c r="I109" s="2" t="s">
        <v>43</v>
      </c>
      <c r="J109" s="112">
        <v>3250510.7760000005</v>
      </c>
    </row>
    <row r="110" spans="1:10" x14ac:dyDescent="0.25">
      <c r="A110" s="2" t="s">
        <v>37</v>
      </c>
      <c r="B110" s="2" t="s">
        <v>38</v>
      </c>
      <c r="C110" s="2" t="s">
        <v>47</v>
      </c>
      <c r="D110" s="108">
        <v>41791</v>
      </c>
      <c r="E110" s="109">
        <f t="shared" si="1"/>
        <v>6</v>
      </c>
      <c r="F110" s="109" t="s">
        <v>40</v>
      </c>
      <c r="G110" s="2" t="s">
        <v>45</v>
      </c>
      <c r="H110" s="2" t="s">
        <v>44</v>
      </c>
      <c r="I110" s="2" t="s">
        <v>43</v>
      </c>
      <c r="J110" s="112">
        <v>3592037.1720000003</v>
      </c>
    </row>
    <row r="111" spans="1:10" x14ac:dyDescent="0.25">
      <c r="A111" s="2" t="s">
        <v>37</v>
      </c>
      <c r="B111" s="2" t="s">
        <v>38</v>
      </c>
      <c r="C111" s="2" t="s">
        <v>47</v>
      </c>
      <c r="D111" s="108">
        <v>41456</v>
      </c>
      <c r="E111" s="109">
        <f t="shared" si="1"/>
        <v>7</v>
      </c>
      <c r="F111" s="109" t="s">
        <v>40</v>
      </c>
      <c r="G111" s="2" t="s">
        <v>46</v>
      </c>
      <c r="H111" s="2" t="s">
        <v>42</v>
      </c>
      <c r="I111" s="2" t="s">
        <v>43</v>
      </c>
      <c r="J111" s="112">
        <v>4139478.8435499985</v>
      </c>
    </row>
    <row r="112" spans="1:10" x14ac:dyDescent="0.25">
      <c r="A112" s="2" t="s">
        <v>37</v>
      </c>
      <c r="B112" s="2" t="s">
        <v>38</v>
      </c>
      <c r="C112" s="2" t="s">
        <v>47</v>
      </c>
      <c r="D112" s="108">
        <v>41487</v>
      </c>
      <c r="E112" s="109">
        <f t="shared" si="1"/>
        <v>8</v>
      </c>
      <c r="F112" s="109" t="s">
        <v>40</v>
      </c>
      <c r="G112" s="2" t="s">
        <v>46</v>
      </c>
      <c r="H112" s="2" t="s">
        <v>42</v>
      </c>
      <c r="I112" s="2" t="s">
        <v>43</v>
      </c>
      <c r="J112" s="112">
        <v>3488808.4485999988</v>
      </c>
    </row>
    <row r="113" spans="1:10" x14ac:dyDescent="0.25">
      <c r="A113" s="2" t="s">
        <v>37</v>
      </c>
      <c r="B113" s="2" t="s">
        <v>38</v>
      </c>
      <c r="C113" s="2" t="s">
        <v>47</v>
      </c>
      <c r="D113" s="108">
        <v>41518</v>
      </c>
      <c r="E113" s="109">
        <f t="shared" si="1"/>
        <v>9</v>
      </c>
      <c r="F113" s="109" t="s">
        <v>40</v>
      </c>
      <c r="G113" s="2" t="s">
        <v>46</v>
      </c>
      <c r="H113" s="2" t="s">
        <v>42</v>
      </c>
      <c r="I113" s="2" t="s">
        <v>43</v>
      </c>
      <c r="J113" s="112">
        <v>3854687.2506499989</v>
      </c>
    </row>
    <row r="114" spans="1:10" x14ac:dyDescent="0.25">
      <c r="A114" s="2" t="s">
        <v>37</v>
      </c>
      <c r="B114" s="2" t="s">
        <v>38</v>
      </c>
      <c r="C114" s="2" t="s">
        <v>47</v>
      </c>
      <c r="D114" s="108">
        <v>41548</v>
      </c>
      <c r="E114" s="109">
        <f t="shared" si="1"/>
        <v>10</v>
      </c>
      <c r="F114" s="109" t="s">
        <v>40</v>
      </c>
      <c r="G114" s="2" t="s">
        <v>46</v>
      </c>
      <c r="H114" s="2" t="s">
        <v>42</v>
      </c>
      <c r="I114" s="2" t="s">
        <v>43</v>
      </c>
      <c r="J114" s="112">
        <v>3619556.8371999986</v>
      </c>
    </row>
    <row r="115" spans="1:10" x14ac:dyDescent="0.25">
      <c r="A115" s="2" t="s">
        <v>37</v>
      </c>
      <c r="B115" s="2" t="s">
        <v>38</v>
      </c>
      <c r="C115" s="2" t="s">
        <v>47</v>
      </c>
      <c r="D115" s="108">
        <v>41579</v>
      </c>
      <c r="E115" s="109">
        <f t="shared" si="1"/>
        <v>11</v>
      </c>
      <c r="F115" s="109" t="s">
        <v>40</v>
      </c>
      <c r="G115" s="2" t="s">
        <v>46</v>
      </c>
      <c r="H115" s="2" t="s">
        <v>42</v>
      </c>
      <c r="I115" s="2" t="s">
        <v>43</v>
      </c>
      <c r="J115" s="112">
        <v>3304526.302699999</v>
      </c>
    </row>
    <row r="116" spans="1:10" x14ac:dyDescent="0.25">
      <c r="A116" s="2" t="s">
        <v>37</v>
      </c>
      <c r="B116" s="2" t="s">
        <v>38</v>
      </c>
      <c r="C116" s="2" t="s">
        <v>47</v>
      </c>
      <c r="D116" s="108">
        <v>41609</v>
      </c>
      <c r="E116" s="109">
        <f t="shared" si="1"/>
        <v>12</v>
      </c>
      <c r="F116" s="109" t="s">
        <v>40</v>
      </c>
      <c r="G116" s="2" t="s">
        <v>46</v>
      </c>
      <c r="H116" s="2" t="s">
        <v>42</v>
      </c>
      <c r="I116" s="2" t="s">
        <v>43</v>
      </c>
      <c r="J116" s="112">
        <v>3717818.1323999991</v>
      </c>
    </row>
    <row r="117" spans="1:10" x14ac:dyDescent="0.25">
      <c r="A117" s="2" t="s">
        <v>37</v>
      </c>
      <c r="B117" s="2" t="s">
        <v>38</v>
      </c>
      <c r="C117" s="2" t="s">
        <v>47</v>
      </c>
      <c r="D117" s="108">
        <v>41640</v>
      </c>
      <c r="E117" s="109">
        <f t="shared" si="1"/>
        <v>1</v>
      </c>
      <c r="F117" s="109" t="s">
        <v>40</v>
      </c>
      <c r="G117" s="2" t="s">
        <v>46</v>
      </c>
      <c r="H117" s="2" t="s">
        <v>42</v>
      </c>
      <c r="I117" s="2" t="s">
        <v>43</v>
      </c>
      <c r="J117" s="112">
        <v>5340135.9869999988</v>
      </c>
    </row>
    <row r="118" spans="1:10" x14ac:dyDescent="0.25">
      <c r="A118" s="2" t="s">
        <v>37</v>
      </c>
      <c r="B118" s="2" t="s">
        <v>38</v>
      </c>
      <c r="C118" s="2" t="s">
        <v>47</v>
      </c>
      <c r="D118" s="108">
        <v>41671</v>
      </c>
      <c r="E118" s="109">
        <f t="shared" si="1"/>
        <v>2</v>
      </c>
      <c r="F118" s="109" t="s">
        <v>40</v>
      </c>
      <c r="G118" s="2" t="s">
        <v>46</v>
      </c>
      <c r="H118" s="2" t="s">
        <v>42</v>
      </c>
      <c r="I118" s="2" t="s">
        <v>43</v>
      </c>
      <c r="J118" s="112">
        <v>4844893.7854999984</v>
      </c>
    </row>
    <row r="119" spans="1:10" x14ac:dyDescent="0.25">
      <c r="A119" s="2" t="s">
        <v>37</v>
      </c>
      <c r="B119" s="2" t="s">
        <v>38</v>
      </c>
      <c r="C119" s="2" t="s">
        <v>47</v>
      </c>
      <c r="D119" s="108">
        <v>41699</v>
      </c>
      <c r="E119" s="109">
        <f t="shared" si="1"/>
        <v>3</v>
      </c>
      <c r="F119" s="109" t="s">
        <v>40</v>
      </c>
      <c r="G119" s="2" t="s">
        <v>46</v>
      </c>
      <c r="H119" s="2" t="s">
        <v>42</v>
      </c>
      <c r="I119" s="2" t="s">
        <v>43</v>
      </c>
      <c r="J119" s="112">
        <v>4692895.9643499991</v>
      </c>
    </row>
    <row r="120" spans="1:10" x14ac:dyDescent="0.25">
      <c r="A120" s="2" t="s">
        <v>37</v>
      </c>
      <c r="B120" s="2" t="s">
        <v>38</v>
      </c>
      <c r="C120" s="2" t="s">
        <v>47</v>
      </c>
      <c r="D120" s="108">
        <v>41730</v>
      </c>
      <c r="E120" s="109">
        <f t="shared" si="1"/>
        <v>4</v>
      </c>
      <c r="F120" s="109" t="s">
        <v>40</v>
      </c>
      <c r="G120" s="2" t="s">
        <v>46</v>
      </c>
      <c r="H120" s="2" t="s">
        <v>42</v>
      </c>
      <c r="I120" s="2" t="s">
        <v>43</v>
      </c>
      <c r="J120" s="112">
        <v>4886348.3721000003</v>
      </c>
    </row>
    <row r="121" spans="1:10" x14ac:dyDescent="0.25">
      <c r="A121" s="2" t="s">
        <v>37</v>
      </c>
      <c r="B121" s="2" t="s">
        <v>38</v>
      </c>
      <c r="C121" s="2" t="s">
        <v>47</v>
      </c>
      <c r="D121" s="108">
        <v>41760</v>
      </c>
      <c r="E121" s="109">
        <f t="shared" si="1"/>
        <v>5</v>
      </c>
      <c r="F121" s="109" t="s">
        <v>40</v>
      </c>
      <c r="G121" s="2" t="s">
        <v>46</v>
      </c>
      <c r="H121" s="2" t="s">
        <v>42</v>
      </c>
      <c r="I121" s="2" t="s">
        <v>43</v>
      </c>
      <c r="J121" s="112">
        <v>3494299.084199999</v>
      </c>
    </row>
    <row r="122" spans="1:10" x14ac:dyDescent="0.25">
      <c r="A122" s="2" t="s">
        <v>37</v>
      </c>
      <c r="B122" s="2" t="s">
        <v>38</v>
      </c>
      <c r="C122" s="2" t="s">
        <v>47</v>
      </c>
      <c r="D122" s="108">
        <v>41791</v>
      </c>
      <c r="E122" s="109">
        <f t="shared" si="1"/>
        <v>6</v>
      </c>
      <c r="F122" s="109" t="s">
        <v>40</v>
      </c>
      <c r="G122" s="2" t="s">
        <v>46</v>
      </c>
      <c r="H122" s="2" t="s">
        <v>42</v>
      </c>
      <c r="I122" s="2" t="s">
        <v>43</v>
      </c>
      <c r="J122" s="112">
        <v>3861439.9598999987</v>
      </c>
    </row>
    <row r="123" spans="1:10" x14ac:dyDescent="0.25">
      <c r="A123" s="2" t="s">
        <v>37</v>
      </c>
      <c r="B123" s="2" t="s">
        <v>38</v>
      </c>
      <c r="C123" s="2" t="s">
        <v>48</v>
      </c>
      <c r="D123" s="108">
        <v>41456</v>
      </c>
      <c r="E123" s="109">
        <f>MONTH(D123)</f>
        <v>7</v>
      </c>
      <c r="F123" s="109" t="s">
        <v>40</v>
      </c>
      <c r="G123" s="2" t="s">
        <v>41</v>
      </c>
      <c r="H123" s="2" t="s">
        <v>42</v>
      </c>
      <c r="I123" s="2" t="s">
        <v>43</v>
      </c>
      <c r="J123" s="112">
        <v>1766228.7212499999</v>
      </c>
    </row>
    <row r="124" spans="1:10" x14ac:dyDescent="0.25">
      <c r="A124" s="2" t="s">
        <v>37</v>
      </c>
      <c r="B124" s="2" t="s">
        <v>38</v>
      </c>
      <c r="C124" s="2" t="s">
        <v>48</v>
      </c>
      <c r="D124" s="108">
        <v>41487</v>
      </c>
      <c r="E124" s="109">
        <f t="shared" ref="E124:E187" si="2">MONTH(D124)</f>
        <v>8</v>
      </c>
      <c r="F124" s="109" t="s">
        <v>40</v>
      </c>
      <c r="G124" s="2" t="s">
        <v>41</v>
      </c>
      <c r="H124" s="2" t="s">
        <v>42</v>
      </c>
      <c r="I124" s="2" t="s">
        <v>43</v>
      </c>
      <c r="J124" s="112">
        <v>1951422.76125</v>
      </c>
    </row>
    <row r="125" spans="1:10" x14ac:dyDescent="0.25">
      <c r="A125" s="2" t="s">
        <v>37</v>
      </c>
      <c r="B125" s="2" t="s">
        <v>38</v>
      </c>
      <c r="C125" s="2" t="s">
        <v>48</v>
      </c>
      <c r="D125" s="108">
        <v>41518</v>
      </c>
      <c r="E125" s="109">
        <f t="shared" si="2"/>
        <v>9</v>
      </c>
      <c r="F125" s="109" t="s">
        <v>40</v>
      </c>
      <c r="G125" s="2" t="s">
        <v>41</v>
      </c>
      <c r="H125" s="2" t="s">
        <v>42</v>
      </c>
      <c r="I125" s="2" t="s">
        <v>43</v>
      </c>
      <c r="J125" s="112">
        <v>1699371.23875</v>
      </c>
    </row>
    <row r="126" spans="1:10" x14ac:dyDescent="0.25">
      <c r="A126" s="2" t="s">
        <v>37</v>
      </c>
      <c r="B126" s="2" t="s">
        <v>38</v>
      </c>
      <c r="C126" s="2" t="s">
        <v>48</v>
      </c>
      <c r="D126" s="108">
        <v>41548</v>
      </c>
      <c r="E126" s="109">
        <f t="shared" si="2"/>
        <v>10</v>
      </c>
      <c r="F126" s="109" t="s">
        <v>40</v>
      </c>
      <c r="G126" s="2" t="s">
        <v>41</v>
      </c>
      <c r="H126" s="2" t="s">
        <v>42</v>
      </c>
      <c r="I126" s="2" t="s">
        <v>43</v>
      </c>
      <c r="J126" s="112">
        <v>1502189.2037500001</v>
      </c>
    </row>
    <row r="127" spans="1:10" x14ac:dyDescent="0.25">
      <c r="A127" s="2" t="s">
        <v>37</v>
      </c>
      <c r="B127" s="2" t="s">
        <v>38</v>
      </c>
      <c r="C127" s="2" t="s">
        <v>48</v>
      </c>
      <c r="D127" s="108">
        <v>41579</v>
      </c>
      <c r="E127" s="109">
        <f t="shared" si="2"/>
        <v>11</v>
      </c>
      <c r="F127" s="109" t="s">
        <v>40</v>
      </c>
      <c r="G127" s="2" t="s">
        <v>41</v>
      </c>
      <c r="H127" s="2" t="s">
        <v>42</v>
      </c>
      <c r="I127" s="2" t="s">
        <v>43</v>
      </c>
      <c r="J127" s="112">
        <v>1650239.5062500001</v>
      </c>
    </row>
    <row r="128" spans="1:10" x14ac:dyDescent="0.25">
      <c r="A128" s="2" t="s">
        <v>37</v>
      </c>
      <c r="B128" s="2" t="s">
        <v>38</v>
      </c>
      <c r="C128" s="2" t="s">
        <v>48</v>
      </c>
      <c r="D128" s="108">
        <v>41609</v>
      </c>
      <c r="E128" s="109">
        <f t="shared" si="2"/>
        <v>12</v>
      </c>
      <c r="F128" s="109" t="s">
        <v>40</v>
      </c>
      <c r="G128" s="2" t="s">
        <v>41</v>
      </c>
      <c r="H128" s="2" t="s">
        <v>42</v>
      </c>
      <c r="I128" s="2" t="s">
        <v>43</v>
      </c>
      <c r="J128" s="112">
        <v>1406546.085</v>
      </c>
    </row>
    <row r="129" spans="1:10" x14ac:dyDescent="0.25">
      <c r="A129" s="2" t="s">
        <v>37</v>
      </c>
      <c r="B129" s="2" t="s">
        <v>38</v>
      </c>
      <c r="C129" s="2" t="s">
        <v>48</v>
      </c>
      <c r="D129" s="108">
        <v>41640</v>
      </c>
      <c r="E129" s="109">
        <f t="shared" si="2"/>
        <v>1</v>
      </c>
      <c r="F129" s="109" t="s">
        <v>40</v>
      </c>
      <c r="G129" s="2" t="s">
        <v>41</v>
      </c>
      <c r="H129" s="2" t="s">
        <v>42</v>
      </c>
      <c r="I129" s="2" t="s">
        <v>43</v>
      </c>
      <c r="J129" s="112">
        <v>2151540.1949999998</v>
      </c>
    </row>
    <row r="130" spans="1:10" x14ac:dyDescent="0.25">
      <c r="A130" s="2" t="s">
        <v>37</v>
      </c>
      <c r="B130" s="2" t="s">
        <v>38</v>
      </c>
      <c r="C130" s="2" t="s">
        <v>48</v>
      </c>
      <c r="D130" s="108">
        <v>41671</v>
      </c>
      <c r="E130" s="109">
        <f t="shared" si="2"/>
        <v>2</v>
      </c>
      <c r="F130" s="109" t="s">
        <v>40</v>
      </c>
      <c r="G130" s="2" t="s">
        <v>41</v>
      </c>
      <c r="H130" s="2" t="s">
        <v>42</v>
      </c>
      <c r="I130" s="2" t="s">
        <v>43</v>
      </c>
      <c r="J130" s="112">
        <v>2191228.2262499998</v>
      </c>
    </row>
    <row r="131" spans="1:10" x14ac:dyDescent="0.25">
      <c r="A131" s="2" t="s">
        <v>37</v>
      </c>
      <c r="B131" s="2" t="s">
        <v>38</v>
      </c>
      <c r="C131" s="2" t="s">
        <v>48</v>
      </c>
      <c r="D131" s="108">
        <v>41699</v>
      </c>
      <c r="E131" s="109">
        <f t="shared" si="2"/>
        <v>3</v>
      </c>
      <c r="F131" s="109" t="s">
        <v>40</v>
      </c>
      <c r="G131" s="2" t="s">
        <v>41</v>
      </c>
      <c r="H131" s="2" t="s">
        <v>42</v>
      </c>
      <c r="I131" s="2" t="s">
        <v>43</v>
      </c>
      <c r="J131" s="112">
        <v>1965526.61625</v>
      </c>
    </row>
    <row r="132" spans="1:10" x14ac:dyDescent="0.25">
      <c r="A132" s="2" t="s">
        <v>37</v>
      </c>
      <c r="B132" s="2" t="s">
        <v>38</v>
      </c>
      <c r="C132" s="2" t="s">
        <v>48</v>
      </c>
      <c r="D132" s="108">
        <v>41730</v>
      </c>
      <c r="E132" s="109">
        <f t="shared" si="2"/>
        <v>4</v>
      </c>
      <c r="F132" s="109" t="s">
        <v>40</v>
      </c>
      <c r="G132" s="2" t="s">
        <v>41</v>
      </c>
      <c r="H132" s="2" t="s">
        <v>42</v>
      </c>
      <c r="I132" s="2" t="s">
        <v>43</v>
      </c>
      <c r="J132" s="112">
        <v>2084911.36</v>
      </c>
    </row>
    <row r="133" spans="1:10" x14ac:dyDescent="0.25">
      <c r="A133" s="2" t="s">
        <v>37</v>
      </c>
      <c r="B133" s="2" t="s">
        <v>38</v>
      </c>
      <c r="C133" s="2" t="s">
        <v>48</v>
      </c>
      <c r="D133" s="108">
        <v>41760</v>
      </c>
      <c r="E133" s="109">
        <f t="shared" si="2"/>
        <v>5</v>
      </c>
      <c r="F133" s="109" t="s">
        <v>40</v>
      </c>
      <c r="G133" s="2" t="s">
        <v>41</v>
      </c>
      <c r="H133" s="2" t="s">
        <v>42</v>
      </c>
      <c r="I133" s="2" t="s">
        <v>43</v>
      </c>
      <c r="J133" s="112">
        <v>2053699.35375</v>
      </c>
    </row>
    <row r="134" spans="1:10" x14ac:dyDescent="0.25">
      <c r="A134" s="2" t="s">
        <v>37</v>
      </c>
      <c r="B134" s="2" t="s">
        <v>38</v>
      </c>
      <c r="C134" s="2" t="s">
        <v>48</v>
      </c>
      <c r="D134" s="108">
        <v>41791</v>
      </c>
      <c r="E134" s="109">
        <f t="shared" si="2"/>
        <v>6</v>
      </c>
      <c r="F134" s="109" t="s">
        <v>40</v>
      </c>
      <c r="G134" s="2" t="s">
        <v>41</v>
      </c>
      <c r="H134" s="2" t="s">
        <v>42</v>
      </c>
      <c r="I134" s="2" t="s">
        <v>43</v>
      </c>
      <c r="J134" s="112">
        <v>2197266.9237500001</v>
      </c>
    </row>
    <row r="135" spans="1:10" x14ac:dyDescent="0.25">
      <c r="A135" s="2" t="s">
        <v>37</v>
      </c>
      <c r="B135" s="2" t="s">
        <v>38</v>
      </c>
      <c r="C135" s="2" t="s">
        <v>48</v>
      </c>
      <c r="D135" s="108">
        <v>41456</v>
      </c>
      <c r="E135" s="109">
        <f t="shared" si="2"/>
        <v>7</v>
      </c>
      <c r="F135" s="109" t="s">
        <v>40</v>
      </c>
      <c r="G135" s="2" t="s">
        <v>41</v>
      </c>
      <c r="H135" s="2" t="s">
        <v>44</v>
      </c>
      <c r="I135" s="2" t="s">
        <v>43</v>
      </c>
      <c r="J135" s="112">
        <v>3532457.4424999999</v>
      </c>
    </row>
    <row r="136" spans="1:10" x14ac:dyDescent="0.25">
      <c r="A136" s="2" t="s">
        <v>37</v>
      </c>
      <c r="B136" s="2" t="s">
        <v>38</v>
      </c>
      <c r="C136" s="2" t="s">
        <v>48</v>
      </c>
      <c r="D136" s="108">
        <v>41487</v>
      </c>
      <c r="E136" s="109">
        <f t="shared" si="2"/>
        <v>8</v>
      </c>
      <c r="F136" s="109" t="s">
        <v>40</v>
      </c>
      <c r="G136" s="2" t="s">
        <v>41</v>
      </c>
      <c r="H136" s="2" t="s">
        <v>44</v>
      </c>
      <c r="I136" s="2" t="s">
        <v>43</v>
      </c>
      <c r="J136" s="112">
        <v>3902845.5225</v>
      </c>
    </row>
    <row r="137" spans="1:10" x14ac:dyDescent="0.25">
      <c r="A137" s="2" t="s">
        <v>37</v>
      </c>
      <c r="B137" s="2" t="s">
        <v>38</v>
      </c>
      <c r="C137" s="2" t="s">
        <v>48</v>
      </c>
      <c r="D137" s="108">
        <v>41518</v>
      </c>
      <c r="E137" s="109">
        <f t="shared" si="2"/>
        <v>9</v>
      </c>
      <c r="F137" s="109" t="s">
        <v>40</v>
      </c>
      <c r="G137" s="2" t="s">
        <v>41</v>
      </c>
      <c r="H137" s="2" t="s">
        <v>44</v>
      </c>
      <c r="I137" s="2" t="s">
        <v>43</v>
      </c>
      <c r="J137" s="112">
        <v>3398742.4775</v>
      </c>
    </row>
    <row r="138" spans="1:10" x14ac:dyDescent="0.25">
      <c r="A138" s="2" t="s">
        <v>37</v>
      </c>
      <c r="B138" s="2" t="s">
        <v>38</v>
      </c>
      <c r="C138" s="2" t="s">
        <v>48</v>
      </c>
      <c r="D138" s="108">
        <v>41548</v>
      </c>
      <c r="E138" s="109">
        <f t="shared" si="2"/>
        <v>10</v>
      </c>
      <c r="F138" s="109" t="s">
        <v>40</v>
      </c>
      <c r="G138" s="2" t="s">
        <v>41</v>
      </c>
      <c r="H138" s="2" t="s">
        <v>44</v>
      </c>
      <c r="I138" s="2" t="s">
        <v>43</v>
      </c>
      <c r="J138" s="112">
        <v>3004378.4075000002</v>
      </c>
    </row>
    <row r="139" spans="1:10" x14ac:dyDescent="0.25">
      <c r="A139" s="2" t="s">
        <v>37</v>
      </c>
      <c r="B139" s="2" t="s">
        <v>38</v>
      </c>
      <c r="C139" s="2" t="s">
        <v>48</v>
      </c>
      <c r="D139" s="108">
        <v>41579</v>
      </c>
      <c r="E139" s="109">
        <f t="shared" si="2"/>
        <v>11</v>
      </c>
      <c r="F139" s="109" t="s">
        <v>40</v>
      </c>
      <c r="G139" s="2" t="s">
        <v>41</v>
      </c>
      <c r="H139" s="2" t="s">
        <v>44</v>
      </c>
      <c r="I139" s="2" t="s">
        <v>43</v>
      </c>
      <c r="J139" s="112">
        <v>3300479.0125000002</v>
      </c>
    </row>
    <row r="140" spans="1:10" x14ac:dyDescent="0.25">
      <c r="A140" s="2" t="s">
        <v>37</v>
      </c>
      <c r="B140" s="2" t="s">
        <v>38</v>
      </c>
      <c r="C140" s="2" t="s">
        <v>48</v>
      </c>
      <c r="D140" s="108">
        <v>41609</v>
      </c>
      <c r="E140" s="109">
        <f t="shared" si="2"/>
        <v>12</v>
      </c>
      <c r="F140" s="109" t="s">
        <v>40</v>
      </c>
      <c r="G140" s="2" t="s">
        <v>41</v>
      </c>
      <c r="H140" s="2" t="s">
        <v>44</v>
      </c>
      <c r="I140" s="2" t="s">
        <v>43</v>
      </c>
      <c r="J140" s="112">
        <v>2813092.17</v>
      </c>
    </row>
    <row r="141" spans="1:10" x14ac:dyDescent="0.25">
      <c r="A141" s="2" t="s">
        <v>37</v>
      </c>
      <c r="B141" s="2" t="s">
        <v>38</v>
      </c>
      <c r="C141" s="2" t="s">
        <v>48</v>
      </c>
      <c r="D141" s="108">
        <v>41640</v>
      </c>
      <c r="E141" s="109">
        <f t="shared" si="2"/>
        <v>1</v>
      </c>
      <c r="F141" s="109" t="s">
        <v>40</v>
      </c>
      <c r="G141" s="2" t="s">
        <v>41</v>
      </c>
      <c r="H141" s="2" t="s">
        <v>44</v>
      </c>
      <c r="I141" s="2" t="s">
        <v>43</v>
      </c>
      <c r="J141" s="112">
        <v>4303080.3899999997</v>
      </c>
    </row>
    <row r="142" spans="1:10" x14ac:dyDescent="0.25">
      <c r="A142" s="2" t="s">
        <v>37</v>
      </c>
      <c r="B142" s="2" t="s">
        <v>38</v>
      </c>
      <c r="C142" s="2" t="s">
        <v>48</v>
      </c>
      <c r="D142" s="108">
        <v>41671</v>
      </c>
      <c r="E142" s="109">
        <f t="shared" si="2"/>
        <v>2</v>
      </c>
      <c r="F142" s="109" t="s">
        <v>40</v>
      </c>
      <c r="G142" s="2" t="s">
        <v>41</v>
      </c>
      <c r="H142" s="2" t="s">
        <v>44</v>
      </c>
      <c r="I142" s="2" t="s">
        <v>43</v>
      </c>
      <c r="J142" s="112">
        <v>4382456.4524999997</v>
      </c>
    </row>
    <row r="143" spans="1:10" x14ac:dyDescent="0.25">
      <c r="A143" s="2" t="s">
        <v>37</v>
      </c>
      <c r="B143" s="2" t="s">
        <v>38</v>
      </c>
      <c r="C143" s="2" t="s">
        <v>48</v>
      </c>
      <c r="D143" s="108">
        <v>41699</v>
      </c>
      <c r="E143" s="109">
        <f t="shared" si="2"/>
        <v>3</v>
      </c>
      <c r="F143" s="109" t="s">
        <v>40</v>
      </c>
      <c r="G143" s="2" t="s">
        <v>41</v>
      </c>
      <c r="H143" s="2" t="s">
        <v>44</v>
      </c>
      <c r="I143" s="2" t="s">
        <v>43</v>
      </c>
      <c r="J143" s="112">
        <v>3931053.2324999999</v>
      </c>
    </row>
    <row r="144" spans="1:10" x14ac:dyDescent="0.25">
      <c r="A144" s="2" t="s">
        <v>37</v>
      </c>
      <c r="B144" s="2" t="s">
        <v>38</v>
      </c>
      <c r="C144" s="2" t="s">
        <v>48</v>
      </c>
      <c r="D144" s="108">
        <v>41730</v>
      </c>
      <c r="E144" s="109">
        <f t="shared" si="2"/>
        <v>4</v>
      </c>
      <c r="F144" s="109" t="s">
        <v>40</v>
      </c>
      <c r="G144" s="2" t="s">
        <v>41</v>
      </c>
      <c r="H144" s="2" t="s">
        <v>44</v>
      </c>
      <c r="I144" s="2" t="s">
        <v>43</v>
      </c>
      <c r="J144" s="112">
        <v>4169822.72</v>
      </c>
    </row>
    <row r="145" spans="1:10" x14ac:dyDescent="0.25">
      <c r="A145" s="2" t="s">
        <v>37</v>
      </c>
      <c r="B145" s="2" t="s">
        <v>38</v>
      </c>
      <c r="C145" s="2" t="s">
        <v>48</v>
      </c>
      <c r="D145" s="108">
        <v>41760</v>
      </c>
      <c r="E145" s="109">
        <f t="shared" si="2"/>
        <v>5</v>
      </c>
      <c r="F145" s="109" t="s">
        <v>40</v>
      </c>
      <c r="G145" s="2" t="s">
        <v>41</v>
      </c>
      <c r="H145" s="2" t="s">
        <v>44</v>
      </c>
      <c r="I145" s="2" t="s">
        <v>43</v>
      </c>
      <c r="J145" s="112">
        <v>4107398.7075</v>
      </c>
    </row>
    <row r="146" spans="1:10" x14ac:dyDescent="0.25">
      <c r="A146" s="2" t="s">
        <v>37</v>
      </c>
      <c r="B146" s="2" t="s">
        <v>38</v>
      </c>
      <c r="C146" s="2" t="s">
        <v>48</v>
      </c>
      <c r="D146" s="108">
        <v>41791</v>
      </c>
      <c r="E146" s="109">
        <f t="shared" si="2"/>
        <v>6</v>
      </c>
      <c r="F146" s="109" t="s">
        <v>40</v>
      </c>
      <c r="G146" s="2" t="s">
        <v>41</v>
      </c>
      <c r="H146" s="2" t="s">
        <v>44</v>
      </c>
      <c r="I146" s="2" t="s">
        <v>43</v>
      </c>
      <c r="J146" s="112">
        <v>4394533.8475000001</v>
      </c>
    </row>
    <row r="147" spans="1:10" x14ac:dyDescent="0.25">
      <c r="A147" s="2" t="s">
        <v>37</v>
      </c>
      <c r="B147" s="2" t="s">
        <v>38</v>
      </c>
      <c r="C147" s="2" t="s">
        <v>48</v>
      </c>
      <c r="D147" s="108">
        <v>41456</v>
      </c>
      <c r="E147" s="109">
        <f t="shared" si="2"/>
        <v>7</v>
      </c>
      <c r="F147" s="109" t="s">
        <v>40</v>
      </c>
      <c r="G147" s="2" t="s">
        <v>45</v>
      </c>
      <c r="H147" s="2" t="s">
        <v>42</v>
      </c>
      <c r="I147" s="2" t="s">
        <v>43</v>
      </c>
      <c r="J147" s="112">
        <v>1554281.2747</v>
      </c>
    </row>
    <row r="148" spans="1:10" x14ac:dyDescent="0.25">
      <c r="A148" s="2" t="s">
        <v>37</v>
      </c>
      <c r="B148" s="2" t="s">
        <v>38</v>
      </c>
      <c r="C148" s="2" t="s">
        <v>48</v>
      </c>
      <c r="D148" s="108">
        <v>41487</v>
      </c>
      <c r="E148" s="109">
        <f t="shared" si="2"/>
        <v>8</v>
      </c>
      <c r="F148" s="109" t="s">
        <v>40</v>
      </c>
      <c r="G148" s="2" t="s">
        <v>45</v>
      </c>
      <c r="H148" s="2" t="s">
        <v>42</v>
      </c>
      <c r="I148" s="2" t="s">
        <v>43</v>
      </c>
      <c r="J148" s="112">
        <v>1717252.0299</v>
      </c>
    </row>
    <row r="149" spans="1:10" x14ac:dyDescent="0.25">
      <c r="A149" s="2" t="s">
        <v>37</v>
      </c>
      <c r="B149" s="2" t="s">
        <v>38</v>
      </c>
      <c r="C149" s="2" t="s">
        <v>48</v>
      </c>
      <c r="D149" s="108">
        <v>41518</v>
      </c>
      <c r="E149" s="109">
        <f t="shared" si="2"/>
        <v>9</v>
      </c>
      <c r="F149" s="109" t="s">
        <v>40</v>
      </c>
      <c r="G149" s="2" t="s">
        <v>45</v>
      </c>
      <c r="H149" s="2" t="s">
        <v>42</v>
      </c>
      <c r="I149" s="2" t="s">
        <v>43</v>
      </c>
      <c r="J149" s="112">
        <v>1495446.6901</v>
      </c>
    </row>
    <row r="150" spans="1:10" x14ac:dyDescent="0.25">
      <c r="A150" s="2" t="s">
        <v>37</v>
      </c>
      <c r="B150" s="2" t="s">
        <v>38</v>
      </c>
      <c r="C150" s="2" t="s">
        <v>48</v>
      </c>
      <c r="D150" s="108">
        <v>41548</v>
      </c>
      <c r="E150" s="109">
        <f t="shared" si="2"/>
        <v>10</v>
      </c>
      <c r="F150" s="109" t="s">
        <v>40</v>
      </c>
      <c r="G150" s="2" t="s">
        <v>45</v>
      </c>
      <c r="H150" s="2" t="s">
        <v>42</v>
      </c>
      <c r="I150" s="2" t="s">
        <v>43</v>
      </c>
      <c r="J150" s="112">
        <v>1321926.4993</v>
      </c>
    </row>
    <row r="151" spans="1:10" x14ac:dyDescent="0.25">
      <c r="A151" s="2" t="s">
        <v>37</v>
      </c>
      <c r="B151" s="2" t="s">
        <v>38</v>
      </c>
      <c r="C151" s="2" t="s">
        <v>48</v>
      </c>
      <c r="D151" s="108">
        <v>41579</v>
      </c>
      <c r="E151" s="109">
        <f t="shared" si="2"/>
        <v>11</v>
      </c>
      <c r="F151" s="109" t="s">
        <v>40</v>
      </c>
      <c r="G151" s="2" t="s">
        <v>45</v>
      </c>
      <c r="H151" s="2" t="s">
        <v>42</v>
      </c>
      <c r="I151" s="2" t="s">
        <v>43</v>
      </c>
      <c r="J151" s="112">
        <v>1452210.7655</v>
      </c>
    </row>
    <row r="152" spans="1:10" x14ac:dyDescent="0.25">
      <c r="A152" s="2" t="s">
        <v>37</v>
      </c>
      <c r="B152" s="2" t="s">
        <v>38</v>
      </c>
      <c r="C152" s="2" t="s">
        <v>48</v>
      </c>
      <c r="D152" s="108">
        <v>41609</v>
      </c>
      <c r="E152" s="109">
        <f t="shared" si="2"/>
        <v>12</v>
      </c>
      <c r="F152" s="109" t="s">
        <v>40</v>
      </c>
      <c r="G152" s="2" t="s">
        <v>45</v>
      </c>
      <c r="H152" s="2" t="s">
        <v>42</v>
      </c>
      <c r="I152" s="2" t="s">
        <v>43</v>
      </c>
      <c r="J152" s="112">
        <v>1237760.5548</v>
      </c>
    </row>
    <row r="153" spans="1:10" x14ac:dyDescent="0.25">
      <c r="A153" s="2" t="s">
        <v>37</v>
      </c>
      <c r="B153" s="2" t="s">
        <v>38</v>
      </c>
      <c r="C153" s="2" t="s">
        <v>48</v>
      </c>
      <c r="D153" s="108">
        <v>41640</v>
      </c>
      <c r="E153" s="109">
        <f t="shared" si="2"/>
        <v>1</v>
      </c>
      <c r="F153" s="109" t="s">
        <v>40</v>
      </c>
      <c r="G153" s="2" t="s">
        <v>45</v>
      </c>
      <c r="H153" s="2" t="s">
        <v>42</v>
      </c>
      <c r="I153" s="2" t="s">
        <v>43</v>
      </c>
      <c r="J153" s="112">
        <v>1893355.3716</v>
      </c>
    </row>
    <row r="154" spans="1:10" x14ac:dyDescent="0.25">
      <c r="A154" s="2" t="s">
        <v>37</v>
      </c>
      <c r="B154" s="2" t="s">
        <v>38</v>
      </c>
      <c r="C154" s="2" t="s">
        <v>48</v>
      </c>
      <c r="D154" s="108">
        <v>41671</v>
      </c>
      <c r="E154" s="109">
        <f t="shared" si="2"/>
        <v>2</v>
      </c>
      <c r="F154" s="109" t="s">
        <v>40</v>
      </c>
      <c r="G154" s="2" t="s">
        <v>45</v>
      </c>
      <c r="H154" s="2" t="s">
        <v>42</v>
      </c>
      <c r="I154" s="2" t="s">
        <v>43</v>
      </c>
      <c r="J154" s="112">
        <v>1928280.8390999998</v>
      </c>
    </row>
    <row r="155" spans="1:10" x14ac:dyDescent="0.25">
      <c r="A155" s="2" t="s">
        <v>37</v>
      </c>
      <c r="B155" s="2" t="s">
        <v>38</v>
      </c>
      <c r="C155" s="2" t="s">
        <v>48</v>
      </c>
      <c r="D155" s="108">
        <v>41699</v>
      </c>
      <c r="E155" s="109">
        <f t="shared" si="2"/>
        <v>3</v>
      </c>
      <c r="F155" s="109" t="s">
        <v>40</v>
      </c>
      <c r="G155" s="2" t="s">
        <v>45</v>
      </c>
      <c r="H155" s="2" t="s">
        <v>42</v>
      </c>
      <c r="I155" s="2" t="s">
        <v>43</v>
      </c>
      <c r="J155" s="112">
        <v>1729663.4223</v>
      </c>
    </row>
    <row r="156" spans="1:10" x14ac:dyDescent="0.25">
      <c r="A156" s="2" t="s">
        <v>37</v>
      </c>
      <c r="B156" s="2" t="s">
        <v>38</v>
      </c>
      <c r="C156" s="2" t="s">
        <v>48</v>
      </c>
      <c r="D156" s="108">
        <v>41730</v>
      </c>
      <c r="E156" s="109">
        <f t="shared" si="2"/>
        <v>4</v>
      </c>
      <c r="F156" s="109" t="s">
        <v>40</v>
      </c>
      <c r="G156" s="2" t="s">
        <v>45</v>
      </c>
      <c r="H156" s="2" t="s">
        <v>42</v>
      </c>
      <c r="I156" s="2" t="s">
        <v>43</v>
      </c>
      <c r="J156" s="112">
        <v>1834721.9968000001</v>
      </c>
    </row>
    <row r="157" spans="1:10" x14ac:dyDescent="0.25">
      <c r="A157" s="2" t="s">
        <v>37</v>
      </c>
      <c r="B157" s="2" t="s">
        <v>38</v>
      </c>
      <c r="C157" s="2" t="s">
        <v>48</v>
      </c>
      <c r="D157" s="108">
        <v>41760</v>
      </c>
      <c r="E157" s="109">
        <f t="shared" si="2"/>
        <v>5</v>
      </c>
      <c r="F157" s="109" t="s">
        <v>40</v>
      </c>
      <c r="G157" s="2" t="s">
        <v>45</v>
      </c>
      <c r="H157" s="2" t="s">
        <v>42</v>
      </c>
      <c r="I157" s="2" t="s">
        <v>43</v>
      </c>
      <c r="J157" s="112">
        <v>1807255.4313000001</v>
      </c>
    </row>
    <row r="158" spans="1:10" x14ac:dyDescent="0.25">
      <c r="A158" s="2" t="s">
        <v>37</v>
      </c>
      <c r="B158" s="2" t="s">
        <v>38</v>
      </c>
      <c r="C158" s="2" t="s">
        <v>48</v>
      </c>
      <c r="D158" s="108">
        <v>41791</v>
      </c>
      <c r="E158" s="109">
        <f t="shared" si="2"/>
        <v>6</v>
      </c>
      <c r="F158" s="109" t="s">
        <v>40</v>
      </c>
      <c r="G158" s="2" t="s">
        <v>45</v>
      </c>
      <c r="H158" s="2" t="s">
        <v>42</v>
      </c>
      <c r="I158" s="2" t="s">
        <v>43</v>
      </c>
      <c r="J158" s="112">
        <v>1933594.8929000001</v>
      </c>
    </row>
    <row r="159" spans="1:10" x14ac:dyDescent="0.25">
      <c r="A159" s="2" t="s">
        <v>37</v>
      </c>
      <c r="B159" s="2" t="s">
        <v>38</v>
      </c>
      <c r="C159" s="2" t="s">
        <v>48</v>
      </c>
      <c r="D159" s="108">
        <v>41456</v>
      </c>
      <c r="E159" s="109">
        <f t="shared" si="2"/>
        <v>7</v>
      </c>
      <c r="F159" s="109" t="s">
        <v>40</v>
      </c>
      <c r="G159" s="2" t="s">
        <v>45</v>
      </c>
      <c r="H159" s="2" t="s">
        <v>44</v>
      </c>
      <c r="I159" s="2" t="s">
        <v>43</v>
      </c>
      <c r="J159" s="112">
        <v>2825965.9539999999</v>
      </c>
    </row>
    <row r="160" spans="1:10" x14ac:dyDescent="0.25">
      <c r="A160" s="2" t="s">
        <v>37</v>
      </c>
      <c r="B160" s="2" t="s">
        <v>38</v>
      </c>
      <c r="C160" s="2" t="s">
        <v>48</v>
      </c>
      <c r="D160" s="108">
        <v>41487</v>
      </c>
      <c r="E160" s="109">
        <f t="shared" si="2"/>
        <v>8</v>
      </c>
      <c r="F160" s="109" t="s">
        <v>40</v>
      </c>
      <c r="G160" s="2" t="s">
        <v>45</v>
      </c>
      <c r="H160" s="2" t="s">
        <v>44</v>
      </c>
      <c r="I160" s="2" t="s">
        <v>43</v>
      </c>
      <c r="J160" s="112">
        <v>2122276.4180000001</v>
      </c>
    </row>
    <row r="161" spans="1:10" x14ac:dyDescent="0.25">
      <c r="A161" s="2" t="s">
        <v>37</v>
      </c>
      <c r="B161" s="2" t="s">
        <v>38</v>
      </c>
      <c r="C161" s="2" t="s">
        <v>48</v>
      </c>
      <c r="D161" s="108">
        <v>41518</v>
      </c>
      <c r="E161" s="109">
        <f t="shared" si="2"/>
        <v>9</v>
      </c>
      <c r="F161" s="109" t="s">
        <v>40</v>
      </c>
      <c r="G161" s="2" t="s">
        <v>45</v>
      </c>
      <c r="H161" s="2" t="s">
        <v>44</v>
      </c>
      <c r="I161" s="2" t="s">
        <v>43</v>
      </c>
      <c r="J161" s="112">
        <v>3718993.9819999998</v>
      </c>
    </row>
    <row r="162" spans="1:10" x14ac:dyDescent="0.25">
      <c r="A162" s="2" t="s">
        <v>37</v>
      </c>
      <c r="B162" s="2" t="s">
        <v>38</v>
      </c>
      <c r="C162" s="2" t="s">
        <v>48</v>
      </c>
      <c r="D162" s="108">
        <v>41548</v>
      </c>
      <c r="E162" s="109">
        <f t="shared" si="2"/>
        <v>10</v>
      </c>
      <c r="F162" s="109" t="s">
        <v>40</v>
      </c>
      <c r="G162" s="2" t="s">
        <v>45</v>
      </c>
      <c r="H162" s="2" t="s">
        <v>44</v>
      </c>
      <c r="I162" s="2" t="s">
        <v>43</v>
      </c>
      <c r="J162" s="112">
        <v>3403502.7259999998</v>
      </c>
    </row>
    <row r="163" spans="1:10" x14ac:dyDescent="0.25">
      <c r="A163" s="2" t="s">
        <v>37</v>
      </c>
      <c r="B163" s="2" t="s">
        <v>38</v>
      </c>
      <c r="C163" s="2" t="s">
        <v>48</v>
      </c>
      <c r="D163" s="108">
        <v>41579</v>
      </c>
      <c r="E163" s="109">
        <f t="shared" si="2"/>
        <v>11</v>
      </c>
      <c r="F163" s="109" t="s">
        <v>40</v>
      </c>
      <c r="G163" s="2" t="s">
        <v>45</v>
      </c>
      <c r="H163" s="2" t="s">
        <v>44</v>
      </c>
      <c r="I163" s="2" t="s">
        <v>43</v>
      </c>
      <c r="J163" s="112">
        <v>2640383.2100000004</v>
      </c>
    </row>
    <row r="164" spans="1:10" x14ac:dyDescent="0.25">
      <c r="A164" s="2" t="s">
        <v>37</v>
      </c>
      <c r="B164" s="2" t="s">
        <v>38</v>
      </c>
      <c r="C164" s="2" t="s">
        <v>48</v>
      </c>
      <c r="D164" s="108">
        <v>41609</v>
      </c>
      <c r="E164" s="109">
        <f t="shared" si="2"/>
        <v>12</v>
      </c>
      <c r="F164" s="109" t="s">
        <v>40</v>
      </c>
      <c r="G164" s="2" t="s">
        <v>45</v>
      </c>
      <c r="H164" s="2" t="s">
        <v>44</v>
      </c>
      <c r="I164" s="2" t="s">
        <v>43</v>
      </c>
      <c r="J164" s="112">
        <v>3250473.736</v>
      </c>
    </row>
    <row r="165" spans="1:10" x14ac:dyDescent="0.25">
      <c r="A165" s="2" t="s">
        <v>37</v>
      </c>
      <c r="B165" s="2" t="s">
        <v>38</v>
      </c>
      <c r="C165" s="2" t="s">
        <v>48</v>
      </c>
      <c r="D165" s="108">
        <v>41640</v>
      </c>
      <c r="E165" s="109">
        <f t="shared" si="2"/>
        <v>1</v>
      </c>
      <c r="F165" s="109" t="s">
        <v>40</v>
      </c>
      <c r="G165" s="2" t="s">
        <v>45</v>
      </c>
      <c r="H165" s="2" t="s">
        <v>44</v>
      </c>
      <c r="I165" s="2" t="s">
        <v>43</v>
      </c>
      <c r="J165" s="112">
        <v>3442464.3119999999</v>
      </c>
    </row>
    <row r="166" spans="1:10" x14ac:dyDescent="0.25">
      <c r="A166" s="2" t="s">
        <v>37</v>
      </c>
      <c r="B166" s="2" t="s">
        <v>38</v>
      </c>
      <c r="C166" s="2" t="s">
        <v>48</v>
      </c>
      <c r="D166" s="108">
        <v>41671</v>
      </c>
      <c r="E166" s="109">
        <f t="shared" si="2"/>
        <v>2</v>
      </c>
      <c r="F166" s="109" t="s">
        <v>40</v>
      </c>
      <c r="G166" s="2" t="s">
        <v>45</v>
      </c>
      <c r="H166" s="2" t="s">
        <v>44</v>
      </c>
      <c r="I166" s="2" t="s">
        <v>43</v>
      </c>
      <c r="J166" s="112">
        <v>3505965.162</v>
      </c>
    </row>
    <row r="167" spans="1:10" x14ac:dyDescent="0.25">
      <c r="A167" s="2" t="s">
        <v>37</v>
      </c>
      <c r="B167" s="2" t="s">
        <v>38</v>
      </c>
      <c r="C167" s="2" t="s">
        <v>48</v>
      </c>
      <c r="D167" s="108">
        <v>41699</v>
      </c>
      <c r="E167" s="109">
        <f t="shared" si="2"/>
        <v>3</v>
      </c>
      <c r="F167" s="109" t="s">
        <v>40</v>
      </c>
      <c r="G167" s="2" t="s">
        <v>45</v>
      </c>
      <c r="H167" s="2" t="s">
        <v>44</v>
      </c>
      <c r="I167" s="2" t="s">
        <v>43</v>
      </c>
      <c r="J167" s="112">
        <v>3144842.5860000001</v>
      </c>
    </row>
    <row r="168" spans="1:10" x14ac:dyDescent="0.25">
      <c r="A168" s="2" t="s">
        <v>37</v>
      </c>
      <c r="B168" s="2" t="s">
        <v>38</v>
      </c>
      <c r="C168" s="2" t="s">
        <v>48</v>
      </c>
      <c r="D168" s="108">
        <v>41730</v>
      </c>
      <c r="E168" s="109">
        <f t="shared" si="2"/>
        <v>4</v>
      </c>
      <c r="F168" s="109" t="s">
        <v>40</v>
      </c>
      <c r="G168" s="2" t="s">
        <v>45</v>
      </c>
      <c r="H168" s="2" t="s">
        <v>44</v>
      </c>
      <c r="I168" s="2" t="s">
        <v>43</v>
      </c>
      <c r="J168" s="112">
        <v>3335858.1760000004</v>
      </c>
    </row>
    <row r="169" spans="1:10" x14ac:dyDescent="0.25">
      <c r="A169" s="2" t="s">
        <v>37</v>
      </c>
      <c r="B169" s="2" t="s">
        <v>38</v>
      </c>
      <c r="C169" s="2" t="s">
        <v>48</v>
      </c>
      <c r="D169" s="108">
        <v>41760</v>
      </c>
      <c r="E169" s="109">
        <f t="shared" si="2"/>
        <v>5</v>
      </c>
      <c r="F169" s="109" t="s">
        <v>40</v>
      </c>
      <c r="G169" s="2" t="s">
        <v>45</v>
      </c>
      <c r="H169" s="2" t="s">
        <v>44</v>
      </c>
      <c r="I169" s="2" t="s">
        <v>43</v>
      </c>
      <c r="J169" s="112">
        <v>3285918.966</v>
      </c>
    </row>
    <row r="170" spans="1:10" x14ac:dyDescent="0.25">
      <c r="A170" s="2" t="s">
        <v>37</v>
      </c>
      <c r="B170" s="2" t="s">
        <v>38</v>
      </c>
      <c r="C170" s="2" t="s">
        <v>48</v>
      </c>
      <c r="D170" s="108">
        <v>41791</v>
      </c>
      <c r="E170" s="109">
        <f t="shared" si="2"/>
        <v>6</v>
      </c>
      <c r="F170" s="109" t="s">
        <v>40</v>
      </c>
      <c r="G170" s="2" t="s">
        <v>45</v>
      </c>
      <c r="H170" s="2" t="s">
        <v>44</v>
      </c>
      <c r="I170" s="2" t="s">
        <v>43</v>
      </c>
      <c r="J170" s="112">
        <v>3515627.0780000002</v>
      </c>
    </row>
    <row r="171" spans="1:10" x14ac:dyDescent="0.25">
      <c r="A171" s="2" t="s">
        <v>37</v>
      </c>
      <c r="B171" s="2" t="s">
        <v>38</v>
      </c>
      <c r="C171" s="2" t="s">
        <v>48</v>
      </c>
      <c r="D171" s="108">
        <v>41456</v>
      </c>
      <c r="E171" s="109">
        <f t="shared" si="2"/>
        <v>7</v>
      </c>
      <c r="F171" s="109" t="s">
        <v>40</v>
      </c>
      <c r="G171" s="2" t="s">
        <v>46</v>
      </c>
      <c r="H171" s="2" t="s">
        <v>42</v>
      </c>
      <c r="I171" s="2" t="s">
        <v>43</v>
      </c>
      <c r="J171" s="112">
        <v>3037913.400549999</v>
      </c>
    </row>
    <row r="172" spans="1:10" x14ac:dyDescent="0.25">
      <c r="A172" s="2" t="s">
        <v>37</v>
      </c>
      <c r="B172" s="2" t="s">
        <v>38</v>
      </c>
      <c r="C172" s="2" t="s">
        <v>48</v>
      </c>
      <c r="D172" s="108">
        <v>41487</v>
      </c>
      <c r="E172" s="109">
        <f t="shared" si="2"/>
        <v>8</v>
      </c>
      <c r="F172" s="109" t="s">
        <v>40</v>
      </c>
      <c r="G172" s="2" t="s">
        <v>46</v>
      </c>
      <c r="H172" s="2" t="s">
        <v>42</v>
      </c>
      <c r="I172" s="2" t="s">
        <v>43</v>
      </c>
      <c r="J172" s="112">
        <v>3356447.1493499991</v>
      </c>
    </row>
    <row r="173" spans="1:10" x14ac:dyDescent="0.25">
      <c r="A173" s="2" t="s">
        <v>37</v>
      </c>
      <c r="B173" s="2" t="s">
        <v>38</v>
      </c>
      <c r="C173" s="2" t="s">
        <v>48</v>
      </c>
      <c r="D173" s="108">
        <v>41518</v>
      </c>
      <c r="E173" s="109">
        <f t="shared" si="2"/>
        <v>9</v>
      </c>
      <c r="F173" s="109" t="s">
        <v>40</v>
      </c>
      <c r="G173" s="2" t="s">
        <v>46</v>
      </c>
      <c r="H173" s="2" t="s">
        <v>42</v>
      </c>
      <c r="I173" s="2" t="s">
        <v>43</v>
      </c>
      <c r="J173" s="112">
        <v>2922918.5306499992</v>
      </c>
    </row>
    <row r="174" spans="1:10" x14ac:dyDescent="0.25">
      <c r="A174" s="2" t="s">
        <v>37</v>
      </c>
      <c r="B174" s="2" t="s">
        <v>38</v>
      </c>
      <c r="C174" s="2" t="s">
        <v>48</v>
      </c>
      <c r="D174" s="108">
        <v>41548</v>
      </c>
      <c r="E174" s="109">
        <f t="shared" si="2"/>
        <v>10</v>
      </c>
      <c r="F174" s="109" t="s">
        <v>40</v>
      </c>
      <c r="G174" s="2" t="s">
        <v>46</v>
      </c>
      <c r="H174" s="2" t="s">
        <v>42</v>
      </c>
      <c r="I174" s="2" t="s">
        <v>43</v>
      </c>
      <c r="J174" s="112">
        <v>2583765.4304499994</v>
      </c>
    </row>
    <row r="175" spans="1:10" x14ac:dyDescent="0.25">
      <c r="A175" s="2" t="s">
        <v>37</v>
      </c>
      <c r="B175" s="2" t="s">
        <v>38</v>
      </c>
      <c r="C175" s="2" t="s">
        <v>48</v>
      </c>
      <c r="D175" s="108">
        <v>41579</v>
      </c>
      <c r="E175" s="109">
        <f t="shared" si="2"/>
        <v>11</v>
      </c>
      <c r="F175" s="109" t="s">
        <v>40</v>
      </c>
      <c r="G175" s="2" t="s">
        <v>46</v>
      </c>
      <c r="H175" s="2" t="s">
        <v>42</v>
      </c>
      <c r="I175" s="2" t="s">
        <v>43</v>
      </c>
      <c r="J175" s="112">
        <v>2838411.9507499994</v>
      </c>
    </row>
    <row r="176" spans="1:10" x14ac:dyDescent="0.25">
      <c r="A176" s="2" t="s">
        <v>37</v>
      </c>
      <c r="B176" s="2" t="s">
        <v>38</v>
      </c>
      <c r="C176" s="2" t="s">
        <v>48</v>
      </c>
      <c r="D176" s="108">
        <v>41609</v>
      </c>
      <c r="E176" s="109">
        <f t="shared" si="2"/>
        <v>12</v>
      </c>
      <c r="F176" s="109" t="s">
        <v>40</v>
      </c>
      <c r="G176" s="2" t="s">
        <v>46</v>
      </c>
      <c r="H176" s="2" t="s">
        <v>42</v>
      </c>
      <c r="I176" s="2" t="s">
        <v>43</v>
      </c>
      <c r="J176" s="112">
        <v>2419259.2661999995</v>
      </c>
    </row>
    <row r="177" spans="1:10" x14ac:dyDescent="0.25">
      <c r="A177" s="2" t="s">
        <v>37</v>
      </c>
      <c r="B177" s="2" t="s">
        <v>38</v>
      </c>
      <c r="C177" s="2" t="s">
        <v>48</v>
      </c>
      <c r="D177" s="108">
        <v>41640</v>
      </c>
      <c r="E177" s="109">
        <f t="shared" si="2"/>
        <v>1</v>
      </c>
      <c r="F177" s="109" t="s">
        <v>40</v>
      </c>
      <c r="G177" s="2" t="s">
        <v>46</v>
      </c>
      <c r="H177" s="2" t="s">
        <v>42</v>
      </c>
      <c r="I177" s="2" t="s">
        <v>43</v>
      </c>
      <c r="J177" s="112">
        <v>3700649.1353999986</v>
      </c>
    </row>
    <row r="178" spans="1:10" x14ac:dyDescent="0.25">
      <c r="A178" s="2" t="s">
        <v>37</v>
      </c>
      <c r="B178" s="2" t="s">
        <v>38</v>
      </c>
      <c r="C178" s="2" t="s">
        <v>48</v>
      </c>
      <c r="D178" s="108">
        <v>41671</v>
      </c>
      <c r="E178" s="109">
        <f t="shared" si="2"/>
        <v>2</v>
      </c>
      <c r="F178" s="109" t="s">
        <v>40</v>
      </c>
      <c r="G178" s="2" t="s">
        <v>46</v>
      </c>
      <c r="H178" s="2" t="s">
        <v>42</v>
      </c>
      <c r="I178" s="2" t="s">
        <v>43</v>
      </c>
      <c r="J178" s="112">
        <v>3768912.5491499985</v>
      </c>
    </row>
    <row r="179" spans="1:10" x14ac:dyDescent="0.25">
      <c r="A179" s="2" t="s">
        <v>37</v>
      </c>
      <c r="B179" s="2" t="s">
        <v>38</v>
      </c>
      <c r="C179" s="2" t="s">
        <v>48</v>
      </c>
      <c r="D179" s="108">
        <v>41699</v>
      </c>
      <c r="E179" s="109">
        <f t="shared" si="2"/>
        <v>3</v>
      </c>
      <c r="F179" s="109" t="s">
        <v>40</v>
      </c>
      <c r="G179" s="2" t="s">
        <v>46</v>
      </c>
      <c r="H179" s="2" t="s">
        <v>42</v>
      </c>
      <c r="I179" s="2" t="s">
        <v>43</v>
      </c>
      <c r="J179" s="112">
        <v>3380705.7799499989</v>
      </c>
    </row>
    <row r="180" spans="1:10" x14ac:dyDescent="0.25">
      <c r="A180" s="2" t="s">
        <v>37</v>
      </c>
      <c r="B180" s="2" t="s">
        <v>38</v>
      </c>
      <c r="C180" s="2" t="s">
        <v>48</v>
      </c>
      <c r="D180" s="108">
        <v>41730</v>
      </c>
      <c r="E180" s="109">
        <f t="shared" si="2"/>
        <v>4</v>
      </c>
      <c r="F180" s="109" t="s">
        <v>40</v>
      </c>
      <c r="G180" s="2" t="s">
        <v>46</v>
      </c>
      <c r="H180" s="2" t="s">
        <v>42</v>
      </c>
      <c r="I180" s="2" t="s">
        <v>43</v>
      </c>
      <c r="J180" s="112">
        <v>3586047.5391999991</v>
      </c>
    </row>
    <row r="181" spans="1:10" x14ac:dyDescent="0.25">
      <c r="A181" s="2" t="s">
        <v>37</v>
      </c>
      <c r="B181" s="2" t="s">
        <v>38</v>
      </c>
      <c r="C181" s="2" t="s">
        <v>48</v>
      </c>
      <c r="D181" s="108">
        <v>41760</v>
      </c>
      <c r="E181" s="109">
        <f t="shared" si="2"/>
        <v>5</v>
      </c>
      <c r="F181" s="109" t="s">
        <v>40</v>
      </c>
      <c r="G181" s="2" t="s">
        <v>46</v>
      </c>
      <c r="H181" s="2" t="s">
        <v>42</v>
      </c>
      <c r="I181" s="2" t="s">
        <v>43</v>
      </c>
      <c r="J181" s="112">
        <v>3032362.88845</v>
      </c>
    </row>
    <row r="182" spans="1:10" x14ac:dyDescent="0.25">
      <c r="A182" s="2" t="s">
        <v>37</v>
      </c>
      <c r="B182" s="2" t="s">
        <v>38</v>
      </c>
      <c r="C182" s="2" t="s">
        <v>48</v>
      </c>
      <c r="D182" s="108">
        <v>41791</v>
      </c>
      <c r="E182" s="109">
        <f t="shared" si="2"/>
        <v>6</v>
      </c>
      <c r="F182" s="109" t="s">
        <v>40</v>
      </c>
      <c r="G182" s="2" t="s">
        <v>46</v>
      </c>
      <c r="H182" s="2" t="s">
        <v>42</v>
      </c>
      <c r="I182" s="2" t="s">
        <v>43</v>
      </c>
      <c r="J182" s="112">
        <v>3079299.10885</v>
      </c>
    </row>
    <row r="183" spans="1:10" x14ac:dyDescent="0.25">
      <c r="A183" s="2" t="s">
        <v>37</v>
      </c>
      <c r="B183" s="2" t="s">
        <v>49</v>
      </c>
      <c r="C183" s="2" t="s">
        <v>39</v>
      </c>
      <c r="D183" s="108">
        <v>41456</v>
      </c>
      <c r="E183" s="109">
        <f t="shared" si="2"/>
        <v>7</v>
      </c>
      <c r="F183" s="109" t="s">
        <v>50</v>
      </c>
      <c r="G183" s="2" t="s">
        <v>51</v>
      </c>
      <c r="H183" s="2" t="s">
        <v>52</v>
      </c>
      <c r="I183" s="2" t="s">
        <v>43</v>
      </c>
      <c r="J183" s="112">
        <v>593751.84077137313</v>
      </c>
    </row>
    <row r="184" spans="1:10" x14ac:dyDescent="0.25">
      <c r="A184" s="2" t="s">
        <v>37</v>
      </c>
      <c r="B184" s="2" t="s">
        <v>49</v>
      </c>
      <c r="C184" s="2" t="s">
        <v>39</v>
      </c>
      <c r="D184" s="108">
        <v>41487</v>
      </c>
      <c r="E184" s="109">
        <f t="shared" si="2"/>
        <v>8</v>
      </c>
      <c r="F184" s="109" t="s">
        <v>50</v>
      </c>
      <c r="G184" s="2" t="s">
        <v>51</v>
      </c>
      <c r="H184" s="2" t="s">
        <v>52</v>
      </c>
      <c r="I184" s="2" t="s">
        <v>43</v>
      </c>
      <c r="J184" s="112">
        <v>820393.03401412489</v>
      </c>
    </row>
    <row r="185" spans="1:10" x14ac:dyDescent="0.25">
      <c r="A185" s="2" t="s">
        <v>37</v>
      </c>
      <c r="B185" s="2" t="s">
        <v>49</v>
      </c>
      <c r="C185" s="2" t="s">
        <v>39</v>
      </c>
      <c r="D185" s="108">
        <v>41518</v>
      </c>
      <c r="E185" s="109">
        <f t="shared" si="2"/>
        <v>9</v>
      </c>
      <c r="F185" s="109" t="s">
        <v>50</v>
      </c>
      <c r="G185" s="2" t="s">
        <v>51</v>
      </c>
      <c r="H185" s="2" t="s">
        <v>52</v>
      </c>
      <c r="I185" s="2" t="s">
        <v>43</v>
      </c>
      <c r="J185" s="112">
        <v>642291.58212862327</v>
      </c>
    </row>
    <row r="186" spans="1:10" x14ac:dyDescent="0.25">
      <c r="A186" s="2" t="s">
        <v>37</v>
      </c>
      <c r="B186" s="2" t="s">
        <v>49</v>
      </c>
      <c r="C186" s="2" t="s">
        <v>39</v>
      </c>
      <c r="D186" s="108">
        <v>41548</v>
      </c>
      <c r="E186" s="109">
        <f t="shared" si="2"/>
        <v>10</v>
      </c>
      <c r="F186" s="109" t="s">
        <v>50</v>
      </c>
      <c r="G186" s="2" t="s">
        <v>51</v>
      </c>
      <c r="H186" s="2" t="s">
        <v>52</v>
      </c>
      <c r="I186" s="2" t="s">
        <v>43</v>
      </c>
      <c r="J186" s="112">
        <v>609639.97288837493</v>
      </c>
    </row>
    <row r="187" spans="1:10" x14ac:dyDescent="0.25">
      <c r="A187" s="2" t="s">
        <v>37</v>
      </c>
      <c r="B187" s="2" t="s">
        <v>49</v>
      </c>
      <c r="C187" s="2" t="s">
        <v>39</v>
      </c>
      <c r="D187" s="108">
        <v>41579</v>
      </c>
      <c r="E187" s="109">
        <f t="shared" si="2"/>
        <v>11</v>
      </c>
      <c r="F187" s="109" t="s">
        <v>50</v>
      </c>
      <c r="G187" s="2" t="s">
        <v>51</v>
      </c>
      <c r="H187" s="2" t="s">
        <v>52</v>
      </c>
      <c r="I187" s="2" t="s">
        <v>43</v>
      </c>
      <c r="J187" s="112">
        <v>626073.16897124995</v>
      </c>
    </row>
    <row r="188" spans="1:10" x14ac:dyDescent="0.25">
      <c r="A188" s="2" t="s">
        <v>37</v>
      </c>
      <c r="B188" s="2" t="s">
        <v>49</v>
      </c>
      <c r="C188" s="2" t="s">
        <v>39</v>
      </c>
      <c r="D188" s="108">
        <v>41609</v>
      </c>
      <c r="E188" s="109">
        <f t="shared" ref="E188:E194" si="3">MONTH(D188)</f>
        <v>12</v>
      </c>
      <c r="F188" s="109" t="s">
        <v>50</v>
      </c>
      <c r="G188" s="2" t="s">
        <v>51</v>
      </c>
      <c r="H188" s="2" t="s">
        <v>52</v>
      </c>
      <c r="I188" s="2" t="s">
        <v>43</v>
      </c>
      <c r="J188" s="112">
        <v>602153.37789750006</v>
      </c>
    </row>
    <row r="189" spans="1:10" x14ac:dyDescent="0.25">
      <c r="A189" s="2" t="s">
        <v>37</v>
      </c>
      <c r="B189" s="2" t="s">
        <v>49</v>
      </c>
      <c r="C189" s="2" t="s">
        <v>39</v>
      </c>
      <c r="D189" s="108">
        <v>41640</v>
      </c>
      <c r="E189" s="109">
        <f t="shared" si="3"/>
        <v>1</v>
      </c>
      <c r="F189" s="109" t="s">
        <v>50</v>
      </c>
      <c r="G189" s="2" t="s">
        <v>51</v>
      </c>
      <c r="H189" s="2" t="s">
        <v>52</v>
      </c>
      <c r="I189" s="2" t="s">
        <v>43</v>
      </c>
      <c r="J189" s="112">
        <v>1146143.9846999997</v>
      </c>
    </row>
    <row r="190" spans="1:10" x14ac:dyDescent="0.25">
      <c r="A190" s="2" t="s">
        <v>37</v>
      </c>
      <c r="B190" s="2" t="s">
        <v>49</v>
      </c>
      <c r="C190" s="2" t="s">
        <v>39</v>
      </c>
      <c r="D190" s="108">
        <v>41671</v>
      </c>
      <c r="E190" s="109">
        <f t="shared" si="3"/>
        <v>2</v>
      </c>
      <c r="F190" s="109" t="s">
        <v>50</v>
      </c>
      <c r="G190" s="2" t="s">
        <v>51</v>
      </c>
      <c r="H190" s="2" t="s">
        <v>52</v>
      </c>
      <c r="I190" s="2" t="s">
        <v>43</v>
      </c>
      <c r="J190" s="112">
        <v>964931.83751249989</v>
      </c>
    </row>
    <row r="191" spans="1:10" x14ac:dyDescent="0.25">
      <c r="A191" s="2" t="s">
        <v>37</v>
      </c>
      <c r="B191" s="2" t="s">
        <v>49</v>
      </c>
      <c r="C191" s="2" t="s">
        <v>39</v>
      </c>
      <c r="D191" s="108">
        <v>41699</v>
      </c>
      <c r="E191" s="109">
        <f t="shared" si="3"/>
        <v>3</v>
      </c>
      <c r="F191" s="109" t="s">
        <v>50</v>
      </c>
      <c r="G191" s="2" t="s">
        <v>51</v>
      </c>
      <c r="H191" s="2" t="s">
        <v>52</v>
      </c>
      <c r="I191" s="2" t="s">
        <v>43</v>
      </c>
      <c r="J191" s="112">
        <v>962733.95790000004</v>
      </c>
    </row>
    <row r="192" spans="1:10" x14ac:dyDescent="0.25">
      <c r="A192" s="2" t="s">
        <v>37</v>
      </c>
      <c r="B192" s="2" t="s">
        <v>49</v>
      </c>
      <c r="C192" s="2" t="s">
        <v>39</v>
      </c>
      <c r="D192" s="108">
        <v>41730</v>
      </c>
      <c r="E192" s="109">
        <f t="shared" si="3"/>
        <v>4</v>
      </c>
      <c r="F192" s="109" t="s">
        <v>50</v>
      </c>
      <c r="G192" s="2" t="s">
        <v>51</v>
      </c>
      <c r="H192" s="2" t="s">
        <v>52</v>
      </c>
      <c r="I192" s="2" t="s">
        <v>43</v>
      </c>
      <c r="J192" s="112">
        <v>964825.21760624985</v>
      </c>
    </row>
    <row r="193" spans="1:12" x14ac:dyDescent="0.25">
      <c r="A193" s="2" t="s">
        <v>37</v>
      </c>
      <c r="B193" s="2" t="s">
        <v>49</v>
      </c>
      <c r="C193" s="2" t="s">
        <v>39</v>
      </c>
      <c r="D193" s="108">
        <v>41760</v>
      </c>
      <c r="E193" s="109">
        <f t="shared" si="3"/>
        <v>5</v>
      </c>
      <c r="F193" s="109" t="s">
        <v>50</v>
      </c>
      <c r="G193" s="2" t="s">
        <v>51</v>
      </c>
      <c r="H193" s="2" t="s">
        <v>52</v>
      </c>
      <c r="I193" s="2" t="s">
        <v>43</v>
      </c>
      <c r="J193" s="112">
        <v>1024534.78359375</v>
      </c>
    </row>
    <row r="194" spans="1:12" x14ac:dyDescent="0.25">
      <c r="A194" s="2" t="s">
        <v>37</v>
      </c>
      <c r="B194" s="2" t="s">
        <v>49</v>
      </c>
      <c r="C194" s="2" t="s">
        <v>39</v>
      </c>
      <c r="D194" s="108">
        <v>41791</v>
      </c>
      <c r="E194" s="109">
        <f t="shared" si="3"/>
        <v>6</v>
      </c>
      <c r="F194" s="109" t="s">
        <v>50</v>
      </c>
      <c r="G194" s="2" t="s">
        <v>51</v>
      </c>
      <c r="H194" s="2" t="s">
        <v>52</v>
      </c>
      <c r="I194" s="2" t="s">
        <v>43</v>
      </c>
      <c r="J194" s="112">
        <v>1168045.22566875</v>
      </c>
    </row>
    <row r="195" spans="1:12" x14ac:dyDescent="0.25">
      <c r="A195" s="2" t="s">
        <v>37</v>
      </c>
      <c r="B195" s="2" t="s">
        <v>49</v>
      </c>
      <c r="C195" s="2" t="s">
        <v>39</v>
      </c>
      <c r="D195" s="108">
        <v>41456</v>
      </c>
      <c r="E195" s="109">
        <f t="shared" ref="E195" si="4">MONTH(D195)</f>
        <v>7</v>
      </c>
      <c r="F195" s="109" t="s">
        <v>50</v>
      </c>
      <c r="G195" s="2" t="s">
        <v>53</v>
      </c>
      <c r="H195" s="2" t="s">
        <v>54</v>
      </c>
      <c r="I195" s="2" t="s">
        <v>43</v>
      </c>
      <c r="J195" s="112">
        <v>276807.38497499918</v>
      </c>
      <c r="K195" s="80"/>
      <c r="L195" s="80"/>
    </row>
    <row r="196" spans="1:12" x14ac:dyDescent="0.25">
      <c r="A196" s="2" t="s">
        <v>37</v>
      </c>
      <c r="B196" s="2" t="s">
        <v>49</v>
      </c>
      <c r="C196" s="2" t="s">
        <v>39</v>
      </c>
      <c r="D196" s="108">
        <v>41487</v>
      </c>
      <c r="E196" s="109">
        <f t="shared" ref="E196:E207" si="5">MONTH(D196)</f>
        <v>8</v>
      </c>
      <c r="F196" s="109" t="s">
        <v>50</v>
      </c>
      <c r="G196" s="2" t="s">
        <v>53</v>
      </c>
      <c r="H196" s="2" t="s">
        <v>54</v>
      </c>
      <c r="I196" s="2" t="s">
        <v>43</v>
      </c>
      <c r="J196" s="112">
        <v>382467.614925</v>
      </c>
      <c r="K196" s="80"/>
      <c r="L196" s="80"/>
    </row>
    <row r="197" spans="1:12" x14ac:dyDescent="0.25">
      <c r="A197" s="2" t="s">
        <v>37</v>
      </c>
      <c r="B197" s="2" t="s">
        <v>49</v>
      </c>
      <c r="C197" s="2" t="s">
        <v>39</v>
      </c>
      <c r="D197" s="108">
        <v>41518</v>
      </c>
      <c r="E197" s="109">
        <f t="shared" si="5"/>
        <v>9</v>
      </c>
      <c r="F197" s="109" t="s">
        <v>50</v>
      </c>
      <c r="G197" s="2" t="s">
        <v>53</v>
      </c>
      <c r="H197" s="2" t="s">
        <v>54</v>
      </c>
      <c r="I197" s="2" t="s">
        <v>43</v>
      </c>
      <c r="J197" s="112">
        <v>299436.63502499921</v>
      </c>
      <c r="K197" s="80"/>
      <c r="L197" s="80"/>
    </row>
    <row r="198" spans="1:12" x14ac:dyDescent="0.25">
      <c r="A198" s="2" t="s">
        <v>37</v>
      </c>
      <c r="B198" s="2" t="s">
        <v>49</v>
      </c>
      <c r="C198" s="2" t="s">
        <v>39</v>
      </c>
      <c r="D198" s="108">
        <v>41548</v>
      </c>
      <c r="E198" s="109">
        <f t="shared" si="5"/>
        <v>10</v>
      </c>
      <c r="F198" s="109" t="s">
        <v>50</v>
      </c>
      <c r="G198" s="2" t="s">
        <v>53</v>
      </c>
      <c r="H198" s="2" t="s">
        <v>54</v>
      </c>
      <c r="I198" s="2" t="s">
        <v>43</v>
      </c>
      <c r="J198" s="112">
        <v>284214.43957499997</v>
      </c>
      <c r="K198" s="80"/>
      <c r="L198" s="80"/>
    </row>
    <row r="199" spans="1:12" x14ac:dyDescent="0.25">
      <c r="A199" s="2" t="s">
        <v>37</v>
      </c>
      <c r="B199" s="2" t="s">
        <v>49</v>
      </c>
      <c r="C199" s="2" t="s">
        <v>39</v>
      </c>
      <c r="D199" s="108">
        <v>41579</v>
      </c>
      <c r="E199" s="109">
        <f t="shared" si="5"/>
        <v>11</v>
      </c>
      <c r="F199" s="109" t="s">
        <v>50</v>
      </c>
      <c r="G199" s="2" t="s">
        <v>53</v>
      </c>
      <c r="H199" s="2" t="s">
        <v>54</v>
      </c>
      <c r="I199" s="2" t="s">
        <v>43</v>
      </c>
      <c r="J199" s="112">
        <v>291875.60325000004</v>
      </c>
      <c r="K199" s="80"/>
      <c r="L199" s="80"/>
    </row>
    <row r="200" spans="1:12" x14ac:dyDescent="0.25">
      <c r="A200" s="2" t="s">
        <v>37</v>
      </c>
      <c r="B200" s="2" t="s">
        <v>49</v>
      </c>
      <c r="C200" s="2" t="s">
        <v>39</v>
      </c>
      <c r="D200" s="108">
        <v>41609</v>
      </c>
      <c r="E200" s="109">
        <f t="shared" si="5"/>
        <v>12</v>
      </c>
      <c r="F200" s="109" t="s">
        <v>50</v>
      </c>
      <c r="G200" s="2" t="s">
        <v>53</v>
      </c>
      <c r="H200" s="2" t="s">
        <v>54</v>
      </c>
      <c r="I200" s="2" t="s">
        <v>43</v>
      </c>
      <c r="J200" s="112">
        <v>280724.18550000002</v>
      </c>
      <c r="K200" s="80"/>
      <c r="L200" s="80"/>
    </row>
    <row r="201" spans="1:12" x14ac:dyDescent="0.25">
      <c r="A201" s="2" t="s">
        <v>37</v>
      </c>
      <c r="B201" s="2" t="s">
        <v>49</v>
      </c>
      <c r="C201" s="2" t="s">
        <v>39</v>
      </c>
      <c r="D201" s="108">
        <v>41640</v>
      </c>
      <c r="E201" s="109">
        <f t="shared" si="5"/>
        <v>1</v>
      </c>
      <c r="F201" s="109" t="s">
        <v>50</v>
      </c>
      <c r="G201" s="2" t="s">
        <v>53</v>
      </c>
      <c r="H201" s="2" t="s">
        <v>54</v>
      </c>
      <c r="I201" s="2" t="s">
        <v>43</v>
      </c>
      <c r="J201" s="112">
        <v>534332.85999999987</v>
      </c>
    </row>
    <row r="202" spans="1:12" x14ac:dyDescent="0.25">
      <c r="A202" s="2" t="s">
        <v>37</v>
      </c>
      <c r="B202" s="2" t="s">
        <v>49</v>
      </c>
      <c r="C202" s="2" t="s">
        <v>39</v>
      </c>
      <c r="D202" s="108">
        <v>41671</v>
      </c>
      <c r="E202" s="109">
        <f t="shared" si="5"/>
        <v>2</v>
      </c>
      <c r="F202" s="109" t="s">
        <v>50</v>
      </c>
      <c r="G202" s="2" t="s">
        <v>53</v>
      </c>
      <c r="H202" s="2" t="s">
        <v>54</v>
      </c>
      <c r="I202" s="2" t="s">
        <v>43</v>
      </c>
      <c r="J202" s="112">
        <v>449851.67249999999</v>
      </c>
    </row>
    <row r="203" spans="1:12" x14ac:dyDescent="0.25">
      <c r="A203" s="2" t="s">
        <v>37</v>
      </c>
      <c r="B203" s="2" t="s">
        <v>49</v>
      </c>
      <c r="C203" s="2" t="s">
        <v>39</v>
      </c>
      <c r="D203" s="108">
        <v>41699</v>
      </c>
      <c r="E203" s="109">
        <f t="shared" si="5"/>
        <v>3</v>
      </c>
      <c r="F203" s="109" t="s">
        <v>50</v>
      </c>
      <c r="G203" s="2" t="s">
        <v>53</v>
      </c>
      <c r="H203" s="2" t="s">
        <v>54</v>
      </c>
      <c r="I203" s="2" t="s">
        <v>43</v>
      </c>
      <c r="J203" s="112">
        <v>448827.02</v>
      </c>
    </row>
    <row r="204" spans="1:12" x14ac:dyDescent="0.25">
      <c r="A204" s="2" t="s">
        <v>37</v>
      </c>
      <c r="B204" s="2" t="s">
        <v>49</v>
      </c>
      <c r="C204" s="2" t="s">
        <v>39</v>
      </c>
      <c r="D204" s="108">
        <v>41730</v>
      </c>
      <c r="E204" s="109">
        <f t="shared" si="5"/>
        <v>4</v>
      </c>
      <c r="F204" s="109" t="s">
        <v>50</v>
      </c>
      <c r="G204" s="2" t="s">
        <v>53</v>
      </c>
      <c r="H204" s="2" t="s">
        <v>54</v>
      </c>
      <c r="I204" s="2" t="s">
        <v>43</v>
      </c>
      <c r="J204" s="112">
        <v>449801.96625</v>
      </c>
    </row>
    <row r="205" spans="1:12" x14ac:dyDescent="0.25">
      <c r="A205" s="2" t="s">
        <v>37</v>
      </c>
      <c r="B205" s="2" t="s">
        <v>49</v>
      </c>
      <c r="C205" s="2" t="s">
        <v>39</v>
      </c>
      <c r="D205" s="108">
        <v>41760</v>
      </c>
      <c r="E205" s="109">
        <f t="shared" si="5"/>
        <v>5</v>
      </c>
      <c r="F205" s="109" t="s">
        <v>50</v>
      </c>
      <c r="G205" s="2" t="s">
        <v>53</v>
      </c>
      <c r="H205" s="2" t="s">
        <v>54</v>
      </c>
      <c r="I205" s="2" t="s">
        <v>43</v>
      </c>
      <c r="J205" s="112">
        <v>477638.59375</v>
      </c>
    </row>
    <row r="206" spans="1:12" x14ac:dyDescent="0.25">
      <c r="A206" s="2" t="s">
        <v>37</v>
      </c>
      <c r="B206" s="2" t="s">
        <v>49</v>
      </c>
      <c r="C206" s="2" t="s">
        <v>39</v>
      </c>
      <c r="D206" s="108">
        <v>41791</v>
      </c>
      <c r="E206" s="109">
        <f t="shared" si="5"/>
        <v>6</v>
      </c>
      <c r="F206" s="109" t="s">
        <v>50</v>
      </c>
      <c r="G206" s="2" t="s">
        <v>53</v>
      </c>
      <c r="H206" s="2" t="s">
        <v>54</v>
      </c>
      <c r="I206" s="2" t="s">
        <v>43</v>
      </c>
      <c r="J206" s="112">
        <v>544543.22875000001</v>
      </c>
    </row>
    <row r="207" spans="1:12" x14ac:dyDescent="0.25">
      <c r="A207" s="2" t="s">
        <v>37</v>
      </c>
      <c r="B207" s="2" t="s">
        <v>49</v>
      </c>
      <c r="C207" s="2" t="s">
        <v>39</v>
      </c>
      <c r="D207" s="108">
        <v>41456</v>
      </c>
      <c r="E207" s="109">
        <f t="shared" si="5"/>
        <v>7</v>
      </c>
      <c r="F207" s="109" t="s">
        <v>50</v>
      </c>
      <c r="G207" s="2" t="s">
        <v>53</v>
      </c>
      <c r="H207" s="2" t="s">
        <v>55</v>
      </c>
      <c r="I207" s="2" t="s">
        <v>43</v>
      </c>
      <c r="J207" s="112">
        <v>415211.07746249868</v>
      </c>
    </row>
    <row r="208" spans="1:12" x14ac:dyDescent="0.25">
      <c r="A208" s="2" t="s">
        <v>37</v>
      </c>
      <c r="B208" s="2" t="s">
        <v>49</v>
      </c>
      <c r="C208" s="2" t="s">
        <v>39</v>
      </c>
      <c r="D208" s="108">
        <v>41487</v>
      </c>
      <c r="E208" s="109">
        <f t="shared" ref="E208:E218" si="6">MONTH(D208)</f>
        <v>8</v>
      </c>
      <c r="F208" s="109" t="s">
        <v>50</v>
      </c>
      <c r="G208" s="2" t="s">
        <v>53</v>
      </c>
      <c r="H208" s="2" t="s">
        <v>55</v>
      </c>
      <c r="I208" s="2" t="s">
        <v>43</v>
      </c>
      <c r="J208" s="112">
        <v>573701.42238750006</v>
      </c>
    </row>
    <row r="209" spans="1:10" x14ac:dyDescent="0.25">
      <c r="A209" s="2" t="s">
        <v>37</v>
      </c>
      <c r="B209" s="2" t="s">
        <v>49</v>
      </c>
      <c r="C209" s="2" t="s">
        <v>39</v>
      </c>
      <c r="D209" s="108">
        <v>41518</v>
      </c>
      <c r="E209" s="109">
        <f t="shared" si="6"/>
        <v>9</v>
      </c>
      <c r="F209" s="109" t="s">
        <v>50</v>
      </c>
      <c r="G209" s="2" t="s">
        <v>53</v>
      </c>
      <c r="H209" s="2" t="s">
        <v>55</v>
      </c>
      <c r="I209" s="2" t="s">
        <v>43</v>
      </c>
      <c r="J209" s="112">
        <v>449154.95253749873</v>
      </c>
    </row>
    <row r="210" spans="1:10" x14ac:dyDescent="0.25">
      <c r="A210" s="2" t="s">
        <v>37</v>
      </c>
      <c r="B210" s="2" t="s">
        <v>49</v>
      </c>
      <c r="C210" s="2" t="s">
        <v>39</v>
      </c>
      <c r="D210" s="108">
        <v>41548</v>
      </c>
      <c r="E210" s="109">
        <f t="shared" si="6"/>
        <v>10</v>
      </c>
      <c r="F210" s="109" t="s">
        <v>50</v>
      </c>
      <c r="G210" s="2" t="s">
        <v>53</v>
      </c>
      <c r="H210" s="2" t="s">
        <v>55</v>
      </c>
      <c r="I210" s="2" t="s">
        <v>43</v>
      </c>
      <c r="J210" s="112">
        <v>426321.65936249989</v>
      </c>
    </row>
    <row r="211" spans="1:10" x14ac:dyDescent="0.25">
      <c r="A211" s="2" t="s">
        <v>37</v>
      </c>
      <c r="B211" s="2" t="s">
        <v>49</v>
      </c>
      <c r="C211" s="2" t="s">
        <v>39</v>
      </c>
      <c r="D211" s="108">
        <v>41579</v>
      </c>
      <c r="E211" s="109">
        <f t="shared" si="6"/>
        <v>11</v>
      </c>
      <c r="F211" s="109" t="s">
        <v>50</v>
      </c>
      <c r="G211" s="2" t="s">
        <v>53</v>
      </c>
      <c r="H211" s="2" t="s">
        <v>55</v>
      </c>
      <c r="I211" s="2" t="s">
        <v>43</v>
      </c>
      <c r="J211" s="112">
        <v>437813.40487499995</v>
      </c>
    </row>
    <row r="212" spans="1:10" x14ac:dyDescent="0.25">
      <c r="A212" s="2" t="s">
        <v>37</v>
      </c>
      <c r="B212" s="2" t="s">
        <v>49</v>
      </c>
      <c r="C212" s="2" t="s">
        <v>39</v>
      </c>
      <c r="D212" s="108">
        <v>41609</v>
      </c>
      <c r="E212" s="109">
        <f t="shared" si="6"/>
        <v>12</v>
      </c>
      <c r="F212" s="109" t="s">
        <v>50</v>
      </c>
      <c r="G212" s="2" t="s">
        <v>53</v>
      </c>
      <c r="H212" s="2" t="s">
        <v>55</v>
      </c>
      <c r="I212" s="2" t="s">
        <v>43</v>
      </c>
      <c r="J212" s="112">
        <v>421086.27824999997</v>
      </c>
    </row>
    <row r="213" spans="1:10" x14ac:dyDescent="0.25">
      <c r="A213" s="2" t="s">
        <v>37</v>
      </c>
      <c r="B213" s="2" t="s">
        <v>49</v>
      </c>
      <c r="C213" s="2" t="s">
        <v>39</v>
      </c>
      <c r="D213" s="108">
        <v>41640</v>
      </c>
      <c r="E213" s="109">
        <f t="shared" si="6"/>
        <v>1</v>
      </c>
      <c r="F213" s="109" t="s">
        <v>50</v>
      </c>
      <c r="G213" s="2" t="s">
        <v>53</v>
      </c>
      <c r="H213" s="2" t="s">
        <v>55</v>
      </c>
      <c r="I213" s="2" t="s">
        <v>43</v>
      </c>
      <c r="J213" s="112">
        <v>801499.2899999998</v>
      </c>
    </row>
    <row r="214" spans="1:10" x14ac:dyDescent="0.25">
      <c r="A214" s="2" t="s">
        <v>37</v>
      </c>
      <c r="B214" s="2" t="s">
        <v>49</v>
      </c>
      <c r="C214" s="2" t="s">
        <v>39</v>
      </c>
      <c r="D214" s="108">
        <v>41671</v>
      </c>
      <c r="E214" s="109">
        <f t="shared" si="6"/>
        <v>2</v>
      </c>
      <c r="F214" s="109" t="s">
        <v>50</v>
      </c>
      <c r="G214" s="2" t="s">
        <v>53</v>
      </c>
      <c r="H214" s="2" t="s">
        <v>55</v>
      </c>
      <c r="I214" s="2" t="s">
        <v>43</v>
      </c>
      <c r="J214" s="112">
        <v>674777.50874999992</v>
      </c>
    </row>
    <row r="215" spans="1:10" x14ac:dyDescent="0.25">
      <c r="A215" s="2" t="s">
        <v>37</v>
      </c>
      <c r="B215" s="2" t="s">
        <v>49</v>
      </c>
      <c r="C215" s="2" t="s">
        <v>39</v>
      </c>
      <c r="D215" s="108">
        <v>41699</v>
      </c>
      <c r="E215" s="109">
        <f t="shared" si="6"/>
        <v>3</v>
      </c>
      <c r="F215" s="109" t="s">
        <v>50</v>
      </c>
      <c r="G215" s="2" t="s">
        <v>53</v>
      </c>
      <c r="H215" s="2" t="s">
        <v>55</v>
      </c>
      <c r="I215" s="2" t="s">
        <v>43</v>
      </c>
      <c r="J215" s="112">
        <v>673240.53</v>
      </c>
    </row>
    <row r="216" spans="1:10" x14ac:dyDescent="0.25">
      <c r="A216" s="2" t="s">
        <v>37</v>
      </c>
      <c r="B216" s="2" t="s">
        <v>49</v>
      </c>
      <c r="C216" s="2" t="s">
        <v>39</v>
      </c>
      <c r="D216" s="108">
        <v>41730</v>
      </c>
      <c r="E216" s="109">
        <f t="shared" si="6"/>
        <v>4</v>
      </c>
      <c r="F216" s="109" t="s">
        <v>50</v>
      </c>
      <c r="G216" s="2" t="s">
        <v>53</v>
      </c>
      <c r="H216" s="2" t="s">
        <v>55</v>
      </c>
      <c r="I216" s="2" t="s">
        <v>43</v>
      </c>
      <c r="J216" s="112">
        <v>674702.94937499997</v>
      </c>
    </row>
    <row r="217" spans="1:10" x14ac:dyDescent="0.25">
      <c r="A217" s="2" t="s">
        <v>37</v>
      </c>
      <c r="B217" s="2" t="s">
        <v>49</v>
      </c>
      <c r="C217" s="2" t="s">
        <v>39</v>
      </c>
      <c r="D217" s="108">
        <v>41760</v>
      </c>
      <c r="E217" s="109">
        <f t="shared" si="6"/>
        <v>5</v>
      </c>
      <c r="F217" s="109" t="s">
        <v>50</v>
      </c>
      <c r="G217" s="2" t="s">
        <v>53</v>
      </c>
      <c r="H217" s="2" t="s">
        <v>55</v>
      </c>
      <c r="I217" s="2" t="s">
        <v>43</v>
      </c>
      <c r="J217" s="112">
        <v>716457.890625</v>
      </c>
    </row>
    <row r="218" spans="1:10" x14ac:dyDescent="0.25">
      <c r="A218" s="2" t="s">
        <v>37</v>
      </c>
      <c r="B218" s="2" t="s">
        <v>49</v>
      </c>
      <c r="C218" s="2" t="s">
        <v>39</v>
      </c>
      <c r="D218" s="108">
        <v>41791</v>
      </c>
      <c r="E218" s="109">
        <f t="shared" si="6"/>
        <v>6</v>
      </c>
      <c r="F218" s="109" t="s">
        <v>50</v>
      </c>
      <c r="G218" s="2" t="s">
        <v>53</v>
      </c>
      <c r="H218" s="2" t="s">
        <v>55</v>
      </c>
      <c r="I218" s="2" t="s">
        <v>43</v>
      </c>
      <c r="J218" s="112">
        <v>816814.8431249999</v>
      </c>
    </row>
    <row r="219" spans="1:10" x14ac:dyDescent="0.25">
      <c r="A219" s="2" t="s">
        <v>37</v>
      </c>
      <c r="B219" s="2" t="s">
        <v>49</v>
      </c>
      <c r="C219" s="2" t="s">
        <v>39</v>
      </c>
      <c r="D219" s="108">
        <v>41456</v>
      </c>
      <c r="E219" s="109">
        <f t="shared" ref="E219:E282" si="7">MONTH(D219)</f>
        <v>7</v>
      </c>
      <c r="F219" s="109" t="s">
        <v>50</v>
      </c>
      <c r="G219" s="2" t="s">
        <v>56</v>
      </c>
      <c r="H219" s="2" t="s">
        <v>57</v>
      </c>
      <c r="I219" s="2" t="s">
        <v>43</v>
      </c>
      <c r="J219" s="112">
        <v>360688.41072499886</v>
      </c>
    </row>
    <row r="220" spans="1:10" x14ac:dyDescent="0.25">
      <c r="A220" s="2" t="s">
        <v>37</v>
      </c>
      <c r="B220" s="2" t="s">
        <v>49</v>
      </c>
      <c r="C220" s="2" t="s">
        <v>39</v>
      </c>
      <c r="D220" s="108">
        <v>41487</v>
      </c>
      <c r="E220" s="109">
        <f t="shared" si="7"/>
        <v>8</v>
      </c>
      <c r="F220" s="109" t="s">
        <v>50</v>
      </c>
      <c r="G220" s="2" t="s">
        <v>56</v>
      </c>
      <c r="H220" s="2" t="s">
        <v>57</v>
      </c>
      <c r="I220" s="2" t="s">
        <v>43</v>
      </c>
      <c r="J220" s="112">
        <v>498366.89217499993</v>
      </c>
    </row>
    <row r="221" spans="1:10" x14ac:dyDescent="0.25">
      <c r="A221" s="2" t="s">
        <v>37</v>
      </c>
      <c r="B221" s="2" t="s">
        <v>49</v>
      </c>
      <c r="C221" s="2" t="s">
        <v>39</v>
      </c>
      <c r="D221" s="108">
        <v>41518</v>
      </c>
      <c r="E221" s="109">
        <f t="shared" si="7"/>
        <v>9</v>
      </c>
      <c r="F221" s="109" t="s">
        <v>50</v>
      </c>
      <c r="G221" s="2" t="s">
        <v>56</v>
      </c>
      <c r="H221" s="2" t="s">
        <v>57</v>
      </c>
      <c r="I221" s="2" t="s">
        <v>43</v>
      </c>
      <c r="J221" s="112">
        <v>390175.00927499885</v>
      </c>
    </row>
    <row r="222" spans="1:10" x14ac:dyDescent="0.25">
      <c r="A222" s="2" t="s">
        <v>37</v>
      </c>
      <c r="B222" s="2" t="s">
        <v>49</v>
      </c>
      <c r="C222" s="2" t="s">
        <v>39</v>
      </c>
      <c r="D222" s="108">
        <v>41548</v>
      </c>
      <c r="E222" s="109">
        <f t="shared" si="7"/>
        <v>10</v>
      </c>
      <c r="F222" s="109" t="s">
        <v>50</v>
      </c>
      <c r="G222" s="2" t="s">
        <v>56</v>
      </c>
      <c r="H222" s="2" t="s">
        <v>57</v>
      </c>
      <c r="I222" s="2" t="s">
        <v>43</v>
      </c>
      <c r="J222" s="112">
        <v>370340.02732499992</v>
      </c>
    </row>
    <row r="223" spans="1:10" x14ac:dyDescent="0.25">
      <c r="A223" s="2" t="s">
        <v>37</v>
      </c>
      <c r="B223" s="2" t="s">
        <v>49</v>
      </c>
      <c r="C223" s="2" t="s">
        <v>39</v>
      </c>
      <c r="D223" s="108">
        <v>41579</v>
      </c>
      <c r="E223" s="109">
        <f t="shared" si="7"/>
        <v>11</v>
      </c>
      <c r="F223" s="109" t="s">
        <v>50</v>
      </c>
      <c r="G223" s="2" t="s">
        <v>56</v>
      </c>
      <c r="H223" s="2" t="s">
        <v>57</v>
      </c>
      <c r="I223" s="2" t="s">
        <v>43</v>
      </c>
      <c r="J223" s="112">
        <v>380322.75574999995</v>
      </c>
    </row>
    <row r="224" spans="1:10" x14ac:dyDescent="0.25">
      <c r="A224" s="2" t="s">
        <v>37</v>
      </c>
      <c r="B224" s="2" t="s">
        <v>49</v>
      </c>
      <c r="C224" s="2" t="s">
        <v>39</v>
      </c>
      <c r="D224" s="108">
        <v>41609</v>
      </c>
      <c r="E224" s="109">
        <f t="shared" si="7"/>
        <v>12</v>
      </c>
      <c r="F224" s="109" t="s">
        <v>50</v>
      </c>
      <c r="G224" s="2" t="s">
        <v>56</v>
      </c>
      <c r="H224" s="2" t="s">
        <v>57</v>
      </c>
      <c r="I224" s="2" t="s">
        <v>43</v>
      </c>
      <c r="J224" s="112">
        <v>365792.12049999996</v>
      </c>
    </row>
    <row r="225" spans="1:10" x14ac:dyDescent="0.25">
      <c r="A225" s="2" t="s">
        <v>37</v>
      </c>
      <c r="B225" s="2" t="s">
        <v>49</v>
      </c>
      <c r="C225" s="2" t="s">
        <v>39</v>
      </c>
      <c r="D225" s="108">
        <v>41640</v>
      </c>
      <c r="E225" s="109">
        <f t="shared" si="7"/>
        <v>1</v>
      </c>
      <c r="F225" s="109" t="s">
        <v>50</v>
      </c>
      <c r="G225" s="2" t="s">
        <v>56</v>
      </c>
      <c r="H225" s="2" t="s">
        <v>57</v>
      </c>
      <c r="I225" s="2" t="s">
        <v>43</v>
      </c>
      <c r="J225" s="112">
        <v>459526.25959999987</v>
      </c>
    </row>
    <row r="226" spans="1:10" x14ac:dyDescent="0.25">
      <c r="A226" s="2" t="s">
        <v>37</v>
      </c>
      <c r="B226" s="2" t="s">
        <v>49</v>
      </c>
      <c r="C226" s="2" t="s">
        <v>39</v>
      </c>
      <c r="D226" s="108">
        <v>41671</v>
      </c>
      <c r="E226" s="109">
        <f t="shared" si="7"/>
        <v>2</v>
      </c>
      <c r="F226" s="109" t="s">
        <v>50</v>
      </c>
      <c r="G226" s="2" t="s">
        <v>56</v>
      </c>
      <c r="H226" s="2" t="s">
        <v>57</v>
      </c>
      <c r="I226" s="2" t="s">
        <v>43</v>
      </c>
      <c r="J226" s="112">
        <v>386872.43834999995</v>
      </c>
    </row>
    <row r="227" spans="1:10" x14ac:dyDescent="0.25">
      <c r="A227" s="2" t="s">
        <v>37</v>
      </c>
      <c r="B227" s="2" t="s">
        <v>49</v>
      </c>
      <c r="C227" s="2" t="s">
        <v>39</v>
      </c>
      <c r="D227" s="108">
        <v>41699</v>
      </c>
      <c r="E227" s="109">
        <f t="shared" si="7"/>
        <v>3</v>
      </c>
      <c r="F227" s="109" t="s">
        <v>50</v>
      </c>
      <c r="G227" s="2" t="s">
        <v>56</v>
      </c>
      <c r="H227" s="2" t="s">
        <v>57</v>
      </c>
      <c r="I227" s="2" t="s">
        <v>43</v>
      </c>
      <c r="J227" s="112">
        <v>385991.23719999997</v>
      </c>
    </row>
    <row r="228" spans="1:10" x14ac:dyDescent="0.25">
      <c r="A228" s="2" t="s">
        <v>37</v>
      </c>
      <c r="B228" s="2" t="s">
        <v>49</v>
      </c>
      <c r="C228" s="2" t="s">
        <v>39</v>
      </c>
      <c r="D228" s="108">
        <v>41730</v>
      </c>
      <c r="E228" s="109">
        <f t="shared" si="7"/>
        <v>4</v>
      </c>
      <c r="F228" s="109" t="s">
        <v>50</v>
      </c>
      <c r="G228" s="2" t="s">
        <v>56</v>
      </c>
      <c r="H228" s="2" t="s">
        <v>57</v>
      </c>
      <c r="I228" s="2" t="s">
        <v>43</v>
      </c>
      <c r="J228" s="112">
        <v>386829.69097499992</v>
      </c>
    </row>
    <row r="229" spans="1:10" x14ac:dyDescent="0.25">
      <c r="A229" s="2" t="s">
        <v>37</v>
      </c>
      <c r="B229" s="2" t="s">
        <v>49</v>
      </c>
      <c r="C229" s="2" t="s">
        <v>39</v>
      </c>
      <c r="D229" s="108">
        <v>41760</v>
      </c>
      <c r="E229" s="109">
        <f t="shared" si="7"/>
        <v>5</v>
      </c>
      <c r="F229" s="109" t="s">
        <v>50</v>
      </c>
      <c r="G229" s="2" t="s">
        <v>56</v>
      </c>
      <c r="H229" s="2" t="s">
        <v>57</v>
      </c>
      <c r="I229" s="2" t="s">
        <v>43</v>
      </c>
      <c r="J229" s="112">
        <v>410769.19062499999</v>
      </c>
    </row>
    <row r="230" spans="1:10" x14ac:dyDescent="0.25">
      <c r="A230" s="2" t="s">
        <v>37</v>
      </c>
      <c r="B230" s="2" t="s">
        <v>49</v>
      </c>
      <c r="C230" s="2" t="s">
        <v>39</v>
      </c>
      <c r="D230" s="108">
        <v>41791</v>
      </c>
      <c r="E230" s="109">
        <f t="shared" si="7"/>
        <v>6</v>
      </c>
      <c r="F230" s="109" t="s">
        <v>50</v>
      </c>
      <c r="G230" s="2" t="s">
        <v>56</v>
      </c>
      <c r="H230" s="2" t="s">
        <v>57</v>
      </c>
      <c r="I230" s="2" t="s">
        <v>43</v>
      </c>
      <c r="J230" s="112">
        <v>468307.17672499991</v>
      </c>
    </row>
    <row r="231" spans="1:10" x14ac:dyDescent="0.25">
      <c r="A231" s="2" t="s">
        <v>37</v>
      </c>
      <c r="B231" s="2" t="s">
        <v>49</v>
      </c>
      <c r="C231" s="2" t="s">
        <v>39</v>
      </c>
      <c r="D231" s="108">
        <v>41456</v>
      </c>
      <c r="E231" s="109">
        <f t="shared" si="7"/>
        <v>7</v>
      </c>
      <c r="F231" s="109" t="s">
        <v>50</v>
      </c>
      <c r="G231" s="2" t="s">
        <v>56</v>
      </c>
      <c r="H231" s="2" t="s">
        <v>58</v>
      </c>
      <c r="I231" s="2" t="s">
        <v>43</v>
      </c>
      <c r="J231" s="112">
        <v>226478.76952499934</v>
      </c>
    </row>
    <row r="232" spans="1:10" x14ac:dyDescent="0.25">
      <c r="A232" s="2" t="s">
        <v>37</v>
      </c>
      <c r="B232" s="2" t="s">
        <v>49</v>
      </c>
      <c r="C232" s="2" t="s">
        <v>39</v>
      </c>
      <c r="D232" s="108">
        <v>41487</v>
      </c>
      <c r="E232" s="109">
        <f t="shared" si="7"/>
        <v>8</v>
      </c>
      <c r="F232" s="109" t="s">
        <v>50</v>
      </c>
      <c r="G232" s="2" t="s">
        <v>56</v>
      </c>
      <c r="H232" s="2" t="s">
        <v>58</v>
      </c>
      <c r="I232" s="2" t="s">
        <v>43</v>
      </c>
      <c r="J232" s="112">
        <v>312928.04857500002</v>
      </c>
    </row>
    <row r="233" spans="1:10" x14ac:dyDescent="0.25">
      <c r="A233" s="2" t="s">
        <v>37</v>
      </c>
      <c r="B233" s="2" t="s">
        <v>49</v>
      </c>
      <c r="C233" s="2" t="s">
        <v>39</v>
      </c>
      <c r="D233" s="108">
        <v>41518</v>
      </c>
      <c r="E233" s="109">
        <f t="shared" si="7"/>
        <v>9</v>
      </c>
      <c r="F233" s="109" t="s">
        <v>50</v>
      </c>
      <c r="G233" s="2" t="s">
        <v>56</v>
      </c>
      <c r="H233" s="2" t="s">
        <v>58</v>
      </c>
      <c r="I233" s="2" t="s">
        <v>43</v>
      </c>
      <c r="J233" s="112">
        <v>244993.61047499935</v>
      </c>
    </row>
    <row r="234" spans="1:10" x14ac:dyDescent="0.25">
      <c r="A234" s="2" t="s">
        <v>37</v>
      </c>
      <c r="B234" s="2" t="s">
        <v>49</v>
      </c>
      <c r="C234" s="2" t="s">
        <v>39</v>
      </c>
      <c r="D234" s="108">
        <v>41548</v>
      </c>
      <c r="E234" s="109">
        <f t="shared" si="7"/>
        <v>10</v>
      </c>
      <c r="F234" s="109" t="s">
        <v>50</v>
      </c>
      <c r="G234" s="2" t="s">
        <v>56</v>
      </c>
      <c r="H234" s="2" t="s">
        <v>58</v>
      </c>
      <c r="I234" s="2" t="s">
        <v>43</v>
      </c>
      <c r="J234" s="112">
        <v>232539.08692499998</v>
      </c>
    </row>
    <row r="235" spans="1:10" x14ac:dyDescent="0.25">
      <c r="A235" s="2" t="s">
        <v>37</v>
      </c>
      <c r="B235" s="2" t="s">
        <v>49</v>
      </c>
      <c r="C235" s="2" t="s">
        <v>39</v>
      </c>
      <c r="D235" s="108">
        <v>41579</v>
      </c>
      <c r="E235" s="109">
        <f t="shared" si="7"/>
        <v>11</v>
      </c>
      <c r="F235" s="109" t="s">
        <v>50</v>
      </c>
      <c r="G235" s="2" t="s">
        <v>56</v>
      </c>
      <c r="H235" s="2" t="s">
        <v>58</v>
      </c>
      <c r="I235" s="2" t="s">
        <v>43</v>
      </c>
      <c r="J235" s="112">
        <v>238807.31175000002</v>
      </c>
    </row>
    <row r="236" spans="1:10" x14ac:dyDescent="0.25">
      <c r="A236" s="2" t="s">
        <v>37</v>
      </c>
      <c r="B236" s="2" t="s">
        <v>49</v>
      </c>
      <c r="C236" s="2" t="s">
        <v>39</v>
      </c>
      <c r="D236" s="108">
        <v>41609</v>
      </c>
      <c r="E236" s="109">
        <f t="shared" si="7"/>
        <v>12</v>
      </c>
      <c r="F236" s="109" t="s">
        <v>50</v>
      </c>
      <c r="G236" s="2" t="s">
        <v>56</v>
      </c>
      <c r="H236" s="2" t="s">
        <v>58</v>
      </c>
      <c r="I236" s="2" t="s">
        <v>43</v>
      </c>
      <c r="J236" s="112">
        <v>229683.42450000002</v>
      </c>
    </row>
    <row r="237" spans="1:10" x14ac:dyDescent="0.25">
      <c r="A237" s="2" t="s">
        <v>37</v>
      </c>
      <c r="B237" s="2" t="s">
        <v>49</v>
      </c>
      <c r="C237" s="2" t="s">
        <v>39</v>
      </c>
      <c r="D237" s="108">
        <v>41640</v>
      </c>
      <c r="E237" s="109">
        <f t="shared" si="7"/>
        <v>1</v>
      </c>
      <c r="F237" s="109" t="s">
        <v>50</v>
      </c>
      <c r="G237" s="2" t="s">
        <v>56</v>
      </c>
      <c r="H237" s="2" t="s">
        <v>58</v>
      </c>
      <c r="I237" s="2" t="s">
        <v>43</v>
      </c>
      <c r="J237" s="112">
        <v>288539.74439999997</v>
      </c>
    </row>
    <row r="238" spans="1:10" x14ac:dyDescent="0.25">
      <c r="A238" s="2" t="s">
        <v>37</v>
      </c>
      <c r="B238" s="2" t="s">
        <v>49</v>
      </c>
      <c r="C238" s="2" t="s">
        <v>39</v>
      </c>
      <c r="D238" s="108">
        <v>41671</v>
      </c>
      <c r="E238" s="109">
        <f t="shared" si="7"/>
        <v>2</v>
      </c>
      <c r="F238" s="109" t="s">
        <v>50</v>
      </c>
      <c r="G238" s="2" t="s">
        <v>56</v>
      </c>
      <c r="H238" s="2" t="s">
        <v>58</v>
      </c>
      <c r="I238" s="2" t="s">
        <v>43</v>
      </c>
      <c r="J238" s="112">
        <v>242919.90315</v>
      </c>
    </row>
    <row r="239" spans="1:10" x14ac:dyDescent="0.25">
      <c r="A239" s="2" t="s">
        <v>37</v>
      </c>
      <c r="B239" s="2" t="s">
        <v>49</v>
      </c>
      <c r="C239" s="2" t="s">
        <v>39</v>
      </c>
      <c r="D239" s="108">
        <v>41699</v>
      </c>
      <c r="E239" s="109">
        <f t="shared" si="7"/>
        <v>3</v>
      </c>
      <c r="F239" s="109" t="s">
        <v>50</v>
      </c>
      <c r="G239" s="2" t="s">
        <v>56</v>
      </c>
      <c r="H239" s="2" t="s">
        <v>58</v>
      </c>
      <c r="I239" s="2" t="s">
        <v>43</v>
      </c>
      <c r="J239" s="112">
        <v>242366.59080000003</v>
      </c>
    </row>
    <row r="240" spans="1:10" x14ac:dyDescent="0.25">
      <c r="A240" s="2" t="s">
        <v>37</v>
      </c>
      <c r="B240" s="2" t="s">
        <v>49</v>
      </c>
      <c r="C240" s="2" t="s">
        <v>39</v>
      </c>
      <c r="D240" s="108">
        <v>41730</v>
      </c>
      <c r="E240" s="109">
        <f t="shared" si="7"/>
        <v>4</v>
      </c>
      <c r="F240" s="109" t="s">
        <v>50</v>
      </c>
      <c r="G240" s="2" t="s">
        <v>56</v>
      </c>
      <c r="H240" s="2" t="s">
        <v>58</v>
      </c>
      <c r="I240" s="2" t="s">
        <v>43</v>
      </c>
      <c r="J240" s="112">
        <v>242893.06177500001</v>
      </c>
    </row>
    <row r="241" spans="1:10" x14ac:dyDescent="0.25">
      <c r="A241" s="2" t="s">
        <v>37</v>
      </c>
      <c r="B241" s="2" t="s">
        <v>49</v>
      </c>
      <c r="C241" s="2" t="s">
        <v>39</v>
      </c>
      <c r="D241" s="108">
        <v>41760</v>
      </c>
      <c r="E241" s="109">
        <f t="shared" si="7"/>
        <v>5</v>
      </c>
      <c r="F241" s="109" t="s">
        <v>50</v>
      </c>
      <c r="G241" s="2" t="s">
        <v>56</v>
      </c>
      <c r="H241" s="2" t="s">
        <v>58</v>
      </c>
      <c r="I241" s="2" t="s">
        <v>43</v>
      </c>
      <c r="J241" s="112">
        <v>257924.84062500004</v>
      </c>
    </row>
    <row r="242" spans="1:10" x14ac:dyDescent="0.25">
      <c r="A242" s="2" t="s">
        <v>37</v>
      </c>
      <c r="B242" s="2" t="s">
        <v>49</v>
      </c>
      <c r="C242" s="2" t="s">
        <v>39</v>
      </c>
      <c r="D242" s="108">
        <v>41791</v>
      </c>
      <c r="E242" s="109">
        <f t="shared" si="7"/>
        <v>6</v>
      </c>
      <c r="F242" s="109" t="s">
        <v>50</v>
      </c>
      <c r="G242" s="2" t="s">
        <v>56</v>
      </c>
      <c r="H242" s="2" t="s">
        <v>58</v>
      </c>
      <c r="I242" s="2" t="s">
        <v>43</v>
      </c>
      <c r="J242" s="112">
        <v>294053.34352500003</v>
      </c>
    </row>
    <row r="243" spans="1:10" x14ac:dyDescent="0.25">
      <c r="A243" s="2" t="s">
        <v>37</v>
      </c>
      <c r="B243" s="2" t="s">
        <v>49</v>
      </c>
      <c r="C243" s="2" t="s">
        <v>39</v>
      </c>
      <c r="D243" s="108">
        <v>41456</v>
      </c>
      <c r="E243" s="109">
        <f t="shared" si="7"/>
        <v>7</v>
      </c>
      <c r="F243" s="109" t="s">
        <v>50</v>
      </c>
      <c r="G243" s="2" t="s">
        <v>56</v>
      </c>
      <c r="H243" s="2" t="s">
        <v>59</v>
      </c>
      <c r="I243" s="2" t="s">
        <v>43</v>
      </c>
      <c r="J243" s="112">
        <v>255837.1285374992</v>
      </c>
    </row>
    <row r="244" spans="1:10" x14ac:dyDescent="0.25">
      <c r="A244" s="2" t="s">
        <v>37</v>
      </c>
      <c r="B244" s="2" t="s">
        <v>49</v>
      </c>
      <c r="C244" s="2" t="s">
        <v>39</v>
      </c>
      <c r="D244" s="108">
        <v>41487</v>
      </c>
      <c r="E244" s="109">
        <f t="shared" si="7"/>
        <v>8</v>
      </c>
      <c r="F244" s="109" t="s">
        <v>50</v>
      </c>
      <c r="G244" s="2" t="s">
        <v>56</v>
      </c>
      <c r="H244" s="2" t="s">
        <v>59</v>
      </c>
      <c r="I244" s="2" t="s">
        <v>43</v>
      </c>
      <c r="J244" s="112">
        <v>353492.79561249999</v>
      </c>
    </row>
    <row r="245" spans="1:10" x14ac:dyDescent="0.25">
      <c r="A245" s="2" t="s">
        <v>37</v>
      </c>
      <c r="B245" s="2" t="s">
        <v>49</v>
      </c>
      <c r="C245" s="2" t="s">
        <v>39</v>
      </c>
      <c r="D245" s="108">
        <v>41518</v>
      </c>
      <c r="E245" s="109">
        <f t="shared" si="7"/>
        <v>9</v>
      </c>
      <c r="F245" s="109" t="s">
        <v>50</v>
      </c>
      <c r="G245" s="2" t="s">
        <v>56</v>
      </c>
      <c r="H245" s="2" t="s">
        <v>59</v>
      </c>
      <c r="I245" s="2" t="s">
        <v>43</v>
      </c>
      <c r="J245" s="112">
        <v>276752.04146249924</v>
      </c>
    </row>
    <row r="246" spans="1:10" x14ac:dyDescent="0.25">
      <c r="A246" s="2" t="s">
        <v>37</v>
      </c>
      <c r="B246" s="2" t="s">
        <v>49</v>
      </c>
      <c r="C246" s="2" t="s">
        <v>39</v>
      </c>
      <c r="D246" s="108">
        <v>41548</v>
      </c>
      <c r="E246" s="109">
        <f t="shared" si="7"/>
        <v>10</v>
      </c>
      <c r="F246" s="109" t="s">
        <v>50</v>
      </c>
      <c r="G246" s="2" t="s">
        <v>56</v>
      </c>
      <c r="H246" s="2" t="s">
        <v>59</v>
      </c>
      <c r="I246" s="2" t="s">
        <v>43</v>
      </c>
      <c r="J246" s="112">
        <v>262683.04263749992</v>
      </c>
    </row>
    <row r="247" spans="1:10" x14ac:dyDescent="0.25">
      <c r="A247" s="2" t="s">
        <v>37</v>
      </c>
      <c r="B247" s="2" t="s">
        <v>49</v>
      </c>
      <c r="C247" s="2" t="s">
        <v>39</v>
      </c>
      <c r="D247" s="108">
        <v>41579</v>
      </c>
      <c r="E247" s="109">
        <f t="shared" si="7"/>
        <v>11</v>
      </c>
      <c r="F247" s="109" t="s">
        <v>50</v>
      </c>
      <c r="G247" s="2" t="s">
        <v>56</v>
      </c>
      <c r="H247" s="2" t="s">
        <v>59</v>
      </c>
      <c r="I247" s="2" t="s">
        <v>43</v>
      </c>
      <c r="J247" s="112">
        <v>269763.81512500002</v>
      </c>
    </row>
    <row r="248" spans="1:10" x14ac:dyDescent="0.25">
      <c r="A248" s="2" t="s">
        <v>37</v>
      </c>
      <c r="B248" s="2" t="s">
        <v>49</v>
      </c>
      <c r="C248" s="2" t="s">
        <v>39</v>
      </c>
      <c r="D248" s="108">
        <v>41609</v>
      </c>
      <c r="E248" s="109">
        <f t="shared" si="7"/>
        <v>12</v>
      </c>
      <c r="F248" s="109" t="s">
        <v>50</v>
      </c>
      <c r="G248" s="2" t="s">
        <v>56</v>
      </c>
      <c r="H248" s="2" t="s">
        <v>59</v>
      </c>
      <c r="I248" s="2" t="s">
        <v>43</v>
      </c>
      <c r="J248" s="112">
        <v>259457.20175000001</v>
      </c>
    </row>
    <row r="249" spans="1:10" x14ac:dyDescent="0.25">
      <c r="A249" s="2" t="s">
        <v>37</v>
      </c>
      <c r="B249" s="2" t="s">
        <v>49</v>
      </c>
      <c r="C249" s="2" t="s">
        <v>39</v>
      </c>
      <c r="D249" s="108">
        <v>41640</v>
      </c>
      <c r="E249" s="109">
        <f t="shared" si="7"/>
        <v>1</v>
      </c>
      <c r="F249" s="109" t="s">
        <v>50</v>
      </c>
      <c r="G249" s="2" t="s">
        <v>56</v>
      </c>
      <c r="H249" s="2" t="s">
        <v>59</v>
      </c>
      <c r="I249" s="2" t="s">
        <v>43</v>
      </c>
      <c r="J249" s="112">
        <v>325943.04459999991</v>
      </c>
    </row>
    <row r="250" spans="1:10" x14ac:dyDescent="0.25">
      <c r="A250" s="2" t="s">
        <v>37</v>
      </c>
      <c r="B250" s="2" t="s">
        <v>49</v>
      </c>
      <c r="C250" s="2" t="s">
        <v>39</v>
      </c>
      <c r="D250" s="108">
        <v>41671</v>
      </c>
      <c r="E250" s="109">
        <f t="shared" si="7"/>
        <v>2</v>
      </c>
      <c r="F250" s="109" t="s">
        <v>50</v>
      </c>
      <c r="G250" s="2" t="s">
        <v>56</v>
      </c>
      <c r="H250" s="2" t="s">
        <v>59</v>
      </c>
      <c r="I250" s="2" t="s">
        <v>43</v>
      </c>
      <c r="J250" s="112">
        <v>274409.52022499999</v>
      </c>
    </row>
    <row r="251" spans="1:10" x14ac:dyDescent="0.25">
      <c r="A251" s="2" t="s">
        <v>37</v>
      </c>
      <c r="B251" s="2" t="s">
        <v>49</v>
      </c>
      <c r="C251" s="2" t="s">
        <v>39</v>
      </c>
      <c r="D251" s="108">
        <v>41699</v>
      </c>
      <c r="E251" s="109">
        <f t="shared" si="7"/>
        <v>3</v>
      </c>
      <c r="F251" s="109" t="s">
        <v>50</v>
      </c>
      <c r="G251" s="2" t="s">
        <v>56</v>
      </c>
      <c r="H251" s="2" t="s">
        <v>59</v>
      </c>
      <c r="I251" s="2" t="s">
        <v>43</v>
      </c>
      <c r="J251" s="112">
        <v>273784.48220000003</v>
      </c>
    </row>
    <row r="252" spans="1:10" x14ac:dyDescent="0.25">
      <c r="A252" s="2" t="s">
        <v>37</v>
      </c>
      <c r="B252" s="2" t="s">
        <v>49</v>
      </c>
      <c r="C252" s="2" t="s">
        <v>39</v>
      </c>
      <c r="D252" s="108">
        <v>41730</v>
      </c>
      <c r="E252" s="109">
        <f t="shared" si="7"/>
        <v>4</v>
      </c>
      <c r="F252" s="109" t="s">
        <v>50</v>
      </c>
      <c r="G252" s="2" t="s">
        <v>56</v>
      </c>
      <c r="H252" s="2" t="s">
        <v>59</v>
      </c>
      <c r="I252" s="2" t="s">
        <v>43</v>
      </c>
      <c r="J252" s="112">
        <v>274379.19941249996</v>
      </c>
    </row>
    <row r="253" spans="1:10" x14ac:dyDescent="0.25">
      <c r="A253" s="2" t="s">
        <v>37</v>
      </c>
      <c r="B253" s="2" t="s">
        <v>49</v>
      </c>
      <c r="C253" s="2" t="s">
        <v>39</v>
      </c>
      <c r="D253" s="108">
        <v>41760</v>
      </c>
      <c r="E253" s="109">
        <f t="shared" si="7"/>
        <v>5</v>
      </c>
      <c r="F253" s="109" t="s">
        <v>50</v>
      </c>
      <c r="G253" s="2" t="s">
        <v>56</v>
      </c>
      <c r="H253" s="2" t="s">
        <v>59</v>
      </c>
      <c r="I253" s="2" t="s">
        <v>43</v>
      </c>
      <c r="J253" s="112">
        <v>291359.54218749999</v>
      </c>
    </row>
    <row r="254" spans="1:10" x14ac:dyDescent="0.25">
      <c r="A254" s="2" t="s">
        <v>37</v>
      </c>
      <c r="B254" s="2" t="s">
        <v>49</v>
      </c>
      <c r="C254" s="2" t="s">
        <v>39</v>
      </c>
      <c r="D254" s="108">
        <v>41791</v>
      </c>
      <c r="E254" s="109">
        <f t="shared" si="7"/>
        <v>6</v>
      </c>
      <c r="F254" s="109" t="s">
        <v>50</v>
      </c>
      <c r="G254" s="2" t="s">
        <v>56</v>
      </c>
      <c r="H254" s="2" t="s">
        <v>59</v>
      </c>
      <c r="I254" s="2" t="s">
        <v>43</v>
      </c>
      <c r="J254" s="112">
        <v>332171.36953749997</v>
      </c>
    </row>
    <row r="255" spans="1:10" x14ac:dyDescent="0.25">
      <c r="A255" s="2" t="s">
        <v>37</v>
      </c>
      <c r="B255" s="2" t="s">
        <v>49</v>
      </c>
      <c r="C255" s="2" t="s">
        <v>39</v>
      </c>
      <c r="D255" s="108">
        <v>41456</v>
      </c>
      <c r="E255" s="109">
        <f t="shared" si="7"/>
        <v>7</v>
      </c>
      <c r="F255" s="109" t="s">
        <v>50</v>
      </c>
      <c r="G255" s="2" t="s">
        <v>56</v>
      </c>
      <c r="H255" s="2" t="s">
        <v>60</v>
      </c>
      <c r="I255" s="2" t="s">
        <v>43</v>
      </c>
      <c r="J255" s="112">
        <v>176150.15407499947</v>
      </c>
    </row>
    <row r="256" spans="1:10" x14ac:dyDescent="0.25">
      <c r="A256" s="2" t="s">
        <v>37</v>
      </c>
      <c r="B256" s="2" t="s">
        <v>49</v>
      </c>
      <c r="C256" s="2" t="s">
        <v>39</v>
      </c>
      <c r="D256" s="108">
        <v>41487</v>
      </c>
      <c r="E256" s="109">
        <f t="shared" si="7"/>
        <v>8</v>
      </c>
      <c r="F256" s="109" t="s">
        <v>50</v>
      </c>
      <c r="G256" s="2" t="s">
        <v>56</v>
      </c>
      <c r="H256" s="2" t="s">
        <v>60</v>
      </c>
      <c r="I256" s="2" t="s">
        <v>43</v>
      </c>
      <c r="J256" s="112">
        <v>243388.48222500001</v>
      </c>
    </row>
    <row r="257" spans="1:10" x14ac:dyDescent="0.25">
      <c r="A257" s="2" t="s">
        <v>37</v>
      </c>
      <c r="B257" s="2" t="s">
        <v>49</v>
      </c>
      <c r="C257" s="2" t="s">
        <v>39</v>
      </c>
      <c r="D257" s="108">
        <v>41518</v>
      </c>
      <c r="E257" s="109">
        <f t="shared" si="7"/>
        <v>9</v>
      </c>
      <c r="F257" s="109" t="s">
        <v>50</v>
      </c>
      <c r="G257" s="2" t="s">
        <v>56</v>
      </c>
      <c r="H257" s="2" t="s">
        <v>60</v>
      </c>
      <c r="I257" s="2" t="s">
        <v>43</v>
      </c>
      <c r="J257" s="112">
        <v>190550.58592499947</v>
      </c>
    </row>
    <row r="258" spans="1:10" x14ac:dyDescent="0.25">
      <c r="A258" s="2" t="s">
        <v>37</v>
      </c>
      <c r="B258" s="2" t="s">
        <v>49</v>
      </c>
      <c r="C258" s="2" t="s">
        <v>39</v>
      </c>
      <c r="D258" s="108">
        <v>41548</v>
      </c>
      <c r="E258" s="109">
        <f t="shared" si="7"/>
        <v>10</v>
      </c>
      <c r="F258" s="109" t="s">
        <v>50</v>
      </c>
      <c r="G258" s="2" t="s">
        <v>56</v>
      </c>
      <c r="H258" s="2" t="s">
        <v>60</v>
      </c>
      <c r="I258" s="2" t="s">
        <v>43</v>
      </c>
      <c r="J258" s="112">
        <v>180863.73427499997</v>
      </c>
    </row>
    <row r="259" spans="1:10" x14ac:dyDescent="0.25">
      <c r="A259" s="2" t="s">
        <v>37</v>
      </c>
      <c r="B259" s="2" t="s">
        <v>49</v>
      </c>
      <c r="C259" s="2" t="s">
        <v>39</v>
      </c>
      <c r="D259" s="108">
        <v>41579</v>
      </c>
      <c r="E259" s="109">
        <f t="shared" si="7"/>
        <v>11</v>
      </c>
      <c r="F259" s="109" t="s">
        <v>50</v>
      </c>
      <c r="G259" s="2" t="s">
        <v>56</v>
      </c>
      <c r="H259" s="2" t="s">
        <v>60</v>
      </c>
      <c r="I259" s="2" t="s">
        <v>43</v>
      </c>
      <c r="J259" s="112">
        <v>185739.02025</v>
      </c>
    </row>
    <row r="260" spans="1:10" x14ac:dyDescent="0.25">
      <c r="A260" s="2" t="s">
        <v>37</v>
      </c>
      <c r="B260" s="2" t="s">
        <v>49</v>
      </c>
      <c r="C260" s="2" t="s">
        <v>39</v>
      </c>
      <c r="D260" s="108">
        <v>41609</v>
      </c>
      <c r="E260" s="109">
        <f t="shared" si="7"/>
        <v>12</v>
      </c>
      <c r="F260" s="109" t="s">
        <v>50</v>
      </c>
      <c r="G260" s="2" t="s">
        <v>56</v>
      </c>
      <c r="H260" s="2" t="s">
        <v>60</v>
      </c>
      <c r="I260" s="2" t="s">
        <v>43</v>
      </c>
      <c r="J260" s="112">
        <v>178642.66350000002</v>
      </c>
    </row>
    <row r="261" spans="1:10" x14ac:dyDescent="0.25">
      <c r="A261" s="2" t="s">
        <v>37</v>
      </c>
      <c r="B261" s="2" t="s">
        <v>49</v>
      </c>
      <c r="C261" s="2" t="s">
        <v>39</v>
      </c>
      <c r="D261" s="108">
        <v>41640</v>
      </c>
      <c r="E261" s="109">
        <f t="shared" si="7"/>
        <v>1</v>
      </c>
      <c r="F261" s="109" t="s">
        <v>50</v>
      </c>
      <c r="G261" s="2" t="s">
        <v>56</v>
      </c>
      <c r="H261" s="2" t="s">
        <v>60</v>
      </c>
      <c r="I261" s="2" t="s">
        <v>43</v>
      </c>
      <c r="J261" s="112">
        <v>224419.80119999996</v>
      </c>
    </row>
    <row r="262" spans="1:10" x14ac:dyDescent="0.25">
      <c r="A262" s="2" t="s">
        <v>37</v>
      </c>
      <c r="B262" s="2" t="s">
        <v>49</v>
      </c>
      <c r="C262" s="2" t="s">
        <v>39</v>
      </c>
      <c r="D262" s="108">
        <v>41671</v>
      </c>
      <c r="E262" s="109">
        <f t="shared" si="7"/>
        <v>2</v>
      </c>
      <c r="F262" s="109" t="s">
        <v>50</v>
      </c>
      <c r="G262" s="2" t="s">
        <v>56</v>
      </c>
      <c r="H262" s="2" t="s">
        <v>60</v>
      </c>
      <c r="I262" s="2" t="s">
        <v>43</v>
      </c>
      <c r="J262" s="112">
        <v>188937.70244999998</v>
      </c>
    </row>
    <row r="263" spans="1:10" x14ac:dyDescent="0.25">
      <c r="A263" s="2" t="s">
        <v>37</v>
      </c>
      <c r="B263" s="2" t="s">
        <v>49</v>
      </c>
      <c r="C263" s="2" t="s">
        <v>39</v>
      </c>
      <c r="D263" s="108">
        <v>41699</v>
      </c>
      <c r="E263" s="109">
        <f t="shared" si="7"/>
        <v>3</v>
      </c>
      <c r="F263" s="109" t="s">
        <v>50</v>
      </c>
      <c r="G263" s="2" t="s">
        <v>56</v>
      </c>
      <c r="H263" s="2" t="s">
        <v>60</v>
      </c>
      <c r="I263" s="2" t="s">
        <v>43</v>
      </c>
      <c r="J263" s="112">
        <v>188507.34840000002</v>
      </c>
    </row>
    <row r="264" spans="1:10" x14ac:dyDescent="0.25">
      <c r="A264" s="2" t="s">
        <v>37</v>
      </c>
      <c r="B264" s="2" t="s">
        <v>49</v>
      </c>
      <c r="C264" s="2" t="s">
        <v>39</v>
      </c>
      <c r="D264" s="108">
        <v>41730</v>
      </c>
      <c r="E264" s="109">
        <f t="shared" si="7"/>
        <v>4</v>
      </c>
      <c r="F264" s="109" t="s">
        <v>50</v>
      </c>
      <c r="G264" s="2" t="s">
        <v>56</v>
      </c>
      <c r="H264" s="2" t="s">
        <v>60</v>
      </c>
      <c r="I264" s="2" t="s">
        <v>43</v>
      </c>
      <c r="J264" s="112">
        <v>188916.82582500001</v>
      </c>
    </row>
    <row r="265" spans="1:10" x14ac:dyDescent="0.25">
      <c r="A265" s="2" t="s">
        <v>37</v>
      </c>
      <c r="B265" s="2" t="s">
        <v>49</v>
      </c>
      <c r="C265" s="2" t="s">
        <v>39</v>
      </c>
      <c r="D265" s="108">
        <v>41760</v>
      </c>
      <c r="E265" s="109">
        <f t="shared" si="7"/>
        <v>5</v>
      </c>
      <c r="F265" s="109" t="s">
        <v>50</v>
      </c>
      <c r="G265" s="2" t="s">
        <v>56</v>
      </c>
      <c r="H265" s="2" t="s">
        <v>60</v>
      </c>
      <c r="I265" s="2" t="s">
        <v>43</v>
      </c>
      <c r="J265" s="112">
        <v>200608.20937500001</v>
      </c>
    </row>
    <row r="266" spans="1:10" x14ac:dyDescent="0.25">
      <c r="A266" s="2" t="s">
        <v>37</v>
      </c>
      <c r="B266" s="2" t="s">
        <v>49</v>
      </c>
      <c r="C266" s="2" t="s">
        <v>39</v>
      </c>
      <c r="D266" s="108">
        <v>41791</v>
      </c>
      <c r="E266" s="109">
        <f t="shared" si="7"/>
        <v>6</v>
      </c>
      <c r="F266" s="109" t="s">
        <v>50</v>
      </c>
      <c r="G266" s="2" t="s">
        <v>56</v>
      </c>
      <c r="H266" s="2" t="s">
        <v>60</v>
      </c>
      <c r="I266" s="2" t="s">
        <v>43</v>
      </c>
      <c r="J266" s="112">
        <v>228708.15607500001</v>
      </c>
    </row>
    <row r="267" spans="1:10" x14ac:dyDescent="0.25">
      <c r="A267" s="2" t="s">
        <v>37</v>
      </c>
      <c r="B267" s="2" t="s">
        <v>49</v>
      </c>
      <c r="C267" s="2" t="s">
        <v>39</v>
      </c>
      <c r="D267" s="108">
        <v>41456</v>
      </c>
      <c r="E267" s="109">
        <f t="shared" si="7"/>
        <v>7</v>
      </c>
      <c r="F267" s="109" t="s">
        <v>50</v>
      </c>
      <c r="G267" s="2" t="s">
        <v>61</v>
      </c>
      <c r="H267" s="2" t="s">
        <v>62</v>
      </c>
      <c r="I267" s="2" t="s">
        <v>43</v>
      </c>
      <c r="J267" s="112">
        <v>1153364.1040624965</v>
      </c>
    </row>
    <row r="268" spans="1:10" x14ac:dyDescent="0.25">
      <c r="A268" s="2" t="s">
        <v>37</v>
      </c>
      <c r="B268" s="2" t="s">
        <v>49</v>
      </c>
      <c r="C268" s="2" t="s">
        <v>39</v>
      </c>
      <c r="D268" s="108">
        <v>41487</v>
      </c>
      <c r="E268" s="109">
        <f t="shared" si="7"/>
        <v>8</v>
      </c>
      <c r="F268" s="109" t="s">
        <v>50</v>
      </c>
      <c r="G268" s="2" t="s">
        <v>61</v>
      </c>
      <c r="H268" s="2" t="s">
        <v>62</v>
      </c>
      <c r="I268" s="2" t="s">
        <v>43</v>
      </c>
      <c r="J268" s="112">
        <v>1593615.0621875001</v>
      </c>
    </row>
    <row r="269" spans="1:10" x14ac:dyDescent="0.25">
      <c r="A269" s="2" t="s">
        <v>37</v>
      </c>
      <c r="B269" s="2" t="s">
        <v>49</v>
      </c>
      <c r="C269" s="2" t="s">
        <v>39</v>
      </c>
      <c r="D269" s="108">
        <v>41518</v>
      </c>
      <c r="E269" s="109">
        <f t="shared" si="7"/>
        <v>9</v>
      </c>
      <c r="F269" s="109" t="s">
        <v>50</v>
      </c>
      <c r="G269" s="2" t="s">
        <v>61</v>
      </c>
      <c r="H269" s="2" t="s">
        <v>62</v>
      </c>
      <c r="I269" s="2" t="s">
        <v>43</v>
      </c>
      <c r="J269" s="112">
        <v>1247652.6459374966</v>
      </c>
    </row>
    <row r="270" spans="1:10" x14ac:dyDescent="0.25">
      <c r="A270" s="2" t="s">
        <v>37</v>
      </c>
      <c r="B270" s="2" t="s">
        <v>49</v>
      </c>
      <c r="C270" s="2" t="s">
        <v>39</v>
      </c>
      <c r="D270" s="108">
        <v>41548</v>
      </c>
      <c r="E270" s="109">
        <f t="shared" si="7"/>
        <v>10</v>
      </c>
      <c r="F270" s="109" t="s">
        <v>50</v>
      </c>
      <c r="G270" s="2" t="s">
        <v>61</v>
      </c>
      <c r="H270" s="2" t="s">
        <v>62</v>
      </c>
      <c r="I270" s="2" t="s">
        <v>43</v>
      </c>
      <c r="J270" s="112">
        <v>1184226.8315625</v>
      </c>
    </row>
    <row r="271" spans="1:10" x14ac:dyDescent="0.25">
      <c r="A271" s="2" t="s">
        <v>37</v>
      </c>
      <c r="B271" s="2" t="s">
        <v>49</v>
      </c>
      <c r="C271" s="2" t="s">
        <v>39</v>
      </c>
      <c r="D271" s="108">
        <v>41579</v>
      </c>
      <c r="E271" s="109">
        <f t="shared" si="7"/>
        <v>11</v>
      </c>
      <c r="F271" s="109" t="s">
        <v>50</v>
      </c>
      <c r="G271" s="2" t="s">
        <v>61</v>
      </c>
      <c r="H271" s="2" t="s">
        <v>62</v>
      </c>
      <c r="I271" s="2" t="s">
        <v>43</v>
      </c>
      <c r="J271" s="112">
        <v>1216148.346875</v>
      </c>
    </row>
    <row r="272" spans="1:10" x14ac:dyDescent="0.25">
      <c r="A272" s="2" t="s">
        <v>37</v>
      </c>
      <c r="B272" s="2" t="s">
        <v>49</v>
      </c>
      <c r="C272" s="2" t="s">
        <v>39</v>
      </c>
      <c r="D272" s="108">
        <v>41609</v>
      </c>
      <c r="E272" s="109">
        <f t="shared" si="7"/>
        <v>12</v>
      </c>
      <c r="F272" s="109" t="s">
        <v>50</v>
      </c>
      <c r="G272" s="2" t="s">
        <v>61</v>
      </c>
      <c r="H272" s="2" t="s">
        <v>62</v>
      </c>
      <c r="I272" s="2" t="s">
        <v>43</v>
      </c>
      <c r="J272" s="112">
        <v>1169684.1062500002</v>
      </c>
    </row>
    <row r="273" spans="1:10" x14ac:dyDescent="0.25">
      <c r="A273" s="2" t="s">
        <v>37</v>
      </c>
      <c r="B273" s="2" t="s">
        <v>49</v>
      </c>
      <c r="C273" s="2" t="s">
        <v>39</v>
      </c>
      <c r="D273" s="108">
        <v>41640</v>
      </c>
      <c r="E273" s="109">
        <f t="shared" si="7"/>
        <v>1</v>
      </c>
      <c r="F273" s="109" t="s">
        <v>50</v>
      </c>
      <c r="G273" s="2" t="s">
        <v>61</v>
      </c>
      <c r="H273" s="2" t="s">
        <v>62</v>
      </c>
      <c r="I273" s="2" t="s">
        <v>43</v>
      </c>
      <c r="J273" s="112">
        <v>1469415.3649999998</v>
      </c>
    </row>
    <row r="274" spans="1:10" x14ac:dyDescent="0.25">
      <c r="A274" s="2" t="s">
        <v>37</v>
      </c>
      <c r="B274" s="2" t="s">
        <v>49</v>
      </c>
      <c r="C274" s="2" t="s">
        <v>39</v>
      </c>
      <c r="D274" s="108">
        <v>41671</v>
      </c>
      <c r="E274" s="109">
        <f t="shared" si="7"/>
        <v>2</v>
      </c>
      <c r="F274" s="109" t="s">
        <v>50</v>
      </c>
      <c r="G274" s="2" t="s">
        <v>61</v>
      </c>
      <c r="H274" s="2" t="s">
        <v>62</v>
      </c>
      <c r="I274" s="2" t="s">
        <v>43</v>
      </c>
      <c r="J274" s="112">
        <v>1237092.099375</v>
      </c>
    </row>
    <row r="275" spans="1:10" x14ac:dyDescent="0.25">
      <c r="A275" s="2" t="s">
        <v>37</v>
      </c>
      <c r="B275" s="2" t="s">
        <v>49</v>
      </c>
      <c r="C275" s="2" t="s">
        <v>39</v>
      </c>
      <c r="D275" s="108">
        <v>41699</v>
      </c>
      <c r="E275" s="109">
        <f t="shared" si="7"/>
        <v>3</v>
      </c>
      <c r="F275" s="109" t="s">
        <v>50</v>
      </c>
      <c r="G275" s="2" t="s">
        <v>61</v>
      </c>
      <c r="H275" s="2" t="s">
        <v>62</v>
      </c>
      <c r="I275" s="2" t="s">
        <v>43</v>
      </c>
      <c r="J275" s="112">
        <v>1234274.3050000002</v>
      </c>
    </row>
    <row r="276" spans="1:10" x14ac:dyDescent="0.25">
      <c r="A276" s="2" t="s">
        <v>37</v>
      </c>
      <c r="B276" s="2" t="s">
        <v>49</v>
      </c>
      <c r="C276" s="2" t="s">
        <v>39</v>
      </c>
      <c r="D276" s="108">
        <v>41730</v>
      </c>
      <c r="E276" s="109">
        <f t="shared" si="7"/>
        <v>4</v>
      </c>
      <c r="F276" s="109" t="s">
        <v>50</v>
      </c>
      <c r="G276" s="2" t="s">
        <v>61</v>
      </c>
      <c r="H276" s="2" t="s">
        <v>62</v>
      </c>
      <c r="I276" s="2" t="s">
        <v>43</v>
      </c>
      <c r="J276" s="112">
        <v>1236955.4071875</v>
      </c>
    </row>
    <row r="277" spans="1:10" x14ac:dyDescent="0.25">
      <c r="A277" s="2" t="s">
        <v>37</v>
      </c>
      <c r="B277" s="2" t="s">
        <v>49</v>
      </c>
      <c r="C277" s="2" t="s">
        <v>39</v>
      </c>
      <c r="D277" s="108">
        <v>41760</v>
      </c>
      <c r="E277" s="109">
        <f t="shared" si="7"/>
        <v>5</v>
      </c>
      <c r="F277" s="109" t="s">
        <v>50</v>
      </c>
      <c r="G277" s="2" t="s">
        <v>61</v>
      </c>
      <c r="H277" s="2" t="s">
        <v>62</v>
      </c>
      <c r="I277" s="2" t="s">
        <v>43</v>
      </c>
      <c r="J277" s="112">
        <v>1313506.1328125</v>
      </c>
    </row>
    <row r="278" spans="1:10" x14ac:dyDescent="0.25">
      <c r="A278" s="2" t="s">
        <v>37</v>
      </c>
      <c r="B278" s="2" t="s">
        <v>49</v>
      </c>
      <c r="C278" s="2" t="s">
        <v>39</v>
      </c>
      <c r="D278" s="108">
        <v>41791</v>
      </c>
      <c r="E278" s="109">
        <f t="shared" si="7"/>
        <v>6</v>
      </c>
      <c r="F278" s="109" t="s">
        <v>50</v>
      </c>
      <c r="G278" s="2" t="s">
        <v>61</v>
      </c>
      <c r="H278" s="2" t="s">
        <v>62</v>
      </c>
      <c r="I278" s="2" t="s">
        <v>43</v>
      </c>
      <c r="J278" s="112">
        <v>1497493.8790625001</v>
      </c>
    </row>
    <row r="279" spans="1:10" x14ac:dyDescent="0.25">
      <c r="A279" s="2" t="s">
        <v>37</v>
      </c>
      <c r="B279" s="2" t="s">
        <v>49</v>
      </c>
      <c r="C279" s="2" t="s">
        <v>47</v>
      </c>
      <c r="D279" s="108">
        <v>41456</v>
      </c>
      <c r="E279" s="109">
        <f t="shared" si="7"/>
        <v>7</v>
      </c>
      <c r="F279" s="109" t="s">
        <v>50</v>
      </c>
      <c r="G279" s="2" t="s">
        <v>51</v>
      </c>
      <c r="H279" s="2" t="s">
        <v>52</v>
      </c>
      <c r="I279" s="2" t="s">
        <v>43</v>
      </c>
      <c r="J279" s="112">
        <v>2533034.5131168002</v>
      </c>
    </row>
    <row r="280" spans="1:10" x14ac:dyDescent="0.25">
      <c r="A280" s="2" t="s">
        <v>37</v>
      </c>
      <c r="B280" s="2" t="s">
        <v>49</v>
      </c>
      <c r="C280" s="2" t="s">
        <v>47</v>
      </c>
      <c r="D280" s="108">
        <v>41487</v>
      </c>
      <c r="E280" s="109">
        <f t="shared" si="7"/>
        <v>8</v>
      </c>
      <c r="F280" s="109" t="s">
        <v>50</v>
      </c>
      <c r="G280" s="2" t="s">
        <v>51</v>
      </c>
      <c r="H280" s="2" t="s">
        <v>52</v>
      </c>
      <c r="I280" s="2" t="s">
        <v>43</v>
      </c>
      <c r="J280" s="112">
        <v>3051574.1625600001</v>
      </c>
    </row>
    <row r="281" spans="1:10" x14ac:dyDescent="0.25">
      <c r="A281" s="2" t="s">
        <v>37</v>
      </c>
      <c r="B281" s="2" t="s">
        <v>49</v>
      </c>
      <c r="C281" s="2" t="s">
        <v>47</v>
      </c>
      <c r="D281" s="108">
        <v>41518</v>
      </c>
      <c r="E281" s="109">
        <f t="shared" si="7"/>
        <v>9</v>
      </c>
      <c r="F281" s="109" t="s">
        <v>50</v>
      </c>
      <c r="G281" s="2" t="s">
        <v>51</v>
      </c>
      <c r="H281" s="2" t="s">
        <v>52</v>
      </c>
      <c r="I281" s="2" t="s">
        <v>43</v>
      </c>
      <c r="J281" s="112">
        <v>3084202.7580672004</v>
      </c>
    </row>
    <row r="282" spans="1:10" x14ac:dyDescent="0.25">
      <c r="A282" s="2" t="s">
        <v>37</v>
      </c>
      <c r="B282" s="2" t="s">
        <v>49</v>
      </c>
      <c r="C282" s="2" t="s">
        <v>47</v>
      </c>
      <c r="D282" s="108">
        <v>41548</v>
      </c>
      <c r="E282" s="109">
        <f t="shared" si="7"/>
        <v>10</v>
      </c>
      <c r="F282" s="109" t="s">
        <v>50</v>
      </c>
      <c r="G282" s="2" t="s">
        <v>51</v>
      </c>
      <c r="H282" s="2" t="s">
        <v>52</v>
      </c>
      <c r="I282" s="2" t="s">
        <v>43</v>
      </c>
      <c r="J282" s="112">
        <v>4135202.765971201</v>
      </c>
    </row>
    <row r="283" spans="1:10" x14ac:dyDescent="0.25">
      <c r="A283" s="2" t="s">
        <v>37</v>
      </c>
      <c r="B283" s="2" t="s">
        <v>49</v>
      </c>
      <c r="C283" s="2" t="s">
        <v>47</v>
      </c>
      <c r="D283" s="108">
        <v>41579</v>
      </c>
      <c r="E283" s="109">
        <f t="shared" ref="E283:E346" si="8">MONTH(D283)</f>
        <v>11</v>
      </c>
      <c r="F283" s="109" t="s">
        <v>50</v>
      </c>
      <c r="G283" s="2" t="s">
        <v>51</v>
      </c>
      <c r="H283" s="2" t="s">
        <v>52</v>
      </c>
      <c r="I283" s="2" t="s">
        <v>43</v>
      </c>
      <c r="J283" s="112">
        <v>4473275.8948415993</v>
      </c>
    </row>
    <row r="284" spans="1:10" x14ac:dyDescent="0.25">
      <c r="A284" s="2" t="s">
        <v>37</v>
      </c>
      <c r="B284" s="2" t="s">
        <v>49</v>
      </c>
      <c r="C284" s="2" t="s">
        <v>47</v>
      </c>
      <c r="D284" s="108">
        <v>41609</v>
      </c>
      <c r="E284" s="109">
        <f t="shared" si="8"/>
        <v>12</v>
      </c>
      <c r="F284" s="109" t="s">
        <v>50</v>
      </c>
      <c r="G284" s="2" t="s">
        <v>51</v>
      </c>
      <c r="H284" s="2" t="s">
        <v>52</v>
      </c>
      <c r="I284" s="2" t="s">
        <v>43</v>
      </c>
      <c r="J284" s="112">
        <v>3464957.9260800011</v>
      </c>
    </row>
    <row r="285" spans="1:10" x14ac:dyDescent="0.25">
      <c r="A285" s="2" t="s">
        <v>37</v>
      </c>
      <c r="B285" s="2" t="s">
        <v>49</v>
      </c>
      <c r="C285" s="2" t="s">
        <v>47</v>
      </c>
      <c r="D285" s="108">
        <v>41640</v>
      </c>
      <c r="E285" s="109">
        <f t="shared" si="8"/>
        <v>1</v>
      </c>
      <c r="F285" s="109" t="s">
        <v>50</v>
      </c>
      <c r="G285" s="2" t="s">
        <v>51</v>
      </c>
      <c r="H285" s="2" t="s">
        <v>52</v>
      </c>
      <c r="I285" s="2" t="s">
        <v>43</v>
      </c>
      <c r="J285" s="112">
        <v>4049642.8266000003</v>
      </c>
    </row>
    <row r="286" spans="1:10" x14ac:dyDescent="0.25">
      <c r="A286" s="2" t="s">
        <v>37</v>
      </c>
      <c r="B286" s="2" t="s">
        <v>49</v>
      </c>
      <c r="C286" s="2" t="s">
        <v>47</v>
      </c>
      <c r="D286" s="108">
        <v>41671</v>
      </c>
      <c r="E286" s="109">
        <f t="shared" si="8"/>
        <v>2</v>
      </c>
      <c r="F286" s="109" t="s">
        <v>50</v>
      </c>
      <c r="G286" s="2" t="s">
        <v>51</v>
      </c>
      <c r="H286" s="2" t="s">
        <v>52</v>
      </c>
      <c r="I286" s="2" t="s">
        <v>43</v>
      </c>
      <c r="J286" s="112">
        <v>4767948.2214000002</v>
      </c>
    </row>
    <row r="287" spans="1:10" x14ac:dyDescent="0.25">
      <c r="A287" s="2" t="s">
        <v>37</v>
      </c>
      <c r="B287" s="2" t="s">
        <v>49</v>
      </c>
      <c r="C287" s="2" t="s">
        <v>47</v>
      </c>
      <c r="D287" s="108">
        <v>41699</v>
      </c>
      <c r="E287" s="109">
        <f t="shared" si="8"/>
        <v>3</v>
      </c>
      <c r="F287" s="109" t="s">
        <v>50</v>
      </c>
      <c r="G287" s="2" t="s">
        <v>51</v>
      </c>
      <c r="H287" s="2" t="s">
        <v>52</v>
      </c>
      <c r="I287" s="2" t="s">
        <v>43</v>
      </c>
      <c r="J287" s="112">
        <v>4346722.8083999995</v>
      </c>
    </row>
    <row r="288" spans="1:10" x14ac:dyDescent="0.25">
      <c r="A288" s="2" t="s">
        <v>37</v>
      </c>
      <c r="B288" s="2" t="s">
        <v>49</v>
      </c>
      <c r="C288" s="2" t="s">
        <v>47</v>
      </c>
      <c r="D288" s="108">
        <v>41730</v>
      </c>
      <c r="E288" s="109">
        <f t="shared" si="8"/>
        <v>4</v>
      </c>
      <c r="F288" s="109" t="s">
        <v>50</v>
      </c>
      <c r="G288" s="2" t="s">
        <v>51</v>
      </c>
      <c r="H288" s="2" t="s">
        <v>52</v>
      </c>
      <c r="I288" s="2" t="s">
        <v>43</v>
      </c>
      <c r="J288" s="112">
        <v>4671541.1274000006</v>
      </c>
    </row>
    <row r="289" spans="1:10" x14ac:dyDescent="0.25">
      <c r="A289" s="2" t="s">
        <v>37</v>
      </c>
      <c r="B289" s="2" t="s">
        <v>49</v>
      </c>
      <c r="C289" s="2" t="s">
        <v>47</v>
      </c>
      <c r="D289" s="108">
        <v>41760</v>
      </c>
      <c r="E289" s="109">
        <f t="shared" si="8"/>
        <v>5</v>
      </c>
      <c r="F289" s="109" t="s">
        <v>50</v>
      </c>
      <c r="G289" s="2" t="s">
        <v>51</v>
      </c>
      <c r="H289" s="2" t="s">
        <v>52</v>
      </c>
      <c r="I289" s="2" t="s">
        <v>43</v>
      </c>
      <c r="J289" s="112">
        <v>5478104.6040000012</v>
      </c>
    </row>
    <row r="290" spans="1:10" x14ac:dyDescent="0.25">
      <c r="A290" s="2" t="s">
        <v>37</v>
      </c>
      <c r="B290" s="2" t="s">
        <v>49</v>
      </c>
      <c r="C290" s="2" t="s">
        <v>47</v>
      </c>
      <c r="D290" s="108">
        <v>41791</v>
      </c>
      <c r="E290" s="109">
        <f t="shared" si="8"/>
        <v>6</v>
      </c>
      <c r="F290" s="109" t="s">
        <v>50</v>
      </c>
      <c r="G290" s="2" t="s">
        <v>51</v>
      </c>
      <c r="H290" s="2" t="s">
        <v>52</v>
      </c>
      <c r="I290" s="2" t="s">
        <v>43</v>
      </c>
      <c r="J290" s="112">
        <v>2269805.1667200001</v>
      </c>
    </row>
    <row r="291" spans="1:10" x14ac:dyDescent="0.25">
      <c r="A291" s="2" t="s">
        <v>37</v>
      </c>
      <c r="B291" s="2" t="s">
        <v>49</v>
      </c>
      <c r="C291" s="2" t="s">
        <v>47</v>
      </c>
      <c r="D291" s="108">
        <v>41456</v>
      </c>
      <c r="E291" s="109">
        <f t="shared" si="8"/>
        <v>7</v>
      </c>
      <c r="F291" s="109" t="s">
        <v>50</v>
      </c>
      <c r="G291" s="2" t="s">
        <v>53</v>
      </c>
      <c r="H291" s="2" t="s">
        <v>54</v>
      </c>
      <c r="I291" s="2" t="s">
        <v>43</v>
      </c>
      <c r="J291" s="112">
        <v>1266517.2565584001</v>
      </c>
    </row>
    <row r="292" spans="1:10" x14ac:dyDescent="0.25">
      <c r="A292" s="2" t="s">
        <v>37</v>
      </c>
      <c r="B292" s="2" t="s">
        <v>49</v>
      </c>
      <c r="C292" s="2" t="s">
        <v>47</v>
      </c>
      <c r="D292" s="108">
        <v>41487</v>
      </c>
      <c r="E292" s="109">
        <f t="shared" si="8"/>
        <v>8</v>
      </c>
      <c r="F292" s="109" t="s">
        <v>50</v>
      </c>
      <c r="G292" s="2" t="s">
        <v>53</v>
      </c>
      <c r="H292" s="2" t="s">
        <v>54</v>
      </c>
      <c r="I292" s="2" t="s">
        <v>43</v>
      </c>
      <c r="J292" s="112">
        <v>1525787.08128</v>
      </c>
    </row>
    <row r="293" spans="1:10" x14ac:dyDescent="0.25">
      <c r="A293" s="2" t="s">
        <v>37</v>
      </c>
      <c r="B293" s="2" t="s">
        <v>49</v>
      </c>
      <c r="C293" s="2" t="s">
        <v>47</v>
      </c>
      <c r="D293" s="108">
        <v>41518</v>
      </c>
      <c r="E293" s="109">
        <f t="shared" si="8"/>
        <v>9</v>
      </c>
      <c r="F293" s="109" t="s">
        <v>50</v>
      </c>
      <c r="G293" s="2" t="s">
        <v>53</v>
      </c>
      <c r="H293" s="2" t="s">
        <v>54</v>
      </c>
      <c r="I293" s="2" t="s">
        <v>43</v>
      </c>
      <c r="J293" s="112">
        <v>1542101.3790336002</v>
      </c>
    </row>
    <row r="294" spans="1:10" x14ac:dyDescent="0.25">
      <c r="A294" s="2" t="s">
        <v>37</v>
      </c>
      <c r="B294" s="2" t="s">
        <v>49</v>
      </c>
      <c r="C294" s="2" t="s">
        <v>47</v>
      </c>
      <c r="D294" s="108">
        <v>41548</v>
      </c>
      <c r="E294" s="109">
        <f t="shared" si="8"/>
        <v>10</v>
      </c>
      <c r="F294" s="109" t="s">
        <v>50</v>
      </c>
      <c r="G294" s="2" t="s">
        <v>53</v>
      </c>
      <c r="H294" s="2" t="s">
        <v>54</v>
      </c>
      <c r="I294" s="2" t="s">
        <v>43</v>
      </c>
      <c r="J294" s="112">
        <v>2067601.3829856005</v>
      </c>
    </row>
    <row r="295" spans="1:10" x14ac:dyDescent="0.25">
      <c r="A295" s="2" t="s">
        <v>37</v>
      </c>
      <c r="B295" s="2" t="s">
        <v>49</v>
      </c>
      <c r="C295" s="2" t="s">
        <v>47</v>
      </c>
      <c r="D295" s="108">
        <v>41579</v>
      </c>
      <c r="E295" s="109">
        <f t="shared" si="8"/>
        <v>11</v>
      </c>
      <c r="F295" s="109" t="s">
        <v>50</v>
      </c>
      <c r="G295" s="2" t="s">
        <v>53</v>
      </c>
      <c r="H295" s="2" t="s">
        <v>54</v>
      </c>
      <c r="I295" s="2" t="s">
        <v>43</v>
      </c>
      <c r="J295" s="112">
        <v>2236637.9474207996</v>
      </c>
    </row>
    <row r="296" spans="1:10" x14ac:dyDescent="0.25">
      <c r="A296" s="2" t="s">
        <v>37</v>
      </c>
      <c r="B296" s="2" t="s">
        <v>49</v>
      </c>
      <c r="C296" s="2" t="s">
        <v>47</v>
      </c>
      <c r="D296" s="108">
        <v>41609</v>
      </c>
      <c r="E296" s="109">
        <f t="shared" si="8"/>
        <v>12</v>
      </c>
      <c r="F296" s="109" t="s">
        <v>50</v>
      </c>
      <c r="G296" s="2" t="s">
        <v>53</v>
      </c>
      <c r="H296" s="2" t="s">
        <v>54</v>
      </c>
      <c r="I296" s="2" t="s">
        <v>43</v>
      </c>
      <c r="J296" s="112">
        <v>1732478.9630400005</v>
      </c>
    </row>
    <row r="297" spans="1:10" x14ac:dyDescent="0.25">
      <c r="A297" s="2" t="s">
        <v>37</v>
      </c>
      <c r="B297" s="2" t="s">
        <v>49</v>
      </c>
      <c r="C297" s="2" t="s">
        <v>47</v>
      </c>
      <c r="D297" s="108">
        <v>41640</v>
      </c>
      <c r="E297" s="109">
        <f t="shared" si="8"/>
        <v>1</v>
      </c>
      <c r="F297" s="109" t="s">
        <v>50</v>
      </c>
      <c r="G297" s="2" t="s">
        <v>53</v>
      </c>
      <c r="H297" s="2" t="s">
        <v>54</v>
      </c>
      <c r="I297" s="2" t="s">
        <v>43</v>
      </c>
      <c r="J297" s="112">
        <v>2024821.4133000001</v>
      </c>
    </row>
    <row r="298" spans="1:10" x14ac:dyDescent="0.25">
      <c r="A298" s="2" t="s">
        <v>37</v>
      </c>
      <c r="B298" s="2" t="s">
        <v>49</v>
      </c>
      <c r="C298" s="2" t="s">
        <v>47</v>
      </c>
      <c r="D298" s="108">
        <v>41671</v>
      </c>
      <c r="E298" s="109">
        <f t="shared" si="8"/>
        <v>2</v>
      </c>
      <c r="F298" s="109" t="s">
        <v>50</v>
      </c>
      <c r="G298" s="2" t="s">
        <v>53</v>
      </c>
      <c r="H298" s="2" t="s">
        <v>54</v>
      </c>
      <c r="I298" s="2" t="s">
        <v>43</v>
      </c>
      <c r="J298" s="112">
        <v>2383974.1107000001</v>
      </c>
    </row>
    <row r="299" spans="1:10" x14ac:dyDescent="0.25">
      <c r="A299" s="2" t="s">
        <v>37</v>
      </c>
      <c r="B299" s="2" t="s">
        <v>49</v>
      </c>
      <c r="C299" s="2" t="s">
        <v>47</v>
      </c>
      <c r="D299" s="108">
        <v>41699</v>
      </c>
      <c r="E299" s="109">
        <f t="shared" si="8"/>
        <v>3</v>
      </c>
      <c r="F299" s="109" t="s">
        <v>50</v>
      </c>
      <c r="G299" s="2" t="s">
        <v>53</v>
      </c>
      <c r="H299" s="2" t="s">
        <v>54</v>
      </c>
      <c r="I299" s="2" t="s">
        <v>43</v>
      </c>
      <c r="J299" s="112">
        <v>2173361.4041999998</v>
      </c>
    </row>
    <row r="300" spans="1:10" x14ac:dyDescent="0.25">
      <c r="A300" s="2" t="s">
        <v>37</v>
      </c>
      <c r="B300" s="2" t="s">
        <v>49</v>
      </c>
      <c r="C300" s="2" t="s">
        <v>47</v>
      </c>
      <c r="D300" s="108">
        <v>41730</v>
      </c>
      <c r="E300" s="109">
        <f t="shared" si="8"/>
        <v>4</v>
      </c>
      <c r="F300" s="109" t="s">
        <v>50</v>
      </c>
      <c r="G300" s="2" t="s">
        <v>53</v>
      </c>
      <c r="H300" s="2" t="s">
        <v>54</v>
      </c>
      <c r="I300" s="2" t="s">
        <v>43</v>
      </c>
      <c r="J300" s="112">
        <v>2335770.5637000003</v>
      </c>
    </row>
    <row r="301" spans="1:10" x14ac:dyDescent="0.25">
      <c r="A301" s="2" t="s">
        <v>37</v>
      </c>
      <c r="B301" s="2" t="s">
        <v>49</v>
      </c>
      <c r="C301" s="2" t="s">
        <v>47</v>
      </c>
      <c r="D301" s="108">
        <v>41760</v>
      </c>
      <c r="E301" s="109">
        <f t="shared" si="8"/>
        <v>5</v>
      </c>
      <c r="F301" s="109" t="s">
        <v>50</v>
      </c>
      <c r="G301" s="2" t="s">
        <v>53</v>
      </c>
      <c r="H301" s="2" t="s">
        <v>54</v>
      </c>
      <c r="I301" s="2" t="s">
        <v>43</v>
      </c>
      <c r="J301" s="112">
        <v>2739052.3020000006</v>
      </c>
    </row>
    <row r="302" spans="1:10" x14ac:dyDescent="0.25">
      <c r="A302" s="2" t="s">
        <v>37</v>
      </c>
      <c r="B302" s="2" t="s">
        <v>49</v>
      </c>
      <c r="C302" s="2" t="s">
        <v>47</v>
      </c>
      <c r="D302" s="108">
        <v>41791</v>
      </c>
      <c r="E302" s="109">
        <f t="shared" si="8"/>
        <v>6</v>
      </c>
      <c r="F302" s="109" t="s">
        <v>50</v>
      </c>
      <c r="G302" s="2" t="s">
        <v>53</v>
      </c>
      <c r="H302" s="2" t="s">
        <v>54</v>
      </c>
      <c r="I302" s="2" t="s">
        <v>43</v>
      </c>
      <c r="J302" s="112">
        <v>1134902.58336</v>
      </c>
    </row>
    <row r="303" spans="1:10" x14ac:dyDescent="0.25">
      <c r="A303" s="2" t="s">
        <v>37</v>
      </c>
      <c r="B303" s="2" t="s">
        <v>49</v>
      </c>
      <c r="C303" s="2" t="s">
        <v>47</v>
      </c>
      <c r="D303" s="108">
        <v>41456</v>
      </c>
      <c r="E303" s="109">
        <f t="shared" si="8"/>
        <v>7</v>
      </c>
      <c r="F303" s="109" t="s">
        <v>50</v>
      </c>
      <c r="G303" s="2" t="s">
        <v>53</v>
      </c>
      <c r="H303" s="2" t="s">
        <v>55</v>
      </c>
      <c r="I303" s="2" t="s">
        <v>43</v>
      </c>
      <c r="J303" s="112">
        <v>1055431.0471320001</v>
      </c>
    </row>
    <row r="304" spans="1:10" x14ac:dyDescent="0.25">
      <c r="A304" s="2" t="s">
        <v>37</v>
      </c>
      <c r="B304" s="2" t="s">
        <v>49</v>
      </c>
      <c r="C304" s="2" t="s">
        <v>47</v>
      </c>
      <c r="D304" s="108">
        <v>41487</v>
      </c>
      <c r="E304" s="109">
        <f t="shared" si="8"/>
        <v>8</v>
      </c>
      <c r="F304" s="109" t="s">
        <v>50</v>
      </c>
      <c r="G304" s="2" t="s">
        <v>53</v>
      </c>
      <c r="H304" s="2" t="s">
        <v>55</v>
      </c>
      <c r="I304" s="2" t="s">
        <v>43</v>
      </c>
      <c r="J304" s="112">
        <v>1271489.2344000002</v>
      </c>
    </row>
    <row r="305" spans="1:10" x14ac:dyDescent="0.25">
      <c r="A305" s="2" t="s">
        <v>37</v>
      </c>
      <c r="B305" s="2" t="s">
        <v>49</v>
      </c>
      <c r="C305" s="2" t="s">
        <v>47</v>
      </c>
      <c r="D305" s="108">
        <v>41518</v>
      </c>
      <c r="E305" s="109">
        <f t="shared" si="8"/>
        <v>9</v>
      </c>
      <c r="F305" s="109" t="s">
        <v>50</v>
      </c>
      <c r="G305" s="2" t="s">
        <v>53</v>
      </c>
      <c r="H305" s="2" t="s">
        <v>55</v>
      </c>
      <c r="I305" s="2" t="s">
        <v>43</v>
      </c>
      <c r="J305" s="112">
        <v>1285084.4825280001</v>
      </c>
    </row>
    <row r="306" spans="1:10" x14ac:dyDescent="0.25">
      <c r="A306" s="2" t="s">
        <v>37</v>
      </c>
      <c r="B306" s="2" t="s">
        <v>49</v>
      </c>
      <c r="C306" s="2" t="s">
        <v>47</v>
      </c>
      <c r="D306" s="108">
        <v>41548</v>
      </c>
      <c r="E306" s="109">
        <f t="shared" si="8"/>
        <v>10</v>
      </c>
      <c r="F306" s="109" t="s">
        <v>50</v>
      </c>
      <c r="G306" s="2" t="s">
        <v>53</v>
      </c>
      <c r="H306" s="2" t="s">
        <v>55</v>
      </c>
      <c r="I306" s="2" t="s">
        <v>43</v>
      </c>
      <c r="J306" s="112">
        <v>1723001.1524880002</v>
      </c>
    </row>
    <row r="307" spans="1:10" x14ac:dyDescent="0.25">
      <c r="A307" s="2" t="s">
        <v>37</v>
      </c>
      <c r="B307" s="2" t="s">
        <v>49</v>
      </c>
      <c r="C307" s="2" t="s">
        <v>47</v>
      </c>
      <c r="D307" s="108">
        <v>41579</v>
      </c>
      <c r="E307" s="109">
        <f t="shared" si="8"/>
        <v>11</v>
      </c>
      <c r="F307" s="109" t="s">
        <v>50</v>
      </c>
      <c r="G307" s="2" t="s">
        <v>53</v>
      </c>
      <c r="H307" s="2" t="s">
        <v>55</v>
      </c>
      <c r="I307" s="2" t="s">
        <v>43</v>
      </c>
      <c r="J307" s="112">
        <v>1863864.9561839998</v>
      </c>
    </row>
    <row r="308" spans="1:10" x14ac:dyDescent="0.25">
      <c r="A308" s="2" t="s">
        <v>37</v>
      </c>
      <c r="B308" s="2" t="s">
        <v>49</v>
      </c>
      <c r="C308" s="2" t="s">
        <v>47</v>
      </c>
      <c r="D308" s="108">
        <v>41609</v>
      </c>
      <c r="E308" s="109">
        <f t="shared" si="8"/>
        <v>12</v>
      </c>
      <c r="F308" s="109" t="s">
        <v>50</v>
      </c>
      <c r="G308" s="2" t="s">
        <v>53</v>
      </c>
      <c r="H308" s="2" t="s">
        <v>55</v>
      </c>
      <c r="I308" s="2" t="s">
        <v>43</v>
      </c>
      <c r="J308" s="112">
        <v>1443732.4692000004</v>
      </c>
    </row>
    <row r="309" spans="1:10" x14ac:dyDescent="0.25">
      <c r="A309" s="2" t="s">
        <v>37</v>
      </c>
      <c r="B309" s="2" t="s">
        <v>49</v>
      </c>
      <c r="C309" s="2" t="s">
        <v>47</v>
      </c>
      <c r="D309" s="108">
        <v>41640</v>
      </c>
      <c r="E309" s="109">
        <f t="shared" si="8"/>
        <v>1</v>
      </c>
      <c r="F309" s="109" t="s">
        <v>50</v>
      </c>
      <c r="G309" s="2" t="s">
        <v>53</v>
      </c>
      <c r="H309" s="2" t="s">
        <v>55</v>
      </c>
      <c r="I309" s="2" t="s">
        <v>43</v>
      </c>
      <c r="J309" s="112">
        <v>1687351.1777500003</v>
      </c>
    </row>
    <row r="310" spans="1:10" x14ac:dyDescent="0.25">
      <c r="A310" s="2" t="s">
        <v>37</v>
      </c>
      <c r="B310" s="2" t="s">
        <v>49</v>
      </c>
      <c r="C310" s="2" t="s">
        <v>47</v>
      </c>
      <c r="D310" s="108">
        <v>41671</v>
      </c>
      <c r="E310" s="109">
        <f t="shared" si="8"/>
        <v>2</v>
      </c>
      <c r="F310" s="109" t="s">
        <v>50</v>
      </c>
      <c r="G310" s="2" t="s">
        <v>53</v>
      </c>
      <c r="H310" s="2" t="s">
        <v>55</v>
      </c>
      <c r="I310" s="2" t="s">
        <v>43</v>
      </c>
      <c r="J310" s="112">
        <v>1986645.0922500002</v>
      </c>
    </row>
    <row r="311" spans="1:10" x14ac:dyDescent="0.25">
      <c r="A311" s="2" t="s">
        <v>37</v>
      </c>
      <c r="B311" s="2" t="s">
        <v>49</v>
      </c>
      <c r="C311" s="2" t="s">
        <v>47</v>
      </c>
      <c r="D311" s="108">
        <v>41699</v>
      </c>
      <c r="E311" s="109">
        <f t="shared" si="8"/>
        <v>3</v>
      </c>
      <c r="F311" s="109" t="s">
        <v>50</v>
      </c>
      <c r="G311" s="2" t="s">
        <v>53</v>
      </c>
      <c r="H311" s="2" t="s">
        <v>55</v>
      </c>
      <c r="I311" s="2" t="s">
        <v>43</v>
      </c>
      <c r="J311" s="112">
        <v>1811134.5035000001</v>
      </c>
    </row>
    <row r="312" spans="1:10" x14ac:dyDescent="0.25">
      <c r="A312" s="2" t="s">
        <v>37</v>
      </c>
      <c r="B312" s="2" t="s">
        <v>49</v>
      </c>
      <c r="C312" s="2" t="s">
        <v>47</v>
      </c>
      <c r="D312" s="108">
        <v>41730</v>
      </c>
      <c r="E312" s="109">
        <f t="shared" si="8"/>
        <v>4</v>
      </c>
      <c r="F312" s="109" t="s">
        <v>50</v>
      </c>
      <c r="G312" s="2" t="s">
        <v>53</v>
      </c>
      <c r="H312" s="2" t="s">
        <v>55</v>
      </c>
      <c r="I312" s="2" t="s">
        <v>43</v>
      </c>
      <c r="J312" s="112">
        <v>1946475.4697500004</v>
      </c>
    </row>
    <row r="313" spans="1:10" x14ac:dyDescent="0.25">
      <c r="A313" s="2" t="s">
        <v>37</v>
      </c>
      <c r="B313" s="2" t="s">
        <v>49</v>
      </c>
      <c r="C313" s="2" t="s">
        <v>47</v>
      </c>
      <c r="D313" s="108">
        <v>41760</v>
      </c>
      <c r="E313" s="109">
        <f t="shared" si="8"/>
        <v>5</v>
      </c>
      <c r="F313" s="109" t="s">
        <v>50</v>
      </c>
      <c r="G313" s="2" t="s">
        <v>53</v>
      </c>
      <c r="H313" s="2" t="s">
        <v>55</v>
      </c>
      <c r="I313" s="2" t="s">
        <v>43</v>
      </c>
      <c r="J313" s="112">
        <v>2282543.5850000004</v>
      </c>
    </row>
    <row r="314" spans="1:10" x14ac:dyDescent="0.25">
      <c r="A314" s="2" t="s">
        <v>37</v>
      </c>
      <c r="B314" s="2" t="s">
        <v>49</v>
      </c>
      <c r="C314" s="2" t="s">
        <v>47</v>
      </c>
      <c r="D314" s="108">
        <v>41791</v>
      </c>
      <c r="E314" s="109">
        <f t="shared" si="8"/>
        <v>6</v>
      </c>
      <c r="F314" s="109" t="s">
        <v>50</v>
      </c>
      <c r="G314" s="2" t="s">
        <v>53</v>
      </c>
      <c r="H314" s="2" t="s">
        <v>55</v>
      </c>
      <c r="I314" s="2" t="s">
        <v>43</v>
      </c>
      <c r="J314" s="112">
        <v>945752.15280000004</v>
      </c>
    </row>
    <row r="315" spans="1:10" x14ac:dyDescent="0.25">
      <c r="A315" s="2" t="s">
        <v>37</v>
      </c>
      <c r="B315" s="2" t="s">
        <v>49</v>
      </c>
      <c r="C315" s="2" t="s">
        <v>47</v>
      </c>
      <c r="D315" s="108">
        <v>41456</v>
      </c>
      <c r="E315" s="109">
        <f t="shared" si="8"/>
        <v>7</v>
      </c>
      <c r="F315" s="109" t="s">
        <v>50</v>
      </c>
      <c r="G315" s="2" t="s">
        <v>56</v>
      </c>
      <c r="H315" s="2" t="s">
        <v>57</v>
      </c>
      <c r="I315" s="2" t="s">
        <v>43</v>
      </c>
      <c r="J315" s="112">
        <v>996326.908492608</v>
      </c>
    </row>
    <row r="316" spans="1:10" x14ac:dyDescent="0.25">
      <c r="A316" s="2" t="s">
        <v>37</v>
      </c>
      <c r="B316" s="2" t="s">
        <v>49</v>
      </c>
      <c r="C316" s="2" t="s">
        <v>47</v>
      </c>
      <c r="D316" s="108">
        <v>41487</v>
      </c>
      <c r="E316" s="109">
        <f t="shared" si="8"/>
        <v>8</v>
      </c>
      <c r="F316" s="109" t="s">
        <v>50</v>
      </c>
      <c r="G316" s="2" t="s">
        <v>56</v>
      </c>
      <c r="H316" s="2" t="s">
        <v>57</v>
      </c>
      <c r="I316" s="2" t="s">
        <v>43</v>
      </c>
      <c r="J316" s="112">
        <v>1200285.8372736</v>
      </c>
    </row>
    <row r="317" spans="1:10" x14ac:dyDescent="0.25">
      <c r="A317" s="2" t="s">
        <v>37</v>
      </c>
      <c r="B317" s="2" t="s">
        <v>49</v>
      </c>
      <c r="C317" s="2" t="s">
        <v>47</v>
      </c>
      <c r="D317" s="108">
        <v>41518</v>
      </c>
      <c r="E317" s="109">
        <f t="shared" si="8"/>
        <v>9</v>
      </c>
      <c r="F317" s="109" t="s">
        <v>50</v>
      </c>
      <c r="G317" s="2" t="s">
        <v>56</v>
      </c>
      <c r="H317" s="2" t="s">
        <v>57</v>
      </c>
      <c r="I317" s="2" t="s">
        <v>43</v>
      </c>
      <c r="J317" s="112">
        <v>1213119.7515064322</v>
      </c>
    </row>
    <row r="318" spans="1:10" x14ac:dyDescent="0.25">
      <c r="A318" s="2" t="s">
        <v>37</v>
      </c>
      <c r="B318" s="2" t="s">
        <v>49</v>
      </c>
      <c r="C318" s="2" t="s">
        <v>47</v>
      </c>
      <c r="D318" s="108">
        <v>41548</v>
      </c>
      <c r="E318" s="109">
        <f t="shared" si="8"/>
        <v>10</v>
      </c>
      <c r="F318" s="109" t="s">
        <v>50</v>
      </c>
      <c r="G318" s="2" t="s">
        <v>56</v>
      </c>
      <c r="H318" s="2" t="s">
        <v>57</v>
      </c>
      <c r="I318" s="2" t="s">
        <v>43</v>
      </c>
      <c r="J318" s="112">
        <v>1626513.0879486722</v>
      </c>
    </row>
    <row r="319" spans="1:10" x14ac:dyDescent="0.25">
      <c r="A319" s="2" t="s">
        <v>37</v>
      </c>
      <c r="B319" s="2" t="s">
        <v>49</v>
      </c>
      <c r="C319" s="2" t="s">
        <v>47</v>
      </c>
      <c r="D319" s="108">
        <v>41579</v>
      </c>
      <c r="E319" s="109">
        <f t="shared" si="8"/>
        <v>11</v>
      </c>
      <c r="F319" s="109" t="s">
        <v>50</v>
      </c>
      <c r="G319" s="2" t="s">
        <v>56</v>
      </c>
      <c r="H319" s="2" t="s">
        <v>57</v>
      </c>
      <c r="I319" s="2" t="s">
        <v>43</v>
      </c>
      <c r="J319" s="112">
        <v>1759488.5186376958</v>
      </c>
    </row>
    <row r="320" spans="1:10" x14ac:dyDescent="0.25">
      <c r="A320" s="2" t="s">
        <v>37</v>
      </c>
      <c r="B320" s="2" t="s">
        <v>49</v>
      </c>
      <c r="C320" s="2" t="s">
        <v>47</v>
      </c>
      <c r="D320" s="108">
        <v>41609</v>
      </c>
      <c r="E320" s="109">
        <f t="shared" si="8"/>
        <v>12</v>
      </c>
      <c r="F320" s="109" t="s">
        <v>50</v>
      </c>
      <c r="G320" s="2" t="s">
        <v>56</v>
      </c>
      <c r="H320" s="2" t="s">
        <v>57</v>
      </c>
      <c r="I320" s="2" t="s">
        <v>43</v>
      </c>
      <c r="J320" s="112">
        <v>1362883.4509248002</v>
      </c>
    </row>
    <row r="321" spans="1:10" x14ac:dyDescent="0.25">
      <c r="A321" s="2" t="s">
        <v>37</v>
      </c>
      <c r="B321" s="2" t="s">
        <v>49</v>
      </c>
      <c r="C321" s="2" t="s">
        <v>47</v>
      </c>
      <c r="D321" s="108">
        <v>41640</v>
      </c>
      <c r="E321" s="109">
        <f t="shared" si="8"/>
        <v>1</v>
      </c>
      <c r="F321" s="109" t="s">
        <v>50</v>
      </c>
      <c r="G321" s="2" t="s">
        <v>56</v>
      </c>
      <c r="H321" s="2" t="s">
        <v>57</v>
      </c>
      <c r="I321" s="2" t="s">
        <v>43</v>
      </c>
      <c r="J321" s="112">
        <v>1592859.5117959999</v>
      </c>
    </row>
    <row r="322" spans="1:10" x14ac:dyDescent="0.25">
      <c r="A322" s="2" t="s">
        <v>37</v>
      </c>
      <c r="B322" s="2" t="s">
        <v>49</v>
      </c>
      <c r="C322" s="2" t="s">
        <v>47</v>
      </c>
      <c r="D322" s="108">
        <v>41671</v>
      </c>
      <c r="E322" s="109">
        <f t="shared" si="8"/>
        <v>2</v>
      </c>
      <c r="F322" s="109" t="s">
        <v>50</v>
      </c>
      <c r="G322" s="2" t="s">
        <v>56</v>
      </c>
      <c r="H322" s="2" t="s">
        <v>57</v>
      </c>
      <c r="I322" s="2" t="s">
        <v>43</v>
      </c>
      <c r="J322" s="112">
        <v>1875392.9670840001</v>
      </c>
    </row>
    <row r="323" spans="1:10" x14ac:dyDescent="0.25">
      <c r="A323" s="2" t="s">
        <v>37</v>
      </c>
      <c r="B323" s="2" t="s">
        <v>49</v>
      </c>
      <c r="C323" s="2" t="s">
        <v>47</v>
      </c>
      <c r="D323" s="108">
        <v>41699</v>
      </c>
      <c r="E323" s="109">
        <f t="shared" si="8"/>
        <v>3</v>
      </c>
      <c r="F323" s="109" t="s">
        <v>50</v>
      </c>
      <c r="G323" s="2" t="s">
        <v>56</v>
      </c>
      <c r="H323" s="2" t="s">
        <v>57</v>
      </c>
      <c r="I323" s="2" t="s">
        <v>43</v>
      </c>
      <c r="J323" s="112">
        <v>1709710.9713039999</v>
      </c>
    </row>
    <row r="324" spans="1:10" x14ac:dyDescent="0.25">
      <c r="A324" s="2" t="s">
        <v>37</v>
      </c>
      <c r="B324" s="2" t="s">
        <v>49</v>
      </c>
      <c r="C324" s="2" t="s">
        <v>47</v>
      </c>
      <c r="D324" s="108">
        <v>41730</v>
      </c>
      <c r="E324" s="109">
        <f t="shared" si="8"/>
        <v>4</v>
      </c>
      <c r="F324" s="109" t="s">
        <v>50</v>
      </c>
      <c r="G324" s="2" t="s">
        <v>56</v>
      </c>
      <c r="H324" s="2" t="s">
        <v>57</v>
      </c>
      <c r="I324" s="2" t="s">
        <v>43</v>
      </c>
      <c r="J324" s="112">
        <v>1837472.8434440002</v>
      </c>
    </row>
    <row r="325" spans="1:10" x14ac:dyDescent="0.25">
      <c r="A325" s="2" t="s">
        <v>37</v>
      </c>
      <c r="B325" s="2" t="s">
        <v>49</v>
      </c>
      <c r="C325" s="2" t="s">
        <v>47</v>
      </c>
      <c r="D325" s="108">
        <v>41760</v>
      </c>
      <c r="E325" s="109">
        <f t="shared" si="8"/>
        <v>5</v>
      </c>
      <c r="F325" s="109" t="s">
        <v>50</v>
      </c>
      <c r="G325" s="2" t="s">
        <v>56</v>
      </c>
      <c r="H325" s="2" t="s">
        <v>57</v>
      </c>
      <c r="I325" s="2" t="s">
        <v>43</v>
      </c>
      <c r="J325" s="112">
        <v>2154721.1442400003</v>
      </c>
    </row>
    <row r="326" spans="1:10" x14ac:dyDescent="0.25">
      <c r="A326" s="2" t="s">
        <v>37</v>
      </c>
      <c r="B326" s="2" t="s">
        <v>49</v>
      </c>
      <c r="C326" s="2" t="s">
        <v>47</v>
      </c>
      <c r="D326" s="108">
        <v>41791</v>
      </c>
      <c r="E326" s="109">
        <f t="shared" si="8"/>
        <v>6</v>
      </c>
      <c r="F326" s="109" t="s">
        <v>50</v>
      </c>
      <c r="G326" s="2" t="s">
        <v>56</v>
      </c>
      <c r="H326" s="2" t="s">
        <v>57</v>
      </c>
      <c r="I326" s="2" t="s">
        <v>43</v>
      </c>
      <c r="J326" s="112">
        <v>892790.0322432</v>
      </c>
    </row>
    <row r="327" spans="1:10" x14ac:dyDescent="0.25">
      <c r="A327" s="2" t="s">
        <v>37</v>
      </c>
      <c r="B327" s="2" t="s">
        <v>49</v>
      </c>
      <c r="C327" s="2" t="s">
        <v>47</v>
      </c>
      <c r="D327" s="108">
        <v>41456</v>
      </c>
      <c r="E327" s="109">
        <f t="shared" si="8"/>
        <v>7</v>
      </c>
      <c r="F327" s="109" t="s">
        <v>50</v>
      </c>
      <c r="G327" s="2" t="s">
        <v>56</v>
      </c>
      <c r="H327" s="2" t="s">
        <v>58</v>
      </c>
      <c r="I327" s="2" t="s">
        <v>43</v>
      </c>
      <c r="J327" s="112">
        <v>869931.04490880016</v>
      </c>
    </row>
    <row r="328" spans="1:10" x14ac:dyDescent="0.25">
      <c r="A328" s="2" t="s">
        <v>37</v>
      </c>
      <c r="B328" s="2" t="s">
        <v>49</v>
      </c>
      <c r="C328" s="2" t="s">
        <v>47</v>
      </c>
      <c r="D328" s="108">
        <v>41487</v>
      </c>
      <c r="E328" s="109">
        <f t="shared" si="8"/>
        <v>8</v>
      </c>
      <c r="F328" s="109" t="s">
        <v>50</v>
      </c>
      <c r="G328" s="2" t="s">
        <v>56</v>
      </c>
      <c r="H328" s="2" t="s">
        <v>58</v>
      </c>
      <c r="I328" s="2" t="s">
        <v>43</v>
      </c>
      <c r="J328" s="112">
        <v>1048015.3689600001</v>
      </c>
    </row>
    <row r="329" spans="1:10" x14ac:dyDescent="0.25">
      <c r="A329" s="2" t="s">
        <v>37</v>
      </c>
      <c r="B329" s="2" t="s">
        <v>49</v>
      </c>
      <c r="C329" s="2" t="s">
        <v>47</v>
      </c>
      <c r="D329" s="108">
        <v>41518</v>
      </c>
      <c r="E329" s="109">
        <f t="shared" si="8"/>
        <v>9</v>
      </c>
      <c r="F329" s="109" t="s">
        <v>50</v>
      </c>
      <c r="G329" s="2" t="s">
        <v>56</v>
      </c>
      <c r="H329" s="2" t="s">
        <v>58</v>
      </c>
      <c r="I329" s="2" t="s">
        <v>43</v>
      </c>
      <c r="J329" s="112">
        <v>1059221.1492352001</v>
      </c>
    </row>
    <row r="330" spans="1:10" x14ac:dyDescent="0.25">
      <c r="A330" s="2" t="s">
        <v>37</v>
      </c>
      <c r="B330" s="2" t="s">
        <v>49</v>
      </c>
      <c r="C330" s="2" t="s">
        <v>47</v>
      </c>
      <c r="D330" s="108">
        <v>41548</v>
      </c>
      <c r="E330" s="109">
        <f t="shared" si="8"/>
        <v>10</v>
      </c>
      <c r="F330" s="109" t="s">
        <v>50</v>
      </c>
      <c r="G330" s="2" t="s">
        <v>56</v>
      </c>
      <c r="H330" s="2" t="s">
        <v>58</v>
      </c>
      <c r="I330" s="2" t="s">
        <v>43</v>
      </c>
      <c r="J330" s="112">
        <v>1420170.6468992003</v>
      </c>
    </row>
    <row r="331" spans="1:10" x14ac:dyDescent="0.25">
      <c r="A331" s="2" t="s">
        <v>37</v>
      </c>
      <c r="B331" s="2" t="s">
        <v>49</v>
      </c>
      <c r="C331" s="2" t="s">
        <v>47</v>
      </c>
      <c r="D331" s="108">
        <v>41579</v>
      </c>
      <c r="E331" s="109">
        <f t="shared" si="8"/>
        <v>11</v>
      </c>
      <c r="F331" s="109" t="s">
        <v>50</v>
      </c>
      <c r="G331" s="2" t="s">
        <v>56</v>
      </c>
      <c r="H331" s="2" t="s">
        <v>58</v>
      </c>
      <c r="I331" s="2" t="s">
        <v>43</v>
      </c>
      <c r="J331" s="112">
        <v>1536276.5699455999</v>
      </c>
    </row>
    <row r="332" spans="1:10" x14ac:dyDescent="0.25">
      <c r="A332" s="2" t="s">
        <v>37</v>
      </c>
      <c r="B332" s="2" t="s">
        <v>49</v>
      </c>
      <c r="C332" s="2" t="s">
        <v>47</v>
      </c>
      <c r="D332" s="108">
        <v>41609</v>
      </c>
      <c r="E332" s="109">
        <f t="shared" si="8"/>
        <v>12</v>
      </c>
      <c r="F332" s="109" t="s">
        <v>50</v>
      </c>
      <c r="G332" s="2" t="s">
        <v>56</v>
      </c>
      <c r="H332" s="2" t="s">
        <v>58</v>
      </c>
      <c r="I332" s="2" t="s">
        <v>43</v>
      </c>
      <c r="J332" s="112">
        <v>785390.46324480022</v>
      </c>
    </row>
    <row r="333" spans="1:10" x14ac:dyDescent="0.25">
      <c r="A333" s="2" t="s">
        <v>37</v>
      </c>
      <c r="B333" s="2" t="s">
        <v>49</v>
      </c>
      <c r="C333" s="2" t="s">
        <v>47</v>
      </c>
      <c r="D333" s="108">
        <v>41640</v>
      </c>
      <c r="E333" s="109">
        <f t="shared" si="8"/>
        <v>1</v>
      </c>
      <c r="F333" s="109" t="s">
        <v>50</v>
      </c>
      <c r="G333" s="2" t="s">
        <v>56</v>
      </c>
      <c r="H333" s="2" t="s">
        <v>58</v>
      </c>
      <c r="I333" s="2" t="s">
        <v>43</v>
      </c>
      <c r="J333" s="112">
        <v>734335.23255680013</v>
      </c>
    </row>
    <row r="334" spans="1:10" x14ac:dyDescent="0.25">
      <c r="A334" s="2" t="s">
        <v>37</v>
      </c>
      <c r="B334" s="2" t="s">
        <v>49</v>
      </c>
      <c r="C334" s="2" t="s">
        <v>47</v>
      </c>
      <c r="D334" s="108">
        <v>41671</v>
      </c>
      <c r="E334" s="109">
        <f t="shared" si="8"/>
        <v>2</v>
      </c>
      <c r="F334" s="109" t="s">
        <v>50</v>
      </c>
      <c r="G334" s="2" t="s">
        <v>56</v>
      </c>
      <c r="H334" s="2" t="s">
        <v>58</v>
      </c>
      <c r="I334" s="2" t="s">
        <v>43</v>
      </c>
      <c r="J334" s="112">
        <v>864587.94414720009</v>
      </c>
    </row>
    <row r="335" spans="1:10" x14ac:dyDescent="0.25">
      <c r="A335" s="2" t="s">
        <v>37</v>
      </c>
      <c r="B335" s="2" t="s">
        <v>49</v>
      </c>
      <c r="C335" s="2" t="s">
        <v>47</v>
      </c>
      <c r="D335" s="108">
        <v>41699</v>
      </c>
      <c r="E335" s="109">
        <f t="shared" si="8"/>
        <v>3</v>
      </c>
      <c r="F335" s="109" t="s">
        <v>50</v>
      </c>
      <c r="G335" s="2" t="s">
        <v>56</v>
      </c>
      <c r="H335" s="2" t="s">
        <v>58</v>
      </c>
      <c r="I335" s="2" t="s">
        <v>43</v>
      </c>
      <c r="J335" s="112">
        <v>788205.73592320003</v>
      </c>
    </row>
    <row r="336" spans="1:10" x14ac:dyDescent="0.25">
      <c r="A336" s="2" t="s">
        <v>37</v>
      </c>
      <c r="B336" s="2" t="s">
        <v>49</v>
      </c>
      <c r="C336" s="2" t="s">
        <v>47</v>
      </c>
      <c r="D336" s="108">
        <v>41730</v>
      </c>
      <c r="E336" s="109">
        <f t="shared" si="8"/>
        <v>4</v>
      </c>
      <c r="F336" s="109" t="s">
        <v>50</v>
      </c>
      <c r="G336" s="2" t="s">
        <v>56</v>
      </c>
      <c r="H336" s="2" t="s">
        <v>58</v>
      </c>
      <c r="I336" s="2" t="s">
        <v>43</v>
      </c>
      <c r="J336" s="112">
        <v>847106.12443520024</v>
      </c>
    </row>
    <row r="337" spans="1:10" x14ac:dyDescent="0.25">
      <c r="A337" s="2" t="s">
        <v>37</v>
      </c>
      <c r="B337" s="2" t="s">
        <v>49</v>
      </c>
      <c r="C337" s="2" t="s">
        <v>47</v>
      </c>
      <c r="D337" s="108">
        <v>41760</v>
      </c>
      <c r="E337" s="109">
        <f t="shared" si="8"/>
        <v>5</v>
      </c>
      <c r="F337" s="109" t="s">
        <v>50</v>
      </c>
      <c r="G337" s="2" t="s">
        <v>56</v>
      </c>
      <c r="H337" s="2" t="s">
        <v>58</v>
      </c>
      <c r="I337" s="2" t="s">
        <v>43</v>
      </c>
      <c r="J337" s="112">
        <v>993362.96819200017</v>
      </c>
    </row>
    <row r="338" spans="1:10" x14ac:dyDescent="0.25">
      <c r="A338" s="2" t="s">
        <v>37</v>
      </c>
      <c r="B338" s="2" t="s">
        <v>49</v>
      </c>
      <c r="C338" s="2" t="s">
        <v>47</v>
      </c>
      <c r="D338" s="108">
        <v>41791</v>
      </c>
      <c r="E338" s="109">
        <f t="shared" si="8"/>
        <v>6</v>
      </c>
      <c r="F338" s="109" t="s">
        <v>50</v>
      </c>
      <c r="G338" s="2" t="s">
        <v>56</v>
      </c>
      <c r="H338" s="2" t="s">
        <v>58</v>
      </c>
      <c r="I338" s="2" t="s">
        <v>43</v>
      </c>
      <c r="J338" s="112">
        <v>514489.17112320004</v>
      </c>
    </row>
    <row r="339" spans="1:10" x14ac:dyDescent="0.25">
      <c r="A339" s="2" t="s">
        <v>37</v>
      </c>
      <c r="B339" s="2" t="s">
        <v>49</v>
      </c>
      <c r="C339" s="2" t="s">
        <v>47</v>
      </c>
      <c r="D339" s="108">
        <v>41456</v>
      </c>
      <c r="E339" s="109">
        <f t="shared" si="8"/>
        <v>7</v>
      </c>
      <c r="F339" s="109" t="s">
        <v>50</v>
      </c>
      <c r="G339" s="2" t="s">
        <v>56</v>
      </c>
      <c r="H339" s="2" t="s">
        <v>59</v>
      </c>
      <c r="I339" s="2" t="s">
        <v>43</v>
      </c>
      <c r="J339" s="112">
        <v>921103.45931519999</v>
      </c>
    </row>
    <row r="340" spans="1:10" x14ac:dyDescent="0.25">
      <c r="A340" s="2" t="s">
        <v>37</v>
      </c>
      <c r="B340" s="2" t="s">
        <v>49</v>
      </c>
      <c r="C340" s="2" t="s">
        <v>47</v>
      </c>
      <c r="D340" s="108">
        <v>41487</v>
      </c>
      <c r="E340" s="109">
        <f t="shared" si="8"/>
        <v>8</v>
      </c>
      <c r="F340" s="109" t="s">
        <v>50</v>
      </c>
      <c r="G340" s="2" t="s">
        <v>56</v>
      </c>
      <c r="H340" s="2" t="s">
        <v>59</v>
      </c>
      <c r="I340" s="2" t="s">
        <v>43</v>
      </c>
      <c r="J340" s="112">
        <v>1109663.3318399999</v>
      </c>
    </row>
    <row r="341" spans="1:10" x14ac:dyDescent="0.25">
      <c r="A341" s="2" t="s">
        <v>37</v>
      </c>
      <c r="B341" s="2" t="s">
        <v>49</v>
      </c>
      <c r="C341" s="2" t="s">
        <v>47</v>
      </c>
      <c r="D341" s="108">
        <v>41518</v>
      </c>
      <c r="E341" s="109">
        <f t="shared" si="8"/>
        <v>9</v>
      </c>
      <c r="F341" s="109" t="s">
        <v>50</v>
      </c>
      <c r="G341" s="2" t="s">
        <v>56</v>
      </c>
      <c r="H341" s="2" t="s">
        <v>59</v>
      </c>
      <c r="I341" s="2" t="s">
        <v>43</v>
      </c>
      <c r="J341" s="112">
        <v>1121528.2756608</v>
      </c>
    </row>
    <row r="342" spans="1:10" x14ac:dyDescent="0.25">
      <c r="A342" s="2" t="s">
        <v>37</v>
      </c>
      <c r="B342" s="2" t="s">
        <v>49</v>
      </c>
      <c r="C342" s="2" t="s">
        <v>47</v>
      </c>
      <c r="D342" s="108">
        <v>41548</v>
      </c>
      <c r="E342" s="109">
        <f t="shared" si="8"/>
        <v>10</v>
      </c>
      <c r="F342" s="109" t="s">
        <v>50</v>
      </c>
      <c r="G342" s="2" t="s">
        <v>56</v>
      </c>
      <c r="H342" s="2" t="s">
        <v>59</v>
      </c>
      <c r="I342" s="2" t="s">
        <v>43</v>
      </c>
      <c r="J342" s="112">
        <v>1503710.0967168</v>
      </c>
    </row>
    <row r="343" spans="1:10" x14ac:dyDescent="0.25">
      <c r="A343" s="2" t="s">
        <v>37</v>
      </c>
      <c r="B343" s="2" t="s">
        <v>49</v>
      </c>
      <c r="C343" s="2" t="s">
        <v>47</v>
      </c>
      <c r="D343" s="108">
        <v>41579</v>
      </c>
      <c r="E343" s="109">
        <f t="shared" si="8"/>
        <v>11</v>
      </c>
      <c r="F343" s="109" t="s">
        <v>50</v>
      </c>
      <c r="G343" s="2" t="s">
        <v>56</v>
      </c>
      <c r="H343" s="2" t="s">
        <v>59</v>
      </c>
      <c r="I343" s="2" t="s">
        <v>43</v>
      </c>
      <c r="J343" s="112">
        <v>1626645.7799423998</v>
      </c>
    </row>
    <row r="344" spans="1:10" x14ac:dyDescent="0.25">
      <c r="A344" s="2" t="s">
        <v>37</v>
      </c>
      <c r="B344" s="2" t="s">
        <v>49</v>
      </c>
      <c r="C344" s="2" t="s">
        <v>47</v>
      </c>
      <c r="D344" s="108">
        <v>41609</v>
      </c>
      <c r="E344" s="109">
        <f t="shared" si="8"/>
        <v>12</v>
      </c>
      <c r="F344" s="109" t="s">
        <v>50</v>
      </c>
      <c r="G344" s="2" t="s">
        <v>56</v>
      </c>
      <c r="H344" s="2" t="s">
        <v>59</v>
      </c>
      <c r="I344" s="2" t="s">
        <v>43</v>
      </c>
      <c r="J344" s="112">
        <v>831589.90225920011</v>
      </c>
    </row>
    <row r="345" spans="1:10" x14ac:dyDescent="0.25">
      <c r="A345" s="2" t="s">
        <v>37</v>
      </c>
      <c r="B345" s="2" t="s">
        <v>49</v>
      </c>
      <c r="C345" s="2" t="s">
        <v>47</v>
      </c>
      <c r="D345" s="108">
        <v>41640</v>
      </c>
      <c r="E345" s="109">
        <f t="shared" si="8"/>
        <v>1</v>
      </c>
      <c r="F345" s="109" t="s">
        <v>50</v>
      </c>
      <c r="G345" s="2" t="s">
        <v>56</v>
      </c>
      <c r="H345" s="2" t="s">
        <v>59</v>
      </c>
      <c r="I345" s="2" t="s">
        <v>43</v>
      </c>
      <c r="J345" s="112">
        <v>777531.42270720005</v>
      </c>
    </row>
    <row r="346" spans="1:10" x14ac:dyDescent="0.25">
      <c r="A346" s="2" t="s">
        <v>37</v>
      </c>
      <c r="B346" s="2" t="s">
        <v>49</v>
      </c>
      <c r="C346" s="2" t="s">
        <v>47</v>
      </c>
      <c r="D346" s="108">
        <v>41671</v>
      </c>
      <c r="E346" s="109">
        <f t="shared" si="8"/>
        <v>2</v>
      </c>
      <c r="F346" s="109" t="s">
        <v>50</v>
      </c>
      <c r="G346" s="2" t="s">
        <v>56</v>
      </c>
      <c r="H346" s="2" t="s">
        <v>59</v>
      </c>
      <c r="I346" s="2" t="s">
        <v>43</v>
      </c>
      <c r="J346" s="112">
        <v>915446.05850879999</v>
      </c>
    </row>
    <row r="347" spans="1:10" x14ac:dyDescent="0.25">
      <c r="A347" s="2" t="s">
        <v>37</v>
      </c>
      <c r="B347" s="2" t="s">
        <v>49</v>
      </c>
      <c r="C347" s="2" t="s">
        <v>47</v>
      </c>
      <c r="D347" s="108">
        <v>41699</v>
      </c>
      <c r="E347" s="109">
        <f t="shared" ref="E347:E374" si="9">MONTH(D347)</f>
        <v>3</v>
      </c>
      <c r="F347" s="109" t="s">
        <v>50</v>
      </c>
      <c r="G347" s="2" t="s">
        <v>56</v>
      </c>
      <c r="H347" s="2" t="s">
        <v>59</v>
      </c>
      <c r="I347" s="2" t="s">
        <v>43</v>
      </c>
      <c r="J347" s="112">
        <v>834570.77921279997</v>
      </c>
    </row>
    <row r="348" spans="1:10" x14ac:dyDescent="0.25">
      <c r="A348" s="2" t="s">
        <v>37</v>
      </c>
      <c r="B348" s="2" t="s">
        <v>49</v>
      </c>
      <c r="C348" s="2" t="s">
        <v>47</v>
      </c>
      <c r="D348" s="108">
        <v>41730</v>
      </c>
      <c r="E348" s="109">
        <f t="shared" si="9"/>
        <v>4</v>
      </c>
      <c r="F348" s="109" t="s">
        <v>50</v>
      </c>
      <c r="G348" s="2" t="s">
        <v>56</v>
      </c>
      <c r="H348" s="2" t="s">
        <v>59</v>
      </c>
      <c r="I348" s="2" t="s">
        <v>43</v>
      </c>
      <c r="J348" s="112">
        <v>896935.89646080008</v>
      </c>
    </row>
    <row r="349" spans="1:10" x14ac:dyDescent="0.25">
      <c r="A349" s="2" t="s">
        <v>37</v>
      </c>
      <c r="B349" s="2" t="s">
        <v>49</v>
      </c>
      <c r="C349" s="2" t="s">
        <v>47</v>
      </c>
      <c r="D349" s="108">
        <v>41760</v>
      </c>
      <c r="E349" s="109">
        <f t="shared" si="9"/>
        <v>5</v>
      </c>
      <c r="F349" s="109" t="s">
        <v>50</v>
      </c>
      <c r="G349" s="2" t="s">
        <v>56</v>
      </c>
      <c r="H349" s="2" t="s">
        <v>59</v>
      </c>
      <c r="I349" s="2" t="s">
        <v>43</v>
      </c>
      <c r="J349" s="112">
        <v>1051796.083968</v>
      </c>
    </row>
    <row r="350" spans="1:10" x14ac:dyDescent="0.25">
      <c r="A350" s="2" t="s">
        <v>37</v>
      </c>
      <c r="B350" s="2" t="s">
        <v>49</v>
      </c>
      <c r="C350" s="2" t="s">
        <v>47</v>
      </c>
      <c r="D350" s="108">
        <v>41791</v>
      </c>
      <c r="E350" s="109">
        <f t="shared" si="9"/>
        <v>6</v>
      </c>
      <c r="F350" s="109" t="s">
        <v>50</v>
      </c>
      <c r="G350" s="2" t="s">
        <v>56</v>
      </c>
      <c r="H350" s="2" t="s">
        <v>59</v>
      </c>
      <c r="I350" s="2" t="s">
        <v>43</v>
      </c>
      <c r="J350" s="112">
        <v>544753.24001279997</v>
      </c>
    </row>
    <row r="351" spans="1:10" x14ac:dyDescent="0.25">
      <c r="A351" s="2" t="s">
        <v>37</v>
      </c>
      <c r="B351" s="2" t="s">
        <v>49</v>
      </c>
      <c r="C351" s="2" t="s">
        <v>47</v>
      </c>
      <c r="D351" s="108">
        <v>41456</v>
      </c>
      <c r="E351" s="109">
        <f t="shared" si="9"/>
        <v>7</v>
      </c>
      <c r="F351" s="109" t="s">
        <v>50</v>
      </c>
      <c r="G351" s="2" t="s">
        <v>56</v>
      </c>
      <c r="H351" s="2" t="s">
        <v>60</v>
      </c>
      <c r="I351" s="2" t="s">
        <v>43</v>
      </c>
      <c r="J351" s="112">
        <v>498931.04046240001</v>
      </c>
    </row>
    <row r="352" spans="1:10" x14ac:dyDescent="0.25">
      <c r="A352" s="2" t="s">
        <v>37</v>
      </c>
      <c r="B352" s="2" t="s">
        <v>49</v>
      </c>
      <c r="C352" s="2" t="s">
        <v>47</v>
      </c>
      <c r="D352" s="108">
        <v>41487</v>
      </c>
      <c r="E352" s="109">
        <f t="shared" si="9"/>
        <v>8</v>
      </c>
      <c r="F352" s="109" t="s">
        <v>50</v>
      </c>
      <c r="G352" s="2" t="s">
        <v>56</v>
      </c>
      <c r="H352" s="2" t="s">
        <v>60</v>
      </c>
      <c r="I352" s="2" t="s">
        <v>43</v>
      </c>
      <c r="J352" s="112">
        <v>601067.63808000006</v>
      </c>
    </row>
    <row r="353" spans="1:10" x14ac:dyDescent="0.25">
      <c r="A353" s="2" t="s">
        <v>37</v>
      </c>
      <c r="B353" s="2" t="s">
        <v>49</v>
      </c>
      <c r="C353" s="2" t="s">
        <v>47</v>
      </c>
      <c r="D353" s="108">
        <v>41518</v>
      </c>
      <c r="E353" s="109">
        <f t="shared" si="9"/>
        <v>9</v>
      </c>
      <c r="F353" s="109" t="s">
        <v>50</v>
      </c>
      <c r="G353" s="2" t="s">
        <v>56</v>
      </c>
      <c r="H353" s="2" t="s">
        <v>60</v>
      </c>
      <c r="I353" s="2" t="s">
        <v>43</v>
      </c>
      <c r="J353" s="112">
        <v>607494.48264960002</v>
      </c>
    </row>
    <row r="354" spans="1:10" x14ac:dyDescent="0.25">
      <c r="A354" s="2" t="s">
        <v>37</v>
      </c>
      <c r="B354" s="2" t="s">
        <v>49</v>
      </c>
      <c r="C354" s="2" t="s">
        <v>47</v>
      </c>
      <c r="D354" s="108">
        <v>41548</v>
      </c>
      <c r="E354" s="109">
        <f t="shared" si="9"/>
        <v>10</v>
      </c>
      <c r="F354" s="109" t="s">
        <v>50</v>
      </c>
      <c r="G354" s="2" t="s">
        <v>56</v>
      </c>
      <c r="H354" s="2" t="s">
        <v>60</v>
      </c>
      <c r="I354" s="2" t="s">
        <v>43</v>
      </c>
      <c r="J354" s="112">
        <v>814509.63572160015</v>
      </c>
    </row>
    <row r="355" spans="1:10" x14ac:dyDescent="0.25">
      <c r="A355" s="2" t="s">
        <v>37</v>
      </c>
      <c r="B355" s="2" t="s">
        <v>49</v>
      </c>
      <c r="C355" s="2" t="s">
        <v>47</v>
      </c>
      <c r="D355" s="108">
        <v>41579</v>
      </c>
      <c r="E355" s="109">
        <f t="shared" si="9"/>
        <v>11</v>
      </c>
      <c r="F355" s="109" t="s">
        <v>50</v>
      </c>
      <c r="G355" s="2" t="s">
        <v>56</v>
      </c>
      <c r="H355" s="2" t="s">
        <v>60</v>
      </c>
      <c r="I355" s="2" t="s">
        <v>43</v>
      </c>
      <c r="J355" s="112">
        <v>881099.79746879986</v>
      </c>
    </row>
    <row r="356" spans="1:10" x14ac:dyDescent="0.25">
      <c r="A356" s="2" t="s">
        <v>37</v>
      </c>
      <c r="B356" s="2" t="s">
        <v>49</v>
      </c>
      <c r="C356" s="2" t="s">
        <v>47</v>
      </c>
      <c r="D356" s="108">
        <v>41609</v>
      </c>
      <c r="E356" s="109">
        <f t="shared" si="9"/>
        <v>12</v>
      </c>
      <c r="F356" s="109" t="s">
        <v>50</v>
      </c>
      <c r="G356" s="2" t="s">
        <v>56</v>
      </c>
      <c r="H356" s="2" t="s">
        <v>60</v>
      </c>
      <c r="I356" s="2" t="s">
        <v>43</v>
      </c>
      <c r="J356" s="112">
        <v>450444.53039040015</v>
      </c>
    </row>
    <row r="357" spans="1:10" x14ac:dyDescent="0.25">
      <c r="A357" s="2" t="s">
        <v>37</v>
      </c>
      <c r="B357" s="2" t="s">
        <v>49</v>
      </c>
      <c r="C357" s="2" t="s">
        <v>47</v>
      </c>
      <c r="D357" s="108">
        <v>41640</v>
      </c>
      <c r="E357" s="109">
        <f t="shared" si="9"/>
        <v>1</v>
      </c>
      <c r="F357" s="109" t="s">
        <v>50</v>
      </c>
      <c r="G357" s="2" t="s">
        <v>56</v>
      </c>
      <c r="H357" s="2" t="s">
        <v>60</v>
      </c>
      <c r="I357" s="2" t="s">
        <v>43</v>
      </c>
      <c r="J357" s="112">
        <v>421162.85396640003</v>
      </c>
    </row>
    <row r="358" spans="1:10" x14ac:dyDescent="0.25">
      <c r="A358" s="2" t="s">
        <v>37</v>
      </c>
      <c r="B358" s="2" t="s">
        <v>49</v>
      </c>
      <c r="C358" s="2" t="s">
        <v>47</v>
      </c>
      <c r="D358" s="108">
        <v>41671</v>
      </c>
      <c r="E358" s="109">
        <f t="shared" si="9"/>
        <v>2</v>
      </c>
      <c r="F358" s="109" t="s">
        <v>50</v>
      </c>
      <c r="G358" s="2" t="s">
        <v>56</v>
      </c>
      <c r="H358" s="2" t="s">
        <v>60</v>
      </c>
      <c r="I358" s="2" t="s">
        <v>43</v>
      </c>
      <c r="J358" s="112">
        <v>495866.61502560001</v>
      </c>
    </row>
    <row r="359" spans="1:10" x14ac:dyDescent="0.25">
      <c r="A359" s="2" t="s">
        <v>37</v>
      </c>
      <c r="B359" s="2" t="s">
        <v>49</v>
      </c>
      <c r="C359" s="2" t="s">
        <v>47</v>
      </c>
      <c r="D359" s="108">
        <v>41699</v>
      </c>
      <c r="E359" s="109">
        <f t="shared" si="9"/>
        <v>3</v>
      </c>
      <c r="F359" s="109" t="s">
        <v>50</v>
      </c>
      <c r="G359" s="2" t="s">
        <v>56</v>
      </c>
      <c r="H359" s="2" t="s">
        <v>60</v>
      </c>
      <c r="I359" s="2" t="s">
        <v>43</v>
      </c>
      <c r="J359" s="112">
        <v>452059.1720736</v>
      </c>
    </row>
    <row r="360" spans="1:10" x14ac:dyDescent="0.25">
      <c r="A360" s="2" t="s">
        <v>37</v>
      </c>
      <c r="B360" s="2" t="s">
        <v>49</v>
      </c>
      <c r="C360" s="2" t="s">
        <v>47</v>
      </c>
      <c r="D360" s="108">
        <v>41730</v>
      </c>
      <c r="E360" s="109">
        <f t="shared" si="9"/>
        <v>4</v>
      </c>
      <c r="F360" s="109" t="s">
        <v>50</v>
      </c>
      <c r="G360" s="2" t="s">
        <v>56</v>
      </c>
      <c r="H360" s="2" t="s">
        <v>60</v>
      </c>
      <c r="I360" s="2" t="s">
        <v>43</v>
      </c>
      <c r="J360" s="112">
        <v>485840.2772496001</v>
      </c>
    </row>
    <row r="361" spans="1:10" x14ac:dyDescent="0.25">
      <c r="A361" s="2" t="s">
        <v>37</v>
      </c>
      <c r="B361" s="2" t="s">
        <v>49</v>
      </c>
      <c r="C361" s="2" t="s">
        <v>47</v>
      </c>
      <c r="D361" s="108">
        <v>41760</v>
      </c>
      <c r="E361" s="109">
        <f t="shared" si="9"/>
        <v>5</v>
      </c>
      <c r="F361" s="109" t="s">
        <v>50</v>
      </c>
      <c r="G361" s="2" t="s">
        <v>56</v>
      </c>
      <c r="H361" s="2" t="s">
        <v>60</v>
      </c>
      <c r="I361" s="2" t="s">
        <v>43</v>
      </c>
      <c r="J361" s="112">
        <v>569722.87881600007</v>
      </c>
    </row>
    <row r="362" spans="1:10" x14ac:dyDescent="0.25">
      <c r="A362" s="2" t="s">
        <v>37</v>
      </c>
      <c r="B362" s="2" t="s">
        <v>49</v>
      </c>
      <c r="C362" s="2" t="s">
        <v>47</v>
      </c>
      <c r="D362" s="108">
        <v>41791</v>
      </c>
      <c r="E362" s="109">
        <f t="shared" si="9"/>
        <v>6</v>
      </c>
      <c r="F362" s="109" t="s">
        <v>50</v>
      </c>
      <c r="G362" s="2" t="s">
        <v>56</v>
      </c>
      <c r="H362" s="2" t="s">
        <v>60</v>
      </c>
      <c r="I362" s="2" t="s">
        <v>43</v>
      </c>
      <c r="J362" s="112">
        <v>295074.67167360004</v>
      </c>
    </row>
    <row r="363" spans="1:10" x14ac:dyDescent="0.25">
      <c r="A363" s="2" t="s">
        <v>37</v>
      </c>
      <c r="B363" s="2" t="s">
        <v>49</v>
      </c>
      <c r="C363" s="2" t="s">
        <v>47</v>
      </c>
      <c r="D363" s="108">
        <v>41456</v>
      </c>
      <c r="E363" s="109">
        <f t="shared" si="9"/>
        <v>7</v>
      </c>
      <c r="F363" s="109" t="s">
        <v>50</v>
      </c>
      <c r="G363" s="2" t="s">
        <v>61</v>
      </c>
      <c r="H363" s="2" t="s">
        <v>62</v>
      </c>
      <c r="I363" s="2" t="s">
        <v>43</v>
      </c>
      <c r="J363" s="112">
        <v>3198275.9004000002</v>
      </c>
    </row>
    <row r="364" spans="1:10" x14ac:dyDescent="0.25">
      <c r="A364" s="2" t="s">
        <v>37</v>
      </c>
      <c r="B364" s="2" t="s">
        <v>49</v>
      </c>
      <c r="C364" s="2" t="s">
        <v>47</v>
      </c>
      <c r="D364" s="108">
        <v>41487</v>
      </c>
      <c r="E364" s="109">
        <f t="shared" si="9"/>
        <v>8</v>
      </c>
      <c r="F364" s="109" t="s">
        <v>50</v>
      </c>
      <c r="G364" s="2" t="s">
        <v>61</v>
      </c>
      <c r="H364" s="2" t="s">
        <v>62</v>
      </c>
      <c r="I364" s="2" t="s">
        <v>43</v>
      </c>
      <c r="J364" s="112">
        <v>3852997.68</v>
      </c>
    </row>
    <row r="365" spans="1:10" x14ac:dyDescent="0.25">
      <c r="A365" s="2" t="s">
        <v>37</v>
      </c>
      <c r="B365" s="2" t="s">
        <v>49</v>
      </c>
      <c r="C365" s="2" t="s">
        <v>47</v>
      </c>
      <c r="D365" s="108">
        <v>41518</v>
      </c>
      <c r="E365" s="109">
        <f t="shared" si="9"/>
        <v>9</v>
      </c>
      <c r="F365" s="109" t="s">
        <v>50</v>
      </c>
      <c r="G365" s="2" t="s">
        <v>61</v>
      </c>
      <c r="H365" s="2" t="s">
        <v>62</v>
      </c>
      <c r="I365" s="2" t="s">
        <v>43</v>
      </c>
      <c r="J365" s="112">
        <v>3894195.4016000004</v>
      </c>
    </row>
    <row r="366" spans="1:10" x14ac:dyDescent="0.25">
      <c r="A366" s="2" t="s">
        <v>37</v>
      </c>
      <c r="B366" s="2" t="s">
        <v>49</v>
      </c>
      <c r="C366" s="2" t="s">
        <v>47</v>
      </c>
      <c r="D366" s="108">
        <v>41548</v>
      </c>
      <c r="E366" s="109">
        <f t="shared" si="9"/>
        <v>10</v>
      </c>
      <c r="F366" s="109" t="s">
        <v>50</v>
      </c>
      <c r="G366" s="2" t="s">
        <v>61</v>
      </c>
      <c r="H366" s="2" t="s">
        <v>62</v>
      </c>
      <c r="I366" s="2" t="s">
        <v>43</v>
      </c>
      <c r="J366" s="112">
        <v>5221215.6136000007</v>
      </c>
    </row>
    <row r="367" spans="1:10" x14ac:dyDescent="0.25">
      <c r="A367" s="2" t="s">
        <v>37</v>
      </c>
      <c r="B367" s="2" t="s">
        <v>49</v>
      </c>
      <c r="C367" s="2" t="s">
        <v>47</v>
      </c>
      <c r="D367" s="108">
        <v>41579</v>
      </c>
      <c r="E367" s="109">
        <f t="shared" si="9"/>
        <v>11</v>
      </c>
      <c r="F367" s="109" t="s">
        <v>50</v>
      </c>
      <c r="G367" s="2" t="s">
        <v>61</v>
      </c>
      <c r="H367" s="2" t="s">
        <v>62</v>
      </c>
      <c r="I367" s="2" t="s">
        <v>43</v>
      </c>
      <c r="J367" s="112">
        <v>5648075.6247999994</v>
      </c>
    </row>
    <row r="368" spans="1:10" x14ac:dyDescent="0.25">
      <c r="A368" s="2" t="s">
        <v>37</v>
      </c>
      <c r="B368" s="2" t="s">
        <v>49</v>
      </c>
      <c r="C368" s="2" t="s">
        <v>47</v>
      </c>
      <c r="D368" s="108">
        <v>41609</v>
      </c>
      <c r="E368" s="109">
        <f t="shared" si="9"/>
        <v>12</v>
      </c>
      <c r="F368" s="109" t="s">
        <v>50</v>
      </c>
      <c r="G368" s="2" t="s">
        <v>61</v>
      </c>
      <c r="H368" s="2" t="s">
        <v>62</v>
      </c>
      <c r="I368" s="2" t="s">
        <v>43</v>
      </c>
      <c r="J368" s="112">
        <v>2887464.9384000008</v>
      </c>
    </row>
    <row r="369" spans="1:10" x14ac:dyDescent="0.25">
      <c r="A369" s="2" t="s">
        <v>37</v>
      </c>
      <c r="B369" s="2" t="s">
        <v>49</v>
      </c>
      <c r="C369" s="2" t="s">
        <v>47</v>
      </c>
      <c r="D369" s="108">
        <v>41640</v>
      </c>
      <c r="E369" s="109">
        <f t="shared" si="9"/>
        <v>1</v>
      </c>
      <c r="F369" s="109" t="s">
        <v>50</v>
      </c>
      <c r="G369" s="2" t="s">
        <v>61</v>
      </c>
      <c r="H369" s="2" t="s">
        <v>62</v>
      </c>
      <c r="I369" s="2" t="s">
        <v>43</v>
      </c>
      <c r="J369" s="112">
        <v>2699761.8844000003</v>
      </c>
    </row>
    <row r="370" spans="1:10" x14ac:dyDescent="0.25">
      <c r="A370" s="2" t="s">
        <v>37</v>
      </c>
      <c r="B370" s="2" t="s">
        <v>49</v>
      </c>
      <c r="C370" s="2" t="s">
        <v>47</v>
      </c>
      <c r="D370" s="108">
        <v>41671</v>
      </c>
      <c r="E370" s="109">
        <f t="shared" si="9"/>
        <v>2</v>
      </c>
      <c r="F370" s="109" t="s">
        <v>50</v>
      </c>
      <c r="G370" s="2" t="s">
        <v>61</v>
      </c>
      <c r="H370" s="2" t="s">
        <v>62</v>
      </c>
      <c r="I370" s="2" t="s">
        <v>43</v>
      </c>
      <c r="J370" s="112">
        <v>3178632.1476000003</v>
      </c>
    </row>
    <row r="371" spans="1:10" x14ac:dyDescent="0.25">
      <c r="A371" s="2" t="s">
        <v>37</v>
      </c>
      <c r="B371" s="2" t="s">
        <v>49</v>
      </c>
      <c r="C371" s="2" t="s">
        <v>47</v>
      </c>
      <c r="D371" s="108">
        <v>41699</v>
      </c>
      <c r="E371" s="109">
        <f t="shared" si="9"/>
        <v>3</v>
      </c>
      <c r="F371" s="109" t="s">
        <v>50</v>
      </c>
      <c r="G371" s="2" t="s">
        <v>61</v>
      </c>
      <c r="H371" s="2" t="s">
        <v>62</v>
      </c>
      <c r="I371" s="2" t="s">
        <v>43</v>
      </c>
      <c r="J371" s="112">
        <v>2897815.2056</v>
      </c>
    </row>
    <row r="372" spans="1:10" x14ac:dyDescent="0.25">
      <c r="A372" s="2" t="s">
        <v>37</v>
      </c>
      <c r="B372" s="2" t="s">
        <v>49</v>
      </c>
      <c r="C372" s="2" t="s">
        <v>47</v>
      </c>
      <c r="D372" s="108">
        <v>41730</v>
      </c>
      <c r="E372" s="109">
        <f t="shared" si="9"/>
        <v>4</v>
      </c>
      <c r="F372" s="109" t="s">
        <v>50</v>
      </c>
      <c r="G372" s="2" t="s">
        <v>61</v>
      </c>
      <c r="H372" s="2" t="s">
        <v>62</v>
      </c>
      <c r="I372" s="2" t="s">
        <v>43</v>
      </c>
      <c r="J372" s="112">
        <v>3114360.7516000005</v>
      </c>
    </row>
    <row r="373" spans="1:10" x14ac:dyDescent="0.25">
      <c r="A373" s="2" t="s">
        <v>37</v>
      </c>
      <c r="B373" s="2" t="s">
        <v>49</v>
      </c>
      <c r="C373" s="2" t="s">
        <v>47</v>
      </c>
      <c r="D373" s="108">
        <v>41760</v>
      </c>
      <c r="E373" s="109">
        <f t="shared" si="9"/>
        <v>5</v>
      </c>
      <c r="F373" s="109" t="s">
        <v>50</v>
      </c>
      <c r="G373" s="2" t="s">
        <v>61</v>
      </c>
      <c r="H373" s="2" t="s">
        <v>62</v>
      </c>
      <c r="I373" s="2" t="s">
        <v>43</v>
      </c>
      <c r="J373" s="112">
        <v>3652069.7360000005</v>
      </c>
    </row>
    <row r="374" spans="1:10" x14ac:dyDescent="0.25">
      <c r="A374" s="2" t="s">
        <v>37</v>
      </c>
      <c r="B374" s="2" t="s">
        <v>49</v>
      </c>
      <c r="C374" s="2" t="s">
        <v>47</v>
      </c>
      <c r="D374" s="108">
        <v>41791</v>
      </c>
      <c r="E374" s="109">
        <f t="shared" si="9"/>
        <v>6</v>
      </c>
      <c r="F374" s="109" t="s">
        <v>50</v>
      </c>
      <c r="G374" s="2" t="s">
        <v>61</v>
      </c>
      <c r="H374" s="2" t="s">
        <v>62</v>
      </c>
      <c r="I374" s="2" t="s">
        <v>43</v>
      </c>
      <c r="J374" s="112">
        <v>1891504.3056000001</v>
      </c>
    </row>
    <row r="375" spans="1:10" x14ac:dyDescent="0.25">
      <c r="A375" s="2" t="s">
        <v>37</v>
      </c>
      <c r="B375" s="2" t="s">
        <v>49</v>
      </c>
      <c r="C375" s="2" t="s">
        <v>48</v>
      </c>
      <c r="D375" s="108">
        <v>41456</v>
      </c>
      <c r="E375" s="2">
        <v>7</v>
      </c>
      <c r="F375" s="2" t="s">
        <v>50</v>
      </c>
      <c r="G375" s="2" t="s">
        <v>51</v>
      </c>
      <c r="H375" s="2" t="s">
        <v>52</v>
      </c>
      <c r="I375" s="2" t="s">
        <v>43</v>
      </c>
      <c r="J375" s="112">
        <v>1625596.3356633</v>
      </c>
    </row>
    <row r="376" spans="1:10" x14ac:dyDescent="0.25">
      <c r="A376" s="2" t="s">
        <v>37</v>
      </c>
      <c r="B376" s="2" t="s">
        <v>49</v>
      </c>
      <c r="C376" s="2" t="s">
        <v>48</v>
      </c>
      <c r="D376" s="108">
        <v>41487</v>
      </c>
      <c r="E376" s="2">
        <v>8</v>
      </c>
      <c r="F376" s="2" t="s">
        <v>50</v>
      </c>
      <c r="G376" s="2" t="s">
        <v>51</v>
      </c>
      <c r="H376" s="2" t="s">
        <v>52</v>
      </c>
      <c r="I376" s="2" t="s">
        <v>43</v>
      </c>
      <c r="J376" s="112">
        <v>1295067.8472731998</v>
      </c>
    </row>
    <row r="377" spans="1:10" x14ac:dyDescent="0.25">
      <c r="A377" s="2" t="s">
        <v>37</v>
      </c>
      <c r="B377" s="2" t="s">
        <v>49</v>
      </c>
      <c r="C377" s="2" t="s">
        <v>48</v>
      </c>
      <c r="D377" s="108">
        <v>41518</v>
      </c>
      <c r="E377" s="2">
        <v>9</v>
      </c>
      <c r="F377" s="2" t="s">
        <v>50</v>
      </c>
      <c r="G377" s="2" t="s">
        <v>51</v>
      </c>
      <c r="H377" s="2" t="s">
        <v>52</v>
      </c>
      <c r="I377" s="2" t="s">
        <v>43</v>
      </c>
      <c r="J377" s="112">
        <v>1750624.8818057997</v>
      </c>
    </row>
    <row r="378" spans="1:10" x14ac:dyDescent="0.25">
      <c r="A378" s="2" t="s">
        <v>37</v>
      </c>
      <c r="B378" s="2" t="s">
        <v>49</v>
      </c>
      <c r="C378" s="2" t="s">
        <v>48</v>
      </c>
      <c r="D378" s="108">
        <v>41548</v>
      </c>
      <c r="E378" s="2">
        <v>10</v>
      </c>
      <c r="F378" s="2" t="s">
        <v>50</v>
      </c>
      <c r="G378" s="2" t="s">
        <v>51</v>
      </c>
      <c r="H378" s="2" t="s">
        <v>52</v>
      </c>
      <c r="I378" s="2" t="s">
        <v>43</v>
      </c>
      <c r="J378" s="112">
        <v>1472529.3869285996</v>
      </c>
    </row>
    <row r="379" spans="1:10" x14ac:dyDescent="0.25">
      <c r="A379" s="2" t="s">
        <v>37</v>
      </c>
      <c r="B379" s="2" t="s">
        <v>49</v>
      </c>
      <c r="C379" s="2" t="s">
        <v>48</v>
      </c>
      <c r="D379" s="108">
        <v>41579</v>
      </c>
      <c r="E379" s="2">
        <v>11</v>
      </c>
      <c r="F379" s="2" t="s">
        <v>50</v>
      </c>
      <c r="G379" s="2" t="s">
        <v>51</v>
      </c>
      <c r="H379" s="2" t="s">
        <v>52</v>
      </c>
      <c r="I379" s="2" t="s">
        <v>43</v>
      </c>
      <c r="J379" s="112">
        <v>1252200.4923928501</v>
      </c>
    </row>
    <row r="380" spans="1:10" x14ac:dyDescent="0.25">
      <c r="A380" s="2" t="s">
        <v>37</v>
      </c>
      <c r="B380" s="2" t="s">
        <v>49</v>
      </c>
      <c r="C380" s="2" t="s">
        <v>48</v>
      </c>
      <c r="D380" s="108">
        <v>41609</v>
      </c>
      <c r="E380" s="2">
        <v>12</v>
      </c>
      <c r="F380" s="2" t="s">
        <v>50</v>
      </c>
      <c r="G380" s="2" t="s">
        <v>51</v>
      </c>
      <c r="H380" s="2" t="s">
        <v>52</v>
      </c>
      <c r="I380" s="2" t="s">
        <v>43</v>
      </c>
      <c r="J380" s="112">
        <v>1406782.6738875001</v>
      </c>
    </row>
    <row r="381" spans="1:10" x14ac:dyDescent="0.25">
      <c r="A381" s="2" t="s">
        <v>37</v>
      </c>
      <c r="B381" s="2" t="s">
        <v>49</v>
      </c>
      <c r="C381" s="2" t="s">
        <v>48</v>
      </c>
      <c r="D381" s="108">
        <v>41640</v>
      </c>
      <c r="E381" s="2">
        <v>1</v>
      </c>
      <c r="F381" s="2" t="s">
        <v>50</v>
      </c>
      <c r="G381" s="2" t="s">
        <v>51</v>
      </c>
      <c r="H381" s="2" t="s">
        <v>52</v>
      </c>
      <c r="I381" s="2" t="s">
        <v>43</v>
      </c>
      <c r="J381" s="112">
        <v>1877449.5046125001</v>
      </c>
    </row>
    <row r="382" spans="1:10" x14ac:dyDescent="0.25">
      <c r="A382" s="2" t="s">
        <v>37</v>
      </c>
      <c r="B382" s="2" t="s">
        <v>49</v>
      </c>
      <c r="C382" s="2" t="s">
        <v>48</v>
      </c>
      <c r="D382" s="108">
        <v>41671</v>
      </c>
      <c r="E382" s="2">
        <v>2</v>
      </c>
      <c r="F382" s="2" t="s">
        <v>50</v>
      </c>
      <c r="G382" s="2" t="s">
        <v>51</v>
      </c>
      <c r="H382" s="2" t="s">
        <v>52</v>
      </c>
      <c r="I382" s="2" t="s">
        <v>43</v>
      </c>
      <c r="J382" s="112">
        <v>1912219.1750437501</v>
      </c>
    </row>
    <row r="383" spans="1:10" x14ac:dyDescent="0.25">
      <c r="A383" s="2" t="s">
        <v>37</v>
      </c>
      <c r="B383" s="2" t="s">
        <v>49</v>
      </c>
      <c r="C383" s="2" t="s">
        <v>48</v>
      </c>
      <c r="D383" s="108">
        <v>41699</v>
      </c>
      <c r="E383" s="2">
        <v>3</v>
      </c>
      <c r="F383" s="2" t="s">
        <v>50</v>
      </c>
      <c r="G383" s="2" t="s">
        <v>51</v>
      </c>
      <c r="H383" s="2" t="s">
        <v>52</v>
      </c>
      <c r="I383" s="2" t="s">
        <v>43</v>
      </c>
      <c r="J383" s="112">
        <v>2266625.1980531253</v>
      </c>
    </row>
    <row r="384" spans="1:10" x14ac:dyDescent="0.25">
      <c r="A384" s="2" t="s">
        <v>37</v>
      </c>
      <c r="B384" s="2" t="s">
        <v>49</v>
      </c>
      <c r="C384" s="2" t="s">
        <v>48</v>
      </c>
      <c r="D384" s="108">
        <v>41730</v>
      </c>
      <c r="E384" s="2">
        <v>4</v>
      </c>
      <c r="F384" s="2" t="s">
        <v>50</v>
      </c>
      <c r="G384" s="2" t="s">
        <v>51</v>
      </c>
      <c r="H384" s="2" t="s">
        <v>52</v>
      </c>
      <c r="I384" s="2" t="s">
        <v>43</v>
      </c>
      <c r="J384" s="112">
        <v>2234200.5744250002</v>
      </c>
    </row>
    <row r="385" spans="1:10" x14ac:dyDescent="0.25">
      <c r="A385" s="2" t="s">
        <v>37</v>
      </c>
      <c r="B385" s="2" t="s">
        <v>49</v>
      </c>
      <c r="C385" s="2" t="s">
        <v>48</v>
      </c>
      <c r="D385" s="108">
        <v>41760</v>
      </c>
      <c r="E385" s="2">
        <v>5</v>
      </c>
      <c r="F385" s="2" t="s">
        <v>50</v>
      </c>
      <c r="G385" s="2" t="s">
        <v>51</v>
      </c>
      <c r="H385" s="2" t="s">
        <v>52</v>
      </c>
      <c r="I385" s="2" t="s">
        <v>43</v>
      </c>
      <c r="J385" s="112">
        <v>2593715.6428375002</v>
      </c>
    </row>
    <row r="386" spans="1:10" x14ac:dyDescent="0.25">
      <c r="A386" s="2" t="s">
        <v>37</v>
      </c>
      <c r="B386" s="2" t="s">
        <v>49</v>
      </c>
      <c r="C386" s="2" t="s">
        <v>48</v>
      </c>
      <c r="D386" s="108">
        <v>41791</v>
      </c>
      <c r="E386" s="2">
        <v>6</v>
      </c>
      <c r="F386" s="2" t="s">
        <v>50</v>
      </c>
      <c r="G386" s="2" t="s">
        <v>51</v>
      </c>
      <c r="H386" s="2" t="s">
        <v>52</v>
      </c>
      <c r="I386" s="2" t="s">
        <v>43</v>
      </c>
      <c r="J386" s="112">
        <v>2274807.7859325004</v>
      </c>
    </row>
    <row r="387" spans="1:10" x14ac:dyDescent="0.25">
      <c r="A387" s="2" t="s">
        <v>37</v>
      </c>
      <c r="B387" s="2" t="s">
        <v>49</v>
      </c>
      <c r="C387" s="2" t="s">
        <v>48</v>
      </c>
      <c r="D387" s="108">
        <v>41456</v>
      </c>
      <c r="E387" s="2">
        <v>7</v>
      </c>
      <c r="F387" s="2" t="s">
        <v>50</v>
      </c>
      <c r="G387" s="2" t="s">
        <v>53</v>
      </c>
      <c r="H387" s="2" t="s">
        <v>54</v>
      </c>
      <c r="I387" s="2" t="s">
        <v>43</v>
      </c>
      <c r="J387" s="112">
        <v>895736.75638589996</v>
      </c>
    </row>
    <row r="388" spans="1:10" x14ac:dyDescent="0.25">
      <c r="A388" s="2" t="s">
        <v>37</v>
      </c>
      <c r="B388" s="2" t="s">
        <v>49</v>
      </c>
      <c r="C388" s="2" t="s">
        <v>48</v>
      </c>
      <c r="D388" s="108">
        <v>41487</v>
      </c>
      <c r="E388" s="2">
        <v>8</v>
      </c>
      <c r="F388" s="2" t="s">
        <v>50</v>
      </c>
      <c r="G388" s="2" t="s">
        <v>53</v>
      </c>
      <c r="H388" s="2" t="s">
        <v>54</v>
      </c>
      <c r="I388" s="2" t="s">
        <v>43</v>
      </c>
      <c r="J388" s="112">
        <v>713608.81380359991</v>
      </c>
    </row>
    <row r="389" spans="1:10" x14ac:dyDescent="0.25">
      <c r="A389" s="2" t="s">
        <v>37</v>
      </c>
      <c r="B389" s="2" t="s">
        <v>49</v>
      </c>
      <c r="C389" s="2" t="s">
        <v>48</v>
      </c>
      <c r="D389" s="108">
        <v>41518</v>
      </c>
      <c r="E389" s="2">
        <v>9</v>
      </c>
      <c r="F389" s="2" t="s">
        <v>50</v>
      </c>
      <c r="G389" s="2" t="s">
        <v>53</v>
      </c>
      <c r="H389" s="2" t="s">
        <v>54</v>
      </c>
      <c r="I389" s="2" t="s">
        <v>43</v>
      </c>
      <c r="J389" s="112">
        <v>964630.03691340005</v>
      </c>
    </row>
    <row r="390" spans="1:10" x14ac:dyDescent="0.25">
      <c r="A390" s="2" t="s">
        <v>37</v>
      </c>
      <c r="B390" s="2" t="s">
        <v>49</v>
      </c>
      <c r="C390" s="2" t="s">
        <v>48</v>
      </c>
      <c r="D390" s="108">
        <v>41548</v>
      </c>
      <c r="E390" s="2">
        <v>10</v>
      </c>
      <c r="F390" s="2" t="s">
        <v>50</v>
      </c>
      <c r="G390" s="2" t="s">
        <v>53</v>
      </c>
      <c r="H390" s="2" t="s">
        <v>54</v>
      </c>
      <c r="I390" s="2" t="s">
        <v>43</v>
      </c>
      <c r="J390" s="112">
        <v>811393.74381779996</v>
      </c>
    </row>
    <row r="391" spans="1:10" x14ac:dyDescent="0.25">
      <c r="A391" s="2" t="s">
        <v>37</v>
      </c>
      <c r="B391" s="2" t="s">
        <v>49</v>
      </c>
      <c r="C391" s="2" t="s">
        <v>48</v>
      </c>
      <c r="D391" s="108">
        <v>41579</v>
      </c>
      <c r="E391" s="2">
        <v>11</v>
      </c>
      <c r="F391" s="2" t="s">
        <v>50</v>
      </c>
      <c r="G391" s="2" t="s">
        <v>53</v>
      </c>
      <c r="H391" s="2" t="s">
        <v>54</v>
      </c>
      <c r="I391" s="2" t="s">
        <v>43</v>
      </c>
      <c r="J391" s="112">
        <v>689988.02642055007</v>
      </c>
    </row>
    <row r="392" spans="1:10" x14ac:dyDescent="0.25">
      <c r="A392" s="2" t="s">
        <v>37</v>
      </c>
      <c r="B392" s="2" t="s">
        <v>49</v>
      </c>
      <c r="C392" s="2" t="s">
        <v>48</v>
      </c>
      <c r="D392" s="108">
        <v>41609</v>
      </c>
      <c r="E392" s="2">
        <v>12</v>
      </c>
      <c r="F392" s="2" t="s">
        <v>50</v>
      </c>
      <c r="G392" s="2" t="s">
        <v>53</v>
      </c>
      <c r="H392" s="2" t="s">
        <v>54</v>
      </c>
      <c r="I392" s="2" t="s">
        <v>43</v>
      </c>
      <c r="J392" s="112">
        <v>775165.96316250006</v>
      </c>
    </row>
    <row r="393" spans="1:10" x14ac:dyDescent="0.25">
      <c r="A393" s="2" t="s">
        <v>37</v>
      </c>
      <c r="B393" s="2" t="s">
        <v>49</v>
      </c>
      <c r="C393" s="2" t="s">
        <v>48</v>
      </c>
      <c r="D393" s="108">
        <v>41640</v>
      </c>
      <c r="E393" s="2">
        <v>1</v>
      </c>
      <c r="F393" s="2" t="s">
        <v>50</v>
      </c>
      <c r="G393" s="2" t="s">
        <v>53</v>
      </c>
      <c r="H393" s="2" t="s">
        <v>54</v>
      </c>
      <c r="I393" s="2" t="s">
        <v>43</v>
      </c>
      <c r="J393" s="112">
        <v>1034512.9923375</v>
      </c>
    </row>
    <row r="394" spans="1:10" x14ac:dyDescent="0.25">
      <c r="A394" s="2" t="s">
        <v>37</v>
      </c>
      <c r="B394" s="2" t="s">
        <v>49</v>
      </c>
      <c r="C394" s="2" t="s">
        <v>48</v>
      </c>
      <c r="D394" s="108">
        <v>41671</v>
      </c>
      <c r="E394" s="2">
        <v>2</v>
      </c>
      <c r="F394" s="2" t="s">
        <v>50</v>
      </c>
      <c r="G394" s="2" t="s">
        <v>53</v>
      </c>
      <c r="H394" s="2" t="s">
        <v>54</v>
      </c>
      <c r="I394" s="2" t="s">
        <v>43</v>
      </c>
      <c r="J394" s="112">
        <v>888365.66788124992</v>
      </c>
    </row>
    <row r="395" spans="1:10" x14ac:dyDescent="0.25">
      <c r="A395" s="2" t="s">
        <v>37</v>
      </c>
      <c r="B395" s="2" t="s">
        <v>49</v>
      </c>
      <c r="C395" s="2" t="s">
        <v>48</v>
      </c>
      <c r="D395" s="108">
        <v>41699</v>
      </c>
      <c r="E395" s="2">
        <v>3</v>
      </c>
      <c r="F395" s="2" t="s">
        <v>50</v>
      </c>
      <c r="G395" s="2" t="s">
        <v>53</v>
      </c>
      <c r="H395" s="2" t="s">
        <v>54</v>
      </c>
      <c r="I395" s="2" t="s">
        <v>43</v>
      </c>
      <c r="J395" s="112">
        <v>1248956.7417843752</v>
      </c>
    </row>
    <row r="396" spans="1:10" x14ac:dyDescent="0.25">
      <c r="A396" s="2" t="s">
        <v>37</v>
      </c>
      <c r="B396" s="2" t="s">
        <v>49</v>
      </c>
      <c r="C396" s="2" t="s">
        <v>48</v>
      </c>
      <c r="D396" s="108">
        <v>41730</v>
      </c>
      <c r="E396" s="2">
        <v>4</v>
      </c>
      <c r="F396" s="2" t="s">
        <v>50</v>
      </c>
      <c r="G396" s="2" t="s">
        <v>53</v>
      </c>
      <c r="H396" s="2" t="s">
        <v>54</v>
      </c>
      <c r="I396" s="2" t="s">
        <v>43</v>
      </c>
      <c r="J396" s="112">
        <v>680069.70427499991</v>
      </c>
    </row>
    <row r="397" spans="1:10" x14ac:dyDescent="0.25">
      <c r="A397" s="2" t="s">
        <v>37</v>
      </c>
      <c r="B397" s="2" t="s">
        <v>49</v>
      </c>
      <c r="C397" s="2" t="s">
        <v>48</v>
      </c>
      <c r="D397" s="108">
        <v>41760</v>
      </c>
      <c r="E397" s="2">
        <v>5</v>
      </c>
      <c r="F397" s="2" t="s">
        <v>50</v>
      </c>
      <c r="G397" s="2" t="s">
        <v>53</v>
      </c>
      <c r="H397" s="2" t="s">
        <v>54</v>
      </c>
      <c r="I397" s="2" t="s">
        <v>43</v>
      </c>
      <c r="J397" s="112">
        <v>878169.84401249979</v>
      </c>
    </row>
    <row r="398" spans="1:10" x14ac:dyDescent="0.25">
      <c r="A398" s="2" t="s">
        <v>37</v>
      </c>
      <c r="B398" s="2" t="s">
        <v>49</v>
      </c>
      <c r="C398" s="2" t="s">
        <v>48</v>
      </c>
      <c r="D398" s="108">
        <v>41791</v>
      </c>
      <c r="E398" s="2">
        <v>6</v>
      </c>
      <c r="F398" s="2" t="s">
        <v>50</v>
      </c>
      <c r="G398" s="2" t="s">
        <v>53</v>
      </c>
      <c r="H398" s="2" t="s">
        <v>54</v>
      </c>
      <c r="I398" s="2" t="s">
        <v>43</v>
      </c>
      <c r="J398" s="112">
        <v>1253465.5146975003</v>
      </c>
    </row>
    <row r="399" spans="1:10" x14ac:dyDescent="0.25">
      <c r="A399" s="2" t="s">
        <v>37</v>
      </c>
      <c r="B399" s="2" t="s">
        <v>49</v>
      </c>
      <c r="C399" s="2" t="s">
        <v>48</v>
      </c>
      <c r="D399" s="108">
        <v>41456</v>
      </c>
      <c r="E399" s="2">
        <v>7</v>
      </c>
      <c r="F399" s="2" t="s">
        <v>50</v>
      </c>
      <c r="G399" s="2" t="s">
        <v>53</v>
      </c>
      <c r="H399" s="2" t="s">
        <v>55</v>
      </c>
      <c r="I399" s="2" t="s">
        <v>43</v>
      </c>
      <c r="J399" s="112">
        <v>829385.88554250007</v>
      </c>
    </row>
    <row r="400" spans="1:10" x14ac:dyDescent="0.25">
      <c r="A400" s="2" t="s">
        <v>37</v>
      </c>
      <c r="B400" s="2" t="s">
        <v>49</v>
      </c>
      <c r="C400" s="2" t="s">
        <v>48</v>
      </c>
      <c r="D400" s="108">
        <v>41487</v>
      </c>
      <c r="E400" s="2">
        <v>8</v>
      </c>
      <c r="F400" s="2" t="s">
        <v>50</v>
      </c>
      <c r="G400" s="2" t="s">
        <v>53</v>
      </c>
      <c r="H400" s="2" t="s">
        <v>55</v>
      </c>
      <c r="I400" s="2" t="s">
        <v>43</v>
      </c>
      <c r="J400" s="112">
        <v>660748.90166999993</v>
      </c>
    </row>
    <row r="401" spans="1:10" x14ac:dyDescent="0.25">
      <c r="A401" s="2" t="s">
        <v>37</v>
      </c>
      <c r="B401" s="2" t="s">
        <v>49</v>
      </c>
      <c r="C401" s="2" t="s">
        <v>48</v>
      </c>
      <c r="D401" s="108">
        <v>41518</v>
      </c>
      <c r="E401" s="2">
        <v>9</v>
      </c>
      <c r="F401" s="2" t="s">
        <v>50</v>
      </c>
      <c r="G401" s="2" t="s">
        <v>53</v>
      </c>
      <c r="H401" s="2" t="s">
        <v>55</v>
      </c>
      <c r="I401" s="2" t="s">
        <v>43</v>
      </c>
      <c r="J401" s="112">
        <v>893175.96010499995</v>
      </c>
    </row>
    <row r="402" spans="1:10" x14ac:dyDescent="0.25">
      <c r="A402" s="2" t="s">
        <v>37</v>
      </c>
      <c r="B402" s="2" t="s">
        <v>49</v>
      </c>
      <c r="C402" s="2" t="s">
        <v>48</v>
      </c>
      <c r="D402" s="108">
        <v>41548</v>
      </c>
      <c r="E402" s="2">
        <v>10</v>
      </c>
      <c r="F402" s="2" t="s">
        <v>50</v>
      </c>
      <c r="G402" s="2" t="s">
        <v>53</v>
      </c>
      <c r="H402" s="2" t="s">
        <v>55</v>
      </c>
      <c r="I402" s="2" t="s">
        <v>43</v>
      </c>
      <c r="J402" s="112">
        <v>751290.50353499991</v>
      </c>
    </row>
    <row r="403" spans="1:10" x14ac:dyDescent="0.25">
      <c r="A403" s="2" t="s">
        <v>37</v>
      </c>
      <c r="B403" s="2" t="s">
        <v>49</v>
      </c>
      <c r="C403" s="2" t="s">
        <v>48</v>
      </c>
      <c r="D403" s="108">
        <v>41579</v>
      </c>
      <c r="E403" s="2">
        <v>11</v>
      </c>
      <c r="F403" s="2" t="s">
        <v>50</v>
      </c>
      <c r="G403" s="2" t="s">
        <v>53</v>
      </c>
      <c r="H403" s="2" t="s">
        <v>55</v>
      </c>
      <c r="I403" s="2" t="s">
        <v>43</v>
      </c>
      <c r="J403" s="112">
        <v>638877.80224125006</v>
      </c>
    </row>
    <row r="404" spans="1:10" x14ac:dyDescent="0.25">
      <c r="A404" s="2" t="s">
        <v>37</v>
      </c>
      <c r="B404" s="2" t="s">
        <v>49</v>
      </c>
      <c r="C404" s="2" t="s">
        <v>48</v>
      </c>
      <c r="D404" s="108">
        <v>41609</v>
      </c>
      <c r="E404" s="2">
        <v>12</v>
      </c>
      <c r="F404" s="2" t="s">
        <v>50</v>
      </c>
      <c r="G404" s="2" t="s">
        <v>53</v>
      </c>
      <c r="H404" s="2" t="s">
        <v>55</v>
      </c>
      <c r="I404" s="2" t="s">
        <v>43</v>
      </c>
      <c r="J404" s="112">
        <v>717746.26218750002</v>
      </c>
    </row>
    <row r="405" spans="1:10" x14ac:dyDescent="0.25">
      <c r="A405" s="2" t="s">
        <v>37</v>
      </c>
      <c r="B405" s="2" t="s">
        <v>49</v>
      </c>
      <c r="C405" s="2" t="s">
        <v>48</v>
      </c>
      <c r="D405" s="108">
        <v>41640</v>
      </c>
      <c r="E405" s="2">
        <v>1</v>
      </c>
      <c r="F405" s="2" t="s">
        <v>50</v>
      </c>
      <c r="G405" s="2" t="s">
        <v>53</v>
      </c>
      <c r="H405" s="2" t="s">
        <v>55</v>
      </c>
      <c r="I405" s="2" t="s">
        <v>43</v>
      </c>
      <c r="J405" s="112">
        <v>957882.40031249996</v>
      </c>
    </row>
    <row r="406" spans="1:10" x14ac:dyDescent="0.25">
      <c r="A406" s="2" t="s">
        <v>37</v>
      </c>
      <c r="B406" s="2" t="s">
        <v>49</v>
      </c>
      <c r="C406" s="2" t="s">
        <v>48</v>
      </c>
      <c r="D406" s="108">
        <v>41671</v>
      </c>
      <c r="E406" s="2">
        <v>2</v>
      </c>
      <c r="F406" s="2" t="s">
        <v>50</v>
      </c>
      <c r="G406" s="2" t="s">
        <v>53</v>
      </c>
      <c r="H406" s="2" t="s">
        <v>55</v>
      </c>
      <c r="I406" s="2" t="s">
        <v>43</v>
      </c>
      <c r="J406" s="112">
        <v>822560.80359374988</v>
      </c>
    </row>
    <row r="407" spans="1:10" x14ac:dyDescent="0.25">
      <c r="A407" s="2" t="s">
        <v>37</v>
      </c>
      <c r="B407" s="2" t="s">
        <v>49</v>
      </c>
      <c r="C407" s="2" t="s">
        <v>48</v>
      </c>
      <c r="D407" s="108">
        <v>41699</v>
      </c>
      <c r="E407" s="2">
        <v>3</v>
      </c>
      <c r="F407" s="2" t="s">
        <v>50</v>
      </c>
      <c r="G407" s="2" t="s">
        <v>53</v>
      </c>
      <c r="H407" s="2" t="s">
        <v>55</v>
      </c>
      <c r="I407" s="2" t="s">
        <v>43</v>
      </c>
      <c r="J407" s="112">
        <v>1156441.4275781249</v>
      </c>
    </row>
    <row r="408" spans="1:10" x14ac:dyDescent="0.25">
      <c r="A408" s="2" t="s">
        <v>37</v>
      </c>
      <c r="B408" s="2" t="s">
        <v>49</v>
      </c>
      <c r="C408" s="2" t="s">
        <v>48</v>
      </c>
      <c r="D408" s="108">
        <v>41730</v>
      </c>
      <c r="E408" s="2">
        <v>4</v>
      </c>
      <c r="F408" s="2" t="s">
        <v>50</v>
      </c>
      <c r="G408" s="2" t="s">
        <v>53</v>
      </c>
      <c r="H408" s="2" t="s">
        <v>55</v>
      </c>
      <c r="I408" s="2" t="s">
        <v>43</v>
      </c>
      <c r="J408" s="112">
        <v>629694.17062500003</v>
      </c>
    </row>
    <row r="409" spans="1:10" x14ac:dyDescent="0.25">
      <c r="A409" s="2" t="s">
        <v>37</v>
      </c>
      <c r="B409" s="2" t="s">
        <v>49</v>
      </c>
      <c r="C409" s="2" t="s">
        <v>48</v>
      </c>
      <c r="D409" s="108">
        <v>41760</v>
      </c>
      <c r="E409" s="2">
        <v>5</v>
      </c>
      <c r="F409" s="2" t="s">
        <v>50</v>
      </c>
      <c r="G409" s="2" t="s">
        <v>53</v>
      </c>
      <c r="H409" s="2" t="s">
        <v>55</v>
      </c>
      <c r="I409" s="2" t="s">
        <v>43</v>
      </c>
      <c r="J409" s="112">
        <v>813120.22593749978</v>
      </c>
    </row>
    <row r="410" spans="1:10" x14ac:dyDescent="0.25">
      <c r="A410" s="2" t="s">
        <v>37</v>
      </c>
      <c r="B410" s="2" t="s">
        <v>49</v>
      </c>
      <c r="C410" s="2" t="s">
        <v>48</v>
      </c>
      <c r="D410" s="108">
        <v>41791</v>
      </c>
      <c r="E410" s="2">
        <v>6</v>
      </c>
      <c r="F410" s="2" t="s">
        <v>50</v>
      </c>
      <c r="G410" s="2" t="s">
        <v>53</v>
      </c>
      <c r="H410" s="2" t="s">
        <v>55</v>
      </c>
      <c r="I410" s="2" t="s">
        <v>43</v>
      </c>
      <c r="J410" s="112">
        <v>1160616.2173125001</v>
      </c>
    </row>
    <row r="411" spans="1:10" x14ac:dyDescent="0.25">
      <c r="A411" s="2" t="s">
        <v>37</v>
      </c>
      <c r="B411" s="2" t="s">
        <v>49</v>
      </c>
      <c r="C411" s="2" t="s">
        <v>48</v>
      </c>
      <c r="D411" s="108">
        <v>41456</v>
      </c>
      <c r="E411" s="2">
        <v>7</v>
      </c>
      <c r="F411" s="2" t="s">
        <v>50</v>
      </c>
      <c r="G411" s="2" t="s">
        <v>56</v>
      </c>
      <c r="H411" s="2" t="s">
        <v>57</v>
      </c>
      <c r="I411" s="2" t="s">
        <v>43</v>
      </c>
      <c r="J411" s="112">
        <v>716589.40510871995</v>
      </c>
    </row>
    <row r="412" spans="1:10" x14ac:dyDescent="0.25">
      <c r="A412" s="2" t="s">
        <v>37</v>
      </c>
      <c r="B412" s="2" t="s">
        <v>49</v>
      </c>
      <c r="C412" s="2" t="s">
        <v>48</v>
      </c>
      <c r="D412" s="108">
        <v>41487</v>
      </c>
      <c r="E412" s="2">
        <v>8</v>
      </c>
      <c r="F412" s="2" t="s">
        <v>50</v>
      </c>
      <c r="G412" s="2" t="s">
        <v>56</v>
      </c>
      <c r="H412" s="2" t="s">
        <v>57</v>
      </c>
      <c r="I412" s="2" t="s">
        <v>43</v>
      </c>
      <c r="J412" s="112">
        <v>570887.05104287993</v>
      </c>
    </row>
    <row r="413" spans="1:10" x14ac:dyDescent="0.25">
      <c r="A413" s="2" t="s">
        <v>37</v>
      </c>
      <c r="B413" s="2" t="s">
        <v>49</v>
      </c>
      <c r="C413" s="2" t="s">
        <v>48</v>
      </c>
      <c r="D413" s="108">
        <v>41518</v>
      </c>
      <c r="E413" s="2">
        <v>9</v>
      </c>
      <c r="F413" s="2" t="s">
        <v>50</v>
      </c>
      <c r="G413" s="2" t="s">
        <v>56</v>
      </c>
      <c r="H413" s="2" t="s">
        <v>57</v>
      </c>
      <c r="I413" s="2" t="s">
        <v>43</v>
      </c>
      <c r="J413" s="112">
        <v>771704.02953071985</v>
      </c>
    </row>
    <row r="414" spans="1:10" x14ac:dyDescent="0.25">
      <c r="A414" s="2" t="s">
        <v>37</v>
      </c>
      <c r="B414" s="2" t="s">
        <v>49</v>
      </c>
      <c r="C414" s="2" t="s">
        <v>48</v>
      </c>
      <c r="D414" s="108">
        <v>41548</v>
      </c>
      <c r="E414" s="2">
        <v>10</v>
      </c>
      <c r="F414" s="2" t="s">
        <v>50</v>
      </c>
      <c r="G414" s="2" t="s">
        <v>56</v>
      </c>
      <c r="H414" s="2" t="s">
        <v>57</v>
      </c>
      <c r="I414" s="2" t="s">
        <v>43</v>
      </c>
      <c r="J414" s="112">
        <v>649114.99505423987</v>
      </c>
    </row>
    <row r="415" spans="1:10" x14ac:dyDescent="0.25">
      <c r="A415" s="2" t="s">
        <v>37</v>
      </c>
      <c r="B415" s="2" t="s">
        <v>49</v>
      </c>
      <c r="C415" s="2" t="s">
        <v>48</v>
      </c>
      <c r="D415" s="108">
        <v>41579</v>
      </c>
      <c r="E415" s="2">
        <v>11</v>
      </c>
      <c r="F415" s="2" t="s">
        <v>50</v>
      </c>
      <c r="G415" s="2" t="s">
        <v>56</v>
      </c>
      <c r="H415" s="2" t="s">
        <v>57</v>
      </c>
      <c r="I415" s="2" t="s">
        <v>43</v>
      </c>
      <c r="J415" s="112">
        <v>551990.42113644001</v>
      </c>
    </row>
    <row r="416" spans="1:10" x14ac:dyDescent="0.25">
      <c r="A416" s="2" t="s">
        <v>37</v>
      </c>
      <c r="B416" s="2" t="s">
        <v>49</v>
      </c>
      <c r="C416" s="2" t="s">
        <v>48</v>
      </c>
      <c r="D416" s="108">
        <v>41609</v>
      </c>
      <c r="E416" s="2">
        <v>12</v>
      </c>
      <c r="F416" s="2" t="s">
        <v>50</v>
      </c>
      <c r="G416" s="2" t="s">
        <v>56</v>
      </c>
      <c r="H416" s="2" t="s">
        <v>57</v>
      </c>
      <c r="I416" s="2" t="s">
        <v>43</v>
      </c>
      <c r="J416" s="112">
        <v>620132.77052999998</v>
      </c>
    </row>
    <row r="417" spans="1:10" x14ac:dyDescent="0.25">
      <c r="A417" s="2" t="s">
        <v>37</v>
      </c>
      <c r="B417" s="2" t="s">
        <v>49</v>
      </c>
      <c r="C417" s="2" t="s">
        <v>48</v>
      </c>
      <c r="D417" s="108">
        <v>41640</v>
      </c>
      <c r="E417" s="2">
        <v>1</v>
      </c>
      <c r="F417" s="2" t="s">
        <v>50</v>
      </c>
      <c r="G417" s="2" t="s">
        <v>56</v>
      </c>
      <c r="H417" s="2" t="s">
        <v>57</v>
      </c>
      <c r="I417" s="2" t="s">
        <v>43</v>
      </c>
      <c r="J417" s="112">
        <v>827610.39387000003</v>
      </c>
    </row>
    <row r="418" spans="1:10" x14ac:dyDescent="0.25">
      <c r="A418" s="2" t="s">
        <v>37</v>
      </c>
      <c r="B418" s="2" t="s">
        <v>49</v>
      </c>
      <c r="C418" s="2" t="s">
        <v>48</v>
      </c>
      <c r="D418" s="108">
        <v>41671</v>
      </c>
      <c r="E418" s="2">
        <v>2</v>
      </c>
      <c r="F418" s="2" t="s">
        <v>50</v>
      </c>
      <c r="G418" s="2" t="s">
        <v>56</v>
      </c>
      <c r="H418" s="2" t="s">
        <v>57</v>
      </c>
      <c r="I418" s="2" t="s">
        <v>43</v>
      </c>
      <c r="J418" s="112">
        <v>710692.53430499986</v>
      </c>
    </row>
    <row r="419" spans="1:10" x14ac:dyDescent="0.25">
      <c r="A419" s="2" t="s">
        <v>37</v>
      </c>
      <c r="B419" s="2" t="s">
        <v>49</v>
      </c>
      <c r="C419" s="2" t="s">
        <v>48</v>
      </c>
      <c r="D419" s="108">
        <v>41699</v>
      </c>
      <c r="E419" s="2">
        <v>3</v>
      </c>
      <c r="F419" s="2" t="s">
        <v>50</v>
      </c>
      <c r="G419" s="2" t="s">
        <v>56</v>
      </c>
      <c r="H419" s="2" t="s">
        <v>57</v>
      </c>
      <c r="I419" s="2" t="s">
        <v>43</v>
      </c>
      <c r="J419" s="112">
        <v>999165.39342749992</v>
      </c>
    </row>
    <row r="420" spans="1:10" x14ac:dyDescent="0.25">
      <c r="A420" s="2" t="s">
        <v>37</v>
      </c>
      <c r="B420" s="2" t="s">
        <v>49</v>
      </c>
      <c r="C420" s="2" t="s">
        <v>48</v>
      </c>
      <c r="D420" s="108">
        <v>41730</v>
      </c>
      <c r="E420" s="2">
        <v>4</v>
      </c>
      <c r="F420" s="2" t="s">
        <v>50</v>
      </c>
      <c r="G420" s="2" t="s">
        <v>56</v>
      </c>
      <c r="H420" s="2" t="s">
        <v>57</v>
      </c>
      <c r="I420" s="2" t="s">
        <v>43</v>
      </c>
      <c r="J420" s="112">
        <v>544055.76341999997</v>
      </c>
    </row>
    <row r="421" spans="1:10" x14ac:dyDescent="0.25">
      <c r="A421" s="2" t="s">
        <v>37</v>
      </c>
      <c r="B421" s="2" t="s">
        <v>49</v>
      </c>
      <c r="C421" s="2" t="s">
        <v>48</v>
      </c>
      <c r="D421" s="108">
        <v>41760</v>
      </c>
      <c r="E421" s="2">
        <v>5</v>
      </c>
      <c r="F421" s="2" t="s">
        <v>50</v>
      </c>
      <c r="G421" s="2" t="s">
        <v>56</v>
      </c>
      <c r="H421" s="2" t="s">
        <v>57</v>
      </c>
      <c r="I421" s="2" t="s">
        <v>43</v>
      </c>
      <c r="J421" s="112">
        <v>702535.87520999974</v>
      </c>
    </row>
    <row r="422" spans="1:10" x14ac:dyDescent="0.25">
      <c r="A422" s="2" t="s">
        <v>37</v>
      </c>
      <c r="B422" s="2" t="s">
        <v>49</v>
      </c>
      <c r="C422" s="2" t="s">
        <v>48</v>
      </c>
      <c r="D422" s="108">
        <v>41791</v>
      </c>
      <c r="E422" s="2">
        <v>6</v>
      </c>
      <c r="F422" s="2" t="s">
        <v>50</v>
      </c>
      <c r="G422" s="2" t="s">
        <v>56</v>
      </c>
      <c r="H422" s="2" t="s">
        <v>57</v>
      </c>
      <c r="I422" s="2" t="s">
        <v>43</v>
      </c>
      <c r="J422" s="112">
        <v>1002772.411758</v>
      </c>
    </row>
    <row r="423" spans="1:10" x14ac:dyDescent="0.25">
      <c r="A423" s="2" t="s">
        <v>37</v>
      </c>
      <c r="B423" s="2" t="s">
        <v>49</v>
      </c>
      <c r="C423" s="2" t="s">
        <v>48</v>
      </c>
      <c r="D423" s="108">
        <v>41456</v>
      </c>
      <c r="E423" s="2">
        <v>7</v>
      </c>
      <c r="F423" s="2" t="s">
        <v>50</v>
      </c>
      <c r="G423" s="2" t="s">
        <v>56</v>
      </c>
      <c r="H423" s="2" t="s">
        <v>58</v>
      </c>
      <c r="I423" s="2" t="s">
        <v>43</v>
      </c>
      <c r="J423" s="112">
        <v>251329.05622500001</v>
      </c>
    </row>
    <row r="424" spans="1:10" x14ac:dyDescent="0.25">
      <c r="A424" s="2" t="s">
        <v>37</v>
      </c>
      <c r="B424" s="2" t="s">
        <v>49</v>
      </c>
      <c r="C424" s="2" t="s">
        <v>48</v>
      </c>
      <c r="D424" s="108">
        <v>41487</v>
      </c>
      <c r="E424" s="2">
        <v>8</v>
      </c>
      <c r="F424" s="2" t="s">
        <v>50</v>
      </c>
      <c r="G424" s="2" t="s">
        <v>56</v>
      </c>
      <c r="H424" s="2" t="s">
        <v>58</v>
      </c>
      <c r="I424" s="2" t="s">
        <v>43</v>
      </c>
      <c r="J424" s="112">
        <v>200226.9399</v>
      </c>
    </row>
    <row r="425" spans="1:10" x14ac:dyDescent="0.25">
      <c r="A425" s="2" t="s">
        <v>37</v>
      </c>
      <c r="B425" s="2" t="s">
        <v>49</v>
      </c>
      <c r="C425" s="2" t="s">
        <v>48</v>
      </c>
      <c r="D425" s="108">
        <v>41518</v>
      </c>
      <c r="E425" s="2">
        <v>9</v>
      </c>
      <c r="F425" s="2" t="s">
        <v>50</v>
      </c>
      <c r="G425" s="2" t="s">
        <v>56</v>
      </c>
      <c r="H425" s="2" t="s">
        <v>58</v>
      </c>
      <c r="I425" s="2" t="s">
        <v>43</v>
      </c>
      <c r="J425" s="112">
        <v>270659.38184999995</v>
      </c>
    </row>
    <row r="426" spans="1:10" x14ac:dyDescent="0.25">
      <c r="A426" s="2" t="s">
        <v>37</v>
      </c>
      <c r="B426" s="2" t="s">
        <v>49</v>
      </c>
      <c r="C426" s="2" t="s">
        <v>48</v>
      </c>
      <c r="D426" s="108">
        <v>41548</v>
      </c>
      <c r="E426" s="2">
        <v>10</v>
      </c>
      <c r="F426" s="2" t="s">
        <v>50</v>
      </c>
      <c r="G426" s="2" t="s">
        <v>56</v>
      </c>
      <c r="H426" s="2" t="s">
        <v>58</v>
      </c>
      <c r="I426" s="2" t="s">
        <v>43</v>
      </c>
      <c r="J426" s="112">
        <v>227663.78894999996</v>
      </c>
    </row>
    <row r="427" spans="1:10" x14ac:dyDescent="0.25">
      <c r="A427" s="2" t="s">
        <v>37</v>
      </c>
      <c r="B427" s="2" t="s">
        <v>49</v>
      </c>
      <c r="C427" s="2" t="s">
        <v>48</v>
      </c>
      <c r="D427" s="108">
        <v>41579</v>
      </c>
      <c r="E427" s="2">
        <v>11</v>
      </c>
      <c r="F427" s="2" t="s">
        <v>50</v>
      </c>
      <c r="G427" s="2" t="s">
        <v>56</v>
      </c>
      <c r="H427" s="2" t="s">
        <v>58</v>
      </c>
      <c r="I427" s="2" t="s">
        <v>43</v>
      </c>
      <c r="J427" s="112">
        <v>193599.33401250001</v>
      </c>
    </row>
    <row r="428" spans="1:10" x14ac:dyDescent="0.25">
      <c r="A428" s="2" t="s">
        <v>37</v>
      </c>
      <c r="B428" s="2" t="s">
        <v>49</v>
      </c>
      <c r="C428" s="2" t="s">
        <v>48</v>
      </c>
      <c r="D428" s="108">
        <v>41609</v>
      </c>
      <c r="E428" s="2">
        <v>12</v>
      </c>
      <c r="F428" s="2" t="s">
        <v>50</v>
      </c>
      <c r="G428" s="2" t="s">
        <v>56</v>
      </c>
      <c r="H428" s="2" t="s">
        <v>58</v>
      </c>
      <c r="I428" s="2" t="s">
        <v>43</v>
      </c>
      <c r="J428" s="112">
        <v>143549.25243750002</v>
      </c>
    </row>
    <row r="429" spans="1:10" x14ac:dyDescent="0.25">
      <c r="A429" s="2" t="s">
        <v>37</v>
      </c>
      <c r="B429" s="2" t="s">
        <v>49</v>
      </c>
      <c r="C429" s="2" t="s">
        <v>48</v>
      </c>
      <c r="D429" s="108">
        <v>41640</v>
      </c>
      <c r="E429" s="2">
        <v>1</v>
      </c>
      <c r="F429" s="2" t="s">
        <v>50</v>
      </c>
      <c r="G429" s="2" t="s">
        <v>56</v>
      </c>
      <c r="H429" s="2" t="s">
        <v>58</v>
      </c>
      <c r="I429" s="2" t="s">
        <v>43</v>
      </c>
      <c r="J429" s="112">
        <v>153261.18405000001</v>
      </c>
    </row>
    <row r="430" spans="1:10" x14ac:dyDescent="0.25">
      <c r="A430" s="2" t="s">
        <v>37</v>
      </c>
      <c r="B430" s="2" t="s">
        <v>49</v>
      </c>
      <c r="C430" s="2" t="s">
        <v>48</v>
      </c>
      <c r="D430" s="108">
        <v>41671</v>
      </c>
      <c r="E430" s="2">
        <v>2</v>
      </c>
      <c r="F430" s="2" t="s">
        <v>50</v>
      </c>
      <c r="G430" s="2" t="s">
        <v>56</v>
      </c>
      <c r="H430" s="2" t="s">
        <v>58</v>
      </c>
      <c r="I430" s="2" t="s">
        <v>43</v>
      </c>
      <c r="J430" s="112">
        <v>131609.72857499999</v>
      </c>
    </row>
    <row r="431" spans="1:10" x14ac:dyDescent="0.25">
      <c r="A431" s="2" t="s">
        <v>37</v>
      </c>
      <c r="B431" s="2" t="s">
        <v>49</v>
      </c>
      <c r="C431" s="2" t="s">
        <v>48</v>
      </c>
      <c r="D431" s="108">
        <v>41699</v>
      </c>
      <c r="E431" s="2">
        <v>3</v>
      </c>
      <c r="F431" s="2" t="s">
        <v>50</v>
      </c>
      <c r="G431" s="2" t="s">
        <v>56</v>
      </c>
      <c r="H431" s="2" t="s">
        <v>58</v>
      </c>
      <c r="I431" s="2" t="s">
        <v>43</v>
      </c>
      <c r="J431" s="112">
        <v>185030.62841250002</v>
      </c>
    </row>
    <row r="432" spans="1:10" x14ac:dyDescent="0.25">
      <c r="A432" s="2" t="s">
        <v>37</v>
      </c>
      <c r="B432" s="2" t="s">
        <v>49</v>
      </c>
      <c r="C432" s="2" t="s">
        <v>48</v>
      </c>
      <c r="D432" s="108">
        <v>41730</v>
      </c>
      <c r="E432" s="2">
        <v>4</v>
      </c>
      <c r="F432" s="2" t="s">
        <v>50</v>
      </c>
      <c r="G432" s="2" t="s">
        <v>56</v>
      </c>
      <c r="H432" s="2" t="s">
        <v>58</v>
      </c>
      <c r="I432" s="2" t="s">
        <v>43</v>
      </c>
      <c r="J432" s="112">
        <v>100751.0673</v>
      </c>
    </row>
    <row r="433" spans="1:10" x14ac:dyDescent="0.25">
      <c r="A433" s="2" t="s">
        <v>37</v>
      </c>
      <c r="B433" s="2" t="s">
        <v>49</v>
      </c>
      <c r="C433" s="2" t="s">
        <v>48</v>
      </c>
      <c r="D433" s="108">
        <v>41760</v>
      </c>
      <c r="E433" s="2">
        <v>5</v>
      </c>
      <c r="F433" s="2" t="s">
        <v>50</v>
      </c>
      <c r="G433" s="2" t="s">
        <v>56</v>
      </c>
      <c r="H433" s="2" t="s">
        <v>58</v>
      </c>
      <c r="I433" s="2" t="s">
        <v>43</v>
      </c>
      <c r="J433" s="112">
        <v>130099.23614999997</v>
      </c>
    </row>
    <row r="434" spans="1:10" x14ac:dyDescent="0.25">
      <c r="A434" s="2" t="s">
        <v>37</v>
      </c>
      <c r="B434" s="2" t="s">
        <v>49</v>
      </c>
      <c r="C434" s="2" t="s">
        <v>48</v>
      </c>
      <c r="D434" s="108">
        <v>41791</v>
      </c>
      <c r="E434" s="2">
        <v>6</v>
      </c>
      <c r="F434" s="2" t="s">
        <v>50</v>
      </c>
      <c r="G434" s="2" t="s">
        <v>56</v>
      </c>
      <c r="H434" s="2" t="s">
        <v>58</v>
      </c>
      <c r="I434" s="2" t="s">
        <v>43</v>
      </c>
      <c r="J434" s="112">
        <v>232123.24346250005</v>
      </c>
    </row>
    <row r="435" spans="1:10" x14ac:dyDescent="0.25">
      <c r="A435" s="2" t="s">
        <v>37</v>
      </c>
      <c r="B435" s="2" t="s">
        <v>49</v>
      </c>
      <c r="C435" s="2" t="s">
        <v>48</v>
      </c>
      <c r="D435" s="108">
        <v>41456</v>
      </c>
      <c r="E435" s="2">
        <v>7</v>
      </c>
      <c r="F435" s="2" t="s">
        <v>50</v>
      </c>
      <c r="G435" s="2" t="s">
        <v>56</v>
      </c>
      <c r="H435" s="2" t="s">
        <v>59</v>
      </c>
      <c r="I435" s="2" t="s">
        <v>43</v>
      </c>
      <c r="J435" s="112">
        <v>623296.05943799997</v>
      </c>
    </row>
    <row r="436" spans="1:10" x14ac:dyDescent="0.25">
      <c r="A436" s="2" t="s">
        <v>37</v>
      </c>
      <c r="B436" s="2" t="s">
        <v>49</v>
      </c>
      <c r="C436" s="2" t="s">
        <v>48</v>
      </c>
      <c r="D436" s="108">
        <v>41487</v>
      </c>
      <c r="E436" s="2">
        <v>8</v>
      </c>
      <c r="F436" s="2" t="s">
        <v>50</v>
      </c>
      <c r="G436" s="2" t="s">
        <v>56</v>
      </c>
      <c r="H436" s="2" t="s">
        <v>59</v>
      </c>
      <c r="I436" s="2" t="s">
        <v>43</v>
      </c>
      <c r="J436" s="112">
        <v>496562.81095199991</v>
      </c>
    </row>
    <row r="437" spans="1:10" x14ac:dyDescent="0.25">
      <c r="A437" s="2" t="s">
        <v>37</v>
      </c>
      <c r="B437" s="2" t="s">
        <v>49</v>
      </c>
      <c r="C437" s="2" t="s">
        <v>48</v>
      </c>
      <c r="D437" s="108">
        <v>41518</v>
      </c>
      <c r="E437" s="2">
        <v>9</v>
      </c>
      <c r="F437" s="2" t="s">
        <v>50</v>
      </c>
      <c r="G437" s="2" t="s">
        <v>56</v>
      </c>
      <c r="H437" s="2" t="s">
        <v>59</v>
      </c>
      <c r="I437" s="2" t="s">
        <v>43</v>
      </c>
      <c r="J437" s="112">
        <v>671235.2669879999</v>
      </c>
    </row>
    <row r="438" spans="1:10" x14ac:dyDescent="0.25">
      <c r="A438" s="2" t="s">
        <v>37</v>
      </c>
      <c r="B438" s="2" t="s">
        <v>49</v>
      </c>
      <c r="C438" s="2" t="s">
        <v>48</v>
      </c>
      <c r="D438" s="108">
        <v>41548</v>
      </c>
      <c r="E438" s="2">
        <v>10</v>
      </c>
      <c r="F438" s="2" t="s">
        <v>50</v>
      </c>
      <c r="G438" s="2" t="s">
        <v>56</v>
      </c>
      <c r="H438" s="2" t="s">
        <v>59</v>
      </c>
      <c r="I438" s="2" t="s">
        <v>43</v>
      </c>
      <c r="J438" s="112">
        <v>564606.19659599988</v>
      </c>
    </row>
    <row r="439" spans="1:10" x14ac:dyDescent="0.25">
      <c r="A439" s="2" t="s">
        <v>37</v>
      </c>
      <c r="B439" s="2" t="s">
        <v>49</v>
      </c>
      <c r="C439" s="2" t="s">
        <v>48</v>
      </c>
      <c r="D439" s="108">
        <v>41579</v>
      </c>
      <c r="E439" s="2">
        <v>11</v>
      </c>
      <c r="F439" s="2" t="s">
        <v>50</v>
      </c>
      <c r="G439" s="2" t="s">
        <v>56</v>
      </c>
      <c r="H439" s="2" t="s">
        <v>59</v>
      </c>
      <c r="I439" s="2" t="s">
        <v>43</v>
      </c>
      <c r="J439" s="112">
        <v>480126.34835100005</v>
      </c>
    </row>
    <row r="440" spans="1:10" x14ac:dyDescent="0.25">
      <c r="A440" s="2" t="s">
        <v>37</v>
      </c>
      <c r="B440" s="2" t="s">
        <v>49</v>
      </c>
      <c r="C440" s="2" t="s">
        <v>48</v>
      </c>
      <c r="D440" s="108">
        <v>41609</v>
      </c>
      <c r="E440" s="2">
        <v>12</v>
      </c>
      <c r="F440" s="2" t="s">
        <v>50</v>
      </c>
      <c r="G440" s="2" t="s">
        <v>56</v>
      </c>
      <c r="H440" s="2" t="s">
        <v>59</v>
      </c>
      <c r="I440" s="2" t="s">
        <v>43</v>
      </c>
      <c r="J440" s="112">
        <v>356002.146045</v>
      </c>
    </row>
    <row r="441" spans="1:10" x14ac:dyDescent="0.25">
      <c r="A441" s="2" t="s">
        <v>37</v>
      </c>
      <c r="B441" s="2" t="s">
        <v>49</v>
      </c>
      <c r="C441" s="2" t="s">
        <v>48</v>
      </c>
      <c r="D441" s="108">
        <v>41640</v>
      </c>
      <c r="E441" s="2">
        <v>1</v>
      </c>
      <c r="F441" s="2" t="s">
        <v>50</v>
      </c>
      <c r="G441" s="2" t="s">
        <v>56</v>
      </c>
      <c r="H441" s="2" t="s">
        <v>59</v>
      </c>
      <c r="I441" s="2" t="s">
        <v>43</v>
      </c>
      <c r="J441" s="112">
        <v>380087.73644399998</v>
      </c>
    </row>
    <row r="442" spans="1:10" x14ac:dyDescent="0.25">
      <c r="A442" s="2" t="s">
        <v>37</v>
      </c>
      <c r="B442" s="2" t="s">
        <v>49</v>
      </c>
      <c r="C442" s="2" t="s">
        <v>48</v>
      </c>
      <c r="D442" s="108">
        <v>41671</v>
      </c>
      <c r="E442" s="2">
        <v>2</v>
      </c>
      <c r="F442" s="2" t="s">
        <v>50</v>
      </c>
      <c r="G442" s="2" t="s">
        <v>56</v>
      </c>
      <c r="H442" s="2" t="s">
        <v>59</v>
      </c>
      <c r="I442" s="2" t="s">
        <v>43</v>
      </c>
      <c r="J442" s="112">
        <v>326392.12686599995</v>
      </c>
    </row>
    <row r="443" spans="1:10" x14ac:dyDescent="0.25">
      <c r="A443" s="2" t="s">
        <v>37</v>
      </c>
      <c r="B443" s="2" t="s">
        <v>49</v>
      </c>
      <c r="C443" s="2" t="s">
        <v>48</v>
      </c>
      <c r="D443" s="108">
        <v>41699</v>
      </c>
      <c r="E443" s="2">
        <v>3</v>
      </c>
      <c r="F443" s="2" t="s">
        <v>50</v>
      </c>
      <c r="G443" s="2" t="s">
        <v>56</v>
      </c>
      <c r="H443" s="2" t="s">
        <v>59</v>
      </c>
      <c r="I443" s="2" t="s">
        <v>43</v>
      </c>
      <c r="J443" s="112">
        <v>458875.95846300002</v>
      </c>
    </row>
    <row r="444" spans="1:10" x14ac:dyDescent="0.25">
      <c r="A444" s="2" t="s">
        <v>37</v>
      </c>
      <c r="B444" s="2" t="s">
        <v>49</v>
      </c>
      <c r="C444" s="2" t="s">
        <v>48</v>
      </c>
      <c r="D444" s="108">
        <v>41730</v>
      </c>
      <c r="E444" s="2">
        <v>4</v>
      </c>
      <c r="F444" s="2" t="s">
        <v>50</v>
      </c>
      <c r="G444" s="2" t="s">
        <v>56</v>
      </c>
      <c r="H444" s="2" t="s">
        <v>59</v>
      </c>
      <c r="I444" s="2" t="s">
        <v>43</v>
      </c>
      <c r="J444" s="112">
        <v>249862.64690399999</v>
      </c>
    </row>
    <row r="445" spans="1:10" x14ac:dyDescent="0.25">
      <c r="A445" s="2" t="s">
        <v>37</v>
      </c>
      <c r="B445" s="2" t="s">
        <v>49</v>
      </c>
      <c r="C445" s="2" t="s">
        <v>48</v>
      </c>
      <c r="D445" s="108">
        <v>41760</v>
      </c>
      <c r="E445" s="2">
        <v>5</v>
      </c>
      <c r="F445" s="2" t="s">
        <v>50</v>
      </c>
      <c r="G445" s="2" t="s">
        <v>56</v>
      </c>
      <c r="H445" s="2" t="s">
        <v>59</v>
      </c>
      <c r="I445" s="2" t="s">
        <v>43</v>
      </c>
      <c r="J445" s="112">
        <v>322646.10565199988</v>
      </c>
    </row>
    <row r="446" spans="1:10" x14ac:dyDescent="0.25">
      <c r="A446" s="2" t="s">
        <v>37</v>
      </c>
      <c r="B446" s="2" t="s">
        <v>49</v>
      </c>
      <c r="C446" s="2" t="s">
        <v>48</v>
      </c>
      <c r="D446" s="108">
        <v>41791</v>
      </c>
      <c r="E446" s="2">
        <v>6</v>
      </c>
      <c r="F446" s="2" t="s">
        <v>50</v>
      </c>
      <c r="G446" s="2" t="s">
        <v>56</v>
      </c>
      <c r="H446" s="2" t="s">
        <v>59</v>
      </c>
      <c r="I446" s="2" t="s">
        <v>43</v>
      </c>
      <c r="J446" s="112">
        <v>575665.6437870001</v>
      </c>
    </row>
    <row r="447" spans="1:10" x14ac:dyDescent="0.25">
      <c r="A447" s="2" t="s">
        <v>37</v>
      </c>
      <c r="B447" s="2" t="s">
        <v>49</v>
      </c>
      <c r="C447" s="2" t="s">
        <v>48</v>
      </c>
      <c r="D447" s="108">
        <v>41456</v>
      </c>
      <c r="E447" s="2">
        <v>7</v>
      </c>
      <c r="F447" s="2" t="s">
        <v>50</v>
      </c>
      <c r="G447" s="2" t="s">
        <v>56</v>
      </c>
      <c r="H447" s="2" t="s">
        <v>60</v>
      </c>
      <c r="I447" s="2" t="s">
        <v>43</v>
      </c>
      <c r="J447" s="112">
        <v>211116.407229</v>
      </c>
    </row>
    <row r="448" spans="1:10" x14ac:dyDescent="0.25">
      <c r="A448" s="2" t="s">
        <v>37</v>
      </c>
      <c r="B448" s="2" t="s">
        <v>49</v>
      </c>
      <c r="C448" s="2" t="s">
        <v>48</v>
      </c>
      <c r="D448" s="108">
        <v>41487</v>
      </c>
      <c r="E448" s="2">
        <v>8</v>
      </c>
      <c r="F448" s="2" t="s">
        <v>50</v>
      </c>
      <c r="G448" s="2" t="s">
        <v>56</v>
      </c>
      <c r="H448" s="2" t="s">
        <v>60</v>
      </c>
      <c r="I448" s="2" t="s">
        <v>43</v>
      </c>
      <c r="J448" s="112">
        <v>168190.62951599999</v>
      </c>
    </row>
    <row r="449" spans="1:10" x14ac:dyDescent="0.25">
      <c r="A449" s="2" t="s">
        <v>37</v>
      </c>
      <c r="B449" s="2" t="s">
        <v>49</v>
      </c>
      <c r="C449" s="2" t="s">
        <v>48</v>
      </c>
      <c r="D449" s="108">
        <v>41518</v>
      </c>
      <c r="E449" s="2">
        <v>9</v>
      </c>
      <c r="F449" s="2" t="s">
        <v>50</v>
      </c>
      <c r="G449" s="2" t="s">
        <v>56</v>
      </c>
      <c r="H449" s="2" t="s">
        <v>60</v>
      </c>
      <c r="I449" s="2" t="s">
        <v>43</v>
      </c>
      <c r="J449" s="112">
        <v>227353.88075399998</v>
      </c>
    </row>
    <row r="450" spans="1:10" x14ac:dyDescent="0.25">
      <c r="A450" s="2" t="s">
        <v>37</v>
      </c>
      <c r="B450" s="2" t="s">
        <v>49</v>
      </c>
      <c r="C450" s="2" t="s">
        <v>48</v>
      </c>
      <c r="D450" s="108">
        <v>41548</v>
      </c>
      <c r="E450" s="2">
        <v>10</v>
      </c>
      <c r="F450" s="2" t="s">
        <v>50</v>
      </c>
      <c r="G450" s="2" t="s">
        <v>56</v>
      </c>
      <c r="H450" s="2" t="s">
        <v>60</v>
      </c>
      <c r="I450" s="2" t="s">
        <v>43</v>
      </c>
      <c r="J450" s="112">
        <v>191237.58271799999</v>
      </c>
    </row>
    <row r="451" spans="1:10" x14ac:dyDescent="0.25">
      <c r="A451" s="2" t="s">
        <v>37</v>
      </c>
      <c r="B451" s="2" t="s">
        <v>49</v>
      </c>
      <c r="C451" s="2" t="s">
        <v>48</v>
      </c>
      <c r="D451" s="108">
        <v>41579</v>
      </c>
      <c r="E451" s="2">
        <v>11</v>
      </c>
      <c r="F451" s="2" t="s">
        <v>50</v>
      </c>
      <c r="G451" s="2" t="s">
        <v>56</v>
      </c>
      <c r="H451" s="2" t="s">
        <v>60</v>
      </c>
      <c r="I451" s="2" t="s">
        <v>43</v>
      </c>
      <c r="J451" s="112">
        <v>162623.44057050001</v>
      </c>
    </row>
    <row r="452" spans="1:10" x14ac:dyDescent="0.25">
      <c r="A452" s="2" t="s">
        <v>37</v>
      </c>
      <c r="B452" s="2" t="s">
        <v>49</v>
      </c>
      <c r="C452" s="2" t="s">
        <v>48</v>
      </c>
      <c r="D452" s="108">
        <v>41609</v>
      </c>
      <c r="E452" s="2">
        <v>12</v>
      </c>
      <c r="F452" s="2" t="s">
        <v>50</v>
      </c>
      <c r="G452" s="2" t="s">
        <v>56</v>
      </c>
      <c r="H452" s="2" t="s">
        <v>60</v>
      </c>
      <c r="I452" s="2" t="s">
        <v>43</v>
      </c>
      <c r="J452" s="112">
        <v>120581.37204750002</v>
      </c>
    </row>
    <row r="453" spans="1:10" x14ac:dyDescent="0.25">
      <c r="A453" s="2" t="s">
        <v>37</v>
      </c>
      <c r="B453" s="2" t="s">
        <v>49</v>
      </c>
      <c r="C453" s="2" t="s">
        <v>48</v>
      </c>
      <c r="D453" s="108">
        <v>41640</v>
      </c>
      <c r="E453" s="2">
        <v>1</v>
      </c>
      <c r="F453" s="2" t="s">
        <v>50</v>
      </c>
      <c r="G453" s="2" t="s">
        <v>56</v>
      </c>
      <c r="H453" s="2" t="s">
        <v>60</v>
      </c>
      <c r="I453" s="2" t="s">
        <v>43</v>
      </c>
      <c r="J453" s="112">
        <v>128739.394602</v>
      </c>
    </row>
    <row r="454" spans="1:10" x14ac:dyDescent="0.25">
      <c r="A454" s="2" t="s">
        <v>37</v>
      </c>
      <c r="B454" s="2" t="s">
        <v>49</v>
      </c>
      <c r="C454" s="2" t="s">
        <v>48</v>
      </c>
      <c r="D454" s="108">
        <v>41671</v>
      </c>
      <c r="E454" s="2">
        <v>2</v>
      </c>
      <c r="F454" s="2" t="s">
        <v>50</v>
      </c>
      <c r="G454" s="2" t="s">
        <v>56</v>
      </c>
      <c r="H454" s="2" t="s">
        <v>60</v>
      </c>
      <c r="I454" s="2" t="s">
        <v>43</v>
      </c>
      <c r="J454" s="112">
        <v>110552.17200299999</v>
      </c>
    </row>
    <row r="455" spans="1:10" x14ac:dyDescent="0.25">
      <c r="A455" s="2" t="s">
        <v>37</v>
      </c>
      <c r="B455" s="2" t="s">
        <v>49</v>
      </c>
      <c r="C455" s="2" t="s">
        <v>48</v>
      </c>
      <c r="D455" s="108">
        <v>41699</v>
      </c>
      <c r="E455" s="2">
        <v>3</v>
      </c>
      <c r="F455" s="2" t="s">
        <v>50</v>
      </c>
      <c r="G455" s="2" t="s">
        <v>56</v>
      </c>
      <c r="H455" s="2" t="s">
        <v>60</v>
      </c>
      <c r="I455" s="2" t="s">
        <v>43</v>
      </c>
      <c r="J455" s="112">
        <v>155425.7278665</v>
      </c>
    </row>
    <row r="456" spans="1:10" x14ac:dyDescent="0.25">
      <c r="A456" s="2" t="s">
        <v>37</v>
      </c>
      <c r="B456" s="2" t="s">
        <v>49</v>
      </c>
      <c r="C456" s="2" t="s">
        <v>48</v>
      </c>
      <c r="D456" s="108">
        <v>41730</v>
      </c>
      <c r="E456" s="2">
        <v>4</v>
      </c>
      <c r="F456" s="2" t="s">
        <v>50</v>
      </c>
      <c r="G456" s="2" t="s">
        <v>56</v>
      </c>
      <c r="H456" s="2" t="s">
        <v>60</v>
      </c>
      <c r="I456" s="2" t="s">
        <v>43</v>
      </c>
      <c r="J456" s="112">
        <v>84630.896531999999</v>
      </c>
    </row>
    <row r="457" spans="1:10" x14ac:dyDescent="0.25">
      <c r="A457" s="2" t="s">
        <v>37</v>
      </c>
      <c r="B457" s="2" t="s">
        <v>49</v>
      </c>
      <c r="C457" s="2" t="s">
        <v>48</v>
      </c>
      <c r="D457" s="108">
        <v>41760</v>
      </c>
      <c r="E457" s="2">
        <v>5</v>
      </c>
      <c r="F457" s="2" t="s">
        <v>50</v>
      </c>
      <c r="G457" s="2" t="s">
        <v>56</v>
      </c>
      <c r="H457" s="2" t="s">
        <v>60</v>
      </c>
      <c r="I457" s="2" t="s">
        <v>43</v>
      </c>
      <c r="J457" s="112">
        <v>109283.35836599997</v>
      </c>
    </row>
    <row r="458" spans="1:10" x14ac:dyDescent="0.25">
      <c r="A458" s="2" t="s">
        <v>37</v>
      </c>
      <c r="B458" s="2" t="s">
        <v>49</v>
      </c>
      <c r="C458" s="2" t="s">
        <v>48</v>
      </c>
      <c r="D458" s="108">
        <v>41791</v>
      </c>
      <c r="E458" s="2">
        <v>6</v>
      </c>
      <c r="F458" s="2" t="s">
        <v>50</v>
      </c>
      <c r="G458" s="2" t="s">
        <v>56</v>
      </c>
      <c r="H458" s="2" t="s">
        <v>60</v>
      </c>
      <c r="I458" s="2" t="s">
        <v>43</v>
      </c>
      <c r="J458" s="112">
        <v>194983.52450850004</v>
      </c>
    </row>
    <row r="459" spans="1:10" x14ac:dyDescent="0.25">
      <c r="A459" s="2" t="s">
        <v>37</v>
      </c>
      <c r="B459" s="2" t="s">
        <v>49</v>
      </c>
      <c r="C459" s="2" t="s">
        <v>48</v>
      </c>
      <c r="D459" s="108">
        <v>41456</v>
      </c>
      <c r="E459" s="2">
        <v>7</v>
      </c>
      <c r="F459" s="2" t="s">
        <v>50</v>
      </c>
      <c r="G459" s="2" t="s">
        <v>61</v>
      </c>
      <c r="H459" s="2" t="s">
        <v>62</v>
      </c>
      <c r="I459" s="2" t="s">
        <v>43</v>
      </c>
      <c r="J459" s="112">
        <v>3015948.6746999999</v>
      </c>
    </row>
    <row r="460" spans="1:10" x14ac:dyDescent="0.25">
      <c r="A460" s="2" t="s">
        <v>37</v>
      </c>
      <c r="B460" s="2" t="s">
        <v>49</v>
      </c>
      <c r="C460" s="2" t="s">
        <v>48</v>
      </c>
      <c r="D460" s="108">
        <v>41487</v>
      </c>
      <c r="E460" s="2">
        <v>8</v>
      </c>
      <c r="F460" s="2" t="s">
        <v>50</v>
      </c>
      <c r="G460" s="2" t="s">
        <v>61</v>
      </c>
      <c r="H460" s="2" t="s">
        <v>62</v>
      </c>
      <c r="I460" s="2" t="s">
        <v>43</v>
      </c>
      <c r="J460" s="112">
        <v>2402723.2787999995</v>
      </c>
    </row>
    <row r="461" spans="1:10" x14ac:dyDescent="0.25">
      <c r="A461" s="2" t="s">
        <v>37</v>
      </c>
      <c r="B461" s="2" t="s">
        <v>49</v>
      </c>
      <c r="C461" s="2" t="s">
        <v>48</v>
      </c>
      <c r="D461" s="108">
        <v>41518</v>
      </c>
      <c r="E461" s="2">
        <v>9</v>
      </c>
      <c r="F461" s="2" t="s">
        <v>50</v>
      </c>
      <c r="G461" s="2" t="s">
        <v>61</v>
      </c>
      <c r="H461" s="2" t="s">
        <v>62</v>
      </c>
      <c r="I461" s="2" t="s">
        <v>43</v>
      </c>
      <c r="J461" s="112">
        <v>3247912.5821999996</v>
      </c>
    </row>
    <row r="462" spans="1:10" x14ac:dyDescent="0.25">
      <c r="A462" s="2" t="s">
        <v>37</v>
      </c>
      <c r="B462" s="2" t="s">
        <v>49</v>
      </c>
      <c r="C462" s="2" t="s">
        <v>48</v>
      </c>
      <c r="D462" s="108">
        <v>41548</v>
      </c>
      <c r="E462" s="2">
        <v>10</v>
      </c>
      <c r="F462" s="2" t="s">
        <v>50</v>
      </c>
      <c r="G462" s="2" t="s">
        <v>61</v>
      </c>
      <c r="H462" s="2" t="s">
        <v>62</v>
      </c>
      <c r="I462" s="2" t="s">
        <v>43</v>
      </c>
      <c r="J462" s="112">
        <v>2731965.4673999995</v>
      </c>
    </row>
    <row r="463" spans="1:10" x14ac:dyDescent="0.25">
      <c r="A463" s="2" t="s">
        <v>37</v>
      </c>
      <c r="B463" s="2" t="s">
        <v>49</v>
      </c>
      <c r="C463" s="2" t="s">
        <v>48</v>
      </c>
      <c r="D463" s="108">
        <v>41579</v>
      </c>
      <c r="E463" s="2">
        <v>11</v>
      </c>
      <c r="F463" s="2" t="s">
        <v>50</v>
      </c>
      <c r="G463" s="2" t="s">
        <v>61</v>
      </c>
      <c r="H463" s="2" t="s">
        <v>62</v>
      </c>
      <c r="I463" s="2" t="s">
        <v>43</v>
      </c>
      <c r="J463" s="112">
        <v>2323192.0081500001</v>
      </c>
    </row>
    <row r="464" spans="1:10" x14ac:dyDescent="0.25">
      <c r="A464" s="2" t="s">
        <v>37</v>
      </c>
      <c r="B464" s="2" t="s">
        <v>49</v>
      </c>
      <c r="C464" s="2" t="s">
        <v>48</v>
      </c>
      <c r="D464" s="108">
        <v>41609</v>
      </c>
      <c r="E464" s="2">
        <v>12</v>
      </c>
      <c r="F464" s="2" t="s">
        <v>50</v>
      </c>
      <c r="G464" s="2" t="s">
        <v>61</v>
      </c>
      <c r="H464" s="2" t="s">
        <v>62</v>
      </c>
      <c r="I464" s="2" t="s">
        <v>43</v>
      </c>
      <c r="J464" s="112">
        <v>1722591.0292499999</v>
      </c>
    </row>
    <row r="465" spans="1:11" x14ac:dyDescent="0.25">
      <c r="A465" s="2" t="s">
        <v>37</v>
      </c>
      <c r="B465" s="2" t="s">
        <v>49</v>
      </c>
      <c r="C465" s="2" t="s">
        <v>48</v>
      </c>
      <c r="D465" s="108">
        <v>41640</v>
      </c>
      <c r="E465" s="2">
        <v>1</v>
      </c>
      <c r="F465" s="2" t="s">
        <v>50</v>
      </c>
      <c r="G465" s="2" t="s">
        <v>61</v>
      </c>
      <c r="H465" s="2" t="s">
        <v>62</v>
      </c>
      <c r="I465" s="2" t="s">
        <v>43</v>
      </c>
      <c r="J465" s="112">
        <v>1839134.2085999998</v>
      </c>
    </row>
    <row r="466" spans="1:11" x14ac:dyDescent="0.25">
      <c r="A466" s="2" t="s">
        <v>37</v>
      </c>
      <c r="B466" s="2" t="s">
        <v>49</v>
      </c>
      <c r="C466" s="2" t="s">
        <v>48</v>
      </c>
      <c r="D466" s="108">
        <v>41671</v>
      </c>
      <c r="E466" s="2">
        <v>2</v>
      </c>
      <c r="F466" s="2" t="s">
        <v>50</v>
      </c>
      <c r="G466" s="2" t="s">
        <v>61</v>
      </c>
      <c r="H466" s="2" t="s">
        <v>62</v>
      </c>
      <c r="I466" s="2" t="s">
        <v>43</v>
      </c>
      <c r="J466" s="112">
        <v>2579316.7429</v>
      </c>
    </row>
    <row r="467" spans="1:11" x14ac:dyDescent="0.25">
      <c r="A467" s="2" t="s">
        <v>37</v>
      </c>
      <c r="B467" s="2" t="s">
        <v>49</v>
      </c>
      <c r="C467" s="2" t="s">
        <v>48</v>
      </c>
      <c r="D467" s="108">
        <v>41699</v>
      </c>
      <c r="E467" s="2">
        <v>3</v>
      </c>
      <c r="F467" s="2" t="s">
        <v>50</v>
      </c>
      <c r="G467" s="2" t="s">
        <v>61</v>
      </c>
      <c r="H467" s="2" t="s">
        <v>62</v>
      </c>
      <c r="I467" s="2" t="s">
        <v>43</v>
      </c>
      <c r="J467" s="112">
        <v>2220367.5409499998</v>
      </c>
    </row>
    <row r="468" spans="1:11" x14ac:dyDescent="0.25">
      <c r="A468" s="2" t="s">
        <v>37</v>
      </c>
      <c r="B468" s="2" t="s">
        <v>49</v>
      </c>
      <c r="C468" s="2" t="s">
        <v>48</v>
      </c>
      <c r="D468" s="108">
        <v>41730</v>
      </c>
      <c r="E468" s="2">
        <v>4</v>
      </c>
      <c r="F468" s="2" t="s">
        <v>50</v>
      </c>
      <c r="G468" s="2" t="s">
        <v>61</v>
      </c>
      <c r="H468" s="2" t="s">
        <v>62</v>
      </c>
      <c r="I468" s="2" t="s">
        <v>43</v>
      </c>
      <c r="J468" s="112">
        <v>2209012.8075999999</v>
      </c>
    </row>
    <row r="469" spans="1:11" x14ac:dyDescent="0.25">
      <c r="A469" s="2" t="s">
        <v>37</v>
      </c>
      <c r="B469" s="2" t="s">
        <v>49</v>
      </c>
      <c r="C469" s="2" t="s">
        <v>48</v>
      </c>
      <c r="D469" s="108">
        <v>41760</v>
      </c>
      <c r="E469" s="2">
        <v>5</v>
      </c>
      <c r="F469" s="2" t="s">
        <v>50</v>
      </c>
      <c r="G469" s="2" t="s">
        <v>61</v>
      </c>
      <c r="H469" s="2" t="s">
        <v>62</v>
      </c>
      <c r="I469" s="2" t="s">
        <v>43</v>
      </c>
      <c r="J469" s="112">
        <v>2561190.8338000001</v>
      </c>
    </row>
    <row r="470" spans="1:11" x14ac:dyDescent="0.25">
      <c r="A470" s="2" t="s">
        <v>37</v>
      </c>
      <c r="B470" s="2" t="s">
        <v>49</v>
      </c>
      <c r="C470" s="2" t="s">
        <v>48</v>
      </c>
      <c r="D470" s="108">
        <v>41791</v>
      </c>
      <c r="E470" s="2">
        <v>6</v>
      </c>
      <c r="F470" s="2" t="s">
        <v>50</v>
      </c>
      <c r="G470" s="2" t="s">
        <v>61</v>
      </c>
      <c r="H470" s="2" t="s">
        <v>62</v>
      </c>
      <c r="I470" s="2" t="s">
        <v>43</v>
      </c>
      <c r="J470" s="112">
        <v>2785478.9215500001</v>
      </c>
    </row>
    <row r="471" spans="1:11" x14ac:dyDescent="0.25">
      <c r="A471" s="2" t="s">
        <v>63</v>
      </c>
      <c r="B471" s="2" t="s">
        <v>38</v>
      </c>
      <c r="C471" s="2" t="s">
        <v>39</v>
      </c>
      <c r="D471" s="108">
        <v>41456</v>
      </c>
      <c r="E471" s="109">
        <f>MONTH(D471)</f>
        <v>7</v>
      </c>
      <c r="F471" s="109" t="s">
        <v>40</v>
      </c>
      <c r="G471" s="2" t="s">
        <v>41</v>
      </c>
      <c r="H471" s="2" t="s">
        <v>42</v>
      </c>
      <c r="I471" s="2" t="s">
        <v>43</v>
      </c>
      <c r="J471" s="112">
        <v>1393573.1617478998</v>
      </c>
      <c r="K471" s="110"/>
    </row>
    <row r="472" spans="1:11" x14ac:dyDescent="0.25">
      <c r="A472" s="2" t="s">
        <v>63</v>
      </c>
      <c r="B472" s="2" t="s">
        <v>38</v>
      </c>
      <c r="C472" s="2" t="s">
        <v>39</v>
      </c>
      <c r="D472" s="108">
        <v>41487</v>
      </c>
      <c r="E472" s="109">
        <f t="shared" ref="E472:E530" si="10">MONTH(D472)</f>
        <v>8</v>
      </c>
      <c r="F472" s="109" t="s">
        <v>40</v>
      </c>
      <c r="G472" s="2" t="s">
        <v>41</v>
      </c>
      <c r="H472" s="2" t="s">
        <v>42</v>
      </c>
      <c r="I472" s="2" t="s">
        <v>43</v>
      </c>
      <c r="J472" s="112">
        <v>1485861.087351725</v>
      </c>
      <c r="K472" s="110"/>
    </row>
    <row r="473" spans="1:11" x14ac:dyDescent="0.25">
      <c r="A473" s="2" t="s">
        <v>63</v>
      </c>
      <c r="B473" s="2" t="s">
        <v>38</v>
      </c>
      <c r="C473" s="2" t="s">
        <v>39</v>
      </c>
      <c r="D473" s="108">
        <v>41518</v>
      </c>
      <c r="E473" s="109">
        <f t="shared" si="10"/>
        <v>9</v>
      </c>
      <c r="F473" s="109" t="s">
        <v>40</v>
      </c>
      <c r="G473" s="2" t="s">
        <v>41</v>
      </c>
      <c r="H473" s="2" t="s">
        <v>42</v>
      </c>
      <c r="I473" s="2" t="s">
        <v>43</v>
      </c>
      <c r="J473" s="112">
        <v>1365590.417499</v>
      </c>
      <c r="K473" s="110"/>
    </row>
    <row r="474" spans="1:11" x14ac:dyDescent="0.25">
      <c r="A474" s="2" t="s">
        <v>63</v>
      </c>
      <c r="B474" s="2" t="s">
        <v>38</v>
      </c>
      <c r="C474" s="2" t="s">
        <v>39</v>
      </c>
      <c r="D474" s="108">
        <v>41548</v>
      </c>
      <c r="E474" s="109">
        <f t="shared" si="10"/>
        <v>10</v>
      </c>
      <c r="F474" s="109" t="s">
        <v>40</v>
      </c>
      <c r="G474" s="2" t="s">
        <v>41</v>
      </c>
      <c r="H474" s="2" t="s">
        <v>42</v>
      </c>
      <c r="I474" s="2" t="s">
        <v>43</v>
      </c>
      <c r="J474" s="112">
        <v>1190958.0396727999</v>
      </c>
      <c r="K474" s="110"/>
    </row>
    <row r="475" spans="1:11" x14ac:dyDescent="0.25">
      <c r="A475" s="2" t="s">
        <v>63</v>
      </c>
      <c r="B475" s="2" t="s">
        <v>38</v>
      </c>
      <c r="C475" s="2" t="s">
        <v>39</v>
      </c>
      <c r="D475" s="108">
        <v>41579</v>
      </c>
      <c r="E475" s="109">
        <f t="shared" si="10"/>
        <v>11</v>
      </c>
      <c r="F475" s="109" t="s">
        <v>40</v>
      </c>
      <c r="G475" s="2" t="s">
        <v>41</v>
      </c>
      <c r="H475" s="2" t="s">
        <v>42</v>
      </c>
      <c r="I475" s="2" t="s">
        <v>43</v>
      </c>
      <c r="J475" s="112">
        <v>1446085.9455937999</v>
      </c>
      <c r="K475" s="110"/>
    </row>
    <row r="476" spans="1:11" x14ac:dyDescent="0.25">
      <c r="A476" s="2" t="s">
        <v>63</v>
      </c>
      <c r="B476" s="2" t="s">
        <v>38</v>
      </c>
      <c r="C476" s="2" t="s">
        <v>39</v>
      </c>
      <c r="D476" s="108">
        <v>41609</v>
      </c>
      <c r="E476" s="109">
        <f t="shared" si="10"/>
        <v>12</v>
      </c>
      <c r="F476" s="109" t="s">
        <v>40</v>
      </c>
      <c r="G476" s="2" t="s">
        <v>41</v>
      </c>
      <c r="H476" s="2" t="s">
        <v>42</v>
      </c>
      <c r="I476" s="2" t="s">
        <v>43</v>
      </c>
      <c r="J476" s="112">
        <v>1339684.6011239251</v>
      </c>
      <c r="K476" s="110"/>
    </row>
    <row r="477" spans="1:11" x14ac:dyDescent="0.25">
      <c r="A477" s="2" t="s">
        <v>63</v>
      </c>
      <c r="B477" s="2" t="s">
        <v>38</v>
      </c>
      <c r="C477" s="2" t="s">
        <v>39</v>
      </c>
      <c r="D477" s="108">
        <v>41640</v>
      </c>
      <c r="E477" s="109">
        <f t="shared" si="10"/>
        <v>1</v>
      </c>
      <c r="F477" s="109" t="s">
        <v>40</v>
      </c>
      <c r="G477" s="2" t="s">
        <v>41</v>
      </c>
      <c r="H477" s="2" t="s">
        <v>42</v>
      </c>
      <c r="I477" s="2" t="s">
        <v>43</v>
      </c>
      <c r="J477" s="112">
        <v>1936684.0881708246</v>
      </c>
      <c r="K477" s="110"/>
    </row>
    <row r="478" spans="1:11" x14ac:dyDescent="0.25">
      <c r="A478" s="2" t="s">
        <v>63</v>
      </c>
      <c r="B478" s="2" t="s">
        <v>38</v>
      </c>
      <c r="C478" s="2" t="s">
        <v>39</v>
      </c>
      <c r="D478" s="108">
        <v>41671</v>
      </c>
      <c r="E478" s="109">
        <f t="shared" si="10"/>
        <v>2</v>
      </c>
      <c r="F478" s="109" t="s">
        <v>40</v>
      </c>
      <c r="G478" s="2" t="s">
        <v>41</v>
      </c>
      <c r="H478" s="2" t="s">
        <v>42</v>
      </c>
      <c r="I478" s="2" t="s">
        <v>43</v>
      </c>
      <c r="J478" s="112">
        <v>1649599.6146714</v>
      </c>
      <c r="K478" s="110"/>
    </row>
    <row r="479" spans="1:11" x14ac:dyDescent="0.25">
      <c r="A479" s="2" t="s">
        <v>63</v>
      </c>
      <c r="B479" s="2" t="s">
        <v>38</v>
      </c>
      <c r="C479" s="2" t="s">
        <v>39</v>
      </c>
      <c r="D479" s="108">
        <v>41699</v>
      </c>
      <c r="E479" s="109">
        <f t="shared" si="10"/>
        <v>3</v>
      </c>
      <c r="F479" s="109" t="s">
        <v>40</v>
      </c>
      <c r="G479" s="2" t="s">
        <v>41</v>
      </c>
      <c r="H479" s="2" t="s">
        <v>42</v>
      </c>
      <c r="I479" s="2" t="s">
        <v>43</v>
      </c>
      <c r="J479" s="112">
        <v>1849481.8077553997</v>
      </c>
      <c r="K479" s="110"/>
    </row>
    <row r="480" spans="1:11" x14ac:dyDescent="0.25">
      <c r="A480" s="2" t="s">
        <v>63</v>
      </c>
      <c r="B480" s="2" t="s">
        <v>38</v>
      </c>
      <c r="C480" s="2" t="s">
        <v>39</v>
      </c>
      <c r="D480" s="108">
        <v>41730</v>
      </c>
      <c r="E480" s="109">
        <f t="shared" si="10"/>
        <v>4</v>
      </c>
      <c r="F480" s="109" t="s">
        <v>40</v>
      </c>
      <c r="G480" s="2" t="s">
        <v>41</v>
      </c>
      <c r="H480" s="2" t="s">
        <v>42</v>
      </c>
      <c r="I480" s="2" t="s">
        <v>43</v>
      </c>
      <c r="J480" s="112">
        <v>1283332.6260195</v>
      </c>
      <c r="K480" s="110"/>
    </row>
    <row r="481" spans="1:11" x14ac:dyDescent="0.25">
      <c r="A481" s="2" t="s">
        <v>63</v>
      </c>
      <c r="B481" s="2" t="s">
        <v>38</v>
      </c>
      <c r="C481" s="2" t="s">
        <v>39</v>
      </c>
      <c r="D481" s="108">
        <v>41760</v>
      </c>
      <c r="E481" s="109">
        <f t="shared" si="10"/>
        <v>5</v>
      </c>
      <c r="F481" s="109" t="s">
        <v>40</v>
      </c>
      <c r="G481" s="2" t="s">
        <v>41</v>
      </c>
      <c r="H481" s="2" t="s">
        <v>42</v>
      </c>
      <c r="I481" s="2" t="s">
        <v>43</v>
      </c>
      <c r="J481" s="112">
        <v>1392102.2684495498</v>
      </c>
      <c r="K481" s="110"/>
    </row>
    <row r="482" spans="1:11" x14ac:dyDescent="0.25">
      <c r="A482" s="2" t="s">
        <v>63</v>
      </c>
      <c r="B482" s="2" t="s">
        <v>38</v>
      </c>
      <c r="C482" s="2" t="s">
        <v>39</v>
      </c>
      <c r="D482" s="108">
        <v>41791</v>
      </c>
      <c r="E482" s="109">
        <f t="shared" si="10"/>
        <v>6</v>
      </c>
      <c r="F482" s="109" t="s">
        <v>40</v>
      </c>
      <c r="G482" s="2" t="s">
        <v>41</v>
      </c>
      <c r="H482" s="2" t="s">
        <v>42</v>
      </c>
      <c r="I482" s="2" t="s">
        <v>43</v>
      </c>
      <c r="J482" s="112">
        <v>1411857.9438288501</v>
      </c>
      <c r="K482" s="110"/>
    </row>
    <row r="483" spans="1:11" x14ac:dyDescent="0.25">
      <c r="A483" s="2" t="s">
        <v>63</v>
      </c>
      <c r="B483" s="2" t="s">
        <v>38</v>
      </c>
      <c r="C483" s="2" t="s">
        <v>39</v>
      </c>
      <c r="D483" s="108">
        <v>41456</v>
      </c>
      <c r="E483" s="109">
        <f t="shared" si="10"/>
        <v>7</v>
      </c>
      <c r="F483" s="109" t="s">
        <v>40</v>
      </c>
      <c r="G483" s="2" t="s">
        <v>41</v>
      </c>
      <c r="H483" s="2" t="s">
        <v>44</v>
      </c>
      <c r="I483" s="2" t="s">
        <v>43</v>
      </c>
      <c r="J483" s="112">
        <v>1625486.6059647598</v>
      </c>
      <c r="K483" s="110"/>
    </row>
    <row r="484" spans="1:11" x14ac:dyDescent="0.25">
      <c r="A484" s="2" t="s">
        <v>63</v>
      </c>
      <c r="B484" s="2" t="s">
        <v>38</v>
      </c>
      <c r="C484" s="2" t="s">
        <v>39</v>
      </c>
      <c r="D484" s="108">
        <v>41487</v>
      </c>
      <c r="E484" s="109">
        <f t="shared" si="10"/>
        <v>8</v>
      </c>
      <c r="F484" s="109" t="s">
        <v>40</v>
      </c>
      <c r="G484" s="2" t="s">
        <v>41</v>
      </c>
      <c r="H484" s="2" t="s">
        <v>44</v>
      </c>
      <c r="I484" s="2" t="s">
        <v>43</v>
      </c>
      <c r="J484" s="112">
        <v>1659895.1751643799</v>
      </c>
      <c r="K484" s="110"/>
    </row>
    <row r="485" spans="1:11" x14ac:dyDescent="0.25">
      <c r="A485" s="2" t="s">
        <v>63</v>
      </c>
      <c r="B485" s="2" t="s">
        <v>38</v>
      </c>
      <c r="C485" s="2" t="s">
        <v>39</v>
      </c>
      <c r="D485" s="108">
        <v>41518</v>
      </c>
      <c r="E485" s="109">
        <f t="shared" si="10"/>
        <v>9</v>
      </c>
      <c r="F485" s="109" t="s">
        <v>40</v>
      </c>
      <c r="G485" s="2" t="s">
        <v>41</v>
      </c>
      <c r="H485" s="2" t="s">
        <v>44</v>
      </c>
      <c r="I485" s="2" t="s">
        <v>43</v>
      </c>
      <c r="J485" s="112">
        <v>1444191.4899026998</v>
      </c>
      <c r="K485" s="110"/>
    </row>
    <row r="486" spans="1:11" x14ac:dyDescent="0.25">
      <c r="A486" s="2" t="s">
        <v>63</v>
      </c>
      <c r="B486" s="2" t="s">
        <v>38</v>
      </c>
      <c r="C486" s="2" t="s">
        <v>39</v>
      </c>
      <c r="D486" s="108">
        <v>41548</v>
      </c>
      <c r="E486" s="109">
        <f t="shared" si="10"/>
        <v>10</v>
      </c>
      <c r="F486" s="109" t="s">
        <v>40</v>
      </c>
      <c r="G486" s="2" t="s">
        <v>41</v>
      </c>
      <c r="H486" s="2" t="s">
        <v>44</v>
      </c>
      <c r="I486" s="2" t="s">
        <v>43</v>
      </c>
      <c r="J486" s="112">
        <v>1446297.1535751198</v>
      </c>
      <c r="K486" s="110"/>
    </row>
    <row r="487" spans="1:11" x14ac:dyDescent="0.25">
      <c r="A487" s="2" t="s">
        <v>63</v>
      </c>
      <c r="B487" s="2" t="s">
        <v>38</v>
      </c>
      <c r="C487" s="2" t="s">
        <v>39</v>
      </c>
      <c r="D487" s="108">
        <v>41579</v>
      </c>
      <c r="E487" s="109">
        <f t="shared" si="10"/>
        <v>11</v>
      </c>
      <c r="F487" s="109" t="s">
        <v>40</v>
      </c>
      <c r="G487" s="2" t="s">
        <v>41</v>
      </c>
      <c r="H487" s="2" t="s">
        <v>44</v>
      </c>
      <c r="I487" s="2" t="s">
        <v>43</v>
      </c>
      <c r="J487" s="112">
        <v>1514832.0416583198</v>
      </c>
      <c r="K487" s="110"/>
    </row>
    <row r="488" spans="1:11" x14ac:dyDescent="0.25">
      <c r="A488" s="2" t="s">
        <v>63</v>
      </c>
      <c r="B488" s="2" t="s">
        <v>38</v>
      </c>
      <c r="C488" s="2" t="s">
        <v>39</v>
      </c>
      <c r="D488" s="108">
        <v>41609</v>
      </c>
      <c r="E488" s="109">
        <f t="shared" si="10"/>
        <v>12</v>
      </c>
      <c r="F488" s="109" t="s">
        <v>40</v>
      </c>
      <c r="G488" s="2" t="s">
        <v>41</v>
      </c>
      <c r="H488" s="2" t="s">
        <v>44</v>
      </c>
      <c r="I488" s="2" t="s">
        <v>43</v>
      </c>
      <c r="J488" s="112">
        <v>1583222.1820707603</v>
      </c>
      <c r="K488" s="110"/>
    </row>
    <row r="489" spans="1:11" x14ac:dyDescent="0.25">
      <c r="A489" s="2" t="s">
        <v>63</v>
      </c>
      <c r="B489" s="2" t="s">
        <v>38</v>
      </c>
      <c r="C489" s="2" t="s">
        <v>39</v>
      </c>
      <c r="D489" s="108">
        <v>41640</v>
      </c>
      <c r="E489" s="109">
        <f t="shared" si="10"/>
        <v>1</v>
      </c>
      <c r="F489" s="109" t="s">
        <v>40</v>
      </c>
      <c r="G489" s="2" t="s">
        <v>41</v>
      </c>
      <c r="H489" s="2" t="s">
        <v>44</v>
      </c>
      <c r="I489" s="2" t="s">
        <v>43</v>
      </c>
      <c r="J489" s="112">
        <v>2185449.6683400148</v>
      </c>
      <c r="K489" s="110"/>
    </row>
    <row r="490" spans="1:11" x14ac:dyDescent="0.25">
      <c r="A490" s="2" t="s">
        <v>63</v>
      </c>
      <c r="B490" s="2" t="s">
        <v>38</v>
      </c>
      <c r="C490" s="2" t="s">
        <v>39</v>
      </c>
      <c r="D490" s="108">
        <v>41671</v>
      </c>
      <c r="E490" s="109">
        <f t="shared" si="10"/>
        <v>2</v>
      </c>
      <c r="F490" s="109" t="s">
        <v>40</v>
      </c>
      <c r="G490" s="2" t="s">
        <v>41</v>
      </c>
      <c r="H490" s="2" t="s">
        <v>44</v>
      </c>
      <c r="I490" s="2" t="s">
        <v>43</v>
      </c>
      <c r="J490" s="112">
        <v>1908874.1661135301</v>
      </c>
      <c r="K490" s="110"/>
    </row>
    <row r="491" spans="1:11" x14ac:dyDescent="0.25">
      <c r="A491" s="2" t="s">
        <v>63</v>
      </c>
      <c r="B491" s="2" t="s">
        <v>38</v>
      </c>
      <c r="C491" s="2" t="s">
        <v>39</v>
      </c>
      <c r="D491" s="108">
        <v>41699</v>
      </c>
      <c r="E491" s="109">
        <f t="shared" si="10"/>
        <v>3</v>
      </c>
      <c r="F491" s="109" t="s">
        <v>40</v>
      </c>
      <c r="G491" s="2" t="s">
        <v>41</v>
      </c>
      <c r="H491" s="2" t="s">
        <v>44</v>
      </c>
      <c r="I491" s="2" t="s">
        <v>43</v>
      </c>
      <c r="J491" s="112">
        <v>2172232.0198028446</v>
      </c>
      <c r="K491" s="110"/>
    </row>
    <row r="492" spans="1:11" x14ac:dyDescent="0.25">
      <c r="A492" s="2" t="s">
        <v>63</v>
      </c>
      <c r="B492" s="2" t="s">
        <v>38</v>
      </c>
      <c r="C492" s="2" t="s">
        <v>39</v>
      </c>
      <c r="D492" s="108">
        <v>41730</v>
      </c>
      <c r="E492" s="109">
        <f t="shared" si="10"/>
        <v>4</v>
      </c>
      <c r="F492" s="109" t="s">
        <v>40</v>
      </c>
      <c r="G492" s="2" t="s">
        <v>41</v>
      </c>
      <c r="H492" s="2" t="s">
        <v>44</v>
      </c>
      <c r="I492" s="2" t="s">
        <v>43</v>
      </c>
      <c r="J492" s="112">
        <v>1578698.4052564728</v>
      </c>
      <c r="K492" s="110"/>
    </row>
    <row r="493" spans="1:11" x14ac:dyDescent="0.25">
      <c r="A493" s="2" t="s">
        <v>63</v>
      </c>
      <c r="B493" s="2" t="s">
        <v>38</v>
      </c>
      <c r="C493" s="2" t="s">
        <v>39</v>
      </c>
      <c r="D493" s="108">
        <v>41760</v>
      </c>
      <c r="E493" s="109">
        <f t="shared" si="10"/>
        <v>5</v>
      </c>
      <c r="F493" s="109" t="s">
        <v>40</v>
      </c>
      <c r="G493" s="2" t="s">
        <v>41</v>
      </c>
      <c r="H493" s="2" t="s">
        <v>44</v>
      </c>
      <c r="I493" s="2" t="s">
        <v>43</v>
      </c>
      <c r="J493" s="112">
        <v>1427519.7588170748</v>
      </c>
      <c r="K493" s="110"/>
    </row>
    <row r="494" spans="1:11" x14ac:dyDescent="0.25">
      <c r="A494" s="2" t="s">
        <v>63</v>
      </c>
      <c r="B494" s="2" t="s">
        <v>38</v>
      </c>
      <c r="C494" s="2" t="s">
        <v>39</v>
      </c>
      <c r="D494" s="108">
        <v>41791</v>
      </c>
      <c r="E494" s="109">
        <f t="shared" si="10"/>
        <v>6</v>
      </c>
      <c r="F494" s="109" t="s">
        <v>40</v>
      </c>
      <c r="G494" s="2" t="s">
        <v>41</v>
      </c>
      <c r="H494" s="2" t="s">
        <v>44</v>
      </c>
      <c r="I494" s="2" t="s">
        <v>43</v>
      </c>
      <c r="J494" s="112">
        <v>1514114.6389280451</v>
      </c>
      <c r="K494" s="110"/>
    </row>
    <row r="495" spans="1:11" x14ac:dyDescent="0.25">
      <c r="A495" s="2" t="s">
        <v>63</v>
      </c>
      <c r="B495" s="2" t="s">
        <v>38</v>
      </c>
      <c r="C495" s="2" t="s">
        <v>39</v>
      </c>
      <c r="D495" s="108">
        <v>41456</v>
      </c>
      <c r="E495" s="109">
        <f t="shared" si="10"/>
        <v>7</v>
      </c>
      <c r="F495" s="109" t="s">
        <v>40</v>
      </c>
      <c r="G495" s="2" t="s">
        <v>45</v>
      </c>
      <c r="H495" s="2" t="s">
        <v>42</v>
      </c>
      <c r="I495" s="2" t="s">
        <v>43</v>
      </c>
      <c r="J495" s="112">
        <v>572721.43503440253</v>
      </c>
      <c r="K495" s="110"/>
    </row>
    <row r="496" spans="1:11" x14ac:dyDescent="0.25">
      <c r="A496" s="2" t="s">
        <v>63</v>
      </c>
      <c r="B496" s="2" t="s">
        <v>38</v>
      </c>
      <c r="C496" s="2" t="s">
        <v>39</v>
      </c>
      <c r="D496" s="108">
        <v>41487</v>
      </c>
      <c r="E496" s="109">
        <f t="shared" si="10"/>
        <v>8</v>
      </c>
      <c r="F496" s="109" t="s">
        <v>40</v>
      </c>
      <c r="G496" s="2" t="s">
        <v>45</v>
      </c>
      <c r="H496" s="2" t="s">
        <v>42</v>
      </c>
      <c r="I496" s="2" t="s">
        <v>43</v>
      </c>
      <c r="J496" s="112">
        <v>553259.36107870308</v>
      </c>
      <c r="K496" s="110"/>
    </row>
    <row r="497" spans="1:11" x14ac:dyDescent="0.25">
      <c r="A497" s="2" t="s">
        <v>63</v>
      </c>
      <c r="B497" s="2" t="s">
        <v>38</v>
      </c>
      <c r="C497" s="2" t="s">
        <v>39</v>
      </c>
      <c r="D497" s="108">
        <v>41518</v>
      </c>
      <c r="E497" s="109">
        <f t="shared" si="10"/>
        <v>9</v>
      </c>
      <c r="F497" s="109" t="s">
        <v>40</v>
      </c>
      <c r="G497" s="2" t="s">
        <v>45</v>
      </c>
      <c r="H497" s="2" t="s">
        <v>42</v>
      </c>
      <c r="I497" s="2" t="s">
        <v>43</v>
      </c>
      <c r="J497" s="112">
        <v>488663.53557713993</v>
      </c>
      <c r="K497" s="110"/>
    </row>
    <row r="498" spans="1:11" x14ac:dyDescent="0.25">
      <c r="A498" s="2" t="s">
        <v>63</v>
      </c>
      <c r="B498" s="2" t="s">
        <v>38</v>
      </c>
      <c r="C498" s="2" t="s">
        <v>39</v>
      </c>
      <c r="D498" s="108">
        <v>41548</v>
      </c>
      <c r="E498" s="109">
        <f t="shared" si="10"/>
        <v>10</v>
      </c>
      <c r="F498" s="109" t="s">
        <v>40</v>
      </c>
      <c r="G498" s="2" t="s">
        <v>45</v>
      </c>
      <c r="H498" s="2" t="s">
        <v>42</v>
      </c>
      <c r="I498" s="2" t="s">
        <v>43</v>
      </c>
      <c r="J498" s="112">
        <v>489975.02124432393</v>
      </c>
      <c r="K498" s="110"/>
    </row>
    <row r="499" spans="1:11" x14ac:dyDescent="0.25">
      <c r="A499" s="2" t="s">
        <v>63</v>
      </c>
      <c r="B499" s="2" t="s">
        <v>38</v>
      </c>
      <c r="C499" s="2" t="s">
        <v>39</v>
      </c>
      <c r="D499" s="108">
        <v>41579</v>
      </c>
      <c r="E499" s="109">
        <f t="shared" si="10"/>
        <v>11</v>
      </c>
      <c r="F499" s="109" t="s">
        <v>40</v>
      </c>
      <c r="G499" s="2" t="s">
        <v>45</v>
      </c>
      <c r="H499" s="2" t="s">
        <v>42</v>
      </c>
      <c r="I499" s="2" t="s">
        <v>43</v>
      </c>
      <c r="J499" s="112">
        <v>529133.37097590195</v>
      </c>
      <c r="K499" s="110"/>
    </row>
    <row r="500" spans="1:11" x14ac:dyDescent="0.25">
      <c r="A500" s="2" t="s">
        <v>63</v>
      </c>
      <c r="B500" s="2" t="s">
        <v>38</v>
      </c>
      <c r="C500" s="2" t="s">
        <v>39</v>
      </c>
      <c r="D500" s="108">
        <v>41609</v>
      </c>
      <c r="E500" s="109">
        <f t="shared" si="10"/>
        <v>12</v>
      </c>
      <c r="F500" s="109" t="s">
        <v>40</v>
      </c>
      <c r="G500" s="2" t="s">
        <v>45</v>
      </c>
      <c r="H500" s="2" t="s">
        <v>42</v>
      </c>
      <c r="I500" s="2" t="s">
        <v>43</v>
      </c>
      <c r="J500" s="112">
        <v>548346.99718814401</v>
      </c>
      <c r="K500" s="110"/>
    </row>
    <row r="501" spans="1:11" x14ac:dyDescent="0.25">
      <c r="A501" s="2" t="s">
        <v>63</v>
      </c>
      <c r="B501" s="2" t="s">
        <v>38</v>
      </c>
      <c r="C501" s="2" t="s">
        <v>39</v>
      </c>
      <c r="D501" s="108">
        <v>41640</v>
      </c>
      <c r="E501" s="109">
        <f t="shared" si="10"/>
        <v>1</v>
      </c>
      <c r="F501" s="109" t="s">
        <v>40</v>
      </c>
      <c r="G501" s="2" t="s">
        <v>45</v>
      </c>
      <c r="H501" s="2" t="s">
        <v>42</v>
      </c>
      <c r="I501" s="2" t="s">
        <v>43</v>
      </c>
      <c r="J501" s="112">
        <v>708180.8798732165</v>
      </c>
      <c r="K501" s="110"/>
    </row>
    <row r="502" spans="1:11" x14ac:dyDescent="0.25">
      <c r="A502" s="2" t="s">
        <v>63</v>
      </c>
      <c r="B502" s="2" t="s">
        <v>38</v>
      </c>
      <c r="C502" s="2" t="s">
        <v>39</v>
      </c>
      <c r="D502" s="108">
        <v>41671</v>
      </c>
      <c r="E502" s="109">
        <f t="shared" si="10"/>
        <v>2</v>
      </c>
      <c r="F502" s="109" t="s">
        <v>40</v>
      </c>
      <c r="G502" s="2" t="s">
        <v>45</v>
      </c>
      <c r="H502" s="2" t="s">
        <v>42</v>
      </c>
      <c r="I502" s="2" t="s">
        <v>43</v>
      </c>
      <c r="J502" s="112">
        <v>640010.83732324198</v>
      </c>
      <c r="K502" s="110"/>
    </row>
    <row r="503" spans="1:11" x14ac:dyDescent="0.25">
      <c r="A503" s="2" t="s">
        <v>63</v>
      </c>
      <c r="B503" s="2" t="s">
        <v>38</v>
      </c>
      <c r="C503" s="2" t="s">
        <v>39</v>
      </c>
      <c r="D503" s="108">
        <v>41699</v>
      </c>
      <c r="E503" s="109">
        <f t="shared" si="10"/>
        <v>3</v>
      </c>
      <c r="F503" s="109" t="s">
        <v>40</v>
      </c>
      <c r="G503" s="2" t="s">
        <v>45</v>
      </c>
      <c r="H503" s="2" t="s">
        <v>42</v>
      </c>
      <c r="I503" s="2" t="s">
        <v>43</v>
      </c>
      <c r="J503" s="112">
        <v>667459.8386969011</v>
      </c>
      <c r="K503" s="110"/>
    </row>
    <row r="504" spans="1:11" x14ac:dyDescent="0.25">
      <c r="A504" s="2" t="s">
        <v>63</v>
      </c>
      <c r="B504" s="2" t="s">
        <v>38</v>
      </c>
      <c r="C504" s="2" t="s">
        <v>39</v>
      </c>
      <c r="D504" s="108">
        <v>41730</v>
      </c>
      <c r="E504" s="109">
        <f t="shared" si="10"/>
        <v>4</v>
      </c>
      <c r="F504" s="109" t="s">
        <v>40</v>
      </c>
      <c r="G504" s="2" t="s">
        <v>45</v>
      </c>
      <c r="H504" s="2" t="s">
        <v>42</v>
      </c>
      <c r="I504" s="2" t="s">
        <v>43</v>
      </c>
      <c r="J504" s="112">
        <v>522776.70462318265</v>
      </c>
      <c r="K504" s="110"/>
    </row>
    <row r="505" spans="1:11" x14ac:dyDescent="0.25">
      <c r="A505" s="2" t="s">
        <v>63</v>
      </c>
      <c r="B505" s="2" t="s">
        <v>38</v>
      </c>
      <c r="C505" s="2" t="s">
        <v>39</v>
      </c>
      <c r="D505" s="108">
        <v>41760</v>
      </c>
      <c r="E505" s="109">
        <f t="shared" si="10"/>
        <v>5</v>
      </c>
      <c r="F505" s="109" t="s">
        <v>40</v>
      </c>
      <c r="G505" s="2" t="s">
        <v>45</v>
      </c>
      <c r="H505" s="2" t="s">
        <v>42</v>
      </c>
      <c r="I505" s="2" t="s">
        <v>43</v>
      </c>
      <c r="J505" s="112">
        <v>512724.28996642696</v>
      </c>
      <c r="K505" s="110"/>
    </row>
    <row r="506" spans="1:11" x14ac:dyDescent="0.25">
      <c r="A506" s="2" t="s">
        <v>63</v>
      </c>
      <c r="B506" s="2" t="s">
        <v>38</v>
      </c>
      <c r="C506" s="2" t="s">
        <v>39</v>
      </c>
      <c r="D506" s="108">
        <v>41791</v>
      </c>
      <c r="E506" s="109">
        <f t="shared" si="10"/>
        <v>6</v>
      </c>
      <c r="F506" s="109" t="s">
        <v>40</v>
      </c>
      <c r="G506" s="2" t="s">
        <v>45</v>
      </c>
      <c r="H506" s="2" t="s">
        <v>42</v>
      </c>
      <c r="I506" s="2" t="s">
        <v>43</v>
      </c>
      <c r="J506" s="112">
        <v>505076.6478049407</v>
      </c>
      <c r="K506" s="110"/>
    </row>
    <row r="507" spans="1:11" x14ac:dyDescent="0.25">
      <c r="A507" s="2" t="s">
        <v>63</v>
      </c>
      <c r="B507" s="2" t="s">
        <v>38</v>
      </c>
      <c r="C507" s="2" t="s">
        <v>39</v>
      </c>
      <c r="D507" s="108">
        <v>41456</v>
      </c>
      <c r="E507" s="109">
        <f t="shared" si="10"/>
        <v>7</v>
      </c>
      <c r="F507" s="109" t="s">
        <v>40</v>
      </c>
      <c r="G507" s="2" t="s">
        <v>45</v>
      </c>
      <c r="H507" s="2" t="s">
        <v>44</v>
      </c>
      <c r="I507" s="2" t="s">
        <v>43</v>
      </c>
      <c r="J507" s="112">
        <v>951843.45208066003</v>
      </c>
      <c r="K507" s="110"/>
    </row>
    <row r="508" spans="1:11" x14ac:dyDescent="0.25">
      <c r="A508" s="2" t="s">
        <v>63</v>
      </c>
      <c r="B508" s="2" t="s">
        <v>38</v>
      </c>
      <c r="C508" s="2" t="s">
        <v>39</v>
      </c>
      <c r="D508" s="108">
        <v>41487</v>
      </c>
      <c r="E508" s="109">
        <f t="shared" si="10"/>
        <v>8</v>
      </c>
      <c r="F508" s="109" t="s">
        <v>40</v>
      </c>
      <c r="G508" s="2" t="s">
        <v>45</v>
      </c>
      <c r="H508" s="2" t="s">
        <v>44</v>
      </c>
      <c r="I508" s="2" t="s">
        <v>43</v>
      </c>
      <c r="J508" s="112">
        <v>948078.62865493121</v>
      </c>
      <c r="K508" s="110"/>
    </row>
    <row r="509" spans="1:11" x14ac:dyDescent="0.25">
      <c r="A509" s="2" t="s">
        <v>63</v>
      </c>
      <c r="B509" s="2" t="s">
        <v>38</v>
      </c>
      <c r="C509" s="2" t="s">
        <v>39</v>
      </c>
      <c r="D509" s="108">
        <v>41518</v>
      </c>
      <c r="E509" s="109">
        <f t="shared" si="10"/>
        <v>9</v>
      </c>
      <c r="F509" s="109" t="s">
        <v>40</v>
      </c>
      <c r="G509" s="2" t="s">
        <v>45</v>
      </c>
      <c r="H509" s="2" t="s">
        <v>44</v>
      </c>
      <c r="I509" s="2" t="s">
        <v>43</v>
      </c>
      <c r="J509" s="112">
        <v>839638.14718028437</v>
      </c>
      <c r="K509" s="110"/>
    </row>
    <row r="510" spans="1:11" x14ac:dyDescent="0.25">
      <c r="A510" s="2" t="s">
        <v>63</v>
      </c>
      <c r="B510" s="2" t="s">
        <v>38</v>
      </c>
      <c r="C510" s="2" t="s">
        <v>39</v>
      </c>
      <c r="D510" s="108">
        <v>41548</v>
      </c>
      <c r="E510" s="109">
        <f t="shared" si="10"/>
        <v>10</v>
      </c>
      <c r="F510" s="109" t="s">
        <v>40</v>
      </c>
      <c r="G510" s="2" t="s">
        <v>45</v>
      </c>
      <c r="H510" s="2" t="s">
        <v>44</v>
      </c>
      <c r="I510" s="2" t="s">
        <v>43</v>
      </c>
      <c r="J510" s="112">
        <v>837761.61547412642</v>
      </c>
      <c r="K510" s="110"/>
    </row>
    <row r="511" spans="1:11" x14ac:dyDescent="0.25">
      <c r="A511" s="2" t="s">
        <v>63</v>
      </c>
      <c r="B511" s="2" t="s">
        <v>38</v>
      </c>
      <c r="C511" s="2" t="s">
        <v>39</v>
      </c>
      <c r="D511" s="108">
        <v>41579</v>
      </c>
      <c r="E511" s="109">
        <f t="shared" si="10"/>
        <v>11</v>
      </c>
      <c r="F511" s="109" t="s">
        <v>40</v>
      </c>
      <c r="G511" s="2" t="s">
        <v>45</v>
      </c>
      <c r="H511" s="2" t="s">
        <v>44</v>
      </c>
      <c r="I511" s="2" t="s">
        <v>43</v>
      </c>
      <c r="J511" s="112">
        <v>825905.84054225881</v>
      </c>
      <c r="K511" s="110"/>
    </row>
    <row r="512" spans="1:11" x14ac:dyDescent="0.25">
      <c r="A512" s="2" t="s">
        <v>63</v>
      </c>
      <c r="B512" s="2" t="s">
        <v>38</v>
      </c>
      <c r="C512" s="2" t="s">
        <v>39</v>
      </c>
      <c r="D512" s="108">
        <v>41609</v>
      </c>
      <c r="E512" s="109">
        <f t="shared" si="10"/>
        <v>12</v>
      </c>
      <c r="F512" s="109" t="s">
        <v>40</v>
      </c>
      <c r="G512" s="2" t="s">
        <v>45</v>
      </c>
      <c r="H512" s="2" t="s">
        <v>44</v>
      </c>
      <c r="I512" s="2" t="s">
        <v>43</v>
      </c>
      <c r="J512" s="112">
        <v>862303.26656136638</v>
      </c>
      <c r="K512" s="110"/>
    </row>
    <row r="513" spans="1:11" x14ac:dyDescent="0.25">
      <c r="A513" s="2" t="s">
        <v>63</v>
      </c>
      <c r="B513" s="2" t="s">
        <v>38</v>
      </c>
      <c r="C513" s="2" t="s">
        <v>39</v>
      </c>
      <c r="D513" s="108">
        <v>41640</v>
      </c>
      <c r="E513" s="109">
        <f t="shared" si="10"/>
        <v>1</v>
      </c>
      <c r="F513" s="109" t="s">
        <v>40</v>
      </c>
      <c r="G513" s="2" t="s">
        <v>45</v>
      </c>
      <c r="H513" s="2" t="s">
        <v>44</v>
      </c>
      <c r="I513" s="2" t="s">
        <v>43</v>
      </c>
      <c r="J513" s="112">
        <v>1253846.7036352013</v>
      </c>
      <c r="K513" s="110"/>
    </row>
    <row r="514" spans="1:11" x14ac:dyDescent="0.25">
      <c r="A514" s="2" t="s">
        <v>63</v>
      </c>
      <c r="B514" s="2" t="s">
        <v>38</v>
      </c>
      <c r="C514" s="2" t="s">
        <v>39</v>
      </c>
      <c r="D514" s="108">
        <v>41671</v>
      </c>
      <c r="E514" s="109">
        <f t="shared" si="10"/>
        <v>2</v>
      </c>
      <c r="F514" s="109" t="s">
        <v>40</v>
      </c>
      <c r="G514" s="2" t="s">
        <v>45</v>
      </c>
      <c r="H514" s="2" t="s">
        <v>44</v>
      </c>
      <c r="I514" s="2" t="s">
        <v>43</v>
      </c>
      <c r="J514" s="112">
        <v>1118819.7752297593</v>
      </c>
      <c r="K514" s="110"/>
    </row>
    <row r="515" spans="1:11" x14ac:dyDescent="0.25">
      <c r="A515" s="2" t="s">
        <v>63</v>
      </c>
      <c r="B515" s="2" t="s">
        <v>38</v>
      </c>
      <c r="C515" s="2" t="s">
        <v>39</v>
      </c>
      <c r="D515" s="108">
        <v>41699</v>
      </c>
      <c r="E515" s="109">
        <f t="shared" si="10"/>
        <v>3</v>
      </c>
      <c r="F515" s="109" t="s">
        <v>40</v>
      </c>
      <c r="G515" s="2" t="s">
        <v>45</v>
      </c>
      <c r="H515" s="2" t="s">
        <v>44</v>
      </c>
      <c r="I515" s="2" t="s">
        <v>43</v>
      </c>
      <c r="J515" s="112">
        <v>1243211.3255661349</v>
      </c>
      <c r="K515" s="110"/>
    </row>
    <row r="516" spans="1:11" x14ac:dyDescent="0.25">
      <c r="A516" s="2" t="s">
        <v>63</v>
      </c>
      <c r="B516" s="2" t="s">
        <v>38</v>
      </c>
      <c r="C516" s="2" t="s">
        <v>39</v>
      </c>
      <c r="D516" s="108">
        <v>41730</v>
      </c>
      <c r="E516" s="109">
        <f t="shared" si="10"/>
        <v>4</v>
      </c>
      <c r="F516" s="109" t="s">
        <v>40</v>
      </c>
      <c r="G516" s="2" t="s">
        <v>45</v>
      </c>
      <c r="H516" s="2" t="s">
        <v>44</v>
      </c>
      <c r="I516" s="2" t="s">
        <v>43</v>
      </c>
      <c r="J516" s="112">
        <v>873553.17312709882</v>
      </c>
      <c r="K516" s="110"/>
    </row>
    <row r="517" spans="1:11" x14ac:dyDescent="0.25">
      <c r="A517" s="2" t="s">
        <v>63</v>
      </c>
      <c r="B517" s="2" t="s">
        <v>38</v>
      </c>
      <c r="C517" s="2" t="s">
        <v>39</v>
      </c>
      <c r="D517" s="108">
        <v>41760</v>
      </c>
      <c r="E517" s="109">
        <f t="shared" si="10"/>
        <v>5</v>
      </c>
      <c r="F517" s="109" t="s">
        <v>40</v>
      </c>
      <c r="G517" s="2" t="s">
        <v>45</v>
      </c>
      <c r="H517" s="2" t="s">
        <v>44</v>
      </c>
      <c r="I517" s="2" t="s">
        <v>43</v>
      </c>
      <c r="J517" s="112">
        <v>904225.09532840759</v>
      </c>
      <c r="K517" s="110"/>
    </row>
    <row r="518" spans="1:11" x14ac:dyDescent="0.25">
      <c r="A518" s="2" t="s">
        <v>63</v>
      </c>
      <c r="B518" s="2" t="s">
        <v>38</v>
      </c>
      <c r="C518" s="2" t="s">
        <v>39</v>
      </c>
      <c r="D518" s="108">
        <v>41791</v>
      </c>
      <c r="E518" s="109">
        <f t="shared" si="10"/>
        <v>6</v>
      </c>
      <c r="F518" s="109" t="s">
        <v>40</v>
      </c>
      <c r="G518" s="2" t="s">
        <v>45</v>
      </c>
      <c r="H518" s="2" t="s">
        <v>44</v>
      </c>
      <c r="I518" s="2" t="s">
        <v>43</v>
      </c>
      <c r="J518" s="112">
        <v>871415.10053497902</v>
      </c>
      <c r="K518" s="110"/>
    </row>
    <row r="519" spans="1:11" x14ac:dyDescent="0.25">
      <c r="A519" s="2" t="s">
        <v>63</v>
      </c>
      <c r="B519" s="2" t="s">
        <v>38</v>
      </c>
      <c r="C519" s="2" t="s">
        <v>39</v>
      </c>
      <c r="D519" s="108">
        <v>41456</v>
      </c>
      <c r="E519" s="109">
        <f t="shared" si="10"/>
        <v>7</v>
      </c>
      <c r="F519" s="109" t="s">
        <v>40</v>
      </c>
      <c r="G519" s="2" t="s">
        <v>46</v>
      </c>
      <c r="H519" s="2" t="s">
        <v>42</v>
      </c>
      <c r="I519" s="2" t="s">
        <v>43</v>
      </c>
      <c r="J519" s="112">
        <v>1297406.74054068</v>
      </c>
      <c r="K519" s="110"/>
    </row>
    <row r="520" spans="1:11" x14ac:dyDescent="0.25">
      <c r="A520" s="2" t="s">
        <v>63</v>
      </c>
      <c r="B520" s="2" t="s">
        <v>38</v>
      </c>
      <c r="C520" s="2" t="s">
        <v>39</v>
      </c>
      <c r="D520" s="108">
        <v>41487</v>
      </c>
      <c r="E520" s="109">
        <f t="shared" si="10"/>
        <v>8</v>
      </c>
      <c r="F520" s="109" t="s">
        <v>40</v>
      </c>
      <c r="G520" s="2" t="s">
        <v>46</v>
      </c>
      <c r="H520" s="2" t="s">
        <v>42</v>
      </c>
      <c r="I520" s="2" t="s">
        <v>43</v>
      </c>
      <c r="J520" s="112">
        <v>1246732.403197204</v>
      </c>
      <c r="K520" s="110"/>
    </row>
    <row r="521" spans="1:11" x14ac:dyDescent="0.25">
      <c r="A521" s="2" t="s">
        <v>63</v>
      </c>
      <c r="B521" s="2" t="s">
        <v>38</v>
      </c>
      <c r="C521" s="2" t="s">
        <v>39</v>
      </c>
      <c r="D521" s="108">
        <v>41518</v>
      </c>
      <c r="E521" s="109">
        <f t="shared" si="10"/>
        <v>9</v>
      </c>
      <c r="F521" s="109" t="s">
        <v>40</v>
      </c>
      <c r="G521" s="2" t="s">
        <v>46</v>
      </c>
      <c r="H521" s="2" t="s">
        <v>42</v>
      </c>
      <c r="I521" s="2" t="s">
        <v>43</v>
      </c>
      <c r="J521" s="112">
        <v>1261003.9380338399</v>
      </c>
      <c r="K521" s="110"/>
    </row>
    <row r="522" spans="1:11" x14ac:dyDescent="0.25">
      <c r="A522" s="2" t="s">
        <v>63</v>
      </c>
      <c r="B522" s="2" t="s">
        <v>38</v>
      </c>
      <c r="C522" s="2" t="s">
        <v>39</v>
      </c>
      <c r="D522" s="108">
        <v>41548</v>
      </c>
      <c r="E522" s="109">
        <f t="shared" si="10"/>
        <v>10</v>
      </c>
      <c r="F522" s="109" t="s">
        <v>40</v>
      </c>
      <c r="G522" s="2" t="s">
        <v>46</v>
      </c>
      <c r="H522" s="2" t="s">
        <v>42</v>
      </c>
      <c r="I522" s="2" t="s">
        <v>43</v>
      </c>
      <c r="J522" s="112">
        <v>1179821.26796688</v>
      </c>
      <c r="K522" s="110"/>
    </row>
    <row r="523" spans="1:11" x14ac:dyDescent="0.25">
      <c r="A523" s="2" t="s">
        <v>63</v>
      </c>
      <c r="B523" s="2" t="s">
        <v>38</v>
      </c>
      <c r="C523" s="2" t="s">
        <v>39</v>
      </c>
      <c r="D523" s="108">
        <v>41579</v>
      </c>
      <c r="E523" s="109">
        <f t="shared" si="10"/>
        <v>11</v>
      </c>
      <c r="F523" s="109" t="s">
        <v>40</v>
      </c>
      <c r="G523" s="2" t="s">
        <v>46</v>
      </c>
      <c r="H523" s="2" t="s">
        <v>42</v>
      </c>
      <c r="I523" s="2" t="s">
        <v>43</v>
      </c>
      <c r="J523" s="112">
        <v>1225043.3422285519</v>
      </c>
      <c r="K523" s="110"/>
    </row>
    <row r="524" spans="1:11" x14ac:dyDescent="0.25">
      <c r="A524" s="2" t="s">
        <v>63</v>
      </c>
      <c r="B524" s="2" t="s">
        <v>38</v>
      </c>
      <c r="C524" s="2" t="s">
        <v>39</v>
      </c>
      <c r="D524" s="108">
        <v>41609</v>
      </c>
      <c r="E524" s="109">
        <f t="shared" si="10"/>
        <v>12</v>
      </c>
      <c r="F524" s="109" t="s">
        <v>40</v>
      </c>
      <c r="G524" s="2" t="s">
        <v>46</v>
      </c>
      <c r="H524" s="2" t="s">
        <v>42</v>
      </c>
      <c r="I524" s="2" t="s">
        <v>43</v>
      </c>
      <c r="J524" s="112">
        <v>1129962.8956686843</v>
      </c>
      <c r="K524" s="110"/>
    </row>
    <row r="525" spans="1:11" x14ac:dyDescent="0.25">
      <c r="A525" s="2" t="s">
        <v>63</v>
      </c>
      <c r="B525" s="2" t="s">
        <v>38</v>
      </c>
      <c r="C525" s="2" t="s">
        <v>39</v>
      </c>
      <c r="D525" s="108">
        <v>41640</v>
      </c>
      <c r="E525" s="109">
        <f t="shared" si="10"/>
        <v>1</v>
      </c>
      <c r="F525" s="109" t="s">
        <v>40</v>
      </c>
      <c r="G525" s="2" t="s">
        <v>46</v>
      </c>
      <c r="H525" s="2" t="s">
        <v>42</v>
      </c>
      <c r="I525" s="2" t="s">
        <v>43</v>
      </c>
      <c r="J525" s="112">
        <v>1834971.6304940018</v>
      </c>
      <c r="K525" s="110"/>
    </row>
    <row r="526" spans="1:11" x14ac:dyDescent="0.25">
      <c r="A526" s="2" t="s">
        <v>63</v>
      </c>
      <c r="B526" s="2" t="s">
        <v>38</v>
      </c>
      <c r="C526" s="2" t="s">
        <v>39</v>
      </c>
      <c r="D526" s="108">
        <v>41671</v>
      </c>
      <c r="E526" s="109">
        <f t="shared" si="10"/>
        <v>2</v>
      </c>
      <c r="F526" s="109" t="s">
        <v>40</v>
      </c>
      <c r="G526" s="2" t="s">
        <v>46</v>
      </c>
      <c r="H526" s="2" t="s">
        <v>42</v>
      </c>
      <c r="I526" s="2" t="s">
        <v>43</v>
      </c>
      <c r="J526" s="112">
        <v>1482921.3921540482</v>
      </c>
      <c r="K526" s="110"/>
    </row>
    <row r="527" spans="1:11" x14ac:dyDescent="0.25">
      <c r="A527" s="2" t="s">
        <v>63</v>
      </c>
      <c r="B527" s="2" t="s">
        <v>38</v>
      </c>
      <c r="C527" s="2" t="s">
        <v>39</v>
      </c>
      <c r="D527" s="108">
        <v>41699</v>
      </c>
      <c r="E527" s="109">
        <f t="shared" si="10"/>
        <v>3</v>
      </c>
      <c r="F527" s="109" t="s">
        <v>40</v>
      </c>
      <c r="G527" s="2" t="s">
        <v>46</v>
      </c>
      <c r="H527" s="2" t="s">
        <v>42</v>
      </c>
      <c r="I527" s="2" t="s">
        <v>43</v>
      </c>
      <c r="J527" s="112">
        <v>1660344.4743205321</v>
      </c>
      <c r="K527" s="110"/>
    </row>
    <row r="528" spans="1:11" x14ac:dyDescent="0.25">
      <c r="A528" s="2" t="s">
        <v>63</v>
      </c>
      <c r="B528" s="2" t="s">
        <v>38</v>
      </c>
      <c r="C528" s="2" t="s">
        <v>39</v>
      </c>
      <c r="D528" s="108">
        <v>41730</v>
      </c>
      <c r="E528" s="109">
        <f t="shared" si="10"/>
        <v>4</v>
      </c>
      <c r="F528" s="109" t="s">
        <v>40</v>
      </c>
      <c r="G528" s="2" t="s">
        <v>46</v>
      </c>
      <c r="H528" s="2" t="s">
        <v>42</v>
      </c>
      <c r="I528" s="2" t="s">
        <v>43</v>
      </c>
      <c r="J528" s="112">
        <v>1113082.4783076462</v>
      </c>
      <c r="K528" s="110"/>
    </row>
    <row r="529" spans="1:11" x14ac:dyDescent="0.25">
      <c r="A529" s="2" t="s">
        <v>63</v>
      </c>
      <c r="B529" s="2" t="s">
        <v>38</v>
      </c>
      <c r="C529" s="2" t="s">
        <v>39</v>
      </c>
      <c r="D529" s="108">
        <v>41760</v>
      </c>
      <c r="E529" s="109">
        <f t="shared" si="10"/>
        <v>5</v>
      </c>
      <c r="F529" s="109" t="s">
        <v>40</v>
      </c>
      <c r="G529" s="2" t="s">
        <v>46</v>
      </c>
      <c r="H529" s="2" t="s">
        <v>42</v>
      </c>
      <c r="I529" s="2" t="s">
        <v>43</v>
      </c>
      <c r="J529" s="112">
        <v>1161768.9546225839</v>
      </c>
      <c r="K529" s="110"/>
    </row>
    <row r="530" spans="1:11" x14ac:dyDescent="0.25">
      <c r="A530" s="2" t="s">
        <v>63</v>
      </c>
      <c r="B530" s="2" t="s">
        <v>38</v>
      </c>
      <c r="C530" s="2" t="s">
        <v>39</v>
      </c>
      <c r="D530" s="108">
        <v>41791</v>
      </c>
      <c r="E530" s="109">
        <f t="shared" si="10"/>
        <v>6</v>
      </c>
      <c r="F530" s="109" t="s">
        <v>40</v>
      </c>
      <c r="G530" s="2" t="s">
        <v>46</v>
      </c>
      <c r="H530" s="2" t="s">
        <v>42</v>
      </c>
      <c r="I530" s="2" t="s">
        <v>43</v>
      </c>
      <c r="J530" s="112">
        <v>1224249.1339697081</v>
      </c>
      <c r="K530" s="110"/>
    </row>
    <row r="531" spans="1:11" x14ac:dyDescent="0.25">
      <c r="A531" s="2" t="s">
        <v>63</v>
      </c>
      <c r="B531" s="2" t="s">
        <v>38</v>
      </c>
      <c r="C531" s="2" t="s">
        <v>47</v>
      </c>
      <c r="D531" s="108">
        <v>41456</v>
      </c>
      <c r="E531" s="109">
        <f>MONTH(D531)</f>
        <v>7</v>
      </c>
      <c r="F531" s="109" t="s">
        <v>40</v>
      </c>
      <c r="G531" s="2" t="s">
        <v>41</v>
      </c>
      <c r="H531" s="2" t="s">
        <v>42</v>
      </c>
      <c r="I531" s="2" t="s">
        <v>43</v>
      </c>
      <c r="J531" s="112">
        <v>2439885.8439482502</v>
      </c>
      <c r="K531" s="110"/>
    </row>
    <row r="532" spans="1:11" x14ac:dyDescent="0.25">
      <c r="A532" s="2" t="s">
        <v>63</v>
      </c>
      <c r="B532" s="2" t="s">
        <v>38</v>
      </c>
      <c r="C532" s="2" t="s">
        <v>47</v>
      </c>
      <c r="D532" s="108">
        <v>41487</v>
      </c>
      <c r="E532" s="109">
        <f t="shared" ref="E532:E590" si="11">MONTH(D532)</f>
        <v>8</v>
      </c>
      <c r="F532" s="109" t="s">
        <v>40</v>
      </c>
      <c r="G532" s="2" t="s">
        <v>41</v>
      </c>
      <c r="H532" s="2" t="s">
        <v>42</v>
      </c>
      <c r="I532" s="2" t="s">
        <v>43</v>
      </c>
      <c r="J532" s="112">
        <v>2069958.7336024998</v>
      </c>
      <c r="K532" s="110"/>
    </row>
    <row r="533" spans="1:11" x14ac:dyDescent="0.25">
      <c r="A533" s="2" t="s">
        <v>63</v>
      </c>
      <c r="B533" s="2" t="s">
        <v>38</v>
      </c>
      <c r="C533" s="2" t="s">
        <v>47</v>
      </c>
      <c r="D533" s="108">
        <v>41518</v>
      </c>
      <c r="E533" s="109">
        <f t="shared" si="11"/>
        <v>9</v>
      </c>
      <c r="F533" s="109" t="s">
        <v>40</v>
      </c>
      <c r="G533" s="2" t="s">
        <v>41</v>
      </c>
      <c r="H533" s="2" t="s">
        <v>42</v>
      </c>
      <c r="I533" s="2" t="s">
        <v>43</v>
      </c>
      <c r="J533" s="112">
        <v>2209497.7676836252</v>
      </c>
      <c r="K533" s="110"/>
    </row>
    <row r="534" spans="1:11" x14ac:dyDescent="0.25">
      <c r="A534" s="2" t="s">
        <v>63</v>
      </c>
      <c r="B534" s="2" t="s">
        <v>38</v>
      </c>
      <c r="C534" s="2" t="s">
        <v>47</v>
      </c>
      <c r="D534" s="108">
        <v>41548</v>
      </c>
      <c r="E534" s="109">
        <f t="shared" si="11"/>
        <v>10</v>
      </c>
      <c r="F534" s="109" t="s">
        <v>40</v>
      </c>
      <c r="G534" s="2" t="s">
        <v>41</v>
      </c>
      <c r="H534" s="2" t="s">
        <v>42</v>
      </c>
      <c r="I534" s="2" t="s">
        <v>43</v>
      </c>
      <c r="J534" s="112">
        <v>2131961.0649809996</v>
      </c>
      <c r="K534" s="110"/>
    </row>
    <row r="535" spans="1:11" x14ac:dyDescent="0.25">
      <c r="A535" s="2" t="s">
        <v>63</v>
      </c>
      <c r="B535" s="2" t="s">
        <v>38</v>
      </c>
      <c r="C535" s="2" t="s">
        <v>47</v>
      </c>
      <c r="D535" s="108">
        <v>41579</v>
      </c>
      <c r="E535" s="109">
        <f t="shared" si="11"/>
        <v>11</v>
      </c>
      <c r="F535" s="109" t="s">
        <v>40</v>
      </c>
      <c r="G535" s="2" t="s">
        <v>41</v>
      </c>
      <c r="H535" s="2" t="s">
        <v>42</v>
      </c>
      <c r="I535" s="2" t="s">
        <v>43</v>
      </c>
      <c r="J535" s="112">
        <v>1933724.25794625</v>
      </c>
      <c r="K535" s="110"/>
    </row>
    <row r="536" spans="1:11" x14ac:dyDescent="0.25">
      <c r="A536" s="2" t="s">
        <v>63</v>
      </c>
      <c r="B536" s="2" t="s">
        <v>38</v>
      </c>
      <c r="C536" s="2" t="s">
        <v>47</v>
      </c>
      <c r="D536" s="108">
        <v>41609</v>
      </c>
      <c r="E536" s="109">
        <f t="shared" si="11"/>
        <v>12</v>
      </c>
      <c r="F536" s="109" t="s">
        <v>40</v>
      </c>
      <c r="G536" s="2" t="s">
        <v>41</v>
      </c>
      <c r="H536" s="2" t="s">
        <v>42</v>
      </c>
      <c r="I536" s="2" t="s">
        <v>43</v>
      </c>
      <c r="J536" s="112">
        <v>2147472.275895</v>
      </c>
      <c r="K536" s="110"/>
    </row>
    <row r="537" spans="1:11" x14ac:dyDescent="0.25">
      <c r="A537" s="2" t="s">
        <v>63</v>
      </c>
      <c r="B537" s="2" t="s">
        <v>38</v>
      </c>
      <c r="C537" s="2" t="s">
        <v>47</v>
      </c>
      <c r="D537" s="108">
        <v>41640</v>
      </c>
      <c r="E537" s="109">
        <f t="shared" si="11"/>
        <v>1</v>
      </c>
      <c r="F537" s="109" t="s">
        <v>40</v>
      </c>
      <c r="G537" s="2" t="s">
        <v>41</v>
      </c>
      <c r="H537" s="2" t="s">
        <v>42</v>
      </c>
      <c r="I537" s="2" t="s">
        <v>43</v>
      </c>
      <c r="J537" s="112">
        <v>2981782.90809</v>
      </c>
      <c r="K537" s="110"/>
    </row>
    <row r="538" spans="1:11" x14ac:dyDescent="0.25">
      <c r="A538" s="2" t="s">
        <v>63</v>
      </c>
      <c r="B538" s="2" t="s">
        <v>38</v>
      </c>
      <c r="C538" s="2" t="s">
        <v>47</v>
      </c>
      <c r="D538" s="108">
        <v>41671</v>
      </c>
      <c r="E538" s="109">
        <f t="shared" si="11"/>
        <v>2</v>
      </c>
      <c r="F538" s="109" t="s">
        <v>40</v>
      </c>
      <c r="G538" s="2" t="s">
        <v>41</v>
      </c>
      <c r="H538" s="2" t="s">
        <v>42</v>
      </c>
      <c r="I538" s="2" t="s">
        <v>43</v>
      </c>
      <c r="J538" s="112">
        <v>2090550.4084649999</v>
      </c>
      <c r="K538" s="110"/>
    </row>
    <row r="539" spans="1:11" x14ac:dyDescent="0.25">
      <c r="A539" s="2" t="s">
        <v>63</v>
      </c>
      <c r="B539" s="2" t="s">
        <v>38</v>
      </c>
      <c r="C539" s="2" t="s">
        <v>47</v>
      </c>
      <c r="D539" s="108">
        <v>41699</v>
      </c>
      <c r="E539" s="109">
        <f t="shared" si="11"/>
        <v>3</v>
      </c>
      <c r="F539" s="109" t="s">
        <v>40</v>
      </c>
      <c r="G539" s="2" t="s">
        <v>41</v>
      </c>
      <c r="H539" s="2" t="s">
        <v>42</v>
      </c>
      <c r="I539" s="2" t="s">
        <v>43</v>
      </c>
      <c r="J539" s="112">
        <v>2633205.7530198749</v>
      </c>
      <c r="K539" s="110"/>
    </row>
    <row r="540" spans="1:11" x14ac:dyDescent="0.25">
      <c r="A540" s="2" t="s">
        <v>63</v>
      </c>
      <c r="B540" s="2" t="s">
        <v>38</v>
      </c>
      <c r="C540" s="2" t="s">
        <v>47</v>
      </c>
      <c r="D540" s="108">
        <v>41730</v>
      </c>
      <c r="E540" s="109">
        <f t="shared" si="11"/>
        <v>4</v>
      </c>
      <c r="F540" s="109" t="s">
        <v>40</v>
      </c>
      <c r="G540" s="2" t="s">
        <v>41</v>
      </c>
      <c r="H540" s="2" t="s">
        <v>42</v>
      </c>
      <c r="I540" s="2" t="s">
        <v>43</v>
      </c>
      <c r="J540" s="112">
        <v>2356889.5272892499</v>
      </c>
      <c r="K540" s="110"/>
    </row>
    <row r="541" spans="1:11" x14ac:dyDescent="0.25">
      <c r="A541" s="2" t="s">
        <v>63</v>
      </c>
      <c r="B541" s="2" t="s">
        <v>38</v>
      </c>
      <c r="C541" s="2" t="s">
        <v>47</v>
      </c>
      <c r="D541" s="108">
        <v>41760</v>
      </c>
      <c r="E541" s="109">
        <f t="shared" si="11"/>
        <v>5</v>
      </c>
      <c r="F541" s="109" t="s">
        <v>40</v>
      </c>
      <c r="G541" s="2" t="s">
        <v>41</v>
      </c>
      <c r="H541" s="2" t="s">
        <v>42</v>
      </c>
      <c r="I541" s="2" t="s">
        <v>43</v>
      </c>
      <c r="J541" s="112">
        <v>2084390.0351099998</v>
      </c>
      <c r="K541" s="110"/>
    </row>
    <row r="542" spans="1:11" x14ac:dyDescent="0.25">
      <c r="A542" s="2" t="s">
        <v>63</v>
      </c>
      <c r="B542" s="2" t="s">
        <v>38</v>
      </c>
      <c r="C542" s="2" t="s">
        <v>47</v>
      </c>
      <c r="D542" s="108">
        <v>41791</v>
      </c>
      <c r="E542" s="109">
        <f t="shared" si="11"/>
        <v>6</v>
      </c>
      <c r="F542" s="109" t="s">
        <v>40</v>
      </c>
      <c r="G542" s="2" t="s">
        <v>41</v>
      </c>
      <c r="H542" s="2" t="s">
        <v>42</v>
      </c>
      <c r="I542" s="2" t="s">
        <v>43</v>
      </c>
      <c r="J542" s="112">
        <v>2138384.6289562499</v>
      </c>
      <c r="K542" s="110"/>
    </row>
    <row r="543" spans="1:11" x14ac:dyDescent="0.25">
      <c r="A543" s="2" t="s">
        <v>63</v>
      </c>
      <c r="B543" s="2" t="s">
        <v>38</v>
      </c>
      <c r="C543" s="2" t="s">
        <v>47</v>
      </c>
      <c r="D543" s="108">
        <v>41456</v>
      </c>
      <c r="E543" s="109">
        <f t="shared" si="11"/>
        <v>7</v>
      </c>
      <c r="F543" s="109" t="s">
        <v>40</v>
      </c>
      <c r="G543" s="2" t="s">
        <v>41</v>
      </c>
      <c r="H543" s="2" t="s">
        <v>44</v>
      </c>
      <c r="I543" s="2" t="s">
        <v>43</v>
      </c>
      <c r="J543" s="112">
        <v>5139211.1177422497</v>
      </c>
      <c r="K543" s="110"/>
    </row>
    <row r="544" spans="1:11" x14ac:dyDescent="0.25">
      <c r="A544" s="2" t="s">
        <v>63</v>
      </c>
      <c r="B544" s="2" t="s">
        <v>38</v>
      </c>
      <c r="C544" s="2" t="s">
        <v>47</v>
      </c>
      <c r="D544" s="108">
        <v>41487</v>
      </c>
      <c r="E544" s="109">
        <f t="shared" si="11"/>
        <v>8</v>
      </c>
      <c r="F544" s="109" t="s">
        <v>40</v>
      </c>
      <c r="G544" s="2" t="s">
        <v>41</v>
      </c>
      <c r="H544" s="2" t="s">
        <v>44</v>
      </c>
      <c r="I544" s="2" t="s">
        <v>43</v>
      </c>
      <c r="J544" s="112">
        <v>3946004.6255270001</v>
      </c>
      <c r="K544" s="110"/>
    </row>
    <row r="545" spans="1:11" x14ac:dyDescent="0.25">
      <c r="A545" s="2" t="s">
        <v>63</v>
      </c>
      <c r="B545" s="2" t="s">
        <v>38</v>
      </c>
      <c r="C545" s="2" t="s">
        <v>47</v>
      </c>
      <c r="D545" s="108">
        <v>41518</v>
      </c>
      <c r="E545" s="109">
        <f t="shared" si="11"/>
        <v>9</v>
      </c>
      <c r="F545" s="109" t="s">
        <v>40</v>
      </c>
      <c r="G545" s="2" t="s">
        <v>41</v>
      </c>
      <c r="H545" s="2" t="s">
        <v>44</v>
      </c>
      <c r="I545" s="2" t="s">
        <v>43</v>
      </c>
      <c r="J545" s="112">
        <v>4346383.9848317504</v>
      </c>
      <c r="K545" s="110"/>
    </row>
    <row r="546" spans="1:11" x14ac:dyDescent="0.25">
      <c r="A546" s="2" t="s">
        <v>63</v>
      </c>
      <c r="B546" s="2" t="s">
        <v>38</v>
      </c>
      <c r="C546" s="2" t="s">
        <v>47</v>
      </c>
      <c r="D546" s="108">
        <v>41548</v>
      </c>
      <c r="E546" s="109">
        <f t="shared" si="11"/>
        <v>10</v>
      </c>
      <c r="F546" s="109" t="s">
        <v>40</v>
      </c>
      <c r="G546" s="2" t="s">
        <v>41</v>
      </c>
      <c r="H546" s="2" t="s">
        <v>44</v>
      </c>
      <c r="I546" s="2" t="s">
        <v>43</v>
      </c>
      <c r="J546" s="112">
        <v>4282440.7928499999</v>
      </c>
      <c r="K546" s="110"/>
    </row>
    <row r="547" spans="1:11" x14ac:dyDescent="0.25">
      <c r="A547" s="2" t="s">
        <v>63</v>
      </c>
      <c r="B547" s="2" t="s">
        <v>38</v>
      </c>
      <c r="C547" s="2" t="s">
        <v>47</v>
      </c>
      <c r="D547" s="108">
        <v>41579</v>
      </c>
      <c r="E547" s="109">
        <f t="shared" si="11"/>
        <v>11</v>
      </c>
      <c r="F547" s="109" t="s">
        <v>40</v>
      </c>
      <c r="G547" s="2" t="s">
        <v>41</v>
      </c>
      <c r="H547" s="2" t="s">
        <v>44</v>
      </c>
      <c r="I547" s="2" t="s">
        <v>43</v>
      </c>
      <c r="J547" s="112">
        <v>4041128.2704065</v>
      </c>
      <c r="K547" s="110"/>
    </row>
    <row r="548" spans="1:11" x14ac:dyDescent="0.25">
      <c r="A548" s="2" t="s">
        <v>63</v>
      </c>
      <c r="B548" s="2" t="s">
        <v>38</v>
      </c>
      <c r="C548" s="2" t="s">
        <v>47</v>
      </c>
      <c r="D548" s="108">
        <v>41609</v>
      </c>
      <c r="E548" s="109">
        <f t="shared" si="11"/>
        <v>12</v>
      </c>
      <c r="F548" s="109" t="s">
        <v>40</v>
      </c>
      <c r="G548" s="2" t="s">
        <v>41</v>
      </c>
      <c r="H548" s="2" t="s">
        <v>44</v>
      </c>
      <c r="I548" s="2" t="s">
        <v>43</v>
      </c>
      <c r="J548" s="112">
        <v>4489049.242656</v>
      </c>
      <c r="K548" s="110"/>
    </row>
    <row r="549" spans="1:11" x14ac:dyDescent="0.25">
      <c r="A549" s="2" t="s">
        <v>63</v>
      </c>
      <c r="B549" s="2" t="s">
        <v>38</v>
      </c>
      <c r="C549" s="2" t="s">
        <v>47</v>
      </c>
      <c r="D549" s="108">
        <v>41640</v>
      </c>
      <c r="E549" s="109">
        <f t="shared" si="11"/>
        <v>1</v>
      </c>
      <c r="F549" s="109" t="s">
        <v>40</v>
      </c>
      <c r="G549" s="2" t="s">
        <v>41</v>
      </c>
      <c r="H549" s="2" t="s">
        <v>44</v>
      </c>
      <c r="I549" s="2" t="s">
        <v>43</v>
      </c>
      <c r="J549" s="112">
        <v>6198904.3672349993</v>
      </c>
      <c r="K549" s="110"/>
    </row>
    <row r="550" spans="1:11" x14ac:dyDescent="0.25">
      <c r="A550" s="2" t="s">
        <v>63</v>
      </c>
      <c r="B550" s="2" t="s">
        <v>38</v>
      </c>
      <c r="C550" s="2" t="s">
        <v>47</v>
      </c>
      <c r="D550" s="108">
        <v>41671</v>
      </c>
      <c r="E550" s="109">
        <f t="shared" si="11"/>
        <v>2</v>
      </c>
      <c r="F550" s="109" t="s">
        <v>40</v>
      </c>
      <c r="G550" s="2" t="s">
        <v>41</v>
      </c>
      <c r="H550" s="2" t="s">
        <v>44</v>
      </c>
      <c r="I550" s="2" t="s">
        <v>43</v>
      </c>
      <c r="J550" s="112">
        <v>4648888.2965024998</v>
      </c>
      <c r="K550" s="110"/>
    </row>
    <row r="551" spans="1:11" x14ac:dyDescent="0.25">
      <c r="A551" s="2" t="s">
        <v>63</v>
      </c>
      <c r="B551" s="2" t="s">
        <v>38</v>
      </c>
      <c r="C551" s="2" t="s">
        <v>47</v>
      </c>
      <c r="D551" s="108">
        <v>41699</v>
      </c>
      <c r="E551" s="109">
        <f t="shared" si="11"/>
        <v>3</v>
      </c>
      <c r="F551" s="109" t="s">
        <v>40</v>
      </c>
      <c r="G551" s="2" t="s">
        <v>41</v>
      </c>
      <c r="H551" s="2" t="s">
        <v>44</v>
      </c>
      <c r="I551" s="2" t="s">
        <v>43</v>
      </c>
      <c r="J551" s="112">
        <v>5898315.4044952495</v>
      </c>
      <c r="K551" s="110"/>
    </row>
    <row r="552" spans="1:11" x14ac:dyDescent="0.25">
      <c r="A552" s="2" t="s">
        <v>63</v>
      </c>
      <c r="B552" s="2" t="s">
        <v>38</v>
      </c>
      <c r="C552" s="2" t="s">
        <v>47</v>
      </c>
      <c r="D552" s="108">
        <v>41730</v>
      </c>
      <c r="E552" s="109">
        <f t="shared" si="11"/>
        <v>4</v>
      </c>
      <c r="F552" s="109" t="s">
        <v>40</v>
      </c>
      <c r="G552" s="2" t="s">
        <v>41</v>
      </c>
      <c r="H552" s="2" t="s">
        <v>44</v>
      </c>
      <c r="I552" s="2" t="s">
        <v>43</v>
      </c>
      <c r="J552" s="112">
        <v>4664521.8484669998</v>
      </c>
      <c r="K552" s="110"/>
    </row>
    <row r="553" spans="1:11" x14ac:dyDescent="0.25">
      <c r="A553" s="2" t="s">
        <v>63</v>
      </c>
      <c r="B553" s="2" t="s">
        <v>38</v>
      </c>
      <c r="C553" s="2" t="s">
        <v>47</v>
      </c>
      <c r="D553" s="108">
        <v>41760</v>
      </c>
      <c r="E553" s="109">
        <f t="shared" si="11"/>
        <v>5</v>
      </c>
      <c r="F553" s="109" t="s">
        <v>40</v>
      </c>
      <c r="G553" s="2" t="s">
        <v>41</v>
      </c>
      <c r="H553" s="2" t="s">
        <v>44</v>
      </c>
      <c r="I553" s="2" t="s">
        <v>43</v>
      </c>
      <c r="J553" s="112">
        <v>4250449.1534670005</v>
      </c>
      <c r="K553" s="110"/>
    </row>
    <row r="554" spans="1:11" x14ac:dyDescent="0.25">
      <c r="A554" s="2" t="s">
        <v>63</v>
      </c>
      <c r="B554" s="2" t="s">
        <v>38</v>
      </c>
      <c r="C554" s="2" t="s">
        <v>47</v>
      </c>
      <c r="D554" s="108">
        <v>41791</v>
      </c>
      <c r="E554" s="109">
        <f t="shared" si="11"/>
        <v>6</v>
      </c>
      <c r="F554" s="109" t="s">
        <v>40</v>
      </c>
      <c r="G554" s="2" t="s">
        <v>41</v>
      </c>
      <c r="H554" s="2" t="s">
        <v>44</v>
      </c>
      <c r="I554" s="2" t="s">
        <v>43</v>
      </c>
      <c r="J554" s="112">
        <v>4197744.4401284996</v>
      </c>
      <c r="K554" s="110"/>
    </row>
    <row r="555" spans="1:11" x14ac:dyDescent="0.25">
      <c r="A555" s="2" t="s">
        <v>63</v>
      </c>
      <c r="B555" s="2" t="s">
        <v>38</v>
      </c>
      <c r="C555" s="2" t="s">
        <v>47</v>
      </c>
      <c r="D555" s="108">
        <v>41456</v>
      </c>
      <c r="E555" s="109">
        <f t="shared" si="11"/>
        <v>7</v>
      </c>
      <c r="F555" s="109" t="s">
        <v>40</v>
      </c>
      <c r="G555" s="2" t="s">
        <v>45</v>
      </c>
      <c r="H555" s="2" t="s">
        <v>42</v>
      </c>
      <c r="I555" s="2" t="s">
        <v>43</v>
      </c>
      <c r="J555" s="112">
        <v>2126344.3882868001</v>
      </c>
      <c r="K555" s="110"/>
    </row>
    <row r="556" spans="1:11" x14ac:dyDescent="0.25">
      <c r="A556" s="2" t="s">
        <v>63</v>
      </c>
      <c r="B556" s="2" t="s">
        <v>38</v>
      </c>
      <c r="C556" s="2" t="s">
        <v>47</v>
      </c>
      <c r="D556" s="108">
        <v>41487</v>
      </c>
      <c r="E556" s="109">
        <f t="shared" si="11"/>
        <v>8</v>
      </c>
      <c r="F556" s="109" t="s">
        <v>40</v>
      </c>
      <c r="G556" s="2" t="s">
        <v>45</v>
      </c>
      <c r="H556" s="2" t="s">
        <v>42</v>
      </c>
      <c r="I556" s="2" t="s">
        <v>43</v>
      </c>
      <c r="J556" s="112">
        <v>1830310.04721576</v>
      </c>
      <c r="K556" s="110"/>
    </row>
    <row r="557" spans="1:11" x14ac:dyDescent="0.25">
      <c r="A557" s="2" t="s">
        <v>63</v>
      </c>
      <c r="B557" s="2" t="s">
        <v>38</v>
      </c>
      <c r="C557" s="2" t="s">
        <v>47</v>
      </c>
      <c r="D557" s="108">
        <v>41518</v>
      </c>
      <c r="E557" s="109">
        <f t="shared" si="11"/>
        <v>9</v>
      </c>
      <c r="F557" s="109" t="s">
        <v>40</v>
      </c>
      <c r="G557" s="2" t="s">
        <v>45</v>
      </c>
      <c r="H557" s="2" t="s">
        <v>42</v>
      </c>
      <c r="I557" s="2" t="s">
        <v>43</v>
      </c>
      <c r="J557" s="112">
        <v>1932722.2586980001</v>
      </c>
      <c r="K557" s="110"/>
    </row>
    <row r="558" spans="1:11" x14ac:dyDescent="0.25">
      <c r="A558" s="2" t="s">
        <v>63</v>
      </c>
      <c r="B558" s="2" t="s">
        <v>38</v>
      </c>
      <c r="C558" s="2" t="s">
        <v>47</v>
      </c>
      <c r="D558" s="108">
        <v>41548</v>
      </c>
      <c r="E558" s="109">
        <f t="shared" si="11"/>
        <v>10</v>
      </c>
      <c r="F558" s="109" t="s">
        <v>40</v>
      </c>
      <c r="G558" s="2" t="s">
        <v>45</v>
      </c>
      <c r="H558" s="2" t="s">
        <v>42</v>
      </c>
      <c r="I558" s="2" t="s">
        <v>43</v>
      </c>
      <c r="J558" s="112">
        <v>1863347.8597905599</v>
      </c>
      <c r="K558" s="110"/>
    </row>
    <row r="559" spans="1:11" x14ac:dyDescent="0.25">
      <c r="A559" s="2" t="s">
        <v>63</v>
      </c>
      <c r="B559" s="2" t="s">
        <v>38</v>
      </c>
      <c r="C559" s="2" t="s">
        <v>47</v>
      </c>
      <c r="D559" s="108">
        <v>41579</v>
      </c>
      <c r="E559" s="109">
        <f t="shared" si="11"/>
        <v>11</v>
      </c>
      <c r="F559" s="109" t="s">
        <v>40</v>
      </c>
      <c r="G559" s="2" t="s">
        <v>45</v>
      </c>
      <c r="H559" s="2" t="s">
        <v>42</v>
      </c>
      <c r="I559" s="2" t="s">
        <v>43</v>
      </c>
      <c r="J559" s="112">
        <v>1772855.3065638801</v>
      </c>
      <c r="K559" s="110"/>
    </row>
    <row r="560" spans="1:11" x14ac:dyDescent="0.25">
      <c r="A560" s="2" t="s">
        <v>63</v>
      </c>
      <c r="B560" s="2" t="s">
        <v>38</v>
      </c>
      <c r="C560" s="2" t="s">
        <v>47</v>
      </c>
      <c r="D560" s="108">
        <v>41609</v>
      </c>
      <c r="E560" s="109">
        <f t="shared" si="11"/>
        <v>12</v>
      </c>
      <c r="F560" s="109" t="s">
        <v>40</v>
      </c>
      <c r="G560" s="2" t="s">
        <v>45</v>
      </c>
      <c r="H560" s="2" t="s">
        <v>42</v>
      </c>
      <c r="I560" s="2" t="s">
        <v>43</v>
      </c>
      <c r="J560" s="112">
        <v>1900808.01194328</v>
      </c>
      <c r="K560" s="110"/>
    </row>
    <row r="561" spans="1:11" x14ac:dyDescent="0.25">
      <c r="A561" s="2" t="s">
        <v>63</v>
      </c>
      <c r="B561" s="2" t="s">
        <v>38</v>
      </c>
      <c r="C561" s="2" t="s">
        <v>47</v>
      </c>
      <c r="D561" s="108">
        <v>41640</v>
      </c>
      <c r="E561" s="109">
        <f t="shared" si="11"/>
        <v>1</v>
      </c>
      <c r="F561" s="109" t="s">
        <v>40</v>
      </c>
      <c r="G561" s="2" t="s">
        <v>45</v>
      </c>
      <c r="H561" s="2" t="s">
        <v>42</v>
      </c>
      <c r="I561" s="2" t="s">
        <v>43</v>
      </c>
      <c r="J561" s="112">
        <v>2656208.4777756003</v>
      </c>
      <c r="K561" s="110"/>
    </row>
    <row r="562" spans="1:11" x14ac:dyDescent="0.25">
      <c r="A562" s="2" t="s">
        <v>63</v>
      </c>
      <c r="B562" s="2" t="s">
        <v>38</v>
      </c>
      <c r="C562" s="2" t="s">
        <v>47</v>
      </c>
      <c r="D562" s="108">
        <v>41671</v>
      </c>
      <c r="E562" s="109">
        <f t="shared" si="11"/>
        <v>2</v>
      </c>
      <c r="F562" s="109" t="s">
        <v>40</v>
      </c>
      <c r="G562" s="2" t="s">
        <v>45</v>
      </c>
      <c r="H562" s="2" t="s">
        <v>42</v>
      </c>
      <c r="I562" s="2" t="s">
        <v>43</v>
      </c>
      <c r="J562" s="112">
        <v>2616107.4378318004</v>
      </c>
      <c r="K562" s="110"/>
    </row>
    <row r="563" spans="1:11" x14ac:dyDescent="0.25">
      <c r="A563" s="2" t="s">
        <v>63</v>
      </c>
      <c r="B563" s="2" t="s">
        <v>38</v>
      </c>
      <c r="C563" s="2" t="s">
        <v>47</v>
      </c>
      <c r="D563" s="108">
        <v>41699</v>
      </c>
      <c r="E563" s="109">
        <f t="shared" si="11"/>
        <v>3</v>
      </c>
      <c r="F563" s="109" t="s">
        <v>40</v>
      </c>
      <c r="G563" s="2" t="s">
        <v>45</v>
      </c>
      <c r="H563" s="2" t="s">
        <v>42</v>
      </c>
      <c r="I563" s="2" t="s">
        <v>43</v>
      </c>
      <c r="J563" s="112">
        <v>2497537.4048039801</v>
      </c>
      <c r="K563" s="110"/>
    </row>
    <row r="564" spans="1:11" x14ac:dyDescent="0.25">
      <c r="A564" s="2" t="s">
        <v>63</v>
      </c>
      <c r="B564" s="2" t="s">
        <v>38</v>
      </c>
      <c r="C564" s="2" t="s">
        <v>47</v>
      </c>
      <c r="D564" s="108">
        <v>41730</v>
      </c>
      <c r="E564" s="109">
        <f t="shared" si="11"/>
        <v>4</v>
      </c>
      <c r="F564" s="109" t="s">
        <v>40</v>
      </c>
      <c r="G564" s="2" t="s">
        <v>45</v>
      </c>
      <c r="H564" s="2" t="s">
        <v>42</v>
      </c>
      <c r="I564" s="2" t="s">
        <v>43</v>
      </c>
      <c r="J564" s="112">
        <v>1880594.9392397199</v>
      </c>
      <c r="K564" s="110"/>
    </row>
    <row r="565" spans="1:11" x14ac:dyDescent="0.25">
      <c r="A565" s="2" t="s">
        <v>63</v>
      </c>
      <c r="B565" s="2" t="s">
        <v>38</v>
      </c>
      <c r="C565" s="2" t="s">
        <v>47</v>
      </c>
      <c r="D565" s="108">
        <v>41760</v>
      </c>
      <c r="E565" s="109">
        <f t="shared" si="11"/>
        <v>5</v>
      </c>
      <c r="F565" s="109" t="s">
        <v>40</v>
      </c>
      <c r="G565" s="2" t="s">
        <v>45</v>
      </c>
      <c r="H565" s="2" t="s">
        <v>42</v>
      </c>
      <c r="I565" s="2" t="s">
        <v>43</v>
      </c>
      <c r="J565" s="112">
        <v>1799580.2809168801</v>
      </c>
      <c r="K565" s="110"/>
    </row>
    <row r="566" spans="1:11" x14ac:dyDescent="0.25">
      <c r="A566" s="2" t="s">
        <v>63</v>
      </c>
      <c r="B566" s="2" t="s">
        <v>38</v>
      </c>
      <c r="C566" s="2" t="s">
        <v>47</v>
      </c>
      <c r="D566" s="108">
        <v>41791</v>
      </c>
      <c r="E566" s="109">
        <f t="shared" si="11"/>
        <v>6</v>
      </c>
      <c r="F566" s="109" t="s">
        <v>40</v>
      </c>
      <c r="G566" s="2" t="s">
        <v>45</v>
      </c>
      <c r="H566" s="2" t="s">
        <v>42</v>
      </c>
      <c r="I566" s="2" t="s">
        <v>43</v>
      </c>
      <c r="J566" s="112">
        <v>1962186.22557672</v>
      </c>
      <c r="K566" s="110"/>
    </row>
    <row r="567" spans="1:11" x14ac:dyDescent="0.25">
      <c r="A567" s="2" t="s">
        <v>63</v>
      </c>
      <c r="B567" s="2" t="s">
        <v>38</v>
      </c>
      <c r="C567" s="2" t="s">
        <v>47</v>
      </c>
      <c r="D567" s="108">
        <v>41456</v>
      </c>
      <c r="E567" s="109">
        <f t="shared" si="11"/>
        <v>7</v>
      </c>
      <c r="F567" s="109" t="s">
        <v>40</v>
      </c>
      <c r="G567" s="2" t="s">
        <v>45</v>
      </c>
      <c r="H567" s="2" t="s">
        <v>44</v>
      </c>
      <c r="I567" s="2" t="s">
        <v>43</v>
      </c>
      <c r="J567" s="112">
        <v>3873782.0619640001</v>
      </c>
      <c r="K567" s="110"/>
    </row>
    <row r="568" spans="1:11" x14ac:dyDescent="0.25">
      <c r="A568" s="2" t="s">
        <v>63</v>
      </c>
      <c r="B568" s="2" t="s">
        <v>38</v>
      </c>
      <c r="C568" s="2" t="s">
        <v>47</v>
      </c>
      <c r="D568" s="108">
        <v>41487</v>
      </c>
      <c r="E568" s="109">
        <f t="shared" si="11"/>
        <v>8</v>
      </c>
      <c r="F568" s="109" t="s">
        <v>40</v>
      </c>
      <c r="G568" s="2" t="s">
        <v>45</v>
      </c>
      <c r="H568" s="2" t="s">
        <v>44</v>
      </c>
      <c r="I568" s="2" t="s">
        <v>43</v>
      </c>
      <c r="J568" s="112">
        <v>3236640.6193384002</v>
      </c>
      <c r="K568" s="110"/>
    </row>
    <row r="569" spans="1:11" x14ac:dyDescent="0.25">
      <c r="A569" s="2" t="s">
        <v>63</v>
      </c>
      <c r="B569" s="2" t="s">
        <v>38</v>
      </c>
      <c r="C569" s="2" t="s">
        <v>47</v>
      </c>
      <c r="D569" s="108">
        <v>41518</v>
      </c>
      <c r="E569" s="109">
        <f t="shared" si="11"/>
        <v>9</v>
      </c>
      <c r="F569" s="109" t="s">
        <v>40</v>
      </c>
      <c r="G569" s="2" t="s">
        <v>45</v>
      </c>
      <c r="H569" s="2" t="s">
        <v>44</v>
      </c>
      <c r="I569" s="2" t="s">
        <v>43</v>
      </c>
      <c r="J569" s="112">
        <v>3452365.4743496003</v>
      </c>
      <c r="K569" s="110"/>
    </row>
    <row r="570" spans="1:11" x14ac:dyDescent="0.25">
      <c r="A570" s="2" t="s">
        <v>63</v>
      </c>
      <c r="B570" s="2" t="s">
        <v>38</v>
      </c>
      <c r="C570" s="2" t="s">
        <v>47</v>
      </c>
      <c r="D570" s="108">
        <v>41548</v>
      </c>
      <c r="E570" s="109">
        <f t="shared" si="11"/>
        <v>10</v>
      </c>
      <c r="F570" s="109" t="s">
        <v>40</v>
      </c>
      <c r="G570" s="2" t="s">
        <v>45</v>
      </c>
      <c r="H570" s="2" t="s">
        <v>44</v>
      </c>
      <c r="I570" s="2" t="s">
        <v>43</v>
      </c>
      <c r="J570" s="112">
        <v>3356591.8241904001</v>
      </c>
      <c r="K570" s="110"/>
    </row>
    <row r="571" spans="1:11" x14ac:dyDescent="0.25">
      <c r="A571" s="2" t="s">
        <v>63</v>
      </c>
      <c r="B571" s="2" t="s">
        <v>38</v>
      </c>
      <c r="C571" s="2" t="s">
        <v>47</v>
      </c>
      <c r="D571" s="108">
        <v>41579</v>
      </c>
      <c r="E571" s="109">
        <f t="shared" si="11"/>
        <v>11</v>
      </c>
      <c r="F571" s="109" t="s">
        <v>40</v>
      </c>
      <c r="G571" s="2" t="s">
        <v>45</v>
      </c>
      <c r="H571" s="2" t="s">
        <v>44</v>
      </c>
      <c r="I571" s="2" t="s">
        <v>43</v>
      </c>
      <c r="J571" s="112">
        <v>3011576.2034932002</v>
      </c>
      <c r="K571" s="110"/>
    </row>
    <row r="572" spans="1:11" x14ac:dyDescent="0.25">
      <c r="A572" s="2" t="s">
        <v>63</v>
      </c>
      <c r="B572" s="2" t="s">
        <v>38</v>
      </c>
      <c r="C572" s="2" t="s">
        <v>47</v>
      </c>
      <c r="D572" s="108">
        <v>41609</v>
      </c>
      <c r="E572" s="109">
        <f t="shared" si="11"/>
        <v>12</v>
      </c>
      <c r="F572" s="109" t="s">
        <v>40</v>
      </c>
      <c r="G572" s="2" t="s">
        <v>45</v>
      </c>
      <c r="H572" s="2" t="s">
        <v>44</v>
      </c>
      <c r="I572" s="2" t="s">
        <v>43</v>
      </c>
      <c r="J572" s="112">
        <v>3605073.1360128</v>
      </c>
      <c r="K572" s="110"/>
    </row>
    <row r="573" spans="1:11" x14ac:dyDescent="0.25">
      <c r="A573" s="2" t="s">
        <v>63</v>
      </c>
      <c r="B573" s="2" t="s">
        <v>38</v>
      </c>
      <c r="C573" s="2" t="s">
        <v>47</v>
      </c>
      <c r="D573" s="108">
        <v>41640</v>
      </c>
      <c r="E573" s="109">
        <f t="shared" si="11"/>
        <v>1</v>
      </c>
      <c r="F573" s="109" t="s">
        <v>40</v>
      </c>
      <c r="G573" s="2" t="s">
        <v>45</v>
      </c>
      <c r="H573" s="2" t="s">
        <v>44</v>
      </c>
      <c r="I573" s="2" t="s">
        <v>43</v>
      </c>
      <c r="J573" s="112">
        <v>5213462.9938199995</v>
      </c>
      <c r="K573" s="110"/>
    </row>
    <row r="574" spans="1:11" x14ac:dyDescent="0.25">
      <c r="A574" s="2" t="s">
        <v>63</v>
      </c>
      <c r="B574" s="2" t="s">
        <v>38</v>
      </c>
      <c r="C574" s="2" t="s">
        <v>47</v>
      </c>
      <c r="D574" s="108">
        <v>41671</v>
      </c>
      <c r="E574" s="109">
        <f t="shared" si="11"/>
        <v>2</v>
      </c>
      <c r="F574" s="109" t="s">
        <v>40</v>
      </c>
      <c r="G574" s="2" t="s">
        <v>45</v>
      </c>
      <c r="H574" s="2" t="s">
        <v>44</v>
      </c>
      <c r="I574" s="2" t="s">
        <v>43</v>
      </c>
      <c r="J574" s="112">
        <v>4601973.0645340011</v>
      </c>
      <c r="K574" s="110"/>
    </row>
    <row r="575" spans="1:11" x14ac:dyDescent="0.25">
      <c r="A575" s="2" t="s">
        <v>63</v>
      </c>
      <c r="B575" s="2" t="s">
        <v>38</v>
      </c>
      <c r="C575" s="2" t="s">
        <v>47</v>
      </c>
      <c r="D575" s="108">
        <v>41699</v>
      </c>
      <c r="E575" s="109">
        <f t="shared" si="11"/>
        <v>3</v>
      </c>
      <c r="F575" s="109" t="s">
        <v>40</v>
      </c>
      <c r="G575" s="2" t="s">
        <v>45</v>
      </c>
      <c r="H575" s="2" t="s">
        <v>44</v>
      </c>
      <c r="I575" s="2" t="s">
        <v>43</v>
      </c>
      <c r="J575" s="112">
        <v>4341474.4526009997</v>
      </c>
      <c r="K575" s="110"/>
    </row>
    <row r="576" spans="1:11" x14ac:dyDescent="0.25">
      <c r="A576" s="2" t="s">
        <v>63</v>
      </c>
      <c r="B576" s="2" t="s">
        <v>38</v>
      </c>
      <c r="C576" s="2" t="s">
        <v>47</v>
      </c>
      <c r="D576" s="108">
        <v>41730</v>
      </c>
      <c r="E576" s="109">
        <f t="shared" si="11"/>
        <v>4</v>
      </c>
      <c r="F576" s="109" t="s">
        <v>40</v>
      </c>
      <c r="G576" s="2" t="s">
        <v>45</v>
      </c>
      <c r="H576" s="2" t="s">
        <v>44</v>
      </c>
      <c r="I576" s="2" t="s">
        <v>43</v>
      </c>
      <c r="J576" s="112">
        <v>4348448.7778535997</v>
      </c>
      <c r="K576" s="110"/>
    </row>
    <row r="577" spans="1:11" x14ac:dyDescent="0.25">
      <c r="A577" s="2" t="s">
        <v>63</v>
      </c>
      <c r="B577" s="2" t="s">
        <v>38</v>
      </c>
      <c r="C577" s="2" t="s">
        <v>47</v>
      </c>
      <c r="D577" s="108">
        <v>41760</v>
      </c>
      <c r="E577" s="109">
        <f t="shared" si="11"/>
        <v>5</v>
      </c>
      <c r="F577" s="109" t="s">
        <v>40</v>
      </c>
      <c r="G577" s="2" t="s">
        <v>45</v>
      </c>
      <c r="H577" s="2" t="s">
        <v>44</v>
      </c>
      <c r="I577" s="2" t="s">
        <v>43</v>
      </c>
      <c r="J577" s="112">
        <v>3249860.6738448003</v>
      </c>
      <c r="K577" s="110"/>
    </row>
    <row r="578" spans="1:11" x14ac:dyDescent="0.25">
      <c r="A578" s="2" t="s">
        <v>63</v>
      </c>
      <c r="B578" s="2" t="s">
        <v>38</v>
      </c>
      <c r="C578" s="2" t="s">
        <v>47</v>
      </c>
      <c r="D578" s="108">
        <v>41791</v>
      </c>
      <c r="E578" s="109">
        <f t="shared" si="11"/>
        <v>6</v>
      </c>
      <c r="F578" s="109" t="s">
        <v>40</v>
      </c>
      <c r="G578" s="2" t="s">
        <v>45</v>
      </c>
      <c r="H578" s="2" t="s">
        <v>44</v>
      </c>
      <c r="I578" s="2" t="s">
        <v>43</v>
      </c>
      <c r="J578" s="112">
        <v>3447637.2776856003</v>
      </c>
      <c r="K578" s="110"/>
    </row>
    <row r="579" spans="1:11" x14ac:dyDescent="0.25">
      <c r="A579" s="2" t="s">
        <v>63</v>
      </c>
      <c r="B579" s="2" t="s">
        <v>38</v>
      </c>
      <c r="C579" s="2" t="s">
        <v>47</v>
      </c>
      <c r="D579" s="108">
        <v>41456</v>
      </c>
      <c r="E579" s="109">
        <f t="shared" si="11"/>
        <v>7</v>
      </c>
      <c r="F579" s="109" t="s">
        <v>40</v>
      </c>
      <c r="G579" s="2" t="s">
        <v>46</v>
      </c>
      <c r="H579" s="2" t="s">
        <v>42</v>
      </c>
      <c r="I579" s="2" t="s">
        <v>43</v>
      </c>
      <c r="J579" s="112">
        <v>4205710.5050467979</v>
      </c>
      <c r="K579" s="110"/>
    </row>
    <row r="580" spans="1:11" x14ac:dyDescent="0.25">
      <c r="A580" s="2" t="s">
        <v>63</v>
      </c>
      <c r="B580" s="2" t="s">
        <v>38</v>
      </c>
      <c r="C580" s="2" t="s">
        <v>47</v>
      </c>
      <c r="D580" s="108">
        <v>41487</v>
      </c>
      <c r="E580" s="109">
        <f t="shared" si="11"/>
        <v>8</v>
      </c>
      <c r="F580" s="109" t="s">
        <v>40</v>
      </c>
      <c r="G580" s="2" t="s">
        <v>46</v>
      </c>
      <c r="H580" s="2" t="s">
        <v>42</v>
      </c>
      <c r="I580" s="2" t="s">
        <v>43</v>
      </c>
      <c r="J580" s="112">
        <v>3388330.7652803189</v>
      </c>
      <c r="K580" s="110"/>
    </row>
    <row r="581" spans="1:11" x14ac:dyDescent="0.25">
      <c r="A581" s="2" t="s">
        <v>63</v>
      </c>
      <c r="B581" s="2" t="s">
        <v>38</v>
      </c>
      <c r="C581" s="2" t="s">
        <v>47</v>
      </c>
      <c r="D581" s="108">
        <v>41518</v>
      </c>
      <c r="E581" s="109">
        <f t="shared" si="11"/>
        <v>9</v>
      </c>
      <c r="F581" s="109" t="s">
        <v>40</v>
      </c>
      <c r="G581" s="2" t="s">
        <v>46</v>
      </c>
      <c r="H581" s="2" t="s">
        <v>42</v>
      </c>
      <c r="I581" s="2" t="s">
        <v>43</v>
      </c>
      <c r="J581" s="112">
        <v>4067080.518160814</v>
      </c>
      <c r="K581" s="110"/>
    </row>
    <row r="582" spans="1:11" x14ac:dyDescent="0.25">
      <c r="A582" s="2" t="s">
        <v>63</v>
      </c>
      <c r="B582" s="2" t="s">
        <v>38</v>
      </c>
      <c r="C582" s="2" t="s">
        <v>47</v>
      </c>
      <c r="D582" s="108">
        <v>41548</v>
      </c>
      <c r="E582" s="109">
        <f t="shared" si="11"/>
        <v>10</v>
      </c>
      <c r="F582" s="109" t="s">
        <v>40</v>
      </c>
      <c r="G582" s="2" t="s">
        <v>46</v>
      </c>
      <c r="H582" s="2" t="s">
        <v>42</v>
      </c>
      <c r="I582" s="2" t="s">
        <v>43</v>
      </c>
      <c r="J582" s="112">
        <v>3744069.5923996787</v>
      </c>
      <c r="K582" s="110"/>
    </row>
    <row r="583" spans="1:11" x14ac:dyDescent="0.25">
      <c r="A583" s="2" t="s">
        <v>63</v>
      </c>
      <c r="B583" s="2" t="s">
        <v>38</v>
      </c>
      <c r="C583" s="2" t="s">
        <v>47</v>
      </c>
      <c r="D583" s="108">
        <v>41579</v>
      </c>
      <c r="E583" s="109">
        <f t="shared" si="11"/>
        <v>11</v>
      </c>
      <c r="F583" s="109" t="s">
        <v>40</v>
      </c>
      <c r="G583" s="2" t="s">
        <v>46</v>
      </c>
      <c r="H583" s="2" t="s">
        <v>42</v>
      </c>
      <c r="I583" s="2" t="s">
        <v>43</v>
      </c>
      <c r="J583" s="112">
        <v>3462813.1125993291</v>
      </c>
      <c r="K583" s="110"/>
    </row>
    <row r="584" spans="1:11" x14ac:dyDescent="0.25">
      <c r="A584" s="2" t="s">
        <v>63</v>
      </c>
      <c r="B584" s="2" t="s">
        <v>38</v>
      </c>
      <c r="C584" s="2" t="s">
        <v>47</v>
      </c>
      <c r="D584" s="108">
        <v>41609</v>
      </c>
      <c r="E584" s="109">
        <f t="shared" si="11"/>
        <v>12</v>
      </c>
      <c r="F584" s="109" t="s">
        <v>40</v>
      </c>
      <c r="G584" s="2" t="s">
        <v>46</v>
      </c>
      <c r="H584" s="2" t="s">
        <v>42</v>
      </c>
      <c r="I584" s="2" t="s">
        <v>43</v>
      </c>
      <c r="J584" s="112">
        <v>3568361.8434775192</v>
      </c>
      <c r="K584" s="110"/>
    </row>
    <row r="585" spans="1:11" x14ac:dyDescent="0.25">
      <c r="A585" s="2" t="s">
        <v>63</v>
      </c>
      <c r="B585" s="2" t="s">
        <v>38</v>
      </c>
      <c r="C585" s="2" t="s">
        <v>47</v>
      </c>
      <c r="D585" s="108">
        <v>41640</v>
      </c>
      <c r="E585" s="109">
        <f t="shared" si="11"/>
        <v>1</v>
      </c>
      <c r="F585" s="109" t="s">
        <v>40</v>
      </c>
      <c r="G585" s="2" t="s">
        <v>46</v>
      </c>
      <c r="H585" s="2" t="s">
        <v>42</v>
      </c>
      <c r="I585" s="2" t="s">
        <v>43</v>
      </c>
      <c r="J585" s="112">
        <v>5471503.3322801981</v>
      </c>
      <c r="K585" s="110"/>
    </row>
    <row r="586" spans="1:11" x14ac:dyDescent="0.25">
      <c r="A586" s="2" t="s">
        <v>63</v>
      </c>
      <c r="B586" s="2" t="s">
        <v>38</v>
      </c>
      <c r="C586" s="2" t="s">
        <v>47</v>
      </c>
      <c r="D586" s="108">
        <v>41671</v>
      </c>
      <c r="E586" s="109">
        <f t="shared" si="11"/>
        <v>2</v>
      </c>
      <c r="F586" s="109" t="s">
        <v>40</v>
      </c>
      <c r="G586" s="2" t="s">
        <v>46</v>
      </c>
      <c r="H586" s="2" t="s">
        <v>42</v>
      </c>
      <c r="I586" s="2" t="s">
        <v>43</v>
      </c>
      <c r="J586" s="112">
        <v>5059522.5801976481</v>
      </c>
      <c r="K586" s="110"/>
    </row>
    <row r="587" spans="1:11" x14ac:dyDescent="0.25">
      <c r="A587" s="2" t="s">
        <v>63</v>
      </c>
      <c r="B587" s="2" t="s">
        <v>38</v>
      </c>
      <c r="C587" s="2" t="s">
        <v>47</v>
      </c>
      <c r="D587" s="108">
        <v>41699</v>
      </c>
      <c r="E587" s="109">
        <f t="shared" si="11"/>
        <v>3</v>
      </c>
      <c r="F587" s="109" t="s">
        <v>40</v>
      </c>
      <c r="G587" s="2" t="s">
        <v>46</v>
      </c>
      <c r="H587" s="2" t="s">
        <v>42</v>
      </c>
      <c r="I587" s="2" t="s">
        <v>43</v>
      </c>
      <c r="J587" s="112">
        <v>4550701.2166301943</v>
      </c>
      <c r="K587" s="110"/>
    </row>
    <row r="588" spans="1:11" x14ac:dyDescent="0.25">
      <c r="A588" s="2" t="s">
        <v>63</v>
      </c>
      <c r="B588" s="2" t="s">
        <v>38</v>
      </c>
      <c r="C588" s="2" t="s">
        <v>47</v>
      </c>
      <c r="D588" s="108">
        <v>41730</v>
      </c>
      <c r="E588" s="109">
        <f t="shared" si="11"/>
        <v>4</v>
      </c>
      <c r="F588" s="109" t="s">
        <v>40</v>
      </c>
      <c r="G588" s="2" t="s">
        <v>46</v>
      </c>
      <c r="H588" s="2" t="s">
        <v>42</v>
      </c>
      <c r="I588" s="2" t="s">
        <v>43</v>
      </c>
      <c r="J588" s="112">
        <v>4783246.4214486899</v>
      </c>
      <c r="K588" s="110"/>
    </row>
    <row r="589" spans="1:11" x14ac:dyDescent="0.25">
      <c r="A589" s="2" t="s">
        <v>63</v>
      </c>
      <c r="B589" s="2" t="s">
        <v>38</v>
      </c>
      <c r="C589" s="2" t="s">
        <v>47</v>
      </c>
      <c r="D589" s="108">
        <v>41760</v>
      </c>
      <c r="E589" s="109">
        <f t="shared" si="11"/>
        <v>5</v>
      </c>
      <c r="F589" s="109" t="s">
        <v>40</v>
      </c>
      <c r="G589" s="2" t="s">
        <v>46</v>
      </c>
      <c r="H589" s="2" t="s">
        <v>42</v>
      </c>
      <c r="I589" s="2" t="s">
        <v>43</v>
      </c>
      <c r="J589" s="112">
        <v>3615900.6923301592</v>
      </c>
      <c r="K589" s="110"/>
    </row>
    <row r="590" spans="1:11" x14ac:dyDescent="0.25">
      <c r="A590" s="2" t="s">
        <v>63</v>
      </c>
      <c r="B590" s="2" t="s">
        <v>38</v>
      </c>
      <c r="C590" s="2" t="s">
        <v>47</v>
      </c>
      <c r="D590" s="108">
        <v>41791</v>
      </c>
      <c r="E590" s="109">
        <f t="shared" si="11"/>
        <v>6</v>
      </c>
      <c r="F590" s="109" t="s">
        <v>40</v>
      </c>
      <c r="G590" s="2" t="s">
        <v>46</v>
      </c>
      <c r="H590" s="2" t="s">
        <v>42</v>
      </c>
      <c r="I590" s="2" t="s">
        <v>43</v>
      </c>
      <c r="J590" s="112">
        <v>3879202.5837155385</v>
      </c>
      <c r="K590" s="110"/>
    </row>
    <row r="591" spans="1:11" x14ac:dyDescent="0.25">
      <c r="A591" s="2" t="s">
        <v>63</v>
      </c>
      <c r="B591" s="2" t="s">
        <v>38</v>
      </c>
      <c r="C591" s="2" t="s">
        <v>48</v>
      </c>
      <c r="D591" s="108">
        <v>41456</v>
      </c>
      <c r="E591" s="109">
        <f>MONTH(D591)</f>
        <v>7</v>
      </c>
      <c r="F591" s="109" t="s">
        <v>40</v>
      </c>
      <c r="G591" s="2" t="s">
        <v>41</v>
      </c>
      <c r="H591" s="2" t="s">
        <v>42</v>
      </c>
      <c r="I591" s="2" t="s">
        <v>43</v>
      </c>
      <c r="J591" s="112">
        <v>1689221.1490034999</v>
      </c>
      <c r="K591" s="110"/>
    </row>
    <row r="592" spans="1:11" x14ac:dyDescent="0.25">
      <c r="A592" s="2" t="s">
        <v>63</v>
      </c>
      <c r="B592" s="2" t="s">
        <v>38</v>
      </c>
      <c r="C592" s="2" t="s">
        <v>48</v>
      </c>
      <c r="D592" s="108">
        <v>41487</v>
      </c>
      <c r="E592" s="109">
        <f t="shared" ref="E592:E655" si="12">MONTH(D592)</f>
        <v>8</v>
      </c>
      <c r="F592" s="109" t="s">
        <v>40</v>
      </c>
      <c r="G592" s="2" t="s">
        <v>41</v>
      </c>
      <c r="H592" s="2" t="s">
        <v>42</v>
      </c>
      <c r="I592" s="2" t="s">
        <v>43</v>
      </c>
      <c r="J592" s="112">
        <v>2059921.8667754997</v>
      </c>
      <c r="K592" s="110"/>
    </row>
    <row r="593" spans="1:11" x14ac:dyDescent="0.25">
      <c r="A593" s="2" t="s">
        <v>63</v>
      </c>
      <c r="B593" s="2" t="s">
        <v>38</v>
      </c>
      <c r="C593" s="2" t="s">
        <v>48</v>
      </c>
      <c r="D593" s="108">
        <v>41518</v>
      </c>
      <c r="E593" s="109">
        <f t="shared" si="12"/>
        <v>9</v>
      </c>
      <c r="F593" s="109" t="s">
        <v>40</v>
      </c>
      <c r="G593" s="2" t="s">
        <v>41</v>
      </c>
      <c r="H593" s="2" t="s">
        <v>42</v>
      </c>
      <c r="I593" s="2" t="s">
        <v>43</v>
      </c>
      <c r="J593" s="112">
        <v>1793176.531129</v>
      </c>
      <c r="K593" s="110"/>
    </row>
    <row r="594" spans="1:11" x14ac:dyDescent="0.25">
      <c r="A594" s="2" t="s">
        <v>63</v>
      </c>
      <c r="B594" s="2" t="s">
        <v>38</v>
      </c>
      <c r="C594" s="2" t="s">
        <v>48</v>
      </c>
      <c r="D594" s="108">
        <v>41548</v>
      </c>
      <c r="E594" s="109">
        <f t="shared" si="12"/>
        <v>10</v>
      </c>
      <c r="F594" s="109" t="s">
        <v>40</v>
      </c>
      <c r="G594" s="2" t="s">
        <v>41</v>
      </c>
      <c r="H594" s="2" t="s">
        <v>42</v>
      </c>
      <c r="I594" s="2" t="s">
        <v>43</v>
      </c>
      <c r="J594" s="112">
        <v>1547855.7555440001</v>
      </c>
      <c r="K594" s="110"/>
    </row>
    <row r="595" spans="1:11" x14ac:dyDescent="0.25">
      <c r="A595" s="2" t="s">
        <v>63</v>
      </c>
      <c r="B595" s="2" t="s">
        <v>38</v>
      </c>
      <c r="C595" s="2" t="s">
        <v>48</v>
      </c>
      <c r="D595" s="108">
        <v>41579</v>
      </c>
      <c r="E595" s="109">
        <f t="shared" si="12"/>
        <v>11</v>
      </c>
      <c r="F595" s="109" t="s">
        <v>40</v>
      </c>
      <c r="G595" s="2" t="s">
        <v>41</v>
      </c>
      <c r="H595" s="2" t="s">
        <v>42</v>
      </c>
      <c r="I595" s="2" t="s">
        <v>43</v>
      </c>
      <c r="J595" s="112">
        <v>1621360.3148906252</v>
      </c>
      <c r="K595" s="110"/>
    </row>
    <row r="596" spans="1:11" x14ac:dyDescent="0.25">
      <c r="A596" s="2" t="s">
        <v>63</v>
      </c>
      <c r="B596" s="2" t="s">
        <v>38</v>
      </c>
      <c r="C596" s="2" t="s">
        <v>48</v>
      </c>
      <c r="D596" s="108">
        <v>41609</v>
      </c>
      <c r="E596" s="109">
        <f t="shared" si="12"/>
        <v>12</v>
      </c>
      <c r="F596" s="109" t="s">
        <v>40</v>
      </c>
      <c r="G596" s="2" t="s">
        <v>41</v>
      </c>
      <c r="H596" s="2" t="s">
        <v>42</v>
      </c>
      <c r="I596" s="2" t="s">
        <v>43</v>
      </c>
      <c r="J596" s="112">
        <v>1330451.9418015</v>
      </c>
      <c r="K596" s="110"/>
    </row>
    <row r="597" spans="1:11" x14ac:dyDescent="0.25">
      <c r="A597" s="2" t="s">
        <v>63</v>
      </c>
      <c r="B597" s="2" t="s">
        <v>38</v>
      </c>
      <c r="C597" s="2" t="s">
        <v>48</v>
      </c>
      <c r="D597" s="108">
        <v>41640</v>
      </c>
      <c r="E597" s="109">
        <f t="shared" si="12"/>
        <v>1</v>
      </c>
      <c r="F597" s="109" t="s">
        <v>40</v>
      </c>
      <c r="G597" s="2" t="s">
        <v>41</v>
      </c>
      <c r="H597" s="2" t="s">
        <v>42</v>
      </c>
      <c r="I597" s="2" t="s">
        <v>43</v>
      </c>
      <c r="J597" s="112">
        <v>2228780.4880005</v>
      </c>
      <c r="K597" s="110"/>
    </row>
    <row r="598" spans="1:11" x14ac:dyDescent="0.25">
      <c r="A598" s="2" t="s">
        <v>63</v>
      </c>
      <c r="B598" s="2" t="s">
        <v>38</v>
      </c>
      <c r="C598" s="2" t="s">
        <v>48</v>
      </c>
      <c r="D598" s="108">
        <v>41671</v>
      </c>
      <c r="E598" s="109">
        <f t="shared" si="12"/>
        <v>2</v>
      </c>
      <c r="F598" s="109" t="s">
        <v>40</v>
      </c>
      <c r="G598" s="2" t="s">
        <v>41</v>
      </c>
      <c r="H598" s="2" t="s">
        <v>42</v>
      </c>
      <c r="I598" s="2" t="s">
        <v>43</v>
      </c>
      <c r="J598" s="112">
        <v>2185969.2785069998</v>
      </c>
      <c r="K598" s="110"/>
    </row>
    <row r="599" spans="1:11" x14ac:dyDescent="0.25">
      <c r="A599" s="2" t="s">
        <v>63</v>
      </c>
      <c r="B599" s="2" t="s">
        <v>38</v>
      </c>
      <c r="C599" s="2" t="s">
        <v>48</v>
      </c>
      <c r="D599" s="108">
        <v>41699</v>
      </c>
      <c r="E599" s="109">
        <f t="shared" si="12"/>
        <v>3</v>
      </c>
      <c r="F599" s="109" t="s">
        <v>40</v>
      </c>
      <c r="G599" s="2" t="s">
        <v>41</v>
      </c>
      <c r="H599" s="2" t="s">
        <v>42</v>
      </c>
      <c r="I599" s="2" t="s">
        <v>43</v>
      </c>
      <c r="J599" s="112">
        <v>1950392.0613048752</v>
      </c>
      <c r="K599" s="110"/>
    </row>
    <row r="600" spans="1:11" x14ac:dyDescent="0.25">
      <c r="A600" s="2" t="s">
        <v>63</v>
      </c>
      <c r="B600" s="2" t="s">
        <v>38</v>
      </c>
      <c r="C600" s="2" t="s">
        <v>48</v>
      </c>
      <c r="D600" s="108">
        <v>41730</v>
      </c>
      <c r="E600" s="109">
        <f t="shared" si="12"/>
        <v>4</v>
      </c>
      <c r="F600" s="109" t="s">
        <v>40</v>
      </c>
      <c r="G600" s="2" t="s">
        <v>41</v>
      </c>
      <c r="H600" s="2" t="s">
        <v>42</v>
      </c>
      <c r="I600" s="2" t="s">
        <v>43</v>
      </c>
      <c r="J600" s="112">
        <v>1986295.0526719999</v>
      </c>
      <c r="K600" s="110"/>
    </row>
    <row r="601" spans="1:11" x14ac:dyDescent="0.25">
      <c r="A601" s="2" t="s">
        <v>63</v>
      </c>
      <c r="B601" s="2" t="s">
        <v>38</v>
      </c>
      <c r="C601" s="2" t="s">
        <v>48</v>
      </c>
      <c r="D601" s="108">
        <v>41760</v>
      </c>
      <c r="E601" s="109">
        <f t="shared" si="12"/>
        <v>5</v>
      </c>
      <c r="F601" s="109" t="s">
        <v>40</v>
      </c>
      <c r="G601" s="2" t="s">
        <v>41</v>
      </c>
      <c r="H601" s="2" t="s">
        <v>42</v>
      </c>
      <c r="I601" s="2" t="s">
        <v>43</v>
      </c>
      <c r="J601" s="112">
        <v>2071155.7982568748</v>
      </c>
      <c r="K601" s="110"/>
    </row>
    <row r="602" spans="1:11" x14ac:dyDescent="0.25">
      <c r="A602" s="2" t="s">
        <v>63</v>
      </c>
      <c r="B602" s="2" t="s">
        <v>38</v>
      </c>
      <c r="C602" s="2" t="s">
        <v>48</v>
      </c>
      <c r="D602" s="108">
        <v>41791</v>
      </c>
      <c r="E602" s="109">
        <f t="shared" si="12"/>
        <v>6</v>
      </c>
      <c r="F602" s="109" t="s">
        <v>40</v>
      </c>
      <c r="G602" s="2" t="s">
        <v>41</v>
      </c>
      <c r="H602" s="2" t="s">
        <v>42</v>
      </c>
      <c r="I602" s="2" t="s">
        <v>43</v>
      </c>
      <c r="J602" s="112">
        <v>2273512.0860041254</v>
      </c>
      <c r="K602" s="110"/>
    </row>
    <row r="603" spans="1:11" x14ac:dyDescent="0.25">
      <c r="A603" s="2" t="s">
        <v>63</v>
      </c>
      <c r="B603" s="2" t="s">
        <v>38</v>
      </c>
      <c r="C603" s="2" t="s">
        <v>48</v>
      </c>
      <c r="D603" s="108">
        <v>41456</v>
      </c>
      <c r="E603" s="109">
        <f t="shared" si="12"/>
        <v>7</v>
      </c>
      <c r="F603" s="109" t="s">
        <v>40</v>
      </c>
      <c r="G603" s="2" t="s">
        <v>41</v>
      </c>
      <c r="H603" s="2" t="s">
        <v>44</v>
      </c>
      <c r="I603" s="2" t="s">
        <v>43</v>
      </c>
      <c r="J603" s="112">
        <v>3229019.3481892501</v>
      </c>
      <c r="K603" s="110"/>
    </row>
    <row r="604" spans="1:11" x14ac:dyDescent="0.25">
      <c r="A604" s="2" t="s">
        <v>63</v>
      </c>
      <c r="B604" s="2" t="s">
        <v>38</v>
      </c>
      <c r="C604" s="2" t="s">
        <v>48</v>
      </c>
      <c r="D604" s="108">
        <v>41487</v>
      </c>
      <c r="E604" s="109">
        <f t="shared" si="12"/>
        <v>8</v>
      </c>
      <c r="F604" s="109" t="s">
        <v>40</v>
      </c>
      <c r="G604" s="2" t="s">
        <v>41</v>
      </c>
      <c r="H604" s="2" t="s">
        <v>44</v>
      </c>
      <c r="I604" s="2" t="s">
        <v>43</v>
      </c>
      <c r="J604" s="112">
        <v>3998074.953249</v>
      </c>
      <c r="K604" s="110"/>
    </row>
    <row r="605" spans="1:11" x14ac:dyDescent="0.25">
      <c r="A605" s="2" t="s">
        <v>63</v>
      </c>
      <c r="B605" s="2" t="s">
        <v>38</v>
      </c>
      <c r="C605" s="2" t="s">
        <v>48</v>
      </c>
      <c r="D605" s="108">
        <v>41518</v>
      </c>
      <c r="E605" s="109">
        <f t="shared" si="12"/>
        <v>9</v>
      </c>
      <c r="F605" s="109" t="s">
        <v>40</v>
      </c>
      <c r="G605" s="2" t="s">
        <v>41</v>
      </c>
      <c r="H605" s="2" t="s">
        <v>44</v>
      </c>
      <c r="I605" s="2" t="s">
        <v>43</v>
      </c>
      <c r="J605" s="112">
        <v>3458560.3451040001</v>
      </c>
      <c r="K605" s="110"/>
    </row>
    <row r="606" spans="1:11" x14ac:dyDescent="0.25">
      <c r="A606" s="2" t="s">
        <v>63</v>
      </c>
      <c r="B606" s="2" t="s">
        <v>38</v>
      </c>
      <c r="C606" s="2" t="s">
        <v>48</v>
      </c>
      <c r="D606" s="108">
        <v>41548</v>
      </c>
      <c r="E606" s="109">
        <f t="shared" si="12"/>
        <v>10</v>
      </c>
      <c r="F606" s="109" t="s">
        <v>40</v>
      </c>
      <c r="G606" s="2" t="s">
        <v>41</v>
      </c>
      <c r="H606" s="2" t="s">
        <v>44</v>
      </c>
      <c r="I606" s="2" t="s">
        <v>43</v>
      </c>
      <c r="J606" s="112">
        <v>2863773.4980290001</v>
      </c>
      <c r="K606" s="110"/>
    </row>
    <row r="607" spans="1:11" x14ac:dyDescent="0.25">
      <c r="A607" s="2" t="s">
        <v>63</v>
      </c>
      <c r="B607" s="2" t="s">
        <v>38</v>
      </c>
      <c r="C607" s="2" t="s">
        <v>48</v>
      </c>
      <c r="D607" s="108">
        <v>41579</v>
      </c>
      <c r="E607" s="109">
        <f t="shared" si="12"/>
        <v>11</v>
      </c>
      <c r="F607" s="109" t="s">
        <v>40</v>
      </c>
      <c r="G607" s="2" t="s">
        <v>41</v>
      </c>
      <c r="H607" s="2" t="s">
        <v>44</v>
      </c>
      <c r="I607" s="2" t="s">
        <v>43</v>
      </c>
      <c r="J607" s="112">
        <v>3126213.72064</v>
      </c>
      <c r="K607" s="110"/>
    </row>
    <row r="608" spans="1:11" x14ac:dyDescent="0.25">
      <c r="A608" s="2" t="s">
        <v>63</v>
      </c>
      <c r="B608" s="2" t="s">
        <v>38</v>
      </c>
      <c r="C608" s="2" t="s">
        <v>48</v>
      </c>
      <c r="D608" s="108">
        <v>41609</v>
      </c>
      <c r="E608" s="109">
        <f t="shared" si="12"/>
        <v>12</v>
      </c>
      <c r="F608" s="109" t="s">
        <v>40</v>
      </c>
      <c r="G608" s="2" t="s">
        <v>41</v>
      </c>
      <c r="H608" s="2" t="s">
        <v>44</v>
      </c>
      <c r="I608" s="2" t="s">
        <v>43</v>
      </c>
      <c r="J608" s="112">
        <v>2691566.5882560001</v>
      </c>
      <c r="K608" s="110"/>
    </row>
    <row r="609" spans="1:11" x14ac:dyDescent="0.25">
      <c r="A609" s="2" t="s">
        <v>63</v>
      </c>
      <c r="B609" s="2" t="s">
        <v>38</v>
      </c>
      <c r="C609" s="2" t="s">
        <v>48</v>
      </c>
      <c r="D609" s="108">
        <v>41640</v>
      </c>
      <c r="E609" s="109">
        <f t="shared" si="12"/>
        <v>1</v>
      </c>
      <c r="F609" s="109" t="s">
        <v>40</v>
      </c>
      <c r="G609" s="2" t="s">
        <v>41</v>
      </c>
      <c r="H609" s="2" t="s">
        <v>44</v>
      </c>
      <c r="I609" s="2" t="s">
        <v>43</v>
      </c>
      <c r="J609" s="112">
        <v>4009179.999363</v>
      </c>
      <c r="K609" s="110"/>
    </row>
    <row r="610" spans="1:11" x14ac:dyDescent="0.25">
      <c r="A610" s="2" t="s">
        <v>63</v>
      </c>
      <c r="B610" s="2" t="s">
        <v>38</v>
      </c>
      <c r="C610" s="2" t="s">
        <v>48</v>
      </c>
      <c r="D610" s="108">
        <v>41671</v>
      </c>
      <c r="E610" s="109">
        <f t="shared" si="12"/>
        <v>2</v>
      </c>
      <c r="F610" s="109" t="s">
        <v>40</v>
      </c>
      <c r="G610" s="2" t="s">
        <v>41</v>
      </c>
      <c r="H610" s="2" t="s">
        <v>44</v>
      </c>
      <c r="I610" s="2" t="s">
        <v>43</v>
      </c>
      <c r="J610" s="112">
        <v>4249229.7763439994</v>
      </c>
      <c r="K610" s="110"/>
    </row>
    <row r="611" spans="1:11" x14ac:dyDescent="0.25">
      <c r="A611" s="2" t="s">
        <v>63</v>
      </c>
      <c r="B611" s="2" t="s">
        <v>38</v>
      </c>
      <c r="C611" s="2" t="s">
        <v>48</v>
      </c>
      <c r="D611" s="108">
        <v>41699</v>
      </c>
      <c r="E611" s="109">
        <f t="shared" si="12"/>
        <v>3</v>
      </c>
      <c r="F611" s="109" t="s">
        <v>40</v>
      </c>
      <c r="G611" s="2" t="s">
        <v>41</v>
      </c>
      <c r="H611" s="2" t="s">
        <v>44</v>
      </c>
      <c r="I611" s="2" t="s">
        <v>43</v>
      </c>
      <c r="J611" s="112">
        <v>3887025.4362960001</v>
      </c>
      <c r="K611" s="110"/>
    </row>
    <row r="612" spans="1:11" x14ac:dyDescent="0.25">
      <c r="A612" s="2" t="s">
        <v>63</v>
      </c>
      <c r="B612" s="2" t="s">
        <v>38</v>
      </c>
      <c r="C612" s="2" t="s">
        <v>48</v>
      </c>
      <c r="D612" s="108">
        <v>41730</v>
      </c>
      <c r="E612" s="109">
        <f t="shared" si="12"/>
        <v>4</v>
      </c>
      <c r="F612" s="109" t="s">
        <v>40</v>
      </c>
      <c r="G612" s="2" t="s">
        <v>41</v>
      </c>
      <c r="H612" s="2" t="s">
        <v>44</v>
      </c>
      <c r="I612" s="2" t="s">
        <v>43</v>
      </c>
      <c r="J612" s="112">
        <v>4377062.9091839995</v>
      </c>
      <c r="K612" s="110"/>
    </row>
    <row r="613" spans="1:11" x14ac:dyDescent="0.25">
      <c r="A613" s="2" t="s">
        <v>63</v>
      </c>
      <c r="B613" s="2" t="s">
        <v>38</v>
      </c>
      <c r="C613" s="2" t="s">
        <v>48</v>
      </c>
      <c r="D613" s="108">
        <v>41760</v>
      </c>
      <c r="E613" s="109">
        <f t="shared" si="12"/>
        <v>5</v>
      </c>
      <c r="F613" s="109" t="s">
        <v>40</v>
      </c>
      <c r="G613" s="2" t="s">
        <v>41</v>
      </c>
      <c r="H613" s="2" t="s">
        <v>44</v>
      </c>
      <c r="I613" s="2" t="s">
        <v>43</v>
      </c>
      <c r="J613" s="112">
        <v>4388344.7790930001</v>
      </c>
      <c r="K613" s="110"/>
    </row>
    <row r="614" spans="1:11" x14ac:dyDescent="0.25">
      <c r="A614" s="2" t="s">
        <v>63</v>
      </c>
      <c r="B614" s="2" t="s">
        <v>38</v>
      </c>
      <c r="C614" s="2" t="s">
        <v>48</v>
      </c>
      <c r="D614" s="108">
        <v>41791</v>
      </c>
      <c r="E614" s="109">
        <f t="shared" si="12"/>
        <v>6</v>
      </c>
      <c r="F614" s="109" t="s">
        <v>40</v>
      </c>
      <c r="G614" s="2" t="s">
        <v>41</v>
      </c>
      <c r="H614" s="2" t="s">
        <v>44</v>
      </c>
      <c r="I614" s="2" t="s">
        <v>43</v>
      </c>
      <c r="J614" s="112">
        <v>4431008.4784342507</v>
      </c>
      <c r="K614" s="110"/>
    </row>
    <row r="615" spans="1:11" x14ac:dyDescent="0.25">
      <c r="A615" s="2" t="s">
        <v>63</v>
      </c>
      <c r="B615" s="2" t="s">
        <v>38</v>
      </c>
      <c r="C615" s="2" t="s">
        <v>48</v>
      </c>
      <c r="D615" s="108">
        <v>41456</v>
      </c>
      <c r="E615" s="109">
        <f t="shared" si="12"/>
        <v>7</v>
      </c>
      <c r="F615" s="109" t="s">
        <v>40</v>
      </c>
      <c r="G615" s="2" t="s">
        <v>45</v>
      </c>
      <c r="H615" s="2" t="s">
        <v>42</v>
      </c>
      <c r="I615" s="2" t="s">
        <v>43</v>
      </c>
      <c r="J615" s="112">
        <v>1665101.5295861098</v>
      </c>
      <c r="K615" s="110"/>
    </row>
    <row r="616" spans="1:11" x14ac:dyDescent="0.25">
      <c r="A616" s="2" t="s">
        <v>63</v>
      </c>
      <c r="B616" s="2" t="s">
        <v>38</v>
      </c>
      <c r="C616" s="2" t="s">
        <v>48</v>
      </c>
      <c r="D616" s="108">
        <v>41487</v>
      </c>
      <c r="E616" s="109">
        <f t="shared" si="12"/>
        <v>8</v>
      </c>
      <c r="F616" s="109" t="s">
        <v>40</v>
      </c>
      <c r="G616" s="2" t="s">
        <v>45</v>
      </c>
      <c r="H616" s="2" t="s">
        <v>42</v>
      </c>
      <c r="I616" s="2" t="s">
        <v>43</v>
      </c>
      <c r="J616" s="112">
        <v>1847076.2833604398</v>
      </c>
      <c r="K616" s="110"/>
    </row>
    <row r="617" spans="1:11" x14ac:dyDescent="0.25">
      <c r="A617" s="2" t="s">
        <v>63</v>
      </c>
      <c r="B617" s="2" t="s">
        <v>38</v>
      </c>
      <c r="C617" s="2" t="s">
        <v>48</v>
      </c>
      <c r="D617" s="108">
        <v>41518</v>
      </c>
      <c r="E617" s="109">
        <f t="shared" si="12"/>
        <v>9</v>
      </c>
      <c r="F617" s="109" t="s">
        <v>40</v>
      </c>
      <c r="G617" s="2" t="s">
        <v>45</v>
      </c>
      <c r="H617" s="2" t="s">
        <v>42</v>
      </c>
      <c r="I617" s="2" t="s">
        <v>43</v>
      </c>
      <c r="J617" s="112">
        <v>1443255.6006155098</v>
      </c>
      <c r="K617" s="110"/>
    </row>
    <row r="618" spans="1:11" x14ac:dyDescent="0.25">
      <c r="A618" s="2" t="s">
        <v>63</v>
      </c>
      <c r="B618" s="2" t="s">
        <v>38</v>
      </c>
      <c r="C618" s="2" t="s">
        <v>48</v>
      </c>
      <c r="D618" s="108">
        <v>41548</v>
      </c>
      <c r="E618" s="109">
        <f t="shared" si="12"/>
        <v>10</v>
      </c>
      <c r="F618" s="109" t="s">
        <v>40</v>
      </c>
      <c r="G618" s="2" t="s">
        <v>45</v>
      </c>
      <c r="H618" s="2" t="s">
        <v>42</v>
      </c>
      <c r="I618" s="2" t="s">
        <v>43</v>
      </c>
      <c r="J618" s="112">
        <v>1340433.4702902001</v>
      </c>
      <c r="K618" s="110"/>
    </row>
    <row r="619" spans="1:11" x14ac:dyDescent="0.25">
      <c r="A619" s="2" t="s">
        <v>63</v>
      </c>
      <c r="B619" s="2" t="s">
        <v>38</v>
      </c>
      <c r="C619" s="2" t="s">
        <v>48</v>
      </c>
      <c r="D619" s="108">
        <v>41579</v>
      </c>
      <c r="E619" s="109">
        <f t="shared" si="12"/>
        <v>11</v>
      </c>
      <c r="F619" s="109" t="s">
        <v>40</v>
      </c>
      <c r="G619" s="2" t="s">
        <v>45</v>
      </c>
      <c r="H619" s="2" t="s">
        <v>42</v>
      </c>
      <c r="I619" s="2" t="s">
        <v>43</v>
      </c>
      <c r="J619" s="112">
        <v>1484304.6234175498</v>
      </c>
      <c r="K619" s="110"/>
    </row>
    <row r="620" spans="1:11" x14ac:dyDescent="0.25">
      <c r="A620" s="2" t="s">
        <v>63</v>
      </c>
      <c r="B620" s="2" t="s">
        <v>38</v>
      </c>
      <c r="C620" s="2" t="s">
        <v>48</v>
      </c>
      <c r="D620" s="108">
        <v>41609</v>
      </c>
      <c r="E620" s="109">
        <f t="shared" si="12"/>
        <v>12</v>
      </c>
      <c r="F620" s="109" t="s">
        <v>40</v>
      </c>
      <c r="G620" s="2" t="s">
        <v>45</v>
      </c>
      <c r="H620" s="2" t="s">
        <v>42</v>
      </c>
      <c r="I620" s="2" t="s">
        <v>43</v>
      </c>
      <c r="J620" s="112">
        <v>1288013.6333248802</v>
      </c>
      <c r="K620" s="110"/>
    </row>
    <row r="621" spans="1:11" x14ac:dyDescent="0.25">
      <c r="A621" s="2" t="s">
        <v>63</v>
      </c>
      <c r="B621" s="2" t="s">
        <v>38</v>
      </c>
      <c r="C621" s="2" t="s">
        <v>48</v>
      </c>
      <c r="D621" s="108">
        <v>41640</v>
      </c>
      <c r="E621" s="109">
        <f t="shared" si="12"/>
        <v>1</v>
      </c>
      <c r="F621" s="109" t="s">
        <v>40</v>
      </c>
      <c r="G621" s="2" t="s">
        <v>45</v>
      </c>
      <c r="H621" s="2" t="s">
        <v>42</v>
      </c>
      <c r="I621" s="2" t="s">
        <v>43</v>
      </c>
      <c r="J621" s="112">
        <v>1934441.18316372</v>
      </c>
      <c r="K621" s="110"/>
    </row>
    <row r="622" spans="1:11" x14ac:dyDescent="0.25">
      <c r="A622" s="2" t="s">
        <v>63</v>
      </c>
      <c r="B622" s="2" t="s">
        <v>38</v>
      </c>
      <c r="C622" s="2" t="s">
        <v>48</v>
      </c>
      <c r="D622" s="108">
        <v>41671</v>
      </c>
      <c r="E622" s="109">
        <f t="shared" si="12"/>
        <v>2</v>
      </c>
      <c r="F622" s="109" t="s">
        <v>40</v>
      </c>
      <c r="G622" s="2" t="s">
        <v>45</v>
      </c>
      <c r="H622" s="2" t="s">
        <v>42</v>
      </c>
      <c r="I622" s="2" t="s">
        <v>43</v>
      </c>
      <c r="J622" s="112">
        <v>1867732.8207522598</v>
      </c>
      <c r="K622" s="110"/>
    </row>
    <row r="623" spans="1:11" x14ac:dyDescent="0.25">
      <c r="A623" s="2" t="s">
        <v>63</v>
      </c>
      <c r="B623" s="2" t="s">
        <v>38</v>
      </c>
      <c r="C623" s="2" t="s">
        <v>48</v>
      </c>
      <c r="D623" s="108">
        <v>41699</v>
      </c>
      <c r="E623" s="109">
        <f t="shared" si="12"/>
        <v>3</v>
      </c>
      <c r="F623" s="109" t="s">
        <v>40</v>
      </c>
      <c r="G623" s="2" t="s">
        <v>45</v>
      </c>
      <c r="H623" s="2" t="s">
        <v>42</v>
      </c>
      <c r="I623" s="2" t="s">
        <v>43</v>
      </c>
      <c r="J623" s="112">
        <v>1632975.2369934299</v>
      </c>
      <c r="K623" s="110"/>
    </row>
    <row r="624" spans="1:11" x14ac:dyDescent="0.25">
      <c r="A624" s="2" t="s">
        <v>63</v>
      </c>
      <c r="B624" s="2" t="s">
        <v>38</v>
      </c>
      <c r="C624" s="2" t="s">
        <v>48</v>
      </c>
      <c r="D624" s="108">
        <v>41730</v>
      </c>
      <c r="E624" s="109">
        <f t="shared" si="12"/>
        <v>4</v>
      </c>
      <c r="F624" s="109" t="s">
        <v>40</v>
      </c>
      <c r="G624" s="2" t="s">
        <v>45</v>
      </c>
      <c r="H624" s="2" t="s">
        <v>42</v>
      </c>
      <c r="I624" s="2" t="s">
        <v>43</v>
      </c>
      <c r="J624" s="112">
        <v>1699686.4578355199</v>
      </c>
      <c r="K624" s="110"/>
    </row>
    <row r="625" spans="1:11" x14ac:dyDescent="0.25">
      <c r="A625" s="2" t="s">
        <v>63</v>
      </c>
      <c r="B625" s="2" t="s">
        <v>38</v>
      </c>
      <c r="C625" s="2" t="s">
        <v>48</v>
      </c>
      <c r="D625" s="108">
        <v>41760</v>
      </c>
      <c r="E625" s="109">
        <f t="shared" si="12"/>
        <v>5</v>
      </c>
      <c r="F625" s="109" t="s">
        <v>40</v>
      </c>
      <c r="G625" s="2" t="s">
        <v>45</v>
      </c>
      <c r="H625" s="2" t="s">
        <v>42</v>
      </c>
      <c r="I625" s="2" t="s">
        <v>43</v>
      </c>
      <c r="J625" s="112">
        <v>1838520.95026149</v>
      </c>
      <c r="K625" s="110"/>
    </row>
    <row r="626" spans="1:11" x14ac:dyDescent="0.25">
      <c r="A626" s="2" t="s">
        <v>63</v>
      </c>
      <c r="B626" s="2" t="s">
        <v>38</v>
      </c>
      <c r="C626" s="2" t="s">
        <v>48</v>
      </c>
      <c r="D626" s="108">
        <v>41791</v>
      </c>
      <c r="E626" s="109">
        <f t="shared" si="12"/>
        <v>6</v>
      </c>
      <c r="F626" s="109" t="s">
        <v>40</v>
      </c>
      <c r="G626" s="2" t="s">
        <v>45</v>
      </c>
      <c r="H626" s="2" t="s">
        <v>42</v>
      </c>
      <c r="I626" s="2" t="s">
        <v>43</v>
      </c>
      <c r="J626" s="112">
        <v>1919092.9312032503</v>
      </c>
      <c r="K626" s="110"/>
    </row>
    <row r="627" spans="1:11" x14ac:dyDescent="0.25">
      <c r="A627" s="2" t="s">
        <v>63</v>
      </c>
      <c r="B627" s="2" t="s">
        <v>38</v>
      </c>
      <c r="C627" s="2" t="s">
        <v>48</v>
      </c>
      <c r="D627" s="108">
        <v>41456</v>
      </c>
      <c r="E627" s="109">
        <f t="shared" si="12"/>
        <v>7</v>
      </c>
      <c r="F627" s="109" t="s">
        <v>40</v>
      </c>
      <c r="G627" s="2" t="s">
        <v>45</v>
      </c>
      <c r="H627" s="2" t="s">
        <v>44</v>
      </c>
      <c r="I627" s="2" t="s">
        <v>43</v>
      </c>
      <c r="J627" s="112">
        <v>2886159.0288201999</v>
      </c>
      <c r="K627" s="110"/>
    </row>
    <row r="628" spans="1:11" x14ac:dyDescent="0.25">
      <c r="A628" s="2" t="s">
        <v>63</v>
      </c>
      <c r="B628" s="2" t="s">
        <v>38</v>
      </c>
      <c r="C628" s="2" t="s">
        <v>48</v>
      </c>
      <c r="D628" s="108">
        <v>41487</v>
      </c>
      <c r="E628" s="109">
        <f t="shared" si="12"/>
        <v>8</v>
      </c>
      <c r="F628" s="109" t="s">
        <v>40</v>
      </c>
      <c r="G628" s="2" t="s">
        <v>45</v>
      </c>
      <c r="H628" s="2" t="s">
        <v>44</v>
      </c>
      <c r="I628" s="2" t="s">
        <v>43</v>
      </c>
      <c r="J628" s="112">
        <v>2138617.9464186002</v>
      </c>
      <c r="K628" s="110"/>
    </row>
    <row r="629" spans="1:11" x14ac:dyDescent="0.25">
      <c r="A629" s="2" t="s">
        <v>63</v>
      </c>
      <c r="B629" s="2" t="s">
        <v>38</v>
      </c>
      <c r="C629" s="2" t="s">
        <v>48</v>
      </c>
      <c r="D629" s="108">
        <v>41518</v>
      </c>
      <c r="E629" s="109">
        <f t="shared" si="12"/>
        <v>9</v>
      </c>
      <c r="F629" s="109" t="s">
        <v>40</v>
      </c>
      <c r="G629" s="2" t="s">
        <v>45</v>
      </c>
      <c r="H629" s="2" t="s">
        <v>44</v>
      </c>
      <c r="I629" s="2" t="s">
        <v>43</v>
      </c>
      <c r="J629" s="112">
        <v>3947712.1118929996</v>
      </c>
      <c r="K629" s="110"/>
    </row>
    <row r="630" spans="1:11" x14ac:dyDescent="0.25">
      <c r="A630" s="2" t="s">
        <v>63</v>
      </c>
      <c r="B630" s="2" t="s">
        <v>38</v>
      </c>
      <c r="C630" s="2" t="s">
        <v>48</v>
      </c>
      <c r="D630" s="108">
        <v>41548</v>
      </c>
      <c r="E630" s="109">
        <f t="shared" si="12"/>
        <v>10</v>
      </c>
      <c r="F630" s="109" t="s">
        <v>40</v>
      </c>
      <c r="G630" s="2" t="s">
        <v>45</v>
      </c>
      <c r="H630" s="2" t="s">
        <v>44</v>
      </c>
      <c r="I630" s="2" t="s">
        <v>43</v>
      </c>
      <c r="J630" s="112">
        <v>3336453.7222977998</v>
      </c>
      <c r="K630" s="110"/>
    </row>
    <row r="631" spans="1:11" x14ac:dyDescent="0.25">
      <c r="A631" s="2" t="s">
        <v>63</v>
      </c>
      <c r="B631" s="2" t="s">
        <v>38</v>
      </c>
      <c r="C631" s="2" t="s">
        <v>48</v>
      </c>
      <c r="D631" s="108">
        <v>41579</v>
      </c>
      <c r="E631" s="109">
        <f t="shared" si="12"/>
        <v>11</v>
      </c>
      <c r="F631" s="109" t="s">
        <v>40</v>
      </c>
      <c r="G631" s="2" t="s">
        <v>45</v>
      </c>
      <c r="H631" s="2" t="s">
        <v>44</v>
      </c>
      <c r="I631" s="2" t="s">
        <v>43</v>
      </c>
      <c r="J631" s="112">
        <v>2581238.6260960004</v>
      </c>
      <c r="K631" s="110"/>
    </row>
    <row r="632" spans="1:11" x14ac:dyDescent="0.25">
      <c r="A632" s="2" t="s">
        <v>63</v>
      </c>
      <c r="B632" s="2" t="s">
        <v>38</v>
      </c>
      <c r="C632" s="2" t="s">
        <v>48</v>
      </c>
      <c r="D632" s="108">
        <v>41609</v>
      </c>
      <c r="E632" s="109">
        <f t="shared" si="12"/>
        <v>12</v>
      </c>
      <c r="F632" s="109" t="s">
        <v>40</v>
      </c>
      <c r="G632" s="2" t="s">
        <v>45</v>
      </c>
      <c r="H632" s="2" t="s">
        <v>44</v>
      </c>
      <c r="I632" s="2" t="s">
        <v>43</v>
      </c>
      <c r="J632" s="112">
        <v>3389594.0119008003</v>
      </c>
      <c r="K632" s="110"/>
    </row>
    <row r="633" spans="1:11" x14ac:dyDescent="0.25">
      <c r="A633" s="2" t="s">
        <v>63</v>
      </c>
      <c r="B633" s="2" t="s">
        <v>38</v>
      </c>
      <c r="C633" s="2" t="s">
        <v>48</v>
      </c>
      <c r="D633" s="108">
        <v>41640</v>
      </c>
      <c r="E633" s="109">
        <f t="shared" si="12"/>
        <v>1</v>
      </c>
      <c r="F633" s="109" t="s">
        <v>40</v>
      </c>
      <c r="G633" s="2" t="s">
        <v>45</v>
      </c>
      <c r="H633" s="2" t="s">
        <v>44</v>
      </c>
      <c r="I633" s="2" t="s">
        <v>43</v>
      </c>
      <c r="J633" s="112">
        <v>3641782.9956648001</v>
      </c>
      <c r="K633" s="110"/>
    </row>
    <row r="634" spans="1:11" x14ac:dyDescent="0.25">
      <c r="A634" s="2" t="s">
        <v>63</v>
      </c>
      <c r="B634" s="2" t="s">
        <v>38</v>
      </c>
      <c r="C634" s="2" t="s">
        <v>48</v>
      </c>
      <c r="D634" s="108">
        <v>41671</v>
      </c>
      <c r="E634" s="109">
        <f t="shared" si="12"/>
        <v>2</v>
      </c>
      <c r="F634" s="109" t="s">
        <v>40</v>
      </c>
      <c r="G634" s="2" t="s">
        <v>45</v>
      </c>
      <c r="H634" s="2" t="s">
        <v>44</v>
      </c>
      <c r="I634" s="2" t="s">
        <v>43</v>
      </c>
      <c r="J634" s="112">
        <v>3637088.2590588001</v>
      </c>
      <c r="K634" s="110"/>
    </row>
    <row r="635" spans="1:11" x14ac:dyDescent="0.25">
      <c r="A635" s="2" t="s">
        <v>63</v>
      </c>
      <c r="B635" s="2" t="s">
        <v>38</v>
      </c>
      <c r="C635" s="2" t="s">
        <v>48</v>
      </c>
      <c r="D635" s="108">
        <v>41699</v>
      </c>
      <c r="E635" s="109">
        <f t="shared" si="12"/>
        <v>3</v>
      </c>
      <c r="F635" s="109" t="s">
        <v>40</v>
      </c>
      <c r="G635" s="2" t="s">
        <v>45</v>
      </c>
      <c r="H635" s="2" t="s">
        <v>44</v>
      </c>
      <c r="I635" s="2" t="s">
        <v>43</v>
      </c>
      <c r="J635" s="112">
        <v>2891368.2735684002</v>
      </c>
      <c r="K635" s="110"/>
    </row>
    <row r="636" spans="1:11" x14ac:dyDescent="0.25">
      <c r="A636" s="2" t="s">
        <v>63</v>
      </c>
      <c r="B636" s="2" t="s">
        <v>38</v>
      </c>
      <c r="C636" s="2" t="s">
        <v>48</v>
      </c>
      <c r="D636" s="108">
        <v>41730</v>
      </c>
      <c r="E636" s="109">
        <f t="shared" si="12"/>
        <v>4</v>
      </c>
      <c r="F636" s="109" t="s">
        <v>40</v>
      </c>
      <c r="G636" s="2" t="s">
        <v>45</v>
      </c>
      <c r="H636" s="2" t="s">
        <v>44</v>
      </c>
      <c r="I636" s="2" t="s">
        <v>43</v>
      </c>
      <c r="J636" s="112">
        <v>3090339.0142464004</v>
      </c>
      <c r="K636" s="110"/>
    </row>
    <row r="637" spans="1:11" x14ac:dyDescent="0.25">
      <c r="A637" s="2" t="s">
        <v>63</v>
      </c>
      <c r="B637" s="2" t="s">
        <v>38</v>
      </c>
      <c r="C637" s="2" t="s">
        <v>48</v>
      </c>
      <c r="D637" s="108">
        <v>41760</v>
      </c>
      <c r="E637" s="109">
        <f t="shared" si="12"/>
        <v>5</v>
      </c>
      <c r="F637" s="109" t="s">
        <v>40</v>
      </c>
      <c r="G637" s="2" t="s">
        <v>45</v>
      </c>
      <c r="H637" s="2" t="s">
        <v>44</v>
      </c>
      <c r="I637" s="2" t="s">
        <v>43</v>
      </c>
      <c r="J637" s="112">
        <v>3395668.6594643998</v>
      </c>
      <c r="K637" s="110"/>
    </row>
    <row r="638" spans="1:11" x14ac:dyDescent="0.25">
      <c r="A638" s="2" t="s">
        <v>63</v>
      </c>
      <c r="B638" s="2" t="s">
        <v>38</v>
      </c>
      <c r="C638" s="2" t="s">
        <v>48</v>
      </c>
      <c r="D638" s="108">
        <v>41791</v>
      </c>
      <c r="E638" s="109">
        <f t="shared" si="12"/>
        <v>6</v>
      </c>
      <c r="F638" s="109" t="s">
        <v>40</v>
      </c>
      <c r="G638" s="2" t="s">
        <v>45</v>
      </c>
      <c r="H638" s="2" t="s">
        <v>44</v>
      </c>
      <c r="I638" s="2" t="s">
        <v>43</v>
      </c>
      <c r="J638" s="112">
        <v>3379572.3100814</v>
      </c>
      <c r="K638" s="110"/>
    </row>
    <row r="639" spans="1:11" x14ac:dyDescent="0.25">
      <c r="A639" s="2" t="s">
        <v>63</v>
      </c>
      <c r="B639" s="2" t="s">
        <v>38</v>
      </c>
      <c r="C639" s="2" t="s">
        <v>48</v>
      </c>
      <c r="D639" s="108">
        <v>41456</v>
      </c>
      <c r="E639" s="109">
        <f t="shared" si="12"/>
        <v>7</v>
      </c>
      <c r="F639" s="109" t="s">
        <v>40</v>
      </c>
      <c r="G639" s="2" t="s">
        <v>46</v>
      </c>
      <c r="H639" s="2" t="s">
        <v>42</v>
      </c>
      <c r="I639" s="2" t="s">
        <v>43</v>
      </c>
      <c r="J639" s="112">
        <v>3083178.310218194</v>
      </c>
      <c r="K639" s="110"/>
    </row>
    <row r="640" spans="1:11" x14ac:dyDescent="0.25">
      <c r="A640" s="2" t="s">
        <v>63</v>
      </c>
      <c r="B640" s="2" t="s">
        <v>38</v>
      </c>
      <c r="C640" s="2" t="s">
        <v>48</v>
      </c>
      <c r="D640" s="108">
        <v>41487</v>
      </c>
      <c r="E640" s="109">
        <f t="shared" si="12"/>
        <v>8</v>
      </c>
      <c r="F640" s="109" t="s">
        <v>40</v>
      </c>
      <c r="G640" s="2" t="s">
        <v>46</v>
      </c>
      <c r="H640" s="2" t="s">
        <v>42</v>
      </c>
      <c r="I640" s="2" t="s">
        <v>43</v>
      </c>
      <c r="J640" s="112">
        <v>3624627.2765830643</v>
      </c>
      <c r="K640" s="110"/>
    </row>
    <row r="641" spans="1:11" x14ac:dyDescent="0.25">
      <c r="A641" s="2" t="s">
        <v>63</v>
      </c>
      <c r="B641" s="2" t="s">
        <v>38</v>
      </c>
      <c r="C641" s="2" t="s">
        <v>48</v>
      </c>
      <c r="D641" s="108">
        <v>41518</v>
      </c>
      <c r="E641" s="109">
        <f t="shared" si="12"/>
        <v>9</v>
      </c>
      <c r="F641" s="109" t="s">
        <v>40</v>
      </c>
      <c r="G641" s="2" t="s">
        <v>46</v>
      </c>
      <c r="H641" s="2" t="s">
        <v>42</v>
      </c>
      <c r="I641" s="2" t="s">
        <v>43</v>
      </c>
      <c r="J641" s="112">
        <v>3090109.4706031792</v>
      </c>
      <c r="K641" s="110"/>
    </row>
    <row r="642" spans="1:11" x14ac:dyDescent="0.25">
      <c r="A642" s="2" t="s">
        <v>63</v>
      </c>
      <c r="B642" s="2" t="s">
        <v>38</v>
      </c>
      <c r="C642" s="2" t="s">
        <v>48</v>
      </c>
      <c r="D642" s="108">
        <v>41548</v>
      </c>
      <c r="E642" s="109">
        <f t="shared" si="12"/>
        <v>10</v>
      </c>
      <c r="F642" s="109" t="s">
        <v>40</v>
      </c>
      <c r="G642" s="2" t="s">
        <v>46</v>
      </c>
      <c r="H642" s="2" t="s">
        <v>42</v>
      </c>
      <c r="I642" s="2" t="s">
        <v>43</v>
      </c>
      <c r="J642" s="112">
        <v>2588932.9613108994</v>
      </c>
      <c r="K642" s="110"/>
    </row>
    <row r="643" spans="1:11" x14ac:dyDescent="0.25">
      <c r="A643" s="2" t="s">
        <v>63</v>
      </c>
      <c r="B643" s="2" t="s">
        <v>38</v>
      </c>
      <c r="C643" s="2" t="s">
        <v>48</v>
      </c>
      <c r="D643" s="108">
        <v>41579</v>
      </c>
      <c r="E643" s="109">
        <f t="shared" si="12"/>
        <v>11</v>
      </c>
      <c r="F643" s="109" t="s">
        <v>40</v>
      </c>
      <c r="G643" s="2" t="s">
        <v>46</v>
      </c>
      <c r="H643" s="2" t="s">
        <v>42</v>
      </c>
      <c r="I643" s="2" t="s">
        <v>43</v>
      </c>
      <c r="J643" s="112">
        <v>2871337.5293786996</v>
      </c>
      <c r="K643" s="110"/>
    </row>
    <row r="644" spans="1:11" x14ac:dyDescent="0.25">
      <c r="A644" s="2" t="s">
        <v>63</v>
      </c>
      <c r="B644" s="2" t="s">
        <v>38</v>
      </c>
      <c r="C644" s="2" t="s">
        <v>48</v>
      </c>
      <c r="D644" s="108">
        <v>41609</v>
      </c>
      <c r="E644" s="109">
        <f t="shared" si="12"/>
        <v>12</v>
      </c>
      <c r="F644" s="109" t="s">
        <v>40</v>
      </c>
      <c r="G644" s="2" t="s">
        <v>46</v>
      </c>
      <c r="H644" s="2" t="s">
        <v>42</v>
      </c>
      <c r="I644" s="2" t="s">
        <v>43</v>
      </c>
      <c r="J644" s="112">
        <v>2476353.7848823196</v>
      </c>
      <c r="K644" s="110"/>
    </row>
    <row r="645" spans="1:11" x14ac:dyDescent="0.25">
      <c r="A645" s="2" t="s">
        <v>63</v>
      </c>
      <c r="B645" s="2" t="s">
        <v>38</v>
      </c>
      <c r="C645" s="2" t="s">
        <v>48</v>
      </c>
      <c r="D645" s="108">
        <v>41640</v>
      </c>
      <c r="E645" s="109">
        <f t="shared" si="12"/>
        <v>1</v>
      </c>
      <c r="F645" s="109" t="s">
        <v>40</v>
      </c>
      <c r="G645" s="2" t="s">
        <v>46</v>
      </c>
      <c r="H645" s="2" t="s">
        <v>42</v>
      </c>
      <c r="I645" s="2" t="s">
        <v>43</v>
      </c>
      <c r="J645" s="112">
        <v>3520427.5225060191</v>
      </c>
      <c r="K645" s="110"/>
    </row>
    <row r="646" spans="1:11" x14ac:dyDescent="0.25">
      <c r="A646" s="2" t="s">
        <v>63</v>
      </c>
      <c r="B646" s="2" t="s">
        <v>38</v>
      </c>
      <c r="C646" s="2" t="s">
        <v>48</v>
      </c>
      <c r="D646" s="108">
        <v>41671</v>
      </c>
      <c r="E646" s="109">
        <f t="shared" si="12"/>
        <v>2</v>
      </c>
      <c r="F646" s="109" t="s">
        <v>40</v>
      </c>
      <c r="G646" s="2" t="s">
        <v>46</v>
      </c>
      <c r="H646" s="2" t="s">
        <v>42</v>
      </c>
      <c r="I646" s="2" t="s">
        <v>43</v>
      </c>
      <c r="J646" s="112">
        <v>3874818.9917811132</v>
      </c>
      <c r="K646" s="110"/>
    </row>
    <row r="647" spans="1:11" x14ac:dyDescent="0.25">
      <c r="A647" s="2" t="s">
        <v>63</v>
      </c>
      <c r="B647" s="2" t="s">
        <v>38</v>
      </c>
      <c r="C647" s="2" t="s">
        <v>48</v>
      </c>
      <c r="D647" s="108">
        <v>41699</v>
      </c>
      <c r="E647" s="109">
        <f t="shared" si="12"/>
        <v>3</v>
      </c>
      <c r="F647" s="109" t="s">
        <v>40</v>
      </c>
      <c r="G647" s="2" t="s">
        <v>46</v>
      </c>
      <c r="H647" s="2" t="s">
        <v>42</v>
      </c>
      <c r="I647" s="2" t="s">
        <v>43</v>
      </c>
      <c r="J647" s="112">
        <v>3237363.8548801187</v>
      </c>
      <c r="K647" s="110"/>
    </row>
    <row r="648" spans="1:11" x14ac:dyDescent="0.25">
      <c r="A648" s="2" t="s">
        <v>63</v>
      </c>
      <c r="B648" s="2" t="s">
        <v>38</v>
      </c>
      <c r="C648" s="2" t="s">
        <v>48</v>
      </c>
      <c r="D648" s="108">
        <v>41730</v>
      </c>
      <c r="E648" s="109">
        <f t="shared" si="12"/>
        <v>4</v>
      </c>
      <c r="F648" s="109" t="s">
        <v>40</v>
      </c>
      <c r="G648" s="2" t="s">
        <v>46</v>
      </c>
      <c r="H648" s="2" t="s">
        <v>42</v>
      </c>
      <c r="I648" s="2" t="s">
        <v>43</v>
      </c>
      <c r="J648" s="112">
        <v>3615453.1290214392</v>
      </c>
      <c r="K648" s="110"/>
    </row>
    <row r="649" spans="1:11" x14ac:dyDescent="0.25">
      <c r="A649" s="2" t="s">
        <v>63</v>
      </c>
      <c r="B649" s="2" t="s">
        <v>38</v>
      </c>
      <c r="C649" s="2" t="s">
        <v>48</v>
      </c>
      <c r="D649" s="108">
        <v>41760</v>
      </c>
      <c r="E649" s="109">
        <f t="shared" si="12"/>
        <v>5</v>
      </c>
      <c r="F649" s="109" t="s">
        <v>40</v>
      </c>
      <c r="G649" s="2" t="s">
        <v>46</v>
      </c>
      <c r="H649" s="2" t="s">
        <v>42</v>
      </c>
      <c r="I649" s="2" t="s">
        <v>43</v>
      </c>
      <c r="J649" s="112">
        <v>2956857.0525275953</v>
      </c>
      <c r="K649" s="110"/>
    </row>
    <row r="650" spans="1:11" x14ac:dyDescent="0.25">
      <c r="A650" s="2" t="s">
        <v>63</v>
      </c>
      <c r="B650" s="2" t="s">
        <v>38</v>
      </c>
      <c r="C650" s="2" t="s">
        <v>48</v>
      </c>
      <c r="D650" s="108">
        <v>41791</v>
      </c>
      <c r="E650" s="109">
        <f t="shared" si="12"/>
        <v>6</v>
      </c>
      <c r="F650" s="109" t="s">
        <v>40</v>
      </c>
      <c r="G650" s="2" t="s">
        <v>46</v>
      </c>
      <c r="H650" s="2" t="s">
        <v>42</v>
      </c>
      <c r="I650" s="2" t="s">
        <v>43</v>
      </c>
      <c r="J650" s="112">
        <v>3215096.199550285</v>
      </c>
      <c r="K650" s="110"/>
    </row>
    <row r="651" spans="1:11" x14ac:dyDescent="0.25">
      <c r="A651" s="2" t="s">
        <v>63</v>
      </c>
      <c r="B651" s="2" t="s">
        <v>49</v>
      </c>
      <c r="C651" s="2" t="s">
        <v>39</v>
      </c>
      <c r="D651" s="108">
        <v>41456</v>
      </c>
      <c r="E651" s="109">
        <f t="shared" si="12"/>
        <v>7</v>
      </c>
      <c r="F651" s="109" t="s">
        <v>50</v>
      </c>
      <c r="G651" s="2" t="s">
        <v>51</v>
      </c>
      <c r="H651" s="2" t="s">
        <v>52</v>
      </c>
      <c r="I651" s="2" t="s">
        <v>43</v>
      </c>
      <c r="J651" s="112">
        <v>859050.95871603675</v>
      </c>
      <c r="K651" s="110"/>
    </row>
    <row r="652" spans="1:11" x14ac:dyDescent="0.25">
      <c r="A652" s="2" t="s">
        <v>63</v>
      </c>
      <c r="B652" s="2" t="s">
        <v>49</v>
      </c>
      <c r="C652" s="2" t="s">
        <v>39</v>
      </c>
      <c r="D652" s="108">
        <v>41487</v>
      </c>
      <c r="E652" s="109">
        <f t="shared" si="12"/>
        <v>8</v>
      </c>
      <c r="F652" s="109" t="s">
        <v>50</v>
      </c>
      <c r="G652" s="2" t="s">
        <v>51</v>
      </c>
      <c r="H652" s="2" t="s">
        <v>52</v>
      </c>
      <c r="I652" s="2" t="s">
        <v>43</v>
      </c>
      <c r="J652" s="112">
        <v>1256568.663764968</v>
      </c>
      <c r="K652" s="110"/>
    </row>
    <row r="653" spans="1:11" x14ac:dyDescent="0.25">
      <c r="A653" s="2" t="s">
        <v>63</v>
      </c>
      <c r="B653" s="2" t="s">
        <v>49</v>
      </c>
      <c r="C653" s="2" t="s">
        <v>39</v>
      </c>
      <c r="D653" s="108">
        <v>41518</v>
      </c>
      <c r="E653" s="109">
        <f t="shared" si="12"/>
        <v>9</v>
      </c>
      <c r="F653" s="109" t="s">
        <v>50</v>
      </c>
      <c r="G653" s="2" t="s">
        <v>51</v>
      </c>
      <c r="H653" s="2" t="s">
        <v>52</v>
      </c>
      <c r="I653" s="2" t="s">
        <v>43</v>
      </c>
      <c r="J653" s="112">
        <v>945239.11169929046</v>
      </c>
      <c r="K653" s="110"/>
    </row>
    <row r="654" spans="1:11" x14ac:dyDescent="0.25">
      <c r="A654" s="2" t="s">
        <v>63</v>
      </c>
      <c r="B654" s="2" t="s">
        <v>49</v>
      </c>
      <c r="C654" s="2" t="s">
        <v>39</v>
      </c>
      <c r="D654" s="108">
        <v>41548</v>
      </c>
      <c r="E654" s="109">
        <f t="shared" si="12"/>
        <v>10</v>
      </c>
      <c r="F654" s="109" t="s">
        <v>50</v>
      </c>
      <c r="G654" s="2" t="s">
        <v>51</v>
      </c>
      <c r="H654" s="2" t="s">
        <v>52</v>
      </c>
      <c r="I654" s="2" t="s">
        <v>43</v>
      </c>
      <c r="J654" s="112">
        <v>897002.08738166792</v>
      </c>
      <c r="K654" s="110"/>
    </row>
    <row r="655" spans="1:11" x14ac:dyDescent="0.25">
      <c r="A655" s="2" t="s">
        <v>63</v>
      </c>
      <c r="B655" s="2" t="s">
        <v>49</v>
      </c>
      <c r="C655" s="2" t="s">
        <v>39</v>
      </c>
      <c r="D655" s="108">
        <v>41579</v>
      </c>
      <c r="E655" s="109">
        <f t="shared" si="12"/>
        <v>11</v>
      </c>
      <c r="F655" s="109" t="s">
        <v>50</v>
      </c>
      <c r="G655" s="2" t="s">
        <v>51</v>
      </c>
      <c r="H655" s="2" t="s">
        <v>52</v>
      </c>
      <c r="I655" s="2" t="s">
        <v>43</v>
      </c>
      <c r="J655" s="112">
        <v>983029.73485591868</v>
      </c>
      <c r="K655" s="110"/>
    </row>
    <row r="656" spans="1:11" x14ac:dyDescent="0.25">
      <c r="A656" s="2" t="s">
        <v>63</v>
      </c>
      <c r="B656" s="2" t="s">
        <v>49</v>
      </c>
      <c r="C656" s="2" t="s">
        <v>39</v>
      </c>
      <c r="D656" s="108">
        <v>41609</v>
      </c>
      <c r="E656" s="109">
        <f t="shared" ref="E656:E719" si="13">MONTH(D656)</f>
        <v>12</v>
      </c>
      <c r="F656" s="109" t="s">
        <v>50</v>
      </c>
      <c r="G656" s="2" t="s">
        <v>51</v>
      </c>
      <c r="H656" s="2" t="s">
        <v>52</v>
      </c>
      <c r="I656" s="2" t="s">
        <v>43</v>
      </c>
      <c r="J656" s="112">
        <v>938538.15127751243</v>
      </c>
      <c r="K656" s="110"/>
    </row>
    <row r="657" spans="1:11" x14ac:dyDescent="0.25">
      <c r="A657" s="2" t="s">
        <v>63</v>
      </c>
      <c r="B657" s="2" t="s">
        <v>49</v>
      </c>
      <c r="C657" s="2" t="s">
        <v>39</v>
      </c>
      <c r="D657" s="108">
        <v>41640</v>
      </c>
      <c r="E657" s="109">
        <f t="shared" si="13"/>
        <v>1</v>
      </c>
      <c r="F657" s="109" t="s">
        <v>50</v>
      </c>
      <c r="G657" s="2" t="s">
        <v>51</v>
      </c>
      <c r="H657" s="2" t="s">
        <v>52</v>
      </c>
      <c r="I657" s="2" t="s">
        <v>43</v>
      </c>
      <c r="J657" s="112">
        <v>1120011.9018488396</v>
      </c>
      <c r="K657" s="110"/>
    </row>
    <row r="658" spans="1:11" x14ac:dyDescent="0.25">
      <c r="A658" s="2" t="s">
        <v>63</v>
      </c>
      <c r="B658" s="2" t="s">
        <v>49</v>
      </c>
      <c r="C658" s="2" t="s">
        <v>39</v>
      </c>
      <c r="D658" s="108">
        <v>41671</v>
      </c>
      <c r="E658" s="109">
        <f t="shared" si="13"/>
        <v>2</v>
      </c>
      <c r="F658" s="109" t="s">
        <v>50</v>
      </c>
      <c r="G658" s="2" t="s">
        <v>51</v>
      </c>
      <c r="H658" s="2" t="s">
        <v>52</v>
      </c>
      <c r="I658" s="2" t="s">
        <v>43</v>
      </c>
      <c r="J658" s="112">
        <v>908869.29775302368</v>
      </c>
      <c r="K658" s="110"/>
    </row>
    <row r="659" spans="1:11" x14ac:dyDescent="0.25">
      <c r="A659" s="2" t="s">
        <v>63</v>
      </c>
      <c r="B659" s="2" t="s">
        <v>49</v>
      </c>
      <c r="C659" s="2" t="s">
        <v>39</v>
      </c>
      <c r="D659" s="108">
        <v>41699</v>
      </c>
      <c r="E659" s="109">
        <f t="shared" si="13"/>
        <v>3</v>
      </c>
      <c r="F659" s="109" t="s">
        <v>50</v>
      </c>
      <c r="G659" s="2" t="s">
        <v>51</v>
      </c>
      <c r="H659" s="2" t="s">
        <v>52</v>
      </c>
      <c r="I659" s="2" t="s">
        <v>43</v>
      </c>
      <c r="J659" s="112">
        <v>962926.50469158008</v>
      </c>
      <c r="K659" s="110"/>
    </row>
    <row r="660" spans="1:11" x14ac:dyDescent="0.25">
      <c r="A660" s="2" t="s">
        <v>63</v>
      </c>
      <c r="B660" s="2" t="s">
        <v>49</v>
      </c>
      <c r="C660" s="2" t="s">
        <v>39</v>
      </c>
      <c r="D660" s="108">
        <v>41730</v>
      </c>
      <c r="E660" s="109">
        <f t="shared" si="13"/>
        <v>4</v>
      </c>
      <c r="F660" s="109" t="s">
        <v>50</v>
      </c>
      <c r="G660" s="2" t="s">
        <v>51</v>
      </c>
      <c r="H660" s="2" t="s">
        <v>52</v>
      </c>
      <c r="I660" s="2" t="s">
        <v>43</v>
      </c>
      <c r="J660" s="112">
        <v>972833.26691238175</v>
      </c>
      <c r="K660" s="110"/>
    </row>
    <row r="661" spans="1:11" x14ac:dyDescent="0.25">
      <c r="A661" s="2" t="s">
        <v>63</v>
      </c>
      <c r="B661" s="2" t="s">
        <v>49</v>
      </c>
      <c r="C661" s="2" t="s">
        <v>39</v>
      </c>
      <c r="D661" s="108">
        <v>41760</v>
      </c>
      <c r="E661" s="109">
        <f t="shared" si="13"/>
        <v>5</v>
      </c>
      <c r="F661" s="109" t="s">
        <v>50</v>
      </c>
      <c r="G661" s="2" t="s">
        <v>51</v>
      </c>
      <c r="H661" s="2" t="s">
        <v>52</v>
      </c>
      <c r="I661" s="2" t="s">
        <v>43</v>
      </c>
      <c r="J661" s="112">
        <v>1071765.8371174217</v>
      </c>
      <c r="K661" s="110"/>
    </row>
    <row r="662" spans="1:11" x14ac:dyDescent="0.25">
      <c r="A662" s="2" t="s">
        <v>63</v>
      </c>
      <c r="B662" s="2" t="s">
        <v>49</v>
      </c>
      <c r="C662" s="2" t="s">
        <v>39</v>
      </c>
      <c r="D662" s="108">
        <v>41791</v>
      </c>
      <c r="E662" s="109">
        <f t="shared" si="13"/>
        <v>6</v>
      </c>
      <c r="F662" s="109" t="s">
        <v>50</v>
      </c>
      <c r="G662" s="2" t="s">
        <v>51</v>
      </c>
      <c r="H662" s="2" t="s">
        <v>52</v>
      </c>
      <c r="I662" s="2" t="s">
        <v>43</v>
      </c>
      <c r="J662" s="112">
        <v>1137792.8543239292</v>
      </c>
      <c r="K662" s="110"/>
    </row>
    <row r="663" spans="1:11" x14ac:dyDescent="0.25">
      <c r="A663" s="2" t="s">
        <v>63</v>
      </c>
      <c r="B663" s="2" t="s">
        <v>49</v>
      </c>
      <c r="C663" s="2" t="s">
        <v>39</v>
      </c>
      <c r="D663" s="108">
        <v>41456</v>
      </c>
      <c r="E663" s="109">
        <f t="shared" si="13"/>
        <v>7</v>
      </c>
      <c r="F663" s="109" t="s">
        <v>50</v>
      </c>
      <c r="G663" s="2" t="s">
        <v>53</v>
      </c>
      <c r="H663" s="2" t="s">
        <v>54</v>
      </c>
      <c r="I663" s="2" t="s">
        <v>43</v>
      </c>
      <c r="J663" s="112">
        <v>411478.37181662378</v>
      </c>
      <c r="K663" s="110"/>
    </row>
    <row r="664" spans="1:11" x14ac:dyDescent="0.25">
      <c r="A664" s="2" t="s">
        <v>63</v>
      </c>
      <c r="B664" s="2" t="s">
        <v>49</v>
      </c>
      <c r="C664" s="2" t="s">
        <v>39</v>
      </c>
      <c r="D664" s="108">
        <v>41487</v>
      </c>
      <c r="E664" s="109">
        <f t="shared" si="13"/>
        <v>8</v>
      </c>
      <c r="F664" s="109" t="s">
        <v>50</v>
      </c>
      <c r="G664" s="2" t="s">
        <v>53</v>
      </c>
      <c r="H664" s="2" t="s">
        <v>54</v>
      </c>
      <c r="I664" s="2" t="s">
        <v>43</v>
      </c>
      <c r="J664" s="112">
        <v>558286.81851324998</v>
      </c>
      <c r="K664" s="110"/>
    </row>
    <row r="665" spans="1:11" x14ac:dyDescent="0.25">
      <c r="A665" s="2" t="s">
        <v>63</v>
      </c>
      <c r="B665" s="2" t="s">
        <v>49</v>
      </c>
      <c r="C665" s="2" t="s">
        <v>39</v>
      </c>
      <c r="D665" s="108">
        <v>41518</v>
      </c>
      <c r="E665" s="109">
        <f t="shared" si="13"/>
        <v>9</v>
      </c>
      <c r="F665" s="109" t="s">
        <v>50</v>
      </c>
      <c r="G665" s="2" t="s">
        <v>53</v>
      </c>
      <c r="H665" s="2" t="s">
        <v>54</v>
      </c>
      <c r="I665" s="2" t="s">
        <v>43</v>
      </c>
      <c r="J665" s="112">
        <v>449699.38278299873</v>
      </c>
      <c r="K665" s="110"/>
    </row>
    <row r="666" spans="1:11" x14ac:dyDescent="0.25">
      <c r="A666" s="2" t="s">
        <v>63</v>
      </c>
      <c r="B666" s="2" t="s">
        <v>49</v>
      </c>
      <c r="C666" s="2" t="s">
        <v>39</v>
      </c>
      <c r="D666" s="108">
        <v>41548</v>
      </c>
      <c r="E666" s="109">
        <f t="shared" si="13"/>
        <v>10</v>
      </c>
      <c r="F666" s="109" t="s">
        <v>50</v>
      </c>
      <c r="G666" s="2" t="s">
        <v>53</v>
      </c>
      <c r="H666" s="2" t="s">
        <v>54</v>
      </c>
      <c r="I666" s="2" t="s">
        <v>43</v>
      </c>
      <c r="J666" s="112">
        <v>427182.91524</v>
      </c>
      <c r="K666" s="110"/>
    </row>
    <row r="667" spans="1:11" x14ac:dyDescent="0.25">
      <c r="A667" s="2" t="s">
        <v>63</v>
      </c>
      <c r="B667" s="2" t="s">
        <v>49</v>
      </c>
      <c r="C667" s="2" t="s">
        <v>39</v>
      </c>
      <c r="D667" s="108">
        <v>41579</v>
      </c>
      <c r="E667" s="109">
        <f t="shared" si="13"/>
        <v>11</v>
      </c>
      <c r="F667" s="109" t="s">
        <v>50</v>
      </c>
      <c r="G667" s="2" t="s">
        <v>53</v>
      </c>
      <c r="H667" s="2" t="s">
        <v>54</v>
      </c>
      <c r="I667" s="2" t="s">
        <v>43</v>
      </c>
      <c r="J667" s="112">
        <v>415259.38098750002</v>
      </c>
      <c r="K667" s="110"/>
    </row>
    <row r="668" spans="1:11" x14ac:dyDescent="0.25">
      <c r="A668" s="2" t="s">
        <v>63</v>
      </c>
      <c r="B668" s="2" t="s">
        <v>49</v>
      </c>
      <c r="C668" s="2" t="s">
        <v>39</v>
      </c>
      <c r="D668" s="108">
        <v>41609</v>
      </c>
      <c r="E668" s="109">
        <f t="shared" si="13"/>
        <v>12</v>
      </c>
      <c r="F668" s="109" t="s">
        <v>50</v>
      </c>
      <c r="G668" s="2" t="s">
        <v>53</v>
      </c>
      <c r="H668" s="2" t="s">
        <v>54</v>
      </c>
      <c r="I668" s="2" t="s">
        <v>43</v>
      </c>
      <c r="J668" s="112">
        <v>427041.03370000009</v>
      </c>
      <c r="K668" s="110"/>
    </row>
    <row r="669" spans="1:11" x14ac:dyDescent="0.25">
      <c r="A669" s="2" t="s">
        <v>63</v>
      </c>
      <c r="B669" s="2" t="s">
        <v>49</v>
      </c>
      <c r="C669" s="2" t="s">
        <v>39</v>
      </c>
      <c r="D669" s="108">
        <v>41640</v>
      </c>
      <c r="E669" s="109">
        <f t="shared" si="13"/>
        <v>1</v>
      </c>
      <c r="F669" s="109" t="s">
        <v>50</v>
      </c>
      <c r="G669" s="2" t="s">
        <v>53</v>
      </c>
      <c r="H669" s="2" t="s">
        <v>54</v>
      </c>
      <c r="I669" s="2" t="s">
        <v>43</v>
      </c>
      <c r="J669" s="112">
        <v>536309.89158199995</v>
      </c>
      <c r="K669" s="110"/>
    </row>
    <row r="670" spans="1:11" x14ac:dyDescent="0.25">
      <c r="A670" s="2" t="s">
        <v>63</v>
      </c>
      <c r="B670" s="2" t="s">
        <v>49</v>
      </c>
      <c r="C670" s="2" t="s">
        <v>39</v>
      </c>
      <c r="D670" s="108">
        <v>41671</v>
      </c>
      <c r="E670" s="109">
        <f t="shared" si="13"/>
        <v>2</v>
      </c>
      <c r="F670" s="109" t="s">
        <v>50</v>
      </c>
      <c r="G670" s="2" t="s">
        <v>53</v>
      </c>
      <c r="H670" s="2" t="s">
        <v>54</v>
      </c>
      <c r="I670" s="2" t="s">
        <v>43</v>
      </c>
      <c r="J670" s="112">
        <v>414358.37553974998</v>
      </c>
      <c r="K670" s="110"/>
    </row>
    <row r="671" spans="1:11" x14ac:dyDescent="0.25">
      <c r="A671" s="2" t="s">
        <v>63</v>
      </c>
      <c r="B671" s="2" t="s">
        <v>49</v>
      </c>
      <c r="C671" s="2" t="s">
        <v>39</v>
      </c>
      <c r="D671" s="108">
        <v>41699</v>
      </c>
      <c r="E671" s="109">
        <f t="shared" si="13"/>
        <v>3</v>
      </c>
      <c r="F671" s="109" t="s">
        <v>50</v>
      </c>
      <c r="G671" s="2" t="s">
        <v>53</v>
      </c>
      <c r="H671" s="2" t="s">
        <v>54</v>
      </c>
      <c r="I671" s="2" t="s">
        <v>43</v>
      </c>
      <c r="J671" s="112">
        <v>484912.71240800002</v>
      </c>
      <c r="K671" s="110"/>
    </row>
    <row r="672" spans="1:11" x14ac:dyDescent="0.25">
      <c r="A672" s="2" t="s">
        <v>63</v>
      </c>
      <c r="B672" s="2" t="s">
        <v>49</v>
      </c>
      <c r="C672" s="2" t="s">
        <v>39</v>
      </c>
      <c r="D672" s="108">
        <v>41730</v>
      </c>
      <c r="E672" s="109">
        <f t="shared" si="13"/>
        <v>4</v>
      </c>
      <c r="F672" s="109" t="s">
        <v>50</v>
      </c>
      <c r="G672" s="2" t="s">
        <v>53</v>
      </c>
      <c r="H672" s="2" t="s">
        <v>54</v>
      </c>
      <c r="I672" s="2" t="s">
        <v>43</v>
      </c>
      <c r="J672" s="112">
        <v>419935.11569100001</v>
      </c>
      <c r="K672" s="110"/>
    </row>
    <row r="673" spans="1:11" x14ac:dyDescent="0.25">
      <c r="A673" s="2" t="s">
        <v>63</v>
      </c>
      <c r="B673" s="2" t="s">
        <v>49</v>
      </c>
      <c r="C673" s="2" t="s">
        <v>39</v>
      </c>
      <c r="D673" s="108">
        <v>41760</v>
      </c>
      <c r="E673" s="109">
        <f t="shared" si="13"/>
        <v>5</v>
      </c>
      <c r="F673" s="109" t="s">
        <v>50</v>
      </c>
      <c r="G673" s="2" t="s">
        <v>53</v>
      </c>
      <c r="H673" s="2" t="s">
        <v>54</v>
      </c>
      <c r="I673" s="2" t="s">
        <v>43</v>
      </c>
      <c r="J673" s="112">
        <v>448216.05637499999</v>
      </c>
      <c r="K673" s="110"/>
    </row>
    <row r="674" spans="1:11" x14ac:dyDescent="0.25">
      <c r="A674" s="2" t="s">
        <v>63</v>
      </c>
      <c r="B674" s="2" t="s">
        <v>49</v>
      </c>
      <c r="C674" s="2" t="s">
        <v>39</v>
      </c>
      <c r="D674" s="108">
        <v>41791</v>
      </c>
      <c r="E674" s="109">
        <f t="shared" si="13"/>
        <v>6</v>
      </c>
      <c r="F674" s="109" t="s">
        <v>50</v>
      </c>
      <c r="G674" s="2" t="s">
        <v>53</v>
      </c>
      <c r="H674" s="2" t="s">
        <v>54</v>
      </c>
      <c r="I674" s="2" t="s">
        <v>43</v>
      </c>
      <c r="J674" s="112">
        <v>532127.64313450002</v>
      </c>
      <c r="K674" s="110"/>
    </row>
    <row r="675" spans="1:11" x14ac:dyDescent="0.25">
      <c r="A675" s="2" t="s">
        <v>63</v>
      </c>
      <c r="B675" s="2" t="s">
        <v>49</v>
      </c>
      <c r="C675" s="2" t="s">
        <v>39</v>
      </c>
      <c r="D675" s="108">
        <v>41456</v>
      </c>
      <c r="E675" s="109">
        <f t="shared" si="13"/>
        <v>7</v>
      </c>
      <c r="F675" s="109" t="s">
        <v>50</v>
      </c>
      <c r="G675" s="2" t="s">
        <v>53</v>
      </c>
      <c r="H675" s="2" t="s">
        <v>55</v>
      </c>
      <c r="I675" s="2" t="s">
        <v>43</v>
      </c>
      <c r="J675" s="112">
        <v>610297.37310056051</v>
      </c>
      <c r="K675" s="110"/>
    </row>
    <row r="676" spans="1:11" x14ac:dyDescent="0.25">
      <c r="A676" s="2" t="s">
        <v>63</v>
      </c>
      <c r="B676" s="2" t="s">
        <v>49</v>
      </c>
      <c r="C676" s="2" t="s">
        <v>39</v>
      </c>
      <c r="D676" s="108">
        <v>41487</v>
      </c>
      <c r="E676" s="109">
        <f t="shared" si="13"/>
        <v>8</v>
      </c>
      <c r="F676" s="109" t="s">
        <v>50</v>
      </c>
      <c r="G676" s="2" t="s">
        <v>53</v>
      </c>
      <c r="H676" s="2" t="s">
        <v>55</v>
      </c>
      <c r="I676" s="2" t="s">
        <v>43</v>
      </c>
      <c r="J676" s="112">
        <v>908795.20773656247</v>
      </c>
      <c r="K676" s="110"/>
    </row>
    <row r="677" spans="1:11" x14ac:dyDescent="0.25">
      <c r="A677" s="2" t="s">
        <v>63</v>
      </c>
      <c r="B677" s="2" t="s">
        <v>49</v>
      </c>
      <c r="C677" s="2" t="s">
        <v>39</v>
      </c>
      <c r="D677" s="108">
        <v>41518</v>
      </c>
      <c r="E677" s="109">
        <f t="shared" si="13"/>
        <v>9</v>
      </c>
      <c r="F677" s="109" t="s">
        <v>50</v>
      </c>
      <c r="G677" s="2" t="s">
        <v>53</v>
      </c>
      <c r="H677" s="2" t="s">
        <v>55</v>
      </c>
      <c r="I677" s="2" t="s">
        <v>43</v>
      </c>
      <c r="J677" s="112">
        <v>711025.90062299802</v>
      </c>
      <c r="K677" s="110"/>
    </row>
    <row r="678" spans="1:11" x14ac:dyDescent="0.25">
      <c r="A678" s="2" t="s">
        <v>63</v>
      </c>
      <c r="B678" s="2" t="s">
        <v>49</v>
      </c>
      <c r="C678" s="2" t="s">
        <v>39</v>
      </c>
      <c r="D678" s="108">
        <v>41548</v>
      </c>
      <c r="E678" s="109">
        <f t="shared" si="13"/>
        <v>10</v>
      </c>
      <c r="F678" s="109" t="s">
        <v>50</v>
      </c>
      <c r="G678" s="2" t="s">
        <v>53</v>
      </c>
      <c r="H678" s="2" t="s">
        <v>55</v>
      </c>
      <c r="I678" s="2" t="s">
        <v>43</v>
      </c>
      <c r="J678" s="112">
        <v>699813.46326262481</v>
      </c>
      <c r="K678" s="110"/>
    </row>
    <row r="679" spans="1:11" x14ac:dyDescent="0.25">
      <c r="A679" s="2" t="s">
        <v>63</v>
      </c>
      <c r="B679" s="2" t="s">
        <v>49</v>
      </c>
      <c r="C679" s="2" t="s">
        <v>39</v>
      </c>
      <c r="D679" s="108">
        <v>41579</v>
      </c>
      <c r="E679" s="109">
        <f t="shared" si="13"/>
        <v>11</v>
      </c>
      <c r="F679" s="109" t="s">
        <v>50</v>
      </c>
      <c r="G679" s="2" t="s">
        <v>53</v>
      </c>
      <c r="H679" s="2" t="s">
        <v>55</v>
      </c>
      <c r="I679" s="2" t="s">
        <v>43</v>
      </c>
      <c r="J679" s="112">
        <v>619174.29107624991</v>
      </c>
      <c r="K679" s="110"/>
    </row>
    <row r="680" spans="1:11" x14ac:dyDescent="0.25">
      <c r="A680" s="2" t="s">
        <v>63</v>
      </c>
      <c r="B680" s="2" t="s">
        <v>49</v>
      </c>
      <c r="C680" s="2" t="s">
        <v>39</v>
      </c>
      <c r="D680" s="108">
        <v>41609</v>
      </c>
      <c r="E680" s="109">
        <f t="shared" si="13"/>
        <v>12</v>
      </c>
      <c r="F680" s="109" t="s">
        <v>50</v>
      </c>
      <c r="G680" s="2" t="s">
        <v>53</v>
      </c>
      <c r="H680" s="2" t="s">
        <v>55</v>
      </c>
      <c r="I680" s="2" t="s">
        <v>43</v>
      </c>
      <c r="J680" s="112">
        <v>641582.36576999992</v>
      </c>
      <c r="K680" s="110"/>
    </row>
    <row r="681" spans="1:11" x14ac:dyDescent="0.25">
      <c r="A681" s="2" t="s">
        <v>63</v>
      </c>
      <c r="B681" s="2" t="s">
        <v>49</v>
      </c>
      <c r="C681" s="2" t="s">
        <v>39</v>
      </c>
      <c r="D681" s="108">
        <v>41640</v>
      </c>
      <c r="E681" s="109">
        <f t="shared" si="13"/>
        <v>1</v>
      </c>
      <c r="F681" s="109" t="s">
        <v>50</v>
      </c>
      <c r="G681" s="2" t="s">
        <v>53</v>
      </c>
      <c r="H681" s="2" t="s">
        <v>55</v>
      </c>
      <c r="I681" s="2" t="s">
        <v>43</v>
      </c>
      <c r="J681" s="112">
        <v>740585.34395999974</v>
      </c>
      <c r="K681" s="110"/>
    </row>
    <row r="682" spans="1:11" x14ac:dyDescent="0.25">
      <c r="A682" s="2" t="s">
        <v>63</v>
      </c>
      <c r="B682" s="2" t="s">
        <v>49</v>
      </c>
      <c r="C682" s="2" t="s">
        <v>39</v>
      </c>
      <c r="D682" s="108">
        <v>41671</v>
      </c>
      <c r="E682" s="109">
        <f t="shared" si="13"/>
        <v>2</v>
      </c>
      <c r="F682" s="109" t="s">
        <v>50</v>
      </c>
      <c r="G682" s="2" t="s">
        <v>53</v>
      </c>
      <c r="H682" s="2" t="s">
        <v>55</v>
      </c>
      <c r="I682" s="2" t="s">
        <v>43</v>
      </c>
      <c r="J682" s="112">
        <v>665533.05688012496</v>
      </c>
      <c r="K682" s="110"/>
    </row>
    <row r="683" spans="1:11" x14ac:dyDescent="0.25">
      <c r="A683" s="2" t="s">
        <v>63</v>
      </c>
      <c r="B683" s="2" t="s">
        <v>49</v>
      </c>
      <c r="C683" s="2" t="s">
        <v>39</v>
      </c>
      <c r="D683" s="108">
        <v>41699</v>
      </c>
      <c r="E683" s="109">
        <f t="shared" si="13"/>
        <v>3</v>
      </c>
      <c r="F683" s="109" t="s">
        <v>50</v>
      </c>
      <c r="G683" s="2" t="s">
        <v>53</v>
      </c>
      <c r="H683" s="2" t="s">
        <v>55</v>
      </c>
      <c r="I683" s="2" t="s">
        <v>43</v>
      </c>
      <c r="J683" s="112">
        <v>608946.05938500003</v>
      </c>
      <c r="K683" s="110"/>
    </row>
    <row r="684" spans="1:11" x14ac:dyDescent="0.25">
      <c r="A684" s="2" t="s">
        <v>63</v>
      </c>
      <c r="B684" s="2" t="s">
        <v>49</v>
      </c>
      <c r="C684" s="2" t="s">
        <v>39</v>
      </c>
      <c r="D684" s="108">
        <v>41730</v>
      </c>
      <c r="E684" s="109">
        <f t="shared" si="13"/>
        <v>4</v>
      </c>
      <c r="F684" s="109" t="s">
        <v>50</v>
      </c>
      <c r="G684" s="2" t="s">
        <v>53</v>
      </c>
      <c r="H684" s="2" t="s">
        <v>55</v>
      </c>
      <c r="I684" s="2" t="s">
        <v>43</v>
      </c>
      <c r="J684" s="112">
        <v>706548.92858549999</v>
      </c>
      <c r="K684" s="110"/>
    </row>
    <row r="685" spans="1:11" x14ac:dyDescent="0.25">
      <c r="A685" s="2" t="s">
        <v>63</v>
      </c>
      <c r="B685" s="2" t="s">
        <v>49</v>
      </c>
      <c r="C685" s="2" t="s">
        <v>39</v>
      </c>
      <c r="D685" s="108">
        <v>41760</v>
      </c>
      <c r="E685" s="109">
        <f t="shared" si="13"/>
        <v>5</v>
      </c>
      <c r="F685" s="109" t="s">
        <v>50</v>
      </c>
      <c r="G685" s="2" t="s">
        <v>53</v>
      </c>
      <c r="H685" s="2" t="s">
        <v>55</v>
      </c>
      <c r="I685" s="2" t="s">
        <v>43</v>
      </c>
      <c r="J685" s="112">
        <v>684073.99396875</v>
      </c>
      <c r="K685" s="110"/>
    </row>
    <row r="686" spans="1:11" x14ac:dyDescent="0.25">
      <c r="A686" s="2" t="s">
        <v>63</v>
      </c>
      <c r="B686" s="2" t="s">
        <v>49</v>
      </c>
      <c r="C686" s="2" t="s">
        <v>39</v>
      </c>
      <c r="D686" s="108">
        <v>41791</v>
      </c>
      <c r="E686" s="109">
        <f t="shared" si="13"/>
        <v>6</v>
      </c>
      <c r="F686" s="109" t="s">
        <v>50</v>
      </c>
      <c r="G686" s="2" t="s">
        <v>53</v>
      </c>
      <c r="H686" s="2" t="s">
        <v>55</v>
      </c>
      <c r="I686" s="2" t="s">
        <v>43</v>
      </c>
      <c r="J686" s="112">
        <v>795822.70165668742</v>
      </c>
      <c r="K686" s="110"/>
    </row>
    <row r="687" spans="1:11" x14ac:dyDescent="0.25">
      <c r="A687" s="2" t="s">
        <v>63</v>
      </c>
      <c r="B687" s="2" t="s">
        <v>49</v>
      </c>
      <c r="C687" s="2" t="s">
        <v>39</v>
      </c>
      <c r="D687" s="108">
        <v>41456</v>
      </c>
      <c r="E687" s="109">
        <f t="shared" si="13"/>
        <v>7</v>
      </c>
      <c r="F687" s="109" t="s">
        <v>50</v>
      </c>
      <c r="G687" s="2" t="s">
        <v>56</v>
      </c>
      <c r="H687" s="2" t="s">
        <v>57</v>
      </c>
      <c r="I687" s="2" t="s">
        <v>43</v>
      </c>
      <c r="J687" s="112">
        <v>334574.56978850893</v>
      </c>
      <c r="K687" s="110"/>
    </row>
    <row r="688" spans="1:11" x14ac:dyDescent="0.25">
      <c r="A688" s="2" t="s">
        <v>63</v>
      </c>
      <c r="B688" s="2" t="s">
        <v>49</v>
      </c>
      <c r="C688" s="2" t="s">
        <v>39</v>
      </c>
      <c r="D688" s="108">
        <v>41487</v>
      </c>
      <c r="E688" s="109">
        <f t="shared" si="13"/>
        <v>8</v>
      </c>
      <c r="F688" s="109" t="s">
        <v>50</v>
      </c>
      <c r="G688" s="2" t="s">
        <v>56</v>
      </c>
      <c r="H688" s="2" t="s">
        <v>57</v>
      </c>
      <c r="I688" s="2" t="s">
        <v>43</v>
      </c>
      <c r="J688" s="112">
        <v>492735.34629342239</v>
      </c>
      <c r="K688" s="110"/>
    </row>
    <row r="689" spans="1:11" x14ac:dyDescent="0.25">
      <c r="A689" s="2" t="s">
        <v>63</v>
      </c>
      <c r="B689" s="2" t="s">
        <v>49</v>
      </c>
      <c r="C689" s="2" t="s">
        <v>39</v>
      </c>
      <c r="D689" s="108">
        <v>41518</v>
      </c>
      <c r="E689" s="109">
        <f t="shared" si="13"/>
        <v>9</v>
      </c>
      <c r="F689" s="109" t="s">
        <v>50</v>
      </c>
      <c r="G689" s="2" t="s">
        <v>56</v>
      </c>
      <c r="H689" s="2" t="s">
        <v>57</v>
      </c>
      <c r="I689" s="2" t="s">
        <v>43</v>
      </c>
      <c r="J689" s="112">
        <v>423886.13007635879</v>
      </c>
      <c r="K689" s="110"/>
    </row>
    <row r="690" spans="1:11" x14ac:dyDescent="0.25">
      <c r="A690" s="2" t="s">
        <v>63</v>
      </c>
      <c r="B690" s="2" t="s">
        <v>49</v>
      </c>
      <c r="C690" s="2" t="s">
        <v>39</v>
      </c>
      <c r="D690" s="108">
        <v>41548</v>
      </c>
      <c r="E690" s="109">
        <f t="shared" si="13"/>
        <v>10</v>
      </c>
      <c r="F690" s="109" t="s">
        <v>50</v>
      </c>
      <c r="G690" s="2" t="s">
        <v>56</v>
      </c>
      <c r="H690" s="2" t="s">
        <v>57</v>
      </c>
      <c r="I690" s="2" t="s">
        <v>43</v>
      </c>
      <c r="J690" s="112">
        <v>370340.02732499992</v>
      </c>
      <c r="K690" s="110"/>
    </row>
    <row r="691" spans="1:11" x14ac:dyDescent="0.25">
      <c r="A691" s="2" t="s">
        <v>63</v>
      </c>
      <c r="B691" s="2" t="s">
        <v>49</v>
      </c>
      <c r="C691" s="2" t="s">
        <v>39</v>
      </c>
      <c r="D691" s="108">
        <v>41579</v>
      </c>
      <c r="E691" s="109">
        <f t="shared" si="13"/>
        <v>11</v>
      </c>
      <c r="F691" s="109" t="s">
        <v>50</v>
      </c>
      <c r="G691" s="2" t="s">
        <v>56</v>
      </c>
      <c r="H691" s="2" t="s">
        <v>57</v>
      </c>
      <c r="I691" s="2" t="s">
        <v>43</v>
      </c>
      <c r="J691" s="112">
        <v>388537.72727419995</v>
      </c>
      <c r="K691" s="110"/>
    </row>
    <row r="692" spans="1:11" x14ac:dyDescent="0.25">
      <c r="A692" s="2" t="s">
        <v>63</v>
      </c>
      <c r="B692" s="2" t="s">
        <v>49</v>
      </c>
      <c r="C692" s="2" t="s">
        <v>39</v>
      </c>
      <c r="D692" s="108">
        <v>41609</v>
      </c>
      <c r="E692" s="109">
        <f t="shared" si="13"/>
        <v>12</v>
      </c>
      <c r="F692" s="109" t="s">
        <v>50</v>
      </c>
      <c r="G692" s="2" t="s">
        <v>56</v>
      </c>
      <c r="H692" s="2" t="s">
        <v>57</v>
      </c>
      <c r="I692" s="2" t="s">
        <v>43</v>
      </c>
      <c r="J692" s="112">
        <v>338577.18673479994</v>
      </c>
      <c r="K692" s="110"/>
    </row>
    <row r="693" spans="1:11" x14ac:dyDescent="0.25">
      <c r="A693" s="2" t="s">
        <v>63</v>
      </c>
      <c r="B693" s="2" t="s">
        <v>49</v>
      </c>
      <c r="C693" s="2" t="s">
        <v>39</v>
      </c>
      <c r="D693" s="108">
        <v>41640</v>
      </c>
      <c r="E693" s="109">
        <f t="shared" si="13"/>
        <v>1</v>
      </c>
      <c r="F693" s="109" t="s">
        <v>50</v>
      </c>
      <c r="G693" s="2" t="s">
        <v>56</v>
      </c>
      <c r="H693" s="2" t="s">
        <v>57</v>
      </c>
      <c r="I693" s="2" t="s">
        <v>43</v>
      </c>
      <c r="J693" s="112">
        <v>466373.20086803986</v>
      </c>
      <c r="K693" s="110"/>
    </row>
    <row r="694" spans="1:11" x14ac:dyDescent="0.25">
      <c r="A694" s="2" t="s">
        <v>63</v>
      </c>
      <c r="B694" s="2" t="s">
        <v>49</v>
      </c>
      <c r="C694" s="2" t="s">
        <v>39</v>
      </c>
      <c r="D694" s="108">
        <v>41671</v>
      </c>
      <c r="E694" s="109">
        <f t="shared" si="13"/>
        <v>2</v>
      </c>
      <c r="F694" s="109" t="s">
        <v>50</v>
      </c>
      <c r="G694" s="2" t="s">
        <v>56</v>
      </c>
      <c r="H694" s="2" t="s">
        <v>57</v>
      </c>
      <c r="I694" s="2" t="s">
        <v>43</v>
      </c>
      <c r="J694" s="112">
        <v>388574.67707873997</v>
      </c>
      <c r="K694" s="110"/>
    </row>
    <row r="695" spans="1:11" x14ac:dyDescent="0.25">
      <c r="A695" s="2" t="s">
        <v>63</v>
      </c>
      <c r="B695" s="2" t="s">
        <v>49</v>
      </c>
      <c r="C695" s="2" t="s">
        <v>39</v>
      </c>
      <c r="D695" s="108">
        <v>41699</v>
      </c>
      <c r="E695" s="109">
        <f t="shared" si="13"/>
        <v>3</v>
      </c>
      <c r="F695" s="109" t="s">
        <v>50</v>
      </c>
      <c r="G695" s="2" t="s">
        <v>56</v>
      </c>
      <c r="H695" s="2" t="s">
        <v>57</v>
      </c>
      <c r="I695" s="2" t="s">
        <v>43</v>
      </c>
      <c r="J695" s="112">
        <v>356192.71368815994</v>
      </c>
      <c r="K695" s="110"/>
    </row>
    <row r="696" spans="1:11" x14ac:dyDescent="0.25">
      <c r="A696" s="2" t="s">
        <v>63</v>
      </c>
      <c r="B696" s="2" t="s">
        <v>49</v>
      </c>
      <c r="C696" s="2" t="s">
        <v>39</v>
      </c>
      <c r="D696" s="108">
        <v>41730</v>
      </c>
      <c r="E696" s="109">
        <f t="shared" si="13"/>
        <v>4</v>
      </c>
      <c r="F696" s="109" t="s">
        <v>50</v>
      </c>
      <c r="G696" s="2" t="s">
        <v>56</v>
      </c>
      <c r="H696" s="2" t="s">
        <v>57</v>
      </c>
      <c r="I696" s="2" t="s">
        <v>43</v>
      </c>
      <c r="J696" s="112">
        <v>381723.53905412991</v>
      </c>
      <c r="K696" s="110"/>
    </row>
    <row r="697" spans="1:11" x14ac:dyDescent="0.25">
      <c r="A697" s="2" t="s">
        <v>63</v>
      </c>
      <c r="B697" s="2" t="s">
        <v>49</v>
      </c>
      <c r="C697" s="2" t="s">
        <v>39</v>
      </c>
      <c r="D697" s="108">
        <v>41760</v>
      </c>
      <c r="E697" s="109">
        <f t="shared" si="13"/>
        <v>5</v>
      </c>
      <c r="F697" s="109" t="s">
        <v>50</v>
      </c>
      <c r="G697" s="2" t="s">
        <v>56</v>
      </c>
      <c r="H697" s="2" t="s">
        <v>57</v>
      </c>
      <c r="I697" s="2" t="s">
        <v>43</v>
      </c>
      <c r="J697" s="112">
        <v>429911.03490812494</v>
      </c>
      <c r="K697" s="110"/>
    </row>
    <row r="698" spans="1:11" x14ac:dyDescent="0.25">
      <c r="A698" s="2" t="s">
        <v>63</v>
      </c>
      <c r="B698" s="2" t="s">
        <v>49</v>
      </c>
      <c r="C698" s="2" t="s">
        <v>39</v>
      </c>
      <c r="D698" s="108">
        <v>41791</v>
      </c>
      <c r="E698" s="109">
        <f t="shared" si="13"/>
        <v>6</v>
      </c>
      <c r="F698" s="109" t="s">
        <v>50</v>
      </c>
      <c r="G698" s="2" t="s">
        <v>56</v>
      </c>
      <c r="H698" s="2" t="s">
        <v>57</v>
      </c>
      <c r="I698" s="2" t="s">
        <v>43</v>
      </c>
      <c r="J698" s="112">
        <v>476034.24514096242</v>
      </c>
      <c r="K698" s="110"/>
    </row>
    <row r="699" spans="1:11" x14ac:dyDescent="0.25">
      <c r="A699" s="2" t="s">
        <v>63</v>
      </c>
      <c r="B699" s="2" t="s">
        <v>49</v>
      </c>
      <c r="C699" s="2" t="s">
        <v>39</v>
      </c>
      <c r="D699" s="108">
        <v>41456</v>
      </c>
      <c r="E699" s="109">
        <f t="shared" si="13"/>
        <v>7</v>
      </c>
      <c r="F699" s="109" t="s">
        <v>50</v>
      </c>
      <c r="G699" s="2" t="s">
        <v>56</v>
      </c>
      <c r="H699" s="2" t="s">
        <v>58</v>
      </c>
      <c r="I699" s="2" t="s">
        <v>43</v>
      </c>
      <c r="J699" s="112">
        <v>221632.12385716435</v>
      </c>
      <c r="K699" s="110"/>
    </row>
    <row r="700" spans="1:11" x14ac:dyDescent="0.25">
      <c r="A700" s="2" t="s">
        <v>63</v>
      </c>
      <c r="B700" s="2" t="s">
        <v>49</v>
      </c>
      <c r="C700" s="2" t="s">
        <v>39</v>
      </c>
      <c r="D700" s="108">
        <v>41487</v>
      </c>
      <c r="E700" s="109">
        <f t="shared" si="13"/>
        <v>8</v>
      </c>
      <c r="F700" s="109" t="s">
        <v>50</v>
      </c>
      <c r="G700" s="2" t="s">
        <v>56</v>
      </c>
      <c r="H700" s="2" t="s">
        <v>58</v>
      </c>
      <c r="I700" s="2" t="s">
        <v>43</v>
      </c>
      <c r="J700" s="112">
        <v>298721.115169695</v>
      </c>
      <c r="K700" s="110"/>
    </row>
    <row r="701" spans="1:11" x14ac:dyDescent="0.25">
      <c r="A701" s="2" t="s">
        <v>63</v>
      </c>
      <c r="B701" s="2" t="s">
        <v>49</v>
      </c>
      <c r="C701" s="2" t="s">
        <v>39</v>
      </c>
      <c r="D701" s="108">
        <v>41518</v>
      </c>
      <c r="E701" s="109">
        <f t="shared" si="13"/>
        <v>9</v>
      </c>
      <c r="F701" s="109" t="s">
        <v>50</v>
      </c>
      <c r="G701" s="2" t="s">
        <v>56</v>
      </c>
      <c r="H701" s="2" t="s">
        <v>58</v>
      </c>
      <c r="I701" s="2" t="s">
        <v>43</v>
      </c>
      <c r="J701" s="112">
        <v>263980.61528681178</v>
      </c>
      <c r="K701" s="110"/>
    </row>
    <row r="702" spans="1:11" x14ac:dyDescent="0.25">
      <c r="A702" s="2" t="s">
        <v>63</v>
      </c>
      <c r="B702" s="2" t="s">
        <v>49</v>
      </c>
      <c r="C702" s="2" t="s">
        <v>39</v>
      </c>
      <c r="D702" s="108">
        <v>41548</v>
      </c>
      <c r="E702" s="109">
        <f t="shared" si="13"/>
        <v>10</v>
      </c>
      <c r="F702" s="109" t="s">
        <v>50</v>
      </c>
      <c r="G702" s="2" t="s">
        <v>56</v>
      </c>
      <c r="H702" s="2" t="s">
        <v>58</v>
      </c>
      <c r="I702" s="2" t="s">
        <v>43</v>
      </c>
      <c r="J702" s="112">
        <v>219795.94496150999</v>
      </c>
      <c r="K702" s="110"/>
    </row>
    <row r="703" spans="1:11" x14ac:dyDescent="0.25">
      <c r="A703" s="2" t="s">
        <v>63</v>
      </c>
      <c r="B703" s="2" t="s">
        <v>49</v>
      </c>
      <c r="C703" s="2" t="s">
        <v>39</v>
      </c>
      <c r="D703" s="108">
        <v>41579</v>
      </c>
      <c r="E703" s="109">
        <f t="shared" si="13"/>
        <v>11</v>
      </c>
      <c r="F703" s="109" t="s">
        <v>50</v>
      </c>
      <c r="G703" s="2" t="s">
        <v>56</v>
      </c>
      <c r="H703" s="2" t="s">
        <v>58</v>
      </c>
      <c r="I703" s="2" t="s">
        <v>43</v>
      </c>
      <c r="J703" s="112">
        <v>258222.34619527502</v>
      </c>
      <c r="K703" s="110"/>
    </row>
    <row r="704" spans="1:11" x14ac:dyDescent="0.25">
      <c r="A704" s="2" t="s">
        <v>63</v>
      </c>
      <c r="B704" s="2" t="s">
        <v>49</v>
      </c>
      <c r="C704" s="2" t="s">
        <v>39</v>
      </c>
      <c r="D704" s="108">
        <v>41609</v>
      </c>
      <c r="E704" s="109">
        <f t="shared" si="13"/>
        <v>12</v>
      </c>
      <c r="F704" s="109" t="s">
        <v>50</v>
      </c>
      <c r="G704" s="2" t="s">
        <v>56</v>
      </c>
      <c r="H704" s="2" t="s">
        <v>58</v>
      </c>
      <c r="I704" s="2" t="s">
        <v>43</v>
      </c>
      <c r="J704" s="112">
        <v>230372.47477350003</v>
      </c>
      <c r="K704" s="110"/>
    </row>
    <row r="705" spans="1:11" x14ac:dyDescent="0.25">
      <c r="A705" s="2" t="s">
        <v>63</v>
      </c>
      <c r="B705" s="2" t="s">
        <v>49</v>
      </c>
      <c r="C705" s="2" t="s">
        <v>39</v>
      </c>
      <c r="D705" s="108">
        <v>41640</v>
      </c>
      <c r="E705" s="109">
        <f t="shared" si="13"/>
        <v>1</v>
      </c>
      <c r="F705" s="109" t="s">
        <v>50</v>
      </c>
      <c r="G705" s="2" t="s">
        <v>56</v>
      </c>
      <c r="H705" s="2" t="s">
        <v>58</v>
      </c>
      <c r="I705" s="2" t="s">
        <v>43</v>
      </c>
      <c r="J705" s="112">
        <v>269842.36896287993</v>
      </c>
      <c r="K705" s="110"/>
    </row>
    <row r="706" spans="1:11" x14ac:dyDescent="0.25">
      <c r="A706" s="2" t="s">
        <v>63</v>
      </c>
      <c r="B706" s="2" t="s">
        <v>49</v>
      </c>
      <c r="C706" s="2" t="s">
        <v>39</v>
      </c>
      <c r="D706" s="108">
        <v>41671</v>
      </c>
      <c r="E706" s="109">
        <f t="shared" si="13"/>
        <v>2</v>
      </c>
      <c r="F706" s="109" t="s">
        <v>50</v>
      </c>
      <c r="G706" s="2" t="s">
        <v>56</v>
      </c>
      <c r="H706" s="2" t="s">
        <v>58</v>
      </c>
      <c r="I706" s="2" t="s">
        <v>43</v>
      </c>
      <c r="J706" s="112">
        <v>229486.43250580502</v>
      </c>
      <c r="K706" s="110"/>
    </row>
    <row r="707" spans="1:11" x14ac:dyDescent="0.25">
      <c r="A707" s="2" t="s">
        <v>63</v>
      </c>
      <c r="B707" s="2" t="s">
        <v>49</v>
      </c>
      <c r="C707" s="2" t="s">
        <v>39</v>
      </c>
      <c r="D707" s="108">
        <v>41699</v>
      </c>
      <c r="E707" s="109">
        <f t="shared" si="13"/>
        <v>3</v>
      </c>
      <c r="F707" s="109" t="s">
        <v>50</v>
      </c>
      <c r="G707" s="2" t="s">
        <v>56</v>
      </c>
      <c r="H707" s="2" t="s">
        <v>58</v>
      </c>
      <c r="I707" s="2" t="s">
        <v>43</v>
      </c>
      <c r="J707" s="112">
        <v>247771.36577484003</v>
      </c>
      <c r="K707" s="110"/>
    </row>
    <row r="708" spans="1:11" x14ac:dyDescent="0.25">
      <c r="A708" s="2" t="s">
        <v>63</v>
      </c>
      <c r="B708" s="2" t="s">
        <v>49</v>
      </c>
      <c r="C708" s="2" t="s">
        <v>39</v>
      </c>
      <c r="D708" s="108">
        <v>41730</v>
      </c>
      <c r="E708" s="109">
        <f t="shared" si="13"/>
        <v>4</v>
      </c>
      <c r="F708" s="109" t="s">
        <v>50</v>
      </c>
      <c r="G708" s="2" t="s">
        <v>56</v>
      </c>
      <c r="H708" s="2" t="s">
        <v>58</v>
      </c>
      <c r="I708" s="2" t="s">
        <v>43</v>
      </c>
      <c r="J708" s="112">
        <v>247653.76578579002</v>
      </c>
      <c r="K708" s="110"/>
    </row>
    <row r="709" spans="1:11" x14ac:dyDescent="0.25">
      <c r="A709" s="2" t="s">
        <v>63</v>
      </c>
      <c r="B709" s="2" t="s">
        <v>49</v>
      </c>
      <c r="C709" s="2" t="s">
        <v>39</v>
      </c>
      <c r="D709" s="108">
        <v>41760</v>
      </c>
      <c r="E709" s="109">
        <f t="shared" si="13"/>
        <v>5</v>
      </c>
      <c r="F709" s="109" t="s">
        <v>50</v>
      </c>
      <c r="G709" s="2" t="s">
        <v>56</v>
      </c>
      <c r="H709" s="2" t="s">
        <v>58</v>
      </c>
      <c r="I709" s="2" t="s">
        <v>43</v>
      </c>
      <c r="J709" s="112">
        <v>257537.95336406256</v>
      </c>
      <c r="K709" s="110"/>
    </row>
    <row r="710" spans="1:11" x14ac:dyDescent="0.25">
      <c r="A710" s="2" t="s">
        <v>63</v>
      </c>
      <c r="B710" s="2" t="s">
        <v>49</v>
      </c>
      <c r="C710" s="2" t="s">
        <v>39</v>
      </c>
      <c r="D710" s="108">
        <v>41791</v>
      </c>
      <c r="E710" s="109">
        <f t="shared" si="13"/>
        <v>6</v>
      </c>
      <c r="F710" s="109" t="s">
        <v>50</v>
      </c>
      <c r="G710" s="2" t="s">
        <v>56</v>
      </c>
      <c r="H710" s="2" t="s">
        <v>58</v>
      </c>
      <c r="I710" s="2" t="s">
        <v>43</v>
      </c>
      <c r="J710" s="112">
        <v>273028.52946296253</v>
      </c>
      <c r="K710" s="110"/>
    </row>
    <row r="711" spans="1:11" x14ac:dyDescent="0.25">
      <c r="A711" s="2" t="s">
        <v>63</v>
      </c>
      <c r="B711" s="2" t="s">
        <v>49</v>
      </c>
      <c r="C711" s="2" t="s">
        <v>39</v>
      </c>
      <c r="D711" s="108">
        <v>41456</v>
      </c>
      <c r="E711" s="109">
        <f t="shared" si="13"/>
        <v>7</v>
      </c>
      <c r="F711" s="109" t="s">
        <v>50</v>
      </c>
      <c r="G711" s="2" t="s">
        <v>56</v>
      </c>
      <c r="H711" s="2" t="s">
        <v>59</v>
      </c>
      <c r="I711" s="2" t="s">
        <v>43</v>
      </c>
      <c r="J711" s="112">
        <v>270317.51001272164</v>
      </c>
      <c r="K711" s="110"/>
    </row>
    <row r="712" spans="1:11" x14ac:dyDescent="0.25">
      <c r="A712" s="2" t="s">
        <v>63</v>
      </c>
      <c r="B712" s="2" t="s">
        <v>49</v>
      </c>
      <c r="C712" s="2" t="s">
        <v>39</v>
      </c>
      <c r="D712" s="108">
        <v>41487</v>
      </c>
      <c r="E712" s="109">
        <f t="shared" si="13"/>
        <v>8</v>
      </c>
      <c r="F712" s="109" t="s">
        <v>50</v>
      </c>
      <c r="G712" s="2" t="s">
        <v>56</v>
      </c>
      <c r="H712" s="2" t="s">
        <v>59</v>
      </c>
      <c r="I712" s="2" t="s">
        <v>43</v>
      </c>
      <c r="J712" s="112">
        <v>345609.90627034125</v>
      </c>
      <c r="K712" s="110"/>
    </row>
    <row r="713" spans="1:11" x14ac:dyDescent="0.25">
      <c r="A713" s="2" t="s">
        <v>63</v>
      </c>
      <c r="B713" s="2" t="s">
        <v>49</v>
      </c>
      <c r="C713" s="2" t="s">
        <v>39</v>
      </c>
      <c r="D713" s="108">
        <v>41518</v>
      </c>
      <c r="E713" s="109">
        <f t="shared" si="13"/>
        <v>9</v>
      </c>
      <c r="F713" s="109" t="s">
        <v>50</v>
      </c>
      <c r="G713" s="2" t="s">
        <v>56</v>
      </c>
      <c r="H713" s="2" t="s">
        <v>59</v>
      </c>
      <c r="I713" s="2" t="s">
        <v>43</v>
      </c>
      <c r="J713" s="112">
        <v>281982.65504614048</v>
      </c>
      <c r="K713" s="110"/>
    </row>
    <row r="714" spans="1:11" x14ac:dyDescent="0.25">
      <c r="A714" s="2" t="s">
        <v>63</v>
      </c>
      <c r="B714" s="2" t="s">
        <v>49</v>
      </c>
      <c r="C714" s="2" t="s">
        <v>39</v>
      </c>
      <c r="D714" s="108">
        <v>41548</v>
      </c>
      <c r="E714" s="109">
        <f t="shared" si="13"/>
        <v>10</v>
      </c>
      <c r="F714" s="109" t="s">
        <v>50</v>
      </c>
      <c r="G714" s="2" t="s">
        <v>56</v>
      </c>
      <c r="H714" s="2" t="s">
        <v>59</v>
      </c>
      <c r="I714" s="2" t="s">
        <v>43</v>
      </c>
      <c r="J714" s="112">
        <v>262525.43281191739</v>
      </c>
      <c r="K714" s="110"/>
    </row>
    <row r="715" spans="1:11" x14ac:dyDescent="0.25">
      <c r="A715" s="2" t="s">
        <v>63</v>
      </c>
      <c r="B715" s="2" t="s">
        <v>49</v>
      </c>
      <c r="C715" s="2" t="s">
        <v>39</v>
      </c>
      <c r="D715" s="108">
        <v>41579</v>
      </c>
      <c r="E715" s="109">
        <f t="shared" si="13"/>
        <v>11</v>
      </c>
      <c r="F715" s="109" t="s">
        <v>50</v>
      </c>
      <c r="G715" s="2" t="s">
        <v>56</v>
      </c>
      <c r="H715" s="2" t="s">
        <v>59</v>
      </c>
      <c r="I715" s="2" t="s">
        <v>43</v>
      </c>
      <c r="J715" s="112">
        <v>264530.39711157506</v>
      </c>
      <c r="K715" s="110"/>
    </row>
    <row r="716" spans="1:11" x14ac:dyDescent="0.25">
      <c r="A716" s="2" t="s">
        <v>63</v>
      </c>
      <c r="B716" s="2" t="s">
        <v>49</v>
      </c>
      <c r="C716" s="2" t="s">
        <v>39</v>
      </c>
      <c r="D716" s="108">
        <v>41609</v>
      </c>
      <c r="E716" s="109">
        <f t="shared" si="13"/>
        <v>12</v>
      </c>
      <c r="F716" s="109" t="s">
        <v>50</v>
      </c>
      <c r="G716" s="2" t="s">
        <v>56</v>
      </c>
      <c r="H716" s="2" t="s">
        <v>59</v>
      </c>
      <c r="I716" s="2" t="s">
        <v>43</v>
      </c>
      <c r="J716" s="112">
        <v>252866.98882554998</v>
      </c>
      <c r="K716" s="110"/>
    </row>
    <row r="717" spans="1:11" x14ac:dyDescent="0.25">
      <c r="A717" s="2" t="s">
        <v>63</v>
      </c>
      <c r="B717" s="2" t="s">
        <v>49</v>
      </c>
      <c r="C717" s="2" t="s">
        <v>39</v>
      </c>
      <c r="D717" s="108">
        <v>41640</v>
      </c>
      <c r="E717" s="109">
        <f t="shared" si="13"/>
        <v>1</v>
      </c>
      <c r="F717" s="109" t="s">
        <v>50</v>
      </c>
      <c r="G717" s="2" t="s">
        <v>56</v>
      </c>
      <c r="H717" s="2" t="s">
        <v>59</v>
      </c>
      <c r="I717" s="2" t="s">
        <v>43</v>
      </c>
      <c r="J717" s="112">
        <v>306190.89609723992</v>
      </c>
      <c r="K717" s="110"/>
    </row>
    <row r="718" spans="1:11" x14ac:dyDescent="0.25">
      <c r="A718" s="2" t="s">
        <v>63</v>
      </c>
      <c r="B718" s="2" t="s">
        <v>49</v>
      </c>
      <c r="C718" s="2" t="s">
        <v>39</v>
      </c>
      <c r="D718" s="108">
        <v>41671</v>
      </c>
      <c r="E718" s="109">
        <f t="shared" si="13"/>
        <v>2</v>
      </c>
      <c r="F718" s="109" t="s">
        <v>50</v>
      </c>
      <c r="G718" s="2" t="s">
        <v>56</v>
      </c>
      <c r="H718" s="2" t="s">
        <v>59</v>
      </c>
      <c r="I718" s="2" t="s">
        <v>43</v>
      </c>
      <c r="J718" s="112">
        <v>271830.070734885</v>
      </c>
      <c r="K718" s="110"/>
    </row>
    <row r="719" spans="1:11" x14ac:dyDescent="0.25">
      <c r="A719" s="2" t="s">
        <v>63</v>
      </c>
      <c r="B719" s="2" t="s">
        <v>49</v>
      </c>
      <c r="C719" s="2" t="s">
        <v>39</v>
      </c>
      <c r="D719" s="108">
        <v>41699</v>
      </c>
      <c r="E719" s="109">
        <f t="shared" si="13"/>
        <v>3</v>
      </c>
      <c r="F719" s="109" t="s">
        <v>50</v>
      </c>
      <c r="G719" s="2" t="s">
        <v>56</v>
      </c>
      <c r="H719" s="2" t="s">
        <v>59</v>
      </c>
      <c r="I719" s="2" t="s">
        <v>43</v>
      </c>
      <c r="J719" s="112">
        <v>271101.39427444007</v>
      </c>
      <c r="K719" s="110"/>
    </row>
    <row r="720" spans="1:11" x14ac:dyDescent="0.25">
      <c r="A720" s="2" t="s">
        <v>63</v>
      </c>
      <c r="B720" s="2" t="s">
        <v>49</v>
      </c>
      <c r="C720" s="2" t="s">
        <v>39</v>
      </c>
      <c r="D720" s="108">
        <v>41730</v>
      </c>
      <c r="E720" s="109">
        <f t="shared" ref="E720:E783" si="14">MONTH(D720)</f>
        <v>4</v>
      </c>
      <c r="F720" s="109" t="s">
        <v>50</v>
      </c>
      <c r="G720" s="2" t="s">
        <v>56</v>
      </c>
      <c r="H720" s="2" t="s">
        <v>59</v>
      </c>
      <c r="I720" s="2" t="s">
        <v>43</v>
      </c>
      <c r="J720" s="112">
        <v>274351.7614925587</v>
      </c>
      <c r="K720" s="110"/>
    </row>
    <row r="721" spans="1:11" x14ac:dyDescent="0.25">
      <c r="A721" s="2" t="s">
        <v>63</v>
      </c>
      <c r="B721" s="2" t="s">
        <v>49</v>
      </c>
      <c r="C721" s="2" t="s">
        <v>39</v>
      </c>
      <c r="D721" s="108">
        <v>41760</v>
      </c>
      <c r="E721" s="109">
        <f t="shared" si="14"/>
        <v>5</v>
      </c>
      <c r="F721" s="109" t="s">
        <v>50</v>
      </c>
      <c r="G721" s="2" t="s">
        <v>56</v>
      </c>
      <c r="H721" s="2" t="s">
        <v>59</v>
      </c>
      <c r="I721" s="2" t="s">
        <v>43</v>
      </c>
      <c r="J721" s="112">
        <v>294826.72073953127</v>
      </c>
      <c r="K721" s="110"/>
    </row>
    <row r="722" spans="1:11" x14ac:dyDescent="0.25">
      <c r="A722" s="2" t="s">
        <v>63</v>
      </c>
      <c r="B722" s="2" t="s">
        <v>49</v>
      </c>
      <c r="C722" s="2" t="s">
        <v>39</v>
      </c>
      <c r="D722" s="108">
        <v>41791</v>
      </c>
      <c r="E722" s="109">
        <f t="shared" si="14"/>
        <v>6</v>
      </c>
      <c r="F722" s="109" t="s">
        <v>50</v>
      </c>
      <c r="G722" s="2" t="s">
        <v>56</v>
      </c>
      <c r="H722" s="2" t="s">
        <v>59</v>
      </c>
      <c r="I722" s="2" t="s">
        <v>43</v>
      </c>
      <c r="J722" s="112">
        <v>340841.04228242871</v>
      </c>
      <c r="K722" s="110"/>
    </row>
    <row r="723" spans="1:11" x14ac:dyDescent="0.25">
      <c r="A723" s="2" t="s">
        <v>63</v>
      </c>
      <c r="B723" s="2" t="s">
        <v>49</v>
      </c>
      <c r="C723" s="2" t="s">
        <v>39</v>
      </c>
      <c r="D723" s="108">
        <v>41456</v>
      </c>
      <c r="E723" s="109">
        <f t="shared" si="14"/>
        <v>7</v>
      </c>
      <c r="F723" s="109" t="s">
        <v>50</v>
      </c>
      <c r="G723" s="2" t="s">
        <v>56</v>
      </c>
      <c r="H723" s="2" t="s">
        <v>60</v>
      </c>
      <c r="I723" s="2" t="s">
        <v>43</v>
      </c>
      <c r="J723" s="112">
        <v>186895.31347357444</v>
      </c>
      <c r="K723" s="110"/>
    </row>
    <row r="724" spans="1:11" x14ac:dyDescent="0.25">
      <c r="A724" s="2" t="s">
        <v>63</v>
      </c>
      <c r="B724" s="2" t="s">
        <v>49</v>
      </c>
      <c r="C724" s="2" t="s">
        <v>39</v>
      </c>
      <c r="D724" s="108">
        <v>41487</v>
      </c>
      <c r="E724" s="109">
        <f t="shared" si="14"/>
        <v>8</v>
      </c>
      <c r="F724" s="109" t="s">
        <v>50</v>
      </c>
      <c r="G724" s="2" t="s">
        <v>56</v>
      </c>
      <c r="H724" s="2" t="s">
        <v>60</v>
      </c>
      <c r="I724" s="2" t="s">
        <v>43</v>
      </c>
      <c r="J724" s="112">
        <v>232460.33937309752</v>
      </c>
      <c r="K724" s="110"/>
    </row>
    <row r="725" spans="1:11" x14ac:dyDescent="0.25">
      <c r="A725" s="2" t="s">
        <v>63</v>
      </c>
      <c r="B725" s="2" t="s">
        <v>49</v>
      </c>
      <c r="C725" s="2" t="s">
        <v>39</v>
      </c>
      <c r="D725" s="108">
        <v>41518</v>
      </c>
      <c r="E725" s="109">
        <f t="shared" si="14"/>
        <v>9</v>
      </c>
      <c r="F725" s="109" t="s">
        <v>50</v>
      </c>
      <c r="G725" s="2" t="s">
        <v>56</v>
      </c>
      <c r="H725" s="2" t="s">
        <v>60</v>
      </c>
      <c r="I725" s="2" t="s">
        <v>43</v>
      </c>
      <c r="J725" s="112">
        <v>196800.64514333947</v>
      </c>
      <c r="K725" s="110"/>
    </row>
    <row r="726" spans="1:11" x14ac:dyDescent="0.25">
      <c r="A726" s="2" t="s">
        <v>63</v>
      </c>
      <c r="B726" s="2" t="s">
        <v>49</v>
      </c>
      <c r="C726" s="2" t="s">
        <v>39</v>
      </c>
      <c r="D726" s="108">
        <v>41548</v>
      </c>
      <c r="E726" s="109">
        <f t="shared" si="14"/>
        <v>10</v>
      </c>
      <c r="F726" s="109" t="s">
        <v>50</v>
      </c>
      <c r="G726" s="2" t="s">
        <v>56</v>
      </c>
      <c r="H726" s="2" t="s">
        <v>60</v>
      </c>
      <c r="I726" s="2" t="s">
        <v>43</v>
      </c>
      <c r="J726" s="112">
        <v>175238.87213904748</v>
      </c>
      <c r="K726" s="110"/>
    </row>
    <row r="727" spans="1:11" x14ac:dyDescent="0.25">
      <c r="A727" s="2" t="s">
        <v>63</v>
      </c>
      <c r="B727" s="2" t="s">
        <v>49</v>
      </c>
      <c r="C727" s="2" t="s">
        <v>39</v>
      </c>
      <c r="D727" s="108">
        <v>41579</v>
      </c>
      <c r="E727" s="109">
        <f t="shared" si="14"/>
        <v>11</v>
      </c>
      <c r="F727" s="109" t="s">
        <v>50</v>
      </c>
      <c r="G727" s="2" t="s">
        <v>56</v>
      </c>
      <c r="H727" s="2" t="s">
        <v>60</v>
      </c>
      <c r="I727" s="2" t="s">
        <v>43</v>
      </c>
      <c r="J727" s="112">
        <v>184271.68199002498</v>
      </c>
      <c r="K727" s="110"/>
    </row>
    <row r="728" spans="1:11" x14ac:dyDescent="0.25">
      <c r="A728" s="2" t="s">
        <v>63</v>
      </c>
      <c r="B728" s="2" t="s">
        <v>49</v>
      </c>
      <c r="C728" s="2" t="s">
        <v>39</v>
      </c>
      <c r="D728" s="108">
        <v>41609</v>
      </c>
      <c r="E728" s="109">
        <f t="shared" si="14"/>
        <v>12</v>
      </c>
      <c r="F728" s="109" t="s">
        <v>50</v>
      </c>
      <c r="G728" s="2" t="s">
        <v>56</v>
      </c>
      <c r="H728" s="2" t="s">
        <v>60</v>
      </c>
      <c r="I728" s="2" t="s">
        <v>43</v>
      </c>
      <c r="J728" s="112">
        <v>182465.61649890002</v>
      </c>
      <c r="K728" s="110"/>
    </row>
    <row r="729" spans="1:11" x14ac:dyDescent="0.25">
      <c r="A729" s="2" t="s">
        <v>63</v>
      </c>
      <c r="B729" s="2" t="s">
        <v>49</v>
      </c>
      <c r="C729" s="2" t="s">
        <v>39</v>
      </c>
      <c r="D729" s="108">
        <v>41640</v>
      </c>
      <c r="E729" s="109">
        <f t="shared" si="14"/>
        <v>1</v>
      </c>
      <c r="F729" s="109" t="s">
        <v>50</v>
      </c>
      <c r="G729" s="2" t="s">
        <v>56</v>
      </c>
      <c r="H729" s="2" t="s">
        <v>60</v>
      </c>
      <c r="I729" s="2" t="s">
        <v>43</v>
      </c>
      <c r="J729" s="112">
        <v>235865.21106119995</v>
      </c>
      <c r="K729" s="110"/>
    </row>
    <row r="730" spans="1:11" x14ac:dyDescent="0.25">
      <c r="A730" s="2" t="s">
        <v>63</v>
      </c>
      <c r="B730" s="2" t="s">
        <v>49</v>
      </c>
      <c r="C730" s="2" t="s">
        <v>39</v>
      </c>
      <c r="D730" s="108">
        <v>41671</v>
      </c>
      <c r="E730" s="109">
        <f t="shared" si="14"/>
        <v>2</v>
      </c>
      <c r="F730" s="109" t="s">
        <v>50</v>
      </c>
      <c r="G730" s="2" t="s">
        <v>56</v>
      </c>
      <c r="H730" s="2" t="s">
        <v>60</v>
      </c>
      <c r="I730" s="2" t="s">
        <v>43</v>
      </c>
      <c r="J730" s="112">
        <v>184781.07299609997</v>
      </c>
      <c r="K730" s="110"/>
    </row>
    <row r="731" spans="1:11" x14ac:dyDescent="0.25">
      <c r="A731" s="2" t="s">
        <v>63</v>
      </c>
      <c r="B731" s="2" t="s">
        <v>49</v>
      </c>
      <c r="C731" s="2" t="s">
        <v>39</v>
      </c>
      <c r="D731" s="108">
        <v>41699</v>
      </c>
      <c r="E731" s="109">
        <f t="shared" si="14"/>
        <v>3</v>
      </c>
      <c r="F731" s="109" t="s">
        <v>50</v>
      </c>
      <c r="G731" s="2" t="s">
        <v>56</v>
      </c>
      <c r="H731" s="2" t="s">
        <v>60</v>
      </c>
      <c r="I731" s="2" t="s">
        <v>43</v>
      </c>
      <c r="J731" s="112">
        <v>187904.12488512002</v>
      </c>
      <c r="K731" s="110"/>
    </row>
    <row r="732" spans="1:11" x14ac:dyDescent="0.25">
      <c r="A732" s="2" t="s">
        <v>63</v>
      </c>
      <c r="B732" s="2" t="s">
        <v>49</v>
      </c>
      <c r="C732" s="2" t="s">
        <v>39</v>
      </c>
      <c r="D732" s="108">
        <v>41730</v>
      </c>
      <c r="E732" s="109">
        <f t="shared" si="14"/>
        <v>4</v>
      </c>
      <c r="F732" s="109" t="s">
        <v>50</v>
      </c>
      <c r="G732" s="2" t="s">
        <v>56</v>
      </c>
      <c r="H732" s="2" t="s">
        <v>60</v>
      </c>
      <c r="I732" s="2" t="s">
        <v>43</v>
      </c>
      <c r="J732" s="112">
        <v>191788.36157754</v>
      </c>
      <c r="K732" s="110"/>
    </row>
    <row r="733" spans="1:11" x14ac:dyDescent="0.25">
      <c r="A733" s="2" t="s">
        <v>63</v>
      </c>
      <c r="B733" s="2" t="s">
        <v>49</v>
      </c>
      <c r="C733" s="2" t="s">
        <v>39</v>
      </c>
      <c r="D733" s="108">
        <v>41760</v>
      </c>
      <c r="E733" s="109">
        <f t="shared" si="14"/>
        <v>5</v>
      </c>
      <c r="F733" s="109" t="s">
        <v>50</v>
      </c>
      <c r="G733" s="2" t="s">
        <v>56</v>
      </c>
      <c r="H733" s="2" t="s">
        <v>60</v>
      </c>
      <c r="I733" s="2" t="s">
        <v>43</v>
      </c>
      <c r="J733" s="112">
        <v>189293.90636625001</v>
      </c>
      <c r="K733" s="110"/>
    </row>
    <row r="734" spans="1:11" x14ac:dyDescent="0.25">
      <c r="A734" s="2" t="s">
        <v>63</v>
      </c>
      <c r="B734" s="2" t="s">
        <v>49</v>
      </c>
      <c r="C734" s="2" t="s">
        <v>39</v>
      </c>
      <c r="D734" s="108">
        <v>41791</v>
      </c>
      <c r="E734" s="109">
        <f t="shared" si="14"/>
        <v>6</v>
      </c>
      <c r="F734" s="109" t="s">
        <v>50</v>
      </c>
      <c r="G734" s="2" t="s">
        <v>56</v>
      </c>
      <c r="H734" s="2" t="s">
        <v>60</v>
      </c>
      <c r="I734" s="2" t="s">
        <v>43</v>
      </c>
      <c r="J734" s="112">
        <v>230880.88355771248</v>
      </c>
      <c r="K734" s="110"/>
    </row>
    <row r="735" spans="1:11" x14ac:dyDescent="0.25">
      <c r="A735" s="2" t="s">
        <v>63</v>
      </c>
      <c r="B735" s="2" t="s">
        <v>49</v>
      </c>
      <c r="C735" s="2" t="s">
        <v>39</v>
      </c>
      <c r="D735" s="108">
        <v>41456</v>
      </c>
      <c r="E735" s="109">
        <f t="shared" si="14"/>
        <v>7</v>
      </c>
      <c r="F735" s="109" t="s">
        <v>50</v>
      </c>
      <c r="G735" s="2" t="s">
        <v>61</v>
      </c>
      <c r="H735" s="2" t="s">
        <v>62</v>
      </c>
      <c r="I735" s="2" t="s">
        <v>43</v>
      </c>
      <c r="J735" s="112">
        <v>1207341.5441326213</v>
      </c>
      <c r="K735" s="110"/>
    </row>
    <row r="736" spans="1:11" x14ac:dyDescent="0.25">
      <c r="A736" s="2" t="s">
        <v>63</v>
      </c>
      <c r="B736" s="2" t="s">
        <v>49</v>
      </c>
      <c r="C736" s="2" t="s">
        <v>39</v>
      </c>
      <c r="D736" s="108">
        <v>41487</v>
      </c>
      <c r="E736" s="109">
        <f t="shared" si="14"/>
        <v>8</v>
      </c>
      <c r="F736" s="109" t="s">
        <v>50</v>
      </c>
      <c r="G736" s="2" t="s">
        <v>61</v>
      </c>
      <c r="H736" s="2" t="s">
        <v>62</v>
      </c>
      <c r="I736" s="2" t="s">
        <v>43</v>
      </c>
      <c r="J736" s="112">
        <v>1627559.0630120938</v>
      </c>
      <c r="K736" s="110"/>
    </row>
    <row r="737" spans="1:11" x14ac:dyDescent="0.25">
      <c r="A737" s="2" t="s">
        <v>63</v>
      </c>
      <c r="B737" s="2" t="s">
        <v>49</v>
      </c>
      <c r="C737" s="2" t="s">
        <v>39</v>
      </c>
      <c r="D737" s="108">
        <v>41518</v>
      </c>
      <c r="E737" s="109">
        <f t="shared" si="14"/>
        <v>9</v>
      </c>
      <c r="F737" s="109" t="s">
        <v>50</v>
      </c>
      <c r="G737" s="2" t="s">
        <v>61</v>
      </c>
      <c r="H737" s="2" t="s">
        <v>62</v>
      </c>
      <c r="I737" s="2" t="s">
        <v>43</v>
      </c>
      <c r="J737" s="112">
        <v>1247278.3501437153</v>
      </c>
      <c r="K737" s="110"/>
    </row>
    <row r="738" spans="1:11" x14ac:dyDescent="0.25">
      <c r="A738" s="2" t="s">
        <v>63</v>
      </c>
      <c r="B738" s="2" t="s">
        <v>49</v>
      </c>
      <c r="C738" s="2" t="s">
        <v>39</v>
      </c>
      <c r="D738" s="108">
        <v>41548</v>
      </c>
      <c r="E738" s="109">
        <f t="shared" si="14"/>
        <v>10</v>
      </c>
      <c r="F738" s="109" t="s">
        <v>50</v>
      </c>
      <c r="G738" s="2" t="s">
        <v>61</v>
      </c>
      <c r="H738" s="2" t="s">
        <v>62</v>
      </c>
      <c r="I738" s="2" t="s">
        <v>43</v>
      </c>
      <c r="J738" s="112">
        <v>1189437.4296213749</v>
      </c>
      <c r="K738" s="110"/>
    </row>
    <row r="739" spans="1:11" x14ac:dyDescent="0.25">
      <c r="A739" s="2" t="s">
        <v>63</v>
      </c>
      <c r="B739" s="2" t="s">
        <v>49</v>
      </c>
      <c r="C739" s="2" t="s">
        <v>39</v>
      </c>
      <c r="D739" s="108">
        <v>41579</v>
      </c>
      <c r="E739" s="109">
        <f t="shared" si="14"/>
        <v>11</v>
      </c>
      <c r="F739" s="109" t="s">
        <v>50</v>
      </c>
      <c r="G739" s="2" t="s">
        <v>61</v>
      </c>
      <c r="H739" s="2" t="s">
        <v>62</v>
      </c>
      <c r="I739" s="2" t="s">
        <v>43</v>
      </c>
      <c r="J739" s="112">
        <v>1196568.3584903125</v>
      </c>
      <c r="K739" s="110"/>
    </row>
    <row r="740" spans="1:11" x14ac:dyDescent="0.25">
      <c r="A740" s="2" t="s">
        <v>63</v>
      </c>
      <c r="B740" s="2" t="s">
        <v>49</v>
      </c>
      <c r="C740" s="2" t="s">
        <v>39</v>
      </c>
      <c r="D740" s="108">
        <v>41609</v>
      </c>
      <c r="E740" s="109">
        <f t="shared" si="14"/>
        <v>12</v>
      </c>
      <c r="F740" s="109" t="s">
        <v>50</v>
      </c>
      <c r="G740" s="2" t="s">
        <v>61</v>
      </c>
      <c r="H740" s="2" t="s">
        <v>62</v>
      </c>
      <c r="I740" s="2" t="s">
        <v>43</v>
      </c>
      <c r="J740" s="112">
        <v>1176117.3688343752</v>
      </c>
      <c r="K740" s="110"/>
    </row>
    <row r="741" spans="1:11" x14ac:dyDescent="0.25">
      <c r="A741" s="2" t="s">
        <v>63</v>
      </c>
      <c r="B741" s="2" t="s">
        <v>49</v>
      </c>
      <c r="C741" s="2" t="s">
        <v>39</v>
      </c>
      <c r="D741" s="108">
        <v>41640</v>
      </c>
      <c r="E741" s="109">
        <f t="shared" si="14"/>
        <v>1</v>
      </c>
      <c r="F741" s="109" t="s">
        <v>50</v>
      </c>
      <c r="G741" s="2" t="s">
        <v>61</v>
      </c>
      <c r="H741" s="2" t="s">
        <v>62</v>
      </c>
      <c r="I741" s="2" t="s">
        <v>43</v>
      </c>
      <c r="J741" s="112">
        <v>1565368.1883344997</v>
      </c>
      <c r="K741" s="110"/>
    </row>
    <row r="742" spans="1:11" x14ac:dyDescent="0.25">
      <c r="A742" s="2" t="s">
        <v>63</v>
      </c>
      <c r="B742" s="2" t="s">
        <v>49</v>
      </c>
      <c r="C742" s="2" t="s">
        <v>39</v>
      </c>
      <c r="D742" s="108">
        <v>41671</v>
      </c>
      <c r="E742" s="109">
        <f t="shared" si="14"/>
        <v>2</v>
      </c>
      <c r="F742" s="109" t="s">
        <v>50</v>
      </c>
      <c r="G742" s="2" t="s">
        <v>61</v>
      </c>
      <c r="H742" s="2" t="s">
        <v>62</v>
      </c>
      <c r="I742" s="2" t="s">
        <v>43</v>
      </c>
      <c r="J742" s="112">
        <v>1227442.7809998749</v>
      </c>
      <c r="K742" s="110"/>
    </row>
    <row r="743" spans="1:11" x14ac:dyDescent="0.25">
      <c r="A743" s="2" t="s">
        <v>63</v>
      </c>
      <c r="B743" s="2" t="s">
        <v>49</v>
      </c>
      <c r="C743" s="2" t="s">
        <v>39</v>
      </c>
      <c r="D743" s="108">
        <v>41699</v>
      </c>
      <c r="E743" s="109">
        <f t="shared" si="14"/>
        <v>3</v>
      </c>
      <c r="F743" s="109" t="s">
        <v>50</v>
      </c>
      <c r="G743" s="2" t="s">
        <v>61</v>
      </c>
      <c r="H743" s="2" t="s">
        <v>62</v>
      </c>
      <c r="I743" s="2" t="s">
        <v>43</v>
      </c>
      <c r="J743" s="112">
        <v>1290433.7858775002</v>
      </c>
      <c r="K743" s="110"/>
    </row>
    <row r="744" spans="1:11" x14ac:dyDescent="0.25">
      <c r="A744" s="2" t="s">
        <v>63</v>
      </c>
      <c r="B744" s="2" t="s">
        <v>49</v>
      </c>
      <c r="C744" s="2" t="s">
        <v>39</v>
      </c>
      <c r="D744" s="108">
        <v>41730</v>
      </c>
      <c r="E744" s="109">
        <f t="shared" si="14"/>
        <v>4</v>
      </c>
      <c r="F744" s="109" t="s">
        <v>50</v>
      </c>
      <c r="G744" s="2" t="s">
        <v>61</v>
      </c>
      <c r="H744" s="2" t="s">
        <v>62</v>
      </c>
      <c r="I744" s="2" t="s">
        <v>43</v>
      </c>
      <c r="J744" s="112">
        <v>1298308.3953839999</v>
      </c>
      <c r="K744" s="110"/>
    </row>
    <row r="745" spans="1:11" x14ac:dyDescent="0.25">
      <c r="A745" s="2" t="s">
        <v>63</v>
      </c>
      <c r="B745" s="2" t="s">
        <v>49</v>
      </c>
      <c r="C745" s="2" t="s">
        <v>39</v>
      </c>
      <c r="D745" s="108">
        <v>41760</v>
      </c>
      <c r="E745" s="109">
        <f t="shared" si="14"/>
        <v>5</v>
      </c>
      <c r="F745" s="109" t="s">
        <v>50</v>
      </c>
      <c r="G745" s="2" t="s">
        <v>61</v>
      </c>
      <c r="H745" s="2" t="s">
        <v>62</v>
      </c>
      <c r="I745" s="2" t="s">
        <v>43</v>
      </c>
      <c r="J745" s="112">
        <v>1344373.5269335939</v>
      </c>
      <c r="K745" s="110"/>
    </row>
    <row r="746" spans="1:11" x14ac:dyDescent="0.25">
      <c r="A746" s="2" t="s">
        <v>63</v>
      </c>
      <c r="B746" s="2" t="s">
        <v>49</v>
      </c>
      <c r="C746" s="2" t="s">
        <v>39</v>
      </c>
      <c r="D746" s="108">
        <v>41791</v>
      </c>
      <c r="E746" s="109">
        <f t="shared" si="14"/>
        <v>6</v>
      </c>
      <c r="F746" s="109" t="s">
        <v>50</v>
      </c>
      <c r="G746" s="2" t="s">
        <v>61</v>
      </c>
      <c r="H746" s="2" t="s">
        <v>62</v>
      </c>
      <c r="I746" s="2" t="s">
        <v>43</v>
      </c>
      <c r="J746" s="112">
        <v>1507227.5892764062</v>
      </c>
      <c r="K746" s="110"/>
    </row>
    <row r="747" spans="1:11" x14ac:dyDescent="0.25">
      <c r="A747" s="2" t="s">
        <v>63</v>
      </c>
      <c r="B747" s="2" t="s">
        <v>49</v>
      </c>
      <c r="C747" s="2" t="s">
        <v>47</v>
      </c>
      <c r="D747" s="108">
        <v>41456</v>
      </c>
      <c r="E747" s="109">
        <f t="shared" si="14"/>
        <v>7</v>
      </c>
      <c r="F747" s="109" t="s">
        <v>50</v>
      </c>
      <c r="G747" s="2" t="s">
        <v>51</v>
      </c>
      <c r="H747" s="2" t="s">
        <v>52</v>
      </c>
      <c r="I747" s="2" t="s">
        <v>43</v>
      </c>
      <c r="J747" s="112">
        <v>4118100.0493550403</v>
      </c>
      <c r="K747" s="110"/>
    </row>
    <row r="748" spans="1:11" x14ac:dyDescent="0.25">
      <c r="A748" s="2" t="s">
        <v>63</v>
      </c>
      <c r="B748" s="2" t="s">
        <v>49</v>
      </c>
      <c r="C748" s="2" t="s">
        <v>47</v>
      </c>
      <c r="D748" s="108">
        <v>41487</v>
      </c>
      <c r="E748" s="109">
        <f t="shared" si="14"/>
        <v>8</v>
      </c>
      <c r="F748" s="109" t="s">
        <v>50</v>
      </c>
      <c r="G748" s="2" t="s">
        <v>51</v>
      </c>
      <c r="H748" s="2" t="s">
        <v>52</v>
      </c>
      <c r="I748" s="2" t="s">
        <v>43</v>
      </c>
      <c r="J748" s="112">
        <v>4507082.5661568008</v>
      </c>
      <c r="K748" s="110"/>
    </row>
    <row r="749" spans="1:11" x14ac:dyDescent="0.25">
      <c r="A749" s="2" t="s">
        <v>63</v>
      </c>
      <c r="B749" s="2" t="s">
        <v>49</v>
      </c>
      <c r="C749" s="2" t="s">
        <v>47</v>
      </c>
      <c r="D749" s="108">
        <v>41518</v>
      </c>
      <c r="E749" s="109">
        <f t="shared" si="14"/>
        <v>9</v>
      </c>
      <c r="F749" s="109" t="s">
        <v>50</v>
      </c>
      <c r="G749" s="2" t="s">
        <v>51</v>
      </c>
      <c r="H749" s="2" t="s">
        <v>52</v>
      </c>
      <c r="I749" s="2" t="s">
        <v>43</v>
      </c>
      <c r="J749" s="112">
        <v>4703409.2060524803</v>
      </c>
      <c r="K749" s="110"/>
    </row>
    <row r="750" spans="1:11" x14ac:dyDescent="0.25">
      <c r="A750" s="2" t="s">
        <v>63</v>
      </c>
      <c r="B750" s="2" t="s">
        <v>49</v>
      </c>
      <c r="C750" s="2" t="s">
        <v>47</v>
      </c>
      <c r="D750" s="108">
        <v>41548</v>
      </c>
      <c r="E750" s="109">
        <f t="shared" si="14"/>
        <v>10</v>
      </c>
      <c r="F750" s="109" t="s">
        <v>50</v>
      </c>
      <c r="G750" s="2" t="s">
        <v>51</v>
      </c>
      <c r="H750" s="2" t="s">
        <v>52</v>
      </c>
      <c r="I750" s="2" t="s">
        <v>43</v>
      </c>
      <c r="J750" s="112">
        <v>6020479.2997298883</v>
      </c>
      <c r="K750" s="110"/>
    </row>
    <row r="751" spans="1:11" x14ac:dyDescent="0.25">
      <c r="A751" s="2" t="s">
        <v>63</v>
      </c>
      <c r="B751" s="2" t="s">
        <v>49</v>
      </c>
      <c r="C751" s="2" t="s">
        <v>47</v>
      </c>
      <c r="D751" s="108">
        <v>41579</v>
      </c>
      <c r="E751" s="109">
        <f t="shared" si="14"/>
        <v>11</v>
      </c>
      <c r="F751" s="109" t="s">
        <v>50</v>
      </c>
      <c r="G751" s="2" t="s">
        <v>51</v>
      </c>
      <c r="H751" s="2" t="s">
        <v>52</v>
      </c>
      <c r="I751" s="2" t="s">
        <v>43</v>
      </c>
      <c r="J751" s="112">
        <v>6461172.5917462073</v>
      </c>
      <c r="K751" s="110"/>
    </row>
    <row r="752" spans="1:11" x14ac:dyDescent="0.25">
      <c r="A752" s="2" t="s">
        <v>63</v>
      </c>
      <c r="B752" s="2" t="s">
        <v>49</v>
      </c>
      <c r="C752" s="2" t="s">
        <v>47</v>
      </c>
      <c r="D752" s="108">
        <v>41609</v>
      </c>
      <c r="E752" s="109">
        <f t="shared" si="14"/>
        <v>12</v>
      </c>
      <c r="F752" s="109" t="s">
        <v>50</v>
      </c>
      <c r="G752" s="2" t="s">
        <v>51</v>
      </c>
      <c r="H752" s="2" t="s">
        <v>52</v>
      </c>
      <c r="I752" s="2" t="s">
        <v>43</v>
      </c>
      <c r="J752" s="112">
        <v>3399470.2212770889</v>
      </c>
      <c r="K752" s="110"/>
    </row>
    <row r="753" spans="1:11" x14ac:dyDescent="0.25">
      <c r="A753" s="2" t="s">
        <v>63</v>
      </c>
      <c r="B753" s="2" t="s">
        <v>49</v>
      </c>
      <c r="C753" s="2" t="s">
        <v>47</v>
      </c>
      <c r="D753" s="108">
        <v>41640</v>
      </c>
      <c r="E753" s="109">
        <f t="shared" si="14"/>
        <v>1</v>
      </c>
      <c r="F753" s="109" t="s">
        <v>50</v>
      </c>
      <c r="G753" s="2" t="s">
        <v>51</v>
      </c>
      <c r="H753" s="2" t="s">
        <v>52</v>
      </c>
      <c r="I753" s="2" t="s">
        <v>43</v>
      </c>
      <c r="J753" s="112">
        <v>3168116.576105712</v>
      </c>
      <c r="K753" s="110"/>
    </row>
    <row r="754" spans="1:11" x14ac:dyDescent="0.25">
      <c r="A754" s="2" t="s">
        <v>63</v>
      </c>
      <c r="B754" s="2" t="s">
        <v>49</v>
      </c>
      <c r="C754" s="2" t="s">
        <v>47</v>
      </c>
      <c r="D754" s="108">
        <v>41671</v>
      </c>
      <c r="E754" s="109">
        <f t="shared" si="14"/>
        <v>2</v>
      </c>
      <c r="F754" s="109" t="s">
        <v>50</v>
      </c>
      <c r="G754" s="2" t="s">
        <v>51</v>
      </c>
      <c r="H754" s="2" t="s">
        <v>52</v>
      </c>
      <c r="I754" s="2" t="s">
        <v>43</v>
      </c>
      <c r="J754" s="112">
        <v>3601517.3685167041</v>
      </c>
      <c r="K754" s="110"/>
    </row>
    <row r="755" spans="1:11" x14ac:dyDescent="0.25">
      <c r="A755" s="2" t="s">
        <v>63</v>
      </c>
      <c r="B755" s="2" t="s">
        <v>49</v>
      </c>
      <c r="C755" s="2" t="s">
        <v>47</v>
      </c>
      <c r="D755" s="108">
        <v>41699</v>
      </c>
      <c r="E755" s="109">
        <f t="shared" si="14"/>
        <v>3</v>
      </c>
      <c r="F755" s="109" t="s">
        <v>50</v>
      </c>
      <c r="G755" s="2" t="s">
        <v>51</v>
      </c>
      <c r="H755" s="2" t="s">
        <v>52</v>
      </c>
      <c r="I755" s="2" t="s">
        <v>43</v>
      </c>
      <c r="J755" s="112">
        <v>3449559.2207462396</v>
      </c>
      <c r="K755" s="110"/>
    </row>
    <row r="756" spans="1:11" x14ac:dyDescent="0.25">
      <c r="A756" s="2" t="s">
        <v>63</v>
      </c>
      <c r="B756" s="2" t="s">
        <v>49</v>
      </c>
      <c r="C756" s="2" t="s">
        <v>47</v>
      </c>
      <c r="D756" s="108">
        <v>41730</v>
      </c>
      <c r="E756" s="109">
        <f t="shared" si="14"/>
        <v>4</v>
      </c>
      <c r="F756" s="109" t="s">
        <v>50</v>
      </c>
      <c r="G756" s="2" t="s">
        <v>51</v>
      </c>
      <c r="H756" s="2" t="s">
        <v>52</v>
      </c>
      <c r="I756" s="2" t="s">
        <v>43</v>
      </c>
      <c r="J756" s="112">
        <v>3875884.2425812325</v>
      </c>
      <c r="K756" s="110"/>
    </row>
    <row r="757" spans="1:11" x14ac:dyDescent="0.25">
      <c r="A757" s="2" t="s">
        <v>63</v>
      </c>
      <c r="B757" s="2" t="s">
        <v>49</v>
      </c>
      <c r="C757" s="2" t="s">
        <v>47</v>
      </c>
      <c r="D757" s="108">
        <v>41760</v>
      </c>
      <c r="E757" s="109">
        <f t="shared" si="14"/>
        <v>5</v>
      </c>
      <c r="F757" s="109" t="s">
        <v>50</v>
      </c>
      <c r="G757" s="2" t="s">
        <v>51</v>
      </c>
      <c r="H757" s="2" t="s">
        <v>52</v>
      </c>
      <c r="I757" s="2" t="s">
        <v>43</v>
      </c>
      <c r="J757" s="112">
        <v>4224276.0222364804</v>
      </c>
      <c r="K757" s="110"/>
    </row>
    <row r="758" spans="1:11" x14ac:dyDescent="0.25">
      <c r="A758" s="2" t="s">
        <v>63</v>
      </c>
      <c r="B758" s="2" t="s">
        <v>49</v>
      </c>
      <c r="C758" s="2" t="s">
        <v>47</v>
      </c>
      <c r="D758" s="108">
        <v>41791</v>
      </c>
      <c r="E758" s="109">
        <f t="shared" si="14"/>
        <v>6</v>
      </c>
      <c r="F758" s="109" t="s">
        <v>50</v>
      </c>
      <c r="G758" s="2" t="s">
        <v>51</v>
      </c>
      <c r="H758" s="2" t="s">
        <v>52</v>
      </c>
      <c r="I758" s="2" t="s">
        <v>43</v>
      </c>
      <c r="J758" s="112">
        <v>2229175.6542357123</v>
      </c>
      <c r="K758" s="110"/>
    </row>
    <row r="759" spans="1:11" x14ac:dyDescent="0.25">
      <c r="A759" s="2" t="s">
        <v>63</v>
      </c>
      <c r="B759" s="2" t="s">
        <v>49</v>
      </c>
      <c r="C759" s="2" t="s">
        <v>47</v>
      </c>
      <c r="D759" s="108">
        <v>41456</v>
      </c>
      <c r="E759" s="109">
        <f t="shared" si="14"/>
        <v>7</v>
      </c>
      <c r="F759" s="109" t="s">
        <v>50</v>
      </c>
      <c r="G759" s="2" t="s">
        <v>53</v>
      </c>
      <c r="H759" s="2" t="s">
        <v>54</v>
      </c>
      <c r="I759" s="2" t="s">
        <v>43</v>
      </c>
      <c r="J759" s="112">
        <v>1958496.2303689439</v>
      </c>
      <c r="K759" s="110"/>
    </row>
    <row r="760" spans="1:11" x14ac:dyDescent="0.25">
      <c r="A760" s="2" t="s">
        <v>63</v>
      </c>
      <c r="B760" s="2" t="s">
        <v>49</v>
      </c>
      <c r="C760" s="2" t="s">
        <v>47</v>
      </c>
      <c r="D760" s="108">
        <v>41487</v>
      </c>
      <c r="E760" s="109">
        <f t="shared" si="14"/>
        <v>8</v>
      </c>
      <c r="F760" s="109" t="s">
        <v>50</v>
      </c>
      <c r="G760" s="2" t="s">
        <v>53</v>
      </c>
      <c r="H760" s="2" t="s">
        <v>54</v>
      </c>
      <c r="I760" s="2" t="s">
        <v>43</v>
      </c>
      <c r="J760" s="112">
        <v>2195052.7782959999</v>
      </c>
      <c r="K760" s="110"/>
    </row>
    <row r="761" spans="1:11" x14ac:dyDescent="0.25">
      <c r="A761" s="2" t="s">
        <v>63</v>
      </c>
      <c r="B761" s="2" t="s">
        <v>49</v>
      </c>
      <c r="C761" s="2" t="s">
        <v>47</v>
      </c>
      <c r="D761" s="108">
        <v>41518</v>
      </c>
      <c r="E761" s="109">
        <f t="shared" si="14"/>
        <v>9</v>
      </c>
      <c r="F761" s="109" t="s">
        <v>50</v>
      </c>
      <c r="G761" s="2" t="s">
        <v>53</v>
      </c>
      <c r="H761" s="2" t="s">
        <v>54</v>
      </c>
      <c r="I761" s="2" t="s">
        <v>43</v>
      </c>
      <c r="J761" s="112">
        <v>2264552.5099384319</v>
      </c>
      <c r="K761" s="110"/>
    </row>
    <row r="762" spans="1:11" x14ac:dyDescent="0.25">
      <c r="A762" s="2" t="s">
        <v>63</v>
      </c>
      <c r="B762" s="2" t="s">
        <v>49</v>
      </c>
      <c r="C762" s="2" t="s">
        <v>47</v>
      </c>
      <c r="D762" s="108">
        <v>41548</v>
      </c>
      <c r="E762" s="109">
        <f t="shared" si="14"/>
        <v>10</v>
      </c>
      <c r="F762" s="109" t="s">
        <v>50</v>
      </c>
      <c r="G762" s="2" t="s">
        <v>53</v>
      </c>
      <c r="H762" s="2" t="s">
        <v>54</v>
      </c>
      <c r="I762" s="2" t="s">
        <v>43</v>
      </c>
      <c r="J762" s="112">
        <v>2839505.8993002246</v>
      </c>
      <c r="K762" s="110"/>
    </row>
    <row r="763" spans="1:11" x14ac:dyDescent="0.25">
      <c r="A763" s="2" t="s">
        <v>63</v>
      </c>
      <c r="B763" s="2" t="s">
        <v>49</v>
      </c>
      <c r="C763" s="2" t="s">
        <v>47</v>
      </c>
      <c r="D763" s="108">
        <v>41579</v>
      </c>
      <c r="E763" s="109">
        <f t="shared" si="14"/>
        <v>11</v>
      </c>
      <c r="F763" s="109" t="s">
        <v>50</v>
      </c>
      <c r="G763" s="2" t="s">
        <v>53</v>
      </c>
      <c r="H763" s="2" t="s">
        <v>54</v>
      </c>
      <c r="I763" s="2" t="s">
        <v>43</v>
      </c>
      <c r="J763" s="112">
        <v>3159420.5430006236</v>
      </c>
      <c r="K763" s="110"/>
    </row>
    <row r="764" spans="1:11" x14ac:dyDescent="0.25">
      <c r="A764" s="2" t="s">
        <v>63</v>
      </c>
      <c r="B764" s="2" t="s">
        <v>49</v>
      </c>
      <c r="C764" s="2" t="s">
        <v>47</v>
      </c>
      <c r="D764" s="108">
        <v>41609</v>
      </c>
      <c r="E764" s="109">
        <f t="shared" si="14"/>
        <v>12</v>
      </c>
      <c r="F764" s="109" t="s">
        <v>50</v>
      </c>
      <c r="G764" s="2" t="s">
        <v>53</v>
      </c>
      <c r="H764" s="2" t="s">
        <v>54</v>
      </c>
      <c r="I764" s="2" t="s">
        <v>43</v>
      </c>
      <c r="J764" s="112">
        <v>1724509.5598100165</v>
      </c>
      <c r="K764" s="110"/>
    </row>
    <row r="765" spans="1:11" x14ac:dyDescent="0.25">
      <c r="A765" s="2" t="s">
        <v>63</v>
      </c>
      <c r="B765" s="2" t="s">
        <v>49</v>
      </c>
      <c r="C765" s="2" t="s">
        <v>47</v>
      </c>
      <c r="D765" s="108">
        <v>41640</v>
      </c>
      <c r="E765" s="109">
        <f t="shared" si="14"/>
        <v>1</v>
      </c>
      <c r="F765" s="109" t="s">
        <v>50</v>
      </c>
      <c r="G765" s="2" t="s">
        <v>53</v>
      </c>
      <c r="H765" s="2" t="s">
        <v>54</v>
      </c>
      <c r="I765" s="2" t="s">
        <v>43</v>
      </c>
      <c r="J765" s="112">
        <v>1542913.9169346001</v>
      </c>
      <c r="K765" s="110"/>
    </row>
    <row r="766" spans="1:11" x14ac:dyDescent="0.25">
      <c r="A766" s="2" t="s">
        <v>63</v>
      </c>
      <c r="B766" s="2" t="s">
        <v>49</v>
      </c>
      <c r="C766" s="2" t="s">
        <v>47</v>
      </c>
      <c r="D766" s="108">
        <v>41671</v>
      </c>
      <c r="E766" s="109">
        <f t="shared" si="14"/>
        <v>2</v>
      </c>
      <c r="F766" s="109" t="s">
        <v>50</v>
      </c>
      <c r="G766" s="2" t="s">
        <v>53</v>
      </c>
      <c r="H766" s="2" t="s">
        <v>54</v>
      </c>
      <c r="I766" s="2" t="s">
        <v>43</v>
      </c>
      <c r="J766" s="112">
        <v>1820402.6309305201</v>
      </c>
      <c r="K766" s="110"/>
    </row>
    <row r="767" spans="1:11" x14ac:dyDescent="0.25">
      <c r="A767" s="2" t="s">
        <v>63</v>
      </c>
      <c r="B767" s="2" t="s">
        <v>49</v>
      </c>
      <c r="C767" s="2" t="s">
        <v>47</v>
      </c>
      <c r="D767" s="108">
        <v>41699</v>
      </c>
      <c r="E767" s="109">
        <f t="shared" si="14"/>
        <v>3</v>
      </c>
      <c r="F767" s="109" t="s">
        <v>50</v>
      </c>
      <c r="G767" s="2" t="s">
        <v>53</v>
      </c>
      <c r="H767" s="2" t="s">
        <v>54</v>
      </c>
      <c r="I767" s="2" t="s">
        <v>43</v>
      </c>
      <c r="J767" s="112">
        <v>1771550.3477915039</v>
      </c>
      <c r="K767" s="110"/>
    </row>
    <row r="768" spans="1:11" x14ac:dyDescent="0.25">
      <c r="A768" s="2" t="s">
        <v>63</v>
      </c>
      <c r="B768" s="2" t="s">
        <v>49</v>
      </c>
      <c r="C768" s="2" t="s">
        <v>47</v>
      </c>
      <c r="D768" s="108">
        <v>41730</v>
      </c>
      <c r="E768" s="109">
        <f t="shared" si="14"/>
        <v>4</v>
      </c>
      <c r="F768" s="109" t="s">
        <v>50</v>
      </c>
      <c r="G768" s="2" t="s">
        <v>53</v>
      </c>
      <c r="H768" s="2" t="s">
        <v>54</v>
      </c>
      <c r="I768" s="2" t="s">
        <v>43</v>
      </c>
      <c r="J768" s="112">
        <v>1908978.5663007363</v>
      </c>
      <c r="K768" s="110"/>
    </row>
    <row r="769" spans="1:11" x14ac:dyDescent="0.25">
      <c r="A769" s="2" t="s">
        <v>63</v>
      </c>
      <c r="B769" s="2" t="s">
        <v>49</v>
      </c>
      <c r="C769" s="2" t="s">
        <v>47</v>
      </c>
      <c r="D769" s="108">
        <v>41760</v>
      </c>
      <c r="E769" s="109">
        <f t="shared" si="14"/>
        <v>5</v>
      </c>
      <c r="F769" s="109" t="s">
        <v>50</v>
      </c>
      <c r="G769" s="2" t="s">
        <v>53</v>
      </c>
      <c r="H769" s="2" t="s">
        <v>54</v>
      </c>
      <c r="I769" s="2" t="s">
        <v>43</v>
      </c>
      <c r="J769" s="112">
        <v>2224548.7175923204</v>
      </c>
      <c r="K769" s="110"/>
    </row>
    <row r="770" spans="1:11" x14ac:dyDescent="0.25">
      <c r="A770" s="2" t="s">
        <v>63</v>
      </c>
      <c r="B770" s="2" t="s">
        <v>49</v>
      </c>
      <c r="C770" s="2" t="s">
        <v>47</v>
      </c>
      <c r="D770" s="108">
        <v>41791</v>
      </c>
      <c r="E770" s="109">
        <f t="shared" si="14"/>
        <v>6</v>
      </c>
      <c r="F770" s="109" t="s">
        <v>50</v>
      </c>
      <c r="G770" s="2" t="s">
        <v>53</v>
      </c>
      <c r="H770" s="2" t="s">
        <v>54</v>
      </c>
      <c r="I770" s="2" t="s">
        <v>43</v>
      </c>
      <c r="J770" s="112">
        <v>1199138.0695781759</v>
      </c>
      <c r="K770" s="110"/>
    </row>
    <row r="771" spans="1:11" x14ac:dyDescent="0.25">
      <c r="A771" s="2" t="s">
        <v>63</v>
      </c>
      <c r="B771" s="2" t="s">
        <v>49</v>
      </c>
      <c r="C771" s="2" t="s">
        <v>47</v>
      </c>
      <c r="D771" s="108">
        <v>41456</v>
      </c>
      <c r="E771" s="109">
        <f t="shared" si="14"/>
        <v>7</v>
      </c>
      <c r="F771" s="109" t="s">
        <v>50</v>
      </c>
      <c r="G771" s="2" t="s">
        <v>53</v>
      </c>
      <c r="H771" s="2" t="s">
        <v>55</v>
      </c>
      <c r="I771" s="2" t="s">
        <v>43</v>
      </c>
      <c r="J771" s="112">
        <v>1652868.9853267202</v>
      </c>
      <c r="K771" s="110"/>
    </row>
    <row r="772" spans="1:11" x14ac:dyDescent="0.25">
      <c r="A772" s="2" t="s">
        <v>63</v>
      </c>
      <c r="B772" s="2" t="s">
        <v>49</v>
      </c>
      <c r="C772" s="2" t="s">
        <v>47</v>
      </c>
      <c r="D772" s="108">
        <v>41487</v>
      </c>
      <c r="E772" s="109">
        <f t="shared" si="14"/>
        <v>8</v>
      </c>
      <c r="F772" s="109" t="s">
        <v>50</v>
      </c>
      <c r="G772" s="2" t="s">
        <v>53</v>
      </c>
      <c r="H772" s="2" t="s">
        <v>55</v>
      </c>
      <c r="I772" s="2" t="s">
        <v>43</v>
      </c>
      <c r="J772" s="112">
        <v>1940369.6316480001</v>
      </c>
      <c r="K772" s="110"/>
    </row>
    <row r="773" spans="1:11" x14ac:dyDescent="0.25">
      <c r="A773" s="2" t="s">
        <v>63</v>
      </c>
      <c r="B773" s="2" t="s">
        <v>49</v>
      </c>
      <c r="C773" s="2" t="s">
        <v>47</v>
      </c>
      <c r="D773" s="108">
        <v>41518</v>
      </c>
      <c r="E773" s="109">
        <f t="shared" si="14"/>
        <v>9</v>
      </c>
      <c r="F773" s="109" t="s">
        <v>50</v>
      </c>
      <c r="G773" s="2" t="s">
        <v>53</v>
      </c>
      <c r="H773" s="2" t="s">
        <v>55</v>
      </c>
      <c r="I773" s="2" t="s">
        <v>43</v>
      </c>
      <c r="J773" s="112">
        <v>2031601.7410147204</v>
      </c>
      <c r="K773" s="110"/>
    </row>
    <row r="774" spans="1:11" x14ac:dyDescent="0.25">
      <c r="A774" s="2" t="s">
        <v>63</v>
      </c>
      <c r="B774" s="2" t="s">
        <v>49</v>
      </c>
      <c r="C774" s="2" t="s">
        <v>47</v>
      </c>
      <c r="D774" s="108">
        <v>41548</v>
      </c>
      <c r="E774" s="109">
        <f t="shared" si="14"/>
        <v>10</v>
      </c>
      <c r="F774" s="109" t="s">
        <v>50</v>
      </c>
      <c r="G774" s="2" t="s">
        <v>53</v>
      </c>
      <c r="H774" s="2" t="s">
        <v>55</v>
      </c>
      <c r="I774" s="2" t="s">
        <v>43</v>
      </c>
      <c r="J774" s="112">
        <v>2784735.3475135607</v>
      </c>
      <c r="K774" s="110"/>
    </row>
    <row r="775" spans="1:11" x14ac:dyDescent="0.25">
      <c r="A775" s="2" t="s">
        <v>63</v>
      </c>
      <c r="B775" s="2" t="s">
        <v>49</v>
      </c>
      <c r="C775" s="2" t="s">
        <v>47</v>
      </c>
      <c r="D775" s="108">
        <v>41579</v>
      </c>
      <c r="E775" s="109">
        <f t="shared" si="14"/>
        <v>11</v>
      </c>
      <c r="F775" s="109" t="s">
        <v>50</v>
      </c>
      <c r="G775" s="2" t="s">
        <v>53</v>
      </c>
      <c r="H775" s="2" t="s">
        <v>55</v>
      </c>
      <c r="I775" s="2" t="s">
        <v>43</v>
      </c>
      <c r="J775" s="112">
        <v>2777158.7847141596</v>
      </c>
      <c r="K775" s="110"/>
    </row>
    <row r="776" spans="1:11" x14ac:dyDescent="0.25">
      <c r="A776" s="2" t="s">
        <v>63</v>
      </c>
      <c r="B776" s="2" t="s">
        <v>49</v>
      </c>
      <c r="C776" s="2" t="s">
        <v>47</v>
      </c>
      <c r="D776" s="108">
        <v>41609</v>
      </c>
      <c r="E776" s="109">
        <f t="shared" si="14"/>
        <v>12</v>
      </c>
      <c r="F776" s="109" t="s">
        <v>50</v>
      </c>
      <c r="G776" s="2" t="s">
        <v>53</v>
      </c>
      <c r="H776" s="2" t="s">
        <v>55</v>
      </c>
      <c r="I776" s="2" t="s">
        <v>43</v>
      </c>
      <c r="J776" s="112">
        <v>1505235.4723879206</v>
      </c>
      <c r="K776" s="110"/>
    </row>
    <row r="777" spans="1:11" x14ac:dyDescent="0.25">
      <c r="A777" s="2" t="s">
        <v>63</v>
      </c>
      <c r="B777" s="2" t="s">
        <v>49</v>
      </c>
      <c r="C777" s="2" t="s">
        <v>47</v>
      </c>
      <c r="D777" s="108">
        <v>41640</v>
      </c>
      <c r="E777" s="109">
        <f t="shared" si="14"/>
        <v>1</v>
      </c>
      <c r="F777" s="109" t="s">
        <v>50</v>
      </c>
      <c r="G777" s="2" t="s">
        <v>53</v>
      </c>
      <c r="H777" s="2" t="s">
        <v>55</v>
      </c>
      <c r="I777" s="2" t="s">
        <v>43</v>
      </c>
      <c r="J777" s="112">
        <v>1375663.6681960202</v>
      </c>
      <c r="K777" s="110"/>
    </row>
    <row r="778" spans="1:11" x14ac:dyDescent="0.25">
      <c r="A778" s="2" t="s">
        <v>63</v>
      </c>
      <c r="B778" s="2" t="s">
        <v>49</v>
      </c>
      <c r="C778" s="2" t="s">
        <v>47</v>
      </c>
      <c r="D778" s="108">
        <v>41671</v>
      </c>
      <c r="E778" s="109">
        <f t="shared" si="14"/>
        <v>2</v>
      </c>
      <c r="F778" s="109" t="s">
        <v>50</v>
      </c>
      <c r="G778" s="2" t="s">
        <v>53</v>
      </c>
      <c r="H778" s="2" t="s">
        <v>55</v>
      </c>
      <c r="I778" s="2" t="s">
        <v>43</v>
      </c>
      <c r="J778" s="112">
        <v>1475521.04291592</v>
      </c>
      <c r="K778" s="110"/>
    </row>
    <row r="779" spans="1:11" x14ac:dyDescent="0.25">
      <c r="A779" s="2" t="s">
        <v>63</v>
      </c>
      <c r="B779" s="2" t="s">
        <v>49</v>
      </c>
      <c r="C779" s="2" t="s">
        <v>47</v>
      </c>
      <c r="D779" s="108">
        <v>41699</v>
      </c>
      <c r="E779" s="109">
        <f t="shared" si="14"/>
        <v>3</v>
      </c>
      <c r="F779" s="109" t="s">
        <v>50</v>
      </c>
      <c r="G779" s="2" t="s">
        <v>53</v>
      </c>
      <c r="H779" s="2" t="s">
        <v>55</v>
      </c>
      <c r="I779" s="2" t="s">
        <v>43</v>
      </c>
      <c r="J779" s="112">
        <v>1513094.2096040398</v>
      </c>
      <c r="K779" s="110"/>
    </row>
    <row r="780" spans="1:11" x14ac:dyDescent="0.25">
      <c r="A780" s="2" t="s">
        <v>63</v>
      </c>
      <c r="B780" s="2" t="s">
        <v>49</v>
      </c>
      <c r="C780" s="2" t="s">
        <v>47</v>
      </c>
      <c r="D780" s="108">
        <v>41730</v>
      </c>
      <c r="E780" s="109">
        <f t="shared" si="14"/>
        <v>4</v>
      </c>
      <c r="F780" s="109" t="s">
        <v>50</v>
      </c>
      <c r="G780" s="2" t="s">
        <v>53</v>
      </c>
      <c r="H780" s="2" t="s">
        <v>55</v>
      </c>
      <c r="I780" s="2" t="s">
        <v>43</v>
      </c>
      <c r="J780" s="112">
        <v>1628187.8009364803</v>
      </c>
      <c r="K780" s="110"/>
    </row>
    <row r="781" spans="1:11" x14ac:dyDescent="0.25">
      <c r="A781" s="2" t="s">
        <v>63</v>
      </c>
      <c r="B781" s="2" t="s">
        <v>49</v>
      </c>
      <c r="C781" s="2" t="s">
        <v>47</v>
      </c>
      <c r="D781" s="108">
        <v>41760</v>
      </c>
      <c r="E781" s="109">
        <f t="shared" si="14"/>
        <v>5</v>
      </c>
      <c r="F781" s="109" t="s">
        <v>50</v>
      </c>
      <c r="G781" s="2" t="s">
        <v>53</v>
      </c>
      <c r="H781" s="2" t="s">
        <v>55</v>
      </c>
      <c r="I781" s="2" t="s">
        <v>43</v>
      </c>
      <c r="J781" s="112">
        <v>1857077.4607560001</v>
      </c>
      <c r="K781" s="110"/>
    </row>
    <row r="782" spans="1:11" x14ac:dyDescent="0.25">
      <c r="A782" s="2" t="s">
        <v>63</v>
      </c>
      <c r="B782" s="2" t="s">
        <v>49</v>
      </c>
      <c r="C782" s="2" t="s">
        <v>47</v>
      </c>
      <c r="D782" s="108">
        <v>41791</v>
      </c>
      <c r="E782" s="109">
        <f t="shared" si="14"/>
        <v>6</v>
      </c>
      <c r="F782" s="109" t="s">
        <v>50</v>
      </c>
      <c r="G782" s="2" t="s">
        <v>53</v>
      </c>
      <c r="H782" s="2" t="s">
        <v>55</v>
      </c>
      <c r="I782" s="2" t="s">
        <v>43</v>
      </c>
      <c r="J782" s="112">
        <v>981974.46025223995</v>
      </c>
      <c r="K782" s="110"/>
    </row>
    <row r="783" spans="1:11" x14ac:dyDescent="0.25">
      <c r="A783" s="2" t="s">
        <v>63</v>
      </c>
      <c r="B783" s="2" t="s">
        <v>49</v>
      </c>
      <c r="C783" s="2" t="s">
        <v>47</v>
      </c>
      <c r="D783" s="108">
        <v>41456</v>
      </c>
      <c r="E783" s="109">
        <f t="shared" si="14"/>
        <v>7</v>
      </c>
      <c r="F783" s="109" t="s">
        <v>50</v>
      </c>
      <c r="G783" s="2" t="s">
        <v>56</v>
      </c>
      <c r="H783" s="2" t="s">
        <v>57</v>
      </c>
      <c r="I783" s="2" t="s">
        <v>43</v>
      </c>
      <c r="J783" s="112">
        <v>1583857.8672582491</v>
      </c>
      <c r="K783" s="110"/>
    </row>
    <row r="784" spans="1:11" x14ac:dyDescent="0.25">
      <c r="A784" s="2" t="s">
        <v>63</v>
      </c>
      <c r="B784" s="2" t="s">
        <v>49</v>
      </c>
      <c r="C784" s="2" t="s">
        <v>47</v>
      </c>
      <c r="D784" s="108">
        <v>41487</v>
      </c>
      <c r="E784" s="109">
        <f t="shared" ref="E784:E842" si="15">MONTH(D784)</f>
        <v>8</v>
      </c>
      <c r="F784" s="109" t="s">
        <v>50</v>
      </c>
      <c r="G784" s="2" t="s">
        <v>56</v>
      </c>
      <c r="H784" s="2" t="s">
        <v>57</v>
      </c>
      <c r="I784" s="2" t="s">
        <v>43</v>
      </c>
      <c r="J784" s="112">
        <v>1861716.078207552</v>
      </c>
      <c r="K784" s="110"/>
    </row>
    <row r="785" spans="1:11" x14ac:dyDescent="0.25">
      <c r="A785" s="2" t="s">
        <v>63</v>
      </c>
      <c r="B785" s="2" t="s">
        <v>49</v>
      </c>
      <c r="C785" s="2" t="s">
        <v>47</v>
      </c>
      <c r="D785" s="108">
        <v>41518</v>
      </c>
      <c r="E785" s="109">
        <f t="shared" si="15"/>
        <v>9</v>
      </c>
      <c r="F785" s="109" t="s">
        <v>50</v>
      </c>
      <c r="G785" s="2" t="s">
        <v>56</v>
      </c>
      <c r="H785" s="2" t="s">
        <v>57</v>
      </c>
      <c r="I785" s="2" t="s">
        <v>43</v>
      </c>
      <c r="J785" s="112">
        <v>1818760.5971448703</v>
      </c>
      <c r="K785" s="110"/>
    </row>
    <row r="786" spans="1:11" x14ac:dyDescent="0.25">
      <c r="A786" s="2" t="s">
        <v>63</v>
      </c>
      <c r="B786" s="2" t="s">
        <v>49</v>
      </c>
      <c r="C786" s="2" t="s">
        <v>47</v>
      </c>
      <c r="D786" s="108">
        <v>41548</v>
      </c>
      <c r="E786" s="109">
        <f t="shared" si="15"/>
        <v>10</v>
      </c>
      <c r="F786" s="109" t="s">
        <v>50</v>
      </c>
      <c r="G786" s="2" t="s">
        <v>56</v>
      </c>
      <c r="H786" s="2" t="s">
        <v>57</v>
      </c>
      <c r="I786" s="2" t="s">
        <v>43</v>
      </c>
      <c r="J786" s="112">
        <v>2304966.198724838</v>
      </c>
      <c r="K786" s="110"/>
    </row>
    <row r="787" spans="1:11" x14ac:dyDescent="0.25">
      <c r="A787" s="2" t="s">
        <v>63</v>
      </c>
      <c r="B787" s="2" t="s">
        <v>49</v>
      </c>
      <c r="C787" s="2" t="s">
        <v>47</v>
      </c>
      <c r="D787" s="108">
        <v>41579</v>
      </c>
      <c r="E787" s="109">
        <f t="shared" si="15"/>
        <v>11</v>
      </c>
      <c r="F787" s="109" t="s">
        <v>50</v>
      </c>
      <c r="G787" s="2" t="s">
        <v>56</v>
      </c>
      <c r="H787" s="2" t="s">
        <v>57</v>
      </c>
      <c r="I787" s="2" t="s">
        <v>43</v>
      </c>
      <c r="J787" s="112">
        <v>2440357.2575165858</v>
      </c>
      <c r="K787" s="110"/>
    </row>
    <row r="788" spans="1:11" x14ac:dyDescent="0.25">
      <c r="A788" s="2" t="s">
        <v>63</v>
      </c>
      <c r="B788" s="2" t="s">
        <v>49</v>
      </c>
      <c r="C788" s="2" t="s">
        <v>47</v>
      </c>
      <c r="D788" s="108">
        <v>41609</v>
      </c>
      <c r="E788" s="109">
        <f t="shared" si="15"/>
        <v>12</v>
      </c>
      <c r="F788" s="109" t="s">
        <v>50</v>
      </c>
      <c r="G788" s="2" t="s">
        <v>56</v>
      </c>
      <c r="H788" s="2" t="s">
        <v>57</v>
      </c>
      <c r="I788" s="2" t="s">
        <v>43</v>
      </c>
      <c r="J788" s="112">
        <v>1365336.6411364649</v>
      </c>
      <c r="K788" s="110"/>
    </row>
    <row r="789" spans="1:11" x14ac:dyDescent="0.25">
      <c r="A789" s="2" t="s">
        <v>63</v>
      </c>
      <c r="B789" s="2" t="s">
        <v>49</v>
      </c>
      <c r="C789" s="2" t="s">
        <v>47</v>
      </c>
      <c r="D789" s="108">
        <v>41640</v>
      </c>
      <c r="E789" s="109">
        <f t="shared" si="15"/>
        <v>1</v>
      </c>
      <c r="F789" s="109" t="s">
        <v>50</v>
      </c>
      <c r="G789" s="2" t="s">
        <v>56</v>
      </c>
      <c r="H789" s="2" t="s">
        <v>57</v>
      </c>
      <c r="I789" s="2" t="s">
        <v>43</v>
      </c>
      <c r="J789" s="112">
        <v>1211465.2302915659</v>
      </c>
      <c r="K789" s="110"/>
    </row>
    <row r="790" spans="1:11" x14ac:dyDescent="0.25">
      <c r="A790" s="2" t="s">
        <v>63</v>
      </c>
      <c r="B790" s="2" t="s">
        <v>49</v>
      </c>
      <c r="C790" s="2" t="s">
        <v>47</v>
      </c>
      <c r="D790" s="108">
        <v>41671</v>
      </c>
      <c r="E790" s="109">
        <f t="shared" si="15"/>
        <v>2</v>
      </c>
      <c r="F790" s="109" t="s">
        <v>50</v>
      </c>
      <c r="G790" s="2" t="s">
        <v>56</v>
      </c>
      <c r="H790" s="2" t="s">
        <v>57</v>
      </c>
      <c r="I790" s="2" t="s">
        <v>43</v>
      </c>
      <c r="J790" s="112">
        <v>1521468.8063359074</v>
      </c>
      <c r="K790" s="110"/>
    </row>
    <row r="791" spans="1:11" x14ac:dyDescent="0.25">
      <c r="A791" s="2" t="s">
        <v>63</v>
      </c>
      <c r="B791" s="2" t="s">
        <v>49</v>
      </c>
      <c r="C791" s="2" t="s">
        <v>47</v>
      </c>
      <c r="D791" s="108">
        <v>41699</v>
      </c>
      <c r="E791" s="109">
        <f t="shared" si="15"/>
        <v>3</v>
      </c>
      <c r="F791" s="109" t="s">
        <v>50</v>
      </c>
      <c r="G791" s="2" t="s">
        <v>56</v>
      </c>
      <c r="H791" s="2" t="s">
        <v>57</v>
      </c>
      <c r="I791" s="2" t="s">
        <v>43</v>
      </c>
      <c r="J791" s="112">
        <v>1400184.8970591237</v>
      </c>
      <c r="K791" s="110"/>
    </row>
    <row r="792" spans="1:11" x14ac:dyDescent="0.25">
      <c r="A792" s="2" t="s">
        <v>63</v>
      </c>
      <c r="B792" s="2" t="s">
        <v>49</v>
      </c>
      <c r="C792" s="2" t="s">
        <v>47</v>
      </c>
      <c r="D792" s="108">
        <v>41730</v>
      </c>
      <c r="E792" s="109">
        <f t="shared" si="15"/>
        <v>4</v>
      </c>
      <c r="F792" s="109" t="s">
        <v>50</v>
      </c>
      <c r="G792" s="2" t="s">
        <v>56</v>
      </c>
      <c r="H792" s="2" t="s">
        <v>57</v>
      </c>
      <c r="I792" s="2" t="s">
        <v>43</v>
      </c>
      <c r="J792" s="112">
        <v>1483355.0770554726</v>
      </c>
      <c r="K792" s="110"/>
    </row>
    <row r="793" spans="1:11" x14ac:dyDescent="0.25">
      <c r="A793" s="2" t="s">
        <v>63</v>
      </c>
      <c r="B793" s="2" t="s">
        <v>49</v>
      </c>
      <c r="C793" s="2" t="s">
        <v>47</v>
      </c>
      <c r="D793" s="108">
        <v>41760</v>
      </c>
      <c r="E793" s="109">
        <f t="shared" si="15"/>
        <v>5</v>
      </c>
      <c r="F793" s="109" t="s">
        <v>50</v>
      </c>
      <c r="G793" s="2" t="s">
        <v>56</v>
      </c>
      <c r="H793" s="2" t="s">
        <v>57</v>
      </c>
      <c r="I793" s="2" t="s">
        <v>43</v>
      </c>
      <c r="J793" s="112">
        <v>1790831.8374007489</v>
      </c>
      <c r="K793" s="110"/>
    </row>
    <row r="794" spans="1:11" x14ac:dyDescent="0.25">
      <c r="A794" s="2" t="s">
        <v>63</v>
      </c>
      <c r="B794" s="2" t="s">
        <v>49</v>
      </c>
      <c r="C794" s="2" t="s">
        <v>47</v>
      </c>
      <c r="D794" s="108">
        <v>41791</v>
      </c>
      <c r="E794" s="109">
        <f t="shared" si="15"/>
        <v>6</v>
      </c>
      <c r="F794" s="109" t="s">
        <v>50</v>
      </c>
      <c r="G794" s="2" t="s">
        <v>56</v>
      </c>
      <c r="H794" s="2" t="s">
        <v>57</v>
      </c>
      <c r="I794" s="2" t="s">
        <v>43</v>
      </c>
      <c r="J794" s="112">
        <v>911806.4599299801</v>
      </c>
      <c r="K794" s="110"/>
    </row>
    <row r="795" spans="1:11" x14ac:dyDescent="0.25">
      <c r="A795" s="2" t="s">
        <v>63</v>
      </c>
      <c r="B795" s="2" t="s">
        <v>49</v>
      </c>
      <c r="C795" s="2" t="s">
        <v>47</v>
      </c>
      <c r="D795" s="108">
        <v>41456</v>
      </c>
      <c r="E795" s="109">
        <f t="shared" si="15"/>
        <v>7</v>
      </c>
      <c r="F795" s="109" t="s">
        <v>50</v>
      </c>
      <c r="G795" s="2" t="s">
        <v>56</v>
      </c>
      <c r="H795" s="2" t="s">
        <v>58</v>
      </c>
      <c r="I795" s="2" t="s">
        <v>43</v>
      </c>
      <c r="J795" s="112">
        <v>884023.92783632269</v>
      </c>
      <c r="K795" s="110"/>
    </row>
    <row r="796" spans="1:11" x14ac:dyDescent="0.25">
      <c r="A796" s="2" t="s">
        <v>63</v>
      </c>
      <c r="B796" s="2" t="s">
        <v>49</v>
      </c>
      <c r="C796" s="2" t="s">
        <v>47</v>
      </c>
      <c r="D796" s="108">
        <v>41487</v>
      </c>
      <c r="E796" s="109">
        <f t="shared" si="15"/>
        <v>8</v>
      </c>
      <c r="F796" s="109" t="s">
        <v>50</v>
      </c>
      <c r="G796" s="2" t="s">
        <v>56</v>
      </c>
      <c r="H796" s="2" t="s">
        <v>58</v>
      </c>
      <c r="I796" s="2" t="s">
        <v>43</v>
      </c>
      <c r="J796" s="112">
        <v>1052207.4304358403</v>
      </c>
      <c r="K796" s="110"/>
    </row>
    <row r="797" spans="1:11" x14ac:dyDescent="0.25">
      <c r="A797" s="2" t="s">
        <v>63</v>
      </c>
      <c r="B797" s="2" t="s">
        <v>49</v>
      </c>
      <c r="C797" s="2" t="s">
        <v>47</v>
      </c>
      <c r="D797" s="108">
        <v>41518</v>
      </c>
      <c r="E797" s="109">
        <f t="shared" si="15"/>
        <v>9</v>
      </c>
      <c r="F797" s="109" t="s">
        <v>50</v>
      </c>
      <c r="G797" s="2" t="s">
        <v>56</v>
      </c>
      <c r="H797" s="2" t="s">
        <v>58</v>
      </c>
      <c r="I797" s="2" t="s">
        <v>43</v>
      </c>
      <c r="J797" s="112">
        <v>1016958.2253807157</v>
      </c>
      <c r="K797" s="110"/>
    </row>
    <row r="798" spans="1:11" x14ac:dyDescent="0.25">
      <c r="A798" s="2" t="s">
        <v>63</v>
      </c>
      <c r="B798" s="2" t="s">
        <v>49</v>
      </c>
      <c r="C798" s="2" t="s">
        <v>47</v>
      </c>
      <c r="D798" s="108">
        <v>41548</v>
      </c>
      <c r="E798" s="109">
        <f t="shared" si="15"/>
        <v>10</v>
      </c>
      <c r="F798" s="109" t="s">
        <v>50</v>
      </c>
      <c r="G798" s="2" t="s">
        <v>56</v>
      </c>
      <c r="H798" s="2" t="s">
        <v>58</v>
      </c>
      <c r="I798" s="2" t="s">
        <v>43</v>
      </c>
      <c r="J798" s="112">
        <v>1488480.8550150518</v>
      </c>
      <c r="K798" s="110"/>
    </row>
    <row r="799" spans="1:11" x14ac:dyDescent="0.25">
      <c r="A799" s="2" t="s">
        <v>63</v>
      </c>
      <c r="B799" s="2" t="s">
        <v>49</v>
      </c>
      <c r="C799" s="2" t="s">
        <v>47</v>
      </c>
      <c r="D799" s="108">
        <v>41579</v>
      </c>
      <c r="E799" s="109">
        <f t="shared" si="15"/>
        <v>11</v>
      </c>
      <c r="F799" s="109" t="s">
        <v>50</v>
      </c>
      <c r="G799" s="2" t="s">
        <v>56</v>
      </c>
      <c r="H799" s="2" t="s">
        <v>58</v>
      </c>
      <c r="I799" s="2" t="s">
        <v>43</v>
      </c>
      <c r="J799" s="112">
        <v>1639667.9831029386</v>
      </c>
      <c r="K799" s="110"/>
    </row>
    <row r="800" spans="1:11" x14ac:dyDescent="0.25">
      <c r="A800" s="2" t="s">
        <v>63</v>
      </c>
      <c r="B800" s="2" t="s">
        <v>49</v>
      </c>
      <c r="C800" s="2" t="s">
        <v>47</v>
      </c>
      <c r="D800" s="108">
        <v>41609</v>
      </c>
      <c r="E800" s="109">
        <f t="shared" si="15"/>
        <v>12</v>
      </c>
      <c r="F800" s="109" t="s">
        <v>50</v>
      </c>
      <c r="G800" s="2" t="s">
        <v>56</v>
      </c>
      <c r="H800" s="2" t="s">
        <v>58</v>
      </c>
      <c r="I800" s="2" t="s">
        <v>43</v>
      </c>
      <c r="J800" s="112">
        <v>765598.62357103126</v>
      </c>
      <c r="K800" s="110"/>
    </row>
    <row r="801" spans="1:11" x14ac:dyDescent="0.25">
      <c r="A801" s="2" t="s">
        <v>63</v>
      </c>
      <c r="B801" s="2" t="s">
        <v>49</v>
      </c>
      <c r="C801" s="2" t="s">
        <v>47</v>
      </c>
      <c r="D801" s="108">
        <v>41640</v>
      </c>
      <c r="E801" s="109">
        <f t="shared" si="15"/>
        <v>1</v>
      </c>
      <c r="F801" s="109" t="s">
        <v>50</v>
      </c>
      <c r="G801" s="2" t="s">
        <v>56</v>
      </c>
      <c r="H801" s="2" t="s">
        <v>58</v>
      </c>
      <c r="I801" s="2" t="s">
        <v>43</v>
      </c>
      <c r="J801" s="112">
        <v>742706.65420794766</v>
      </c>
      <c r="K801" s="110"/>
    </row>
    <row r="802" spans="1:11" x14ac:dyDescent="0.25">
      <c r="A802" s="2" t="s">
        <v>63</v>
      </c>
      <c r="B802" s="2" t="s">
        <v>49</v>
      </c>
      <c r="C802" s="2" t="s">
        <v>47</v>
      </c>
      <c r="D802" s="108">
        <v>41671</v>
      </c>
      <c r="E802" s="109">
        <f t="shared" si="15"/>
        <v>2</v>
      </c>
      <c r="F802" s="109" t="s">
        <v>50</v>
      </c>
      <c r="G802" s="2" t="s">
        <v>56</v>
      </c>
      <c r="H802" s="2" t="s">
        <v>58</v>
      </c>
      <c r="I802" s="2" t="s">
        <v>43</v>
      </c>
      <c r="J802" s="112">
        <v>822050.21729515784</v>
      </c>
      <c r="K802" s="110"/>
    </row>
    <row r="803" spans="1:11" x14ac:dyDescent="0.25">
      <c r="A803" s="2" t="s">
        <v>63</v>
      </c>
      <c r="B803" s="2" t="s">
        <v>49</v>
      </c>
      <c r="C803" s="2" t="s">
        <v>47</v>
      </c>
      <c r="D803" s="108">
        <v>41699</v>
      </c>
      <c r="E803" s="109">
        <f t="shared" si="15"/>
        <v>3</v>
      </c>
      <c r="F803" s="109" t="s">
        <v>50</v>
      </c>
      <c r="G803" s="2" t="s">
        <v>56</v>
      </c>
      <c r="H803" s="2" t="s">
        <v>58</v>
      </c>
      <c r="I803" s="2" t="s">
        <v>43</v>
      </c>
      <c r="J803" s="112">
        <v>806728.57071739517</v>
      </c>
      <c r="K803" s="110"/>
    </row>
    <row r="804" spans="1:11" x14ac:dyDescent="0.25">
      <c r="A804" s="2" t="s">
        <v>63</v>
      </c>
      <c r="B804" s="2" t="s">
        <v>49</v>
      </c>
      <c r="C804" s="2" t="s">
        <v>47</v>
      </c>
      <c r="D804" s="108">
        <v>41730</v>
      </c>
      <c r="E804" s="109">
        <f t="shared" si="15"/>
        <v>4</v>
      </c>
      <c r="F804" s="109" t="s">
        <v>50</v>
      </c>
      <c r="G804" s="2" t="s">
        <v>56</v>
      </c>
      <c r="H804" s="2" t="s">
        <v>58</v>
      </c>
      <c r="I804" s="2" t="s">
        <v>43</v>
      </c>
      <c r="J804" s="112">
        <v>866589.56529720977</v>
      </c>
      <c r="K804" s="110"/>
    </row>
    <row r="805" spans="1:11" x14ac:dyDescent="0.25">
      <c r="A805" s="2" t="s">
        <v>63</v>
      </c>
      <c r="B805" s="2" t="s">
        <v>49</v>
      </c>
      <c r="C805" s="2" t="s">
        <v>47</v>
      </c>
      <c r="D805" s="108">
        <v>41760</v>
      </c>
      <c r="E805" s="109">
        <f t="shared" si="15"/>
        <v>5</v>
      </c>
      <c r="F805" s="109" t="s">
        <v>50</v>
      </c>
      <c r="G805" s="2" t="s">
        <v>56</v>
      </c>
      <c r="H805" s="2" t="s">
        <v>58</v>
      </c>
      <c r="I805" s="2" t="s">
        <v>43</v>
      </c>
      <c r="J805" s="112">
        <v>987204.11778920982</v>
      </c>
      <c r="K805" s="110"/>
    </row>
    <row r="806" spans="1:11" x14ac:dyDescent="0.25">
      <c r="A806" s="2" t="s">
        <v>63</v>
      </c>
      <c r="B806" s="2" t="s">
        <v>49</v>
      </c>
      <c r="C806" s="2" t="s">
        <v>47</v>
      </c>
      <c r="D806" s="108">
        <v>41791</v>
      </c>
      <c r="E806" s="109">
        <f t="shared" si="15"/>
        <v>6</v>
      </c>
      <c r="F806" s="109" t="s">
        <v>50</v>
      </c>
      <c r="G806" s="2" t="s">
        <v>56</v>
      </c>
      <c r="H806" s="2" t="s">
        <v>58</v>
      </c>
      <c r="I806" s="2" t="s">
        <v>43</v>
      </c>
      <c r="J806" s="112">
        <v>506308.79330234113</v>
      </c>
      <c r="K806" s="110"/>
    </row>
    <row r="807" spans="1:11" x14ac:dyDescent="0.25">
      <c r="A807" s="2" t="s">
        <v>63</v>
      </c>
      <c r="B807" s="2" t="s">
        <v>49</v>
      </c>
      <c r="C807" s="2" t="s">
        <v>47</v>
      </c>
      <c r="D807" s="108">
        <v>41456</v>
      </c>
      <c r="E807" s="109">
        <f t="shared" si="15"/>
        <v>7</v>
      </c>
      <c r="F807" s="109" t="s">
        <v>50</v>
      </c>
      <c r="G807" s="2" t="s">
        <v>56</v>
      </c>
      <c r="H807" s="2" t="s">
        <v>59</v>
      </c>
      <c r="I807" s="2" t="s">
        <v>43</v>
      </c>
      <c r="J807" s="112">
        <v>904892.03843125247</v>
      </c>
      <c r="K807" s="110"/>
    </row>
    <row r="808" spans="1:11" x14ac:dyDescent="0.25">
      <c r="A808" s="2" t="s">
        <v>63</v>
      </c>
      <c r="B808" s="2" t="s">
        <v>49</v>
      </c>
      <c r="C808" s="2" t="s">
        <v>47</v>
      </c>
      <c r="D808" s="108">
        <v>41487</v>
      </c>
      <c r="E808" s="109">
        <f t="shared" si="15"/>
        <v>8</v>
      </c>
      <c r="F808" s="109" t="s">
        <v>50</v>
      </c>
      <c r="G808" s="2" t="s">
        <v>56</v>
      </c>
      <c r="H808" s="2" t="s">
        <v>59</v>
      </c>
      <c r="I808" s="2" t="s">
        <v>43</v>
      </c>
      <c r="J808" s="112">
        <v>1067052.2598973438</v>
      </c>
      <c r="K808" s="110"/>
    </row>
    <row r="809" spans="1:11" x14ac:dyDescent="0.25">
      <c r="A809" s="2" t="s">
        <v>63</v>
      </c>
      <c r="B809" s="2" t="s">
        <v>49</v>
      </c>
      <c r="C809" s="2" t="s">
        <v>47</v>
      </c>
      <c r="D809" s="108">
        <v>41518</v>
      </c>
      <c r="E809" s="109">
        <f t="shared" si="15"/>
        <v>9</v>
      </c>
      <c r="F809" s="109" t="s">
        <v>50</v>
      </c>
      <c r="G809" s="2" t="s">
        <v>56</v>
      </c>
      <c r="H809" s="2" t="s">
        <v>59</v>
      </c>
      <c r="I809" s="2" t="s">
        <v>43</v>
      </c>
      <c r="J809" s="112">
        <v>1026646.9835398964</v>
      </c>
      <c r="K809" s="110"/>
    </row>
    <row r="810" spans="1:11" x14ac:dyDescent="0.25">
      <c r="A810" s="2" t="s">
        <v>63</v>
      </c>
      <c r="B810" s="2" t="s">
        <v>49</v>
      </c>
      <c r="C810" s="2" t="s">
        <v>47</v>
      </c>
      <c r="D810" s="108">
        <v>41548</v>
      </c>
      <c r="E810" s="109">
        <f t="shared" si="15"/>
        <v>10</v>
      </c>
      <c r="F810" s="109" t="s">
        <v>50</v>
      </c>
      <c r="G810" s="2" t="s">
        <v>56</v>
      </c>
      <c r="H810" s="2" t="s">
        <v>59</v>
      </c>
      <c r="I810" s="2" t="s">
        <v>43</v>
      </c>
      <c r="J810" s="112">
        <v>1557091.8051502465</v>
      </c>
      <c r="K810" s="110"/>
    </row>
    <row r="811" spans="1:11" x14ac:dyDescent="0.25">
      <c r="A811" s="2" t="s">
        <v>63</v>
      </c>
      <c r="B811" s="2" t="s">
        <v>49</v>
      </c>
      <c r="C811" s="2" t="s">
        <v>47</v>
      </c>
      <c r="D811" s="108">
        <v>41579</v>
      </c>
      <c r="E811" s="109">
        <f t="shared" si="15"/>
        <v>11</v>
      </c>
      <c r="F811" s="109" t="s">
        <v>50</v>
      </c>
      <c r="G811" s="2" t="s">
        <v>56</v>
      </c>
      <c r="H811" s="2" t="s">
        <v>59</v>
      </c>
      <c r="I811" s="2" t="s">
        <v>43</v>
      </c>
      <c r="J811" s="112">
        <v>1710092.7084534448</v>
      </c>
      <c r="K811" s="110"/>
    </row>
    <row r="812" spans="1:11" x14ac:dyDescent="0.25">
      <c r="A812" s="2" t="s">
        <v>63</v>
      </c>
      <c r="B812" s="2" t="s">
        <v>49</v>
      </c>
      <c r="C812" s="2" t="s">
        <v>47</v>
      </c>
      <c r="D812" s="108">
        <v>41609</v>
      </c>
      <c r="E812" s="109">
        <f t="shared" si="15"/>
        <v>12</v>
      </c>
      <c r="F812" s="109" t="s">
        <v>50</v>
      </c>
      <c r="G812" s="2" t="s">
        <v>56</v>
      </c>
      <c r="H812" s="2" t="s">
        <v>59</v>
      </c>
      <c r="I812" s="2" t="s">
        <v>43</v>
      </c>
      <c r="J812" s="112">
        <v>799573.69102222088</v>
      </c>
      <c r="K812" s="110"/>
    </row>
    <row r="813" spans="1:11" x14ac:dyDescent="0.25">
      <c r="A813" s="2" t="s">
        <v>63</v>
      </c>
      <c r="B813" s="2" t="s">
        <v>49</v>
      </c>
      <c r="C813" s="2" t="s">
        <v>47</v>
      </c>
      <c r="D813" s="108">
        <v>41640</v>
      </c>
      <c r="E813" s="109">
        <f t="shared" si="15"/>
        <v>1</v>
      </c>
      <c r="F813" s="109" t="s">
        <v>50</v>
      </c>
      <c r="G813" s="2" t="s">
        <v>56</v>
      </c>
      <c r="H813" s="2" t="s">
        <v>59</v>
      </c>
      <c r="I813" s="2" t="s">
        <v>43</v>
      </c>
      <c r="J813" s="112">
        <v>793393.06373042695</v>
      </c>
      <c r="K813" s="110"/>
    </row>
    <row r="814" spans="1:11" x14ac:dyDescent="0.25">
      <c r="A814" s="2" t="s">
        <v>63</v>
      </c>
      <c r="B814" s="2" t="s">
        <v>49</v>
      </c>
      <c r="C814" s="2" t="s">
        <v>47</v>
      </c>
      <c r="D814" s="108">
        <v>41671</v>
      </c>
      <c r="E814" s="109">
        <f t="shared" si="15"/>
        <v>2</v>
      </c>
      <c r="F814" s="109" t="s">
        <v>50</v>
      </c>
      <c r="G814" s="2" t="s">
        <v>56</v>
      </c>
      <c r="H814" s="2" t="s">
        <v>59</v>
      </c>
      <c r="I814" s="2" t="s">
        <v>43</v>
      </c>
      <c r="J814" s="112">
        <v>931740.99835025659</v>
      </c>
      <c r="K814" s="110"/>
    </row>
    <row r="815" spans="1:11" x14ac:dyDescent="0.25">
      <c r="A815" s="2" t="s">
        <v>63</v>
      </c>
      <c r="B815" s="2" t="s">
        <v>49</v>
      </c>
      <c r="C815" s="2" t="s">
        <v>47</v>
      </c>
      <c r="D815" s="108">
        <v>41699</v>
      </c>
      <c r="E815" s="109">
        <f t="shared" si="15"/>
        <v>3</v>
      </c>
      <c r="F815" s="109" t="s">
        <v>50</v>
      </c>
      <c r="G815" s="2" t="s">
        <v>56</v>
      </c>
      <c r="H815" s="2" t="s">
        <v>59</v>
      </c>
      <c r="I815" s="2" t="s">
        <v>43</v>
      </c>
      <c r="J815" s="112">
        <v>827560.38466741249</v>
      </c>
      <c r="K815" s="110"/>
    </row>
    <row r="816" spans="1:11" x14ac:dyDescent="0.25">
      <c r="A816" s="2" t="s">
        <v>63</v>
      </c>
      <c r="B816" s="2" t="s">
        <v>49</v>
      </c>
      <c r="C816" s="2" t="s">
        <v>47</v>
      </c>
      <c r="D816" s="108">
        <v>41730</v>
      </c>
      <c r="E816" s="109">
        <f t="shared" si="15"/>
        <v>4</v>
      </c>
      <c r="F816" s="109" t="s">
        <v>50</v>
      </c>
      <c r="G816" s="2" t="s">
        <v>56</v>
      </c>
      <c r="H816" s="2" t="s">
        <v>59</v>
      </c>
      <c r="I816" s="2" t="s">
        <v>43</v>
      </c>
      <c r="J816" s="112">
        <v>909762.07978018955</v>
      </c>
      <c r="K816" s="110"/>
    </row>
    <row r="817" spans="1:11" x14ac:dyDescent="0.25">
      <c r="A817" s="2" t="s">
        <v>63</v>
      </c>
      <c r="B817" s="2" t="s">
        <v>49</v>
      </c>
      <c r="C817" s="2" t="s">
        <v>47</v>
      </c>
      <c r="D817" s="108">
        <v>41760</v>
      </c>
      <c r="E817" s="109">
        <f t="shared" si="15"/>
        <v>5</v>
      </c>
      <c r="F817" s="109" t="s">
        <v>50</v>
      </c>
      <c r="G817" s="2" t="s">
        <v>56</v>
      </c>
      <c r="H817" s="2" t="s">
        <v>59</v>
      </c>
      <c r="I817" s="2" t="s">
        <v>43</v>
      </c>
      <c r="J817" s="112">
        <v>1108803.4317190656</v>
      </c>
      <c r="K817" s="110"/>
    </row>
    <row r="818" spans="1:11" x14ac:dyDescent="0.25">
      <c r="A818" s="2" t="s">
        <v>63</v>
      </c>
      <c r="B818" s="2" t="s">
        <v>49</v>
      </c>
      <c r="C818" s="2" t="s">
        <v>47</v>
      </c>
      <c r="D818" s="108">
        <v>41791</v>
      </c>
      <c r="E818" s="109">
        <f t="shared" si="15"/>
        <v>6</v>
      </c>
      <c r="F818" s="109" t="s">
        <v>50</v>
      </c>
      <c r="G818" s="2" t="s">
        <v>56</v>
      </c>
      <c r="H818" s="2" t="s">
        <v>59</v>
      </c>
      <c r="I818" s="2" t="s">
        <v>43</v>
      </c>
      <c r="J818" s="112">
        <v>560496.60864916991</v>
      </c>
      <c r="K818" s="110"/>
    </row>
    <row r="819" spans="1:11" x14ac:dyDescent="0.25">
      <c r="A819" s="2" t="s">
        <v>63</v>
      </c>
      <c r="B819" s="2" t="s">
        <v>49</v>
      </c>
      <c r="C819" s="2" t="s">
        <v>47</v>
      </c>
      <c r="D819" s="108">
        <v>41456</v>
      </c>
      <c r="E819" s="109">
        <f t="shared" si="15"/>
        <v>7</v>
      </c>
      <c r="F819" s="109" t="s">
        <v>50</v>
      </c>
      <c r="G819" s="2" t="s">
        <v>56</v>
      </c>
      <c r="H819" s="2" t="s">
        <v>60</v>
      </c>
      <c r="I819" s="2" t="s">
        <v>43</v>
      </c>
      <c r="J819" s="112">
        <v>498631.6818381226</v>
      </c>
      <c r="K819" s="110"/>
    </row>
    <row r="820" spans="1:11" x14ac:dyDescent="0.25">
      <c r="A820" s="2" t="s">
        <v>63</v>
      </c>
      <c r="B820" s="2" t="s">
        <v>49</v>
      </c>
      <c r="C820" s="2" t="s">
        <v>47</v>
      </c>
      <c r="D820" s="108">
        <v>41487</v>
      </c>
      <c r="E820" s="109">
        <f t="shared" si="15"/>
        <v>8</v>
      </c>
      <c r="F820" s="109" t="s">
        <v>50</v>
      </c>
      <c r="G820" s="2" t="s">
        <v>56</v>
      </c>
      <c r="H820" s="2" t="s">
        <v>60</v>
      </c>
      <c r="I820" s="2" t="s">
        <v>43</v>
      </c>
      <c r="J820" s="112">
        <v>616274.64932342409</v>
      </c>
      <c r="K820" s="110"/>
    </row>
    <row r="821" spans="1:11" x14ac:dyDescent="0.25">
      <c r="A821" s="2" t="s">
        <v>63</v>
      </c>
      <c r="B821" s="2" t="s">
        <v>49</v>
      </c>
      <c r="C821" s="2" t="s">
        <v>47</v>
      </c>
      <c r="D821" s="108">
        <v>41518</v>
      </c>
      <c r="E821" s="109">
        <f t="shared" si="15"/>
        <v>9</v>
      </c>
      <c r="F821" s="109" t="s">
        <v>50</v>
      </c>
      <c r="G821" s="2" t="s">
        <v>56</v>
      </c>
      <c r="H821" s="2" t="s">
        <v>60</v>
      </c>
      <c r="I821" s="2" t="s">
        <v>43</v>
      </c>
      <c r="J821" s="112">
        <v>641878.67036756733</v>
      </c>
      <c r="K821" s="110"/>
    </row>
    <row r="822" spans="1:11" x14ac:dyDescent="0.25">
      <c r="A822" s="2" t="s">
        <v>63</v>
      </c>
      <c r="B822" s="2" t="s">
        <v>49</v>
      </c>
      <c r="C822" s="2" t="s">
        <v>47</v>
      </c>
      <c r="D822" s="108">
        <v>41548</v>
      </c>
      <c r="E822" s="109">
        <f t="shared" si="15"/>
        <v>10</v>
      </c>
      <c r="F822" s="109" t="s">
        <v>50</v>
      </c>
      <c r="G822" s="2" t="s">
        <v>56</v>
      </c>
      <c r="H822" s="2" t="s">
        <v>60</v>
      </c>
      <c r="I822" s="2" t="s">
        <v>43</v>
      </c>
      <c r="J822" s="112">
        <v>749185.9629367278</v>
      </c>
      <c r="K822" s="110"/>
    </row>
    <row r="823" spans="1:11" x14ac:dyDescent="0.25">
      <c r="A823" s="2" t="s">
        <v>63</v>
      </c>
      <c r="B823" s="2" t="s">
        <v>49</v>
      </c>
      <c r="C823" s="2" t="s">
        <v>47</v>
      </c>
      <c r="D823" s="108">
        <v>41579</v>
      </c>
      <c r="E823" s="109">
        <f t="shared" si="15"/>
        <v>11</v>
      </c>
      <c r="F823" s="109" t="s">
        <v>50</v>
      </c>
      <c r="G823" s="2" t="s">
        <v>56</v>
      </c>
      <c r="H823" s="2" t="s">
        <v>60</v>
      </c>
      <c r="I823" s="2" t="s">
        <v>43</v>
      </c>
      <c r="J823" s="112">
        <v>892113.54493715987</v>
      </c>
      <c r="K823" s="110"/>
    </row>
    <row r="824" spans="1:11" x14ac:dyDescent="0.25">
      <c r="A824" s="2" t="s">
        <v>63</v>
      </c>
      <c r="B824" s="2" t="s">
        <v>49</v>
      </c>
      <c r="C824" s="2" t="s">
        <v>47</v>
      </c>
      <c r="D824" s="108">
        <v>41609</v>
      </c>
      <c r="E824" s="109">
        <f t="shared" si="15"/>
        <v>12</v>
      </c>
      <c r="F824" s="109" t="s">
        <v>50</v>
      </c>
      <c r="G824" s="2" t="s">
        <v>56</v>
      </c>
      <c r="H824" s="2" t="s">
        <v>60</v>
      </c>
      <c r="I824" s="2" t="s">
        <v>43</v>
      </c>
      <c r="J824" s="112">
        <v>432516.83808086219</v>
      </c>
      <c r="K824" s="110"/>
    </row>
    <row r="825" spans="1:11" x14ac:dyDescent="0.25">
      <c r="A825" s="2" t="s">
        <v>63</v>
      </c>
      <c r="B825" s="2" t="s">
        <v>49</v>
      </c>
      <c r="C825" s="2" t="s">
        <v>47</v>
      </c>
      <c r="D825" s="108">
        <v>41640</v>
      </c>
      <c r="E825" s="109">
        <f t="shared" si="15"/>
        <v>1</v>
      </c>
      <c r="F825" s="109" t="s">
        <v>50</v>
      </c>
      <c r="G825" s="2" t="s">
        <v>56</v>
      </c>
      <c r="H825" s="2" t="s">
        <v>60</v>
      </c>
      <c r="I825" s="2" t="s">
        <v>43</v>
      </c>
      <c r="J825" s="112">
        <v>409538.75919692736</v>
      </c>
      <c r="K825" s="110"/>
    </row>
    <row r="826" spans="1:11" x14ac:dyDescent="0.25">
      <c r="A826" s="2" t="s">
        <v>63</v>
      </c>
      <c r="B826" s="2" t="s">
        <v>49</v>
      </c>
      <c r="C826" s="2" t="s">
        <v>47</v>
      </c>
      <c r="D826" s="108">
        <v>41671</v>
      </c>
      <c r="E826" s="109">
        <f t="shared" si="15"/>
        <v>2</v>
      </c>
      <c r="F826" s="109" t="s">
        <v>50</v>
      </c>
      <c r="G826" s="2" t="s">
        <v>56</v>
      </c>
      <c r="H826" s="2" t="s">
        <v>60</v>
      </c>
      <c r="I826" s="2" t="s">
        <v>43</v>
      </c>
      <c r="J826" s="112">
        <v>489965.80230679538</v>
      </c>
      <c r="K826" s="110"/>
    </row>
    <row r="827" spans="1:11" x14ac:dyDescent="0.25">
      <c r="A827" s="2" t="s">
        <v>63</v>
      </c>
      <c r="B827" s="2" t="s">
        <v>49</v>
      </c>
      <c r="C827" s="2" t="s">
        <v>47</v>
      </c>
      <c r="D827" s="108">
        <v>41699</v>
      </c>
      <c r="E827" s="109">
        <f t="shared" si="15"/>
        <v>3</v>
      </c>
      <c r="F827" s="109" t="s">
        <v>50</v>
      </c>
      <c r="G827" s="2" t="s">
        <v>56</v>
      </c>
      <c r="H827" s="2" t="s">
        <v>60</v>
      </c>
      <c r="I827" s="2" t="s">
        <v>43</v>
      </c>
      <c r="J827" s="112">
        <v>444871.43123762979</v>
      </c>
      <c r="K827" s="110"/>
    </row>
    <row r="828" spans="1:11" x14ac:dyDescent="0.25">
      <c r="A828" s="2" t="s">
        <v>63</v>
      </c>
      <c r="B828" s="2" t="s">
        <v>49</v>
      </c>
      <c r="C828" s="2" t="s">
        <v>47</v>
      </c>
      <c r="D828" s="108">
        <v>41730</v>
      </c>
      <c r="E828" s="109">
        <f t="shared" si="15"/>
        <v>4</v>
      </c>
      <c r="F828" s="109" t="s">
        <v>50</v>
      </c>
      <c r="G828" s="2" t="s">
        <v>56</v>
      </c>
      <c r="H828" s="2" t="s">
        <v>60</v>
      </c>
      <c r="I828" s="2" t="s">
        <v>43</v>
      </c>
      <c r="J828" s="112">
        <v>472382.50156978617</v>
      </c>
      <c r="K828" s="110"/>
    </row>
    <row r="829" spans="1:11" x14ac:dyDescent="0.25">
      <c r="A829" s="2" t="s">
        <v>63</v>
      </c>
      <c r="B829" s="2" t="s">
        <v>49</v>
      </c>
      <c r="C829" s="2" t="s">
        <v>47</v>
      </c>
      <c r="D829" s="108">
        <v>41760</v>
      </c>
      <c r="E829" s="109">
        <f t="shared" si="15"/>
        <v>5</v>
      </c>
      <c r="F829" s="109" t="s">
        <v>50</v>
      </c>
      <c r="G829" s="2" t="s">
        <v>56</v>
      </c>
      <c r="H829" s="2" t="s">
        <v>60</v>
      </c>
      <c r="I829" s="2" t="s">
        <v>43</v>
      </c>
      <c r="J829" s="112">
        <v>608634.95143913291</v>
      </c>
      <c r="K829" s="110"/>
    </row>
    <row r="830" spans="1:11" x14ac:dyDescent="0.25">
      <c r="A830" s="2" t="s">
        <v>63</v>
      </c>
      <c r="B830" s="2" t="s">
        <v>49</v>
      </c>
      <c r="C830" s="2" t="s">
        <v>47</v>
      </c>
      <c r="D830" s="108">
        <v>41791</v>
      </c>
      <c r="E830" s="109">
        <f t="shared" si="15"/>
        <v>6</v>
      </c>
      <c r="F830" s="109" t="s">
        <v>50</v>
      </c>
      <c r="G830" s="2" t="s">
        <v>56</v>
      </c>
      <c r="H830" s="2" t="s">
        <v>60</v>
      </c>
      <c r="I830" s="2" t="s">
        <v>43</v>
      </c>
      <c r="J830" s="112">
        <v>272324.41448756552</v>
      </c>
      <c r="K830" s="110"/>
    </row>
    <row r="831" spans="1:11" x14ac:dyDescent="0.25">
      <c r="A831" s="2" t="s">
        <v>63</v>
      </c>
      <c r="B831" s="2" t="s">
        <v>49</v>
      </c>
      <c r="C831" s="2" t="s">
        <v>47</v>
      </c>
      <c r="D831" s="108">
        <v>41456</v>
      </c>
      <c r="E831" s="109">
        <f t="shared" si="15"/>
        <v>7</v>
      </c>
      <c r="F831" s="109" t="s">
        <v>50</v>
      </c>
      <c r="G831" s="2" t="s">
        <v>61</v>
      </c>
      <c r="H831" s="2" t="s">
        <v>62</v>
      </c>
      <c r="I831" s="2" t="s">
        <v>43</v>
      </c>
      <c r="J831" s="112">
        <v>3105845.72687844</v>
      </c>
      <c r="K831" s="110"/>
    </row>
    <row r="832" spans="1:11" x14ac:dyDescent="0.25">
      <c r="A832" s="2" t="s">
        <v>63</v>
      </c>
      <c r="B832" s="2" t="s">
        <v>49</v>
      </c>
      <c r="C832" s="2" t="s">
        <v>47</v>
      </c>
      <c r="D832" s="108">
        <v>41487</v>
      </c>
      <c r="E832" s="109">
        <f t="shared" si="15"/>
        <v>8</v>
      </c>
      <c r="F832" s="109" t="s">
        <v>50</v>
      </c>
      <c r="G832" s="2" t="s">
        <v>61</v>
      </c>
      <c r="H832" s="2" t="s">
        <v>62</v>
      </c>
      <c r="I832" s="2" t="s">
        <v>43</v>
      </c>
      <c r="J832" s="112">
        <v>4010585.2851120001</v>
      </c>
      <c r="K832" s="110"/>
    </row>
    <row r="833" spans="1:11" x14ac:dyDescent="0.25">
      <c r="A833" s="2" t="s">
        <v>63</v>
      </c>
      <c r="B833" s="2" t="s">
        <v>49</v>
      </c>
      <c r="C833" s="2" t="s">
        <v>47</v>
      </c>
      <c r="D833" s="108">
        <v>41518</v>
      </c>
      <c r="E833" s="109">
        <f t="shared" si="15"/>
        <v>9</v>
      </c>
      <c r="F833" s="109" t="s">
        <v>50</v>
      </c>
      <c r="G833" s="2" t="s">
        <v>61</v>
      </c>
      <c r="H833" s="2" t="s">
        <v>62</v>
      </c>
      <c r="I833" s="2" t="s">
        <v>43</v>
      </c>
      <c r="J833" s="112">
        <v>3923012.4475718406</v>
      </c>
      <c r="K833" s="110"/>
    </row>
    <row r="834" spans="1:11" x14ac:dyDescent="0.25">
      <c r="A834" s="2" t="s">
        <v>63</v>
      </c>
      <c r="B834" s="2" t="s">
        <v>49</v>
      </c>
      <c r="C834" s="2" t="s">
        <v>47</v>
      </c>
      <c r="D834" s="108">
        <v>41548</v>
      </c>
      <c r="E834" s="109">
        <f t="shared" si="15"/>
        <v>10</v>
      </c>
      <c r="F834" s="109" t="s">
        <v>50</v>
      </c>
      <c r="G834" s="2" t="s">
        <v>61</v>
      </c>
      <c r="H834" s="2" t="s">
        <v>62</v>
      </c>
      <c r="I834" s="2" t="s">
        <v>43</v>
      </c>
      <c r="J834" s="112">
        <v>5304755.0634176014</v>
      </c>
      <c r="K834" s="110"/>
    </row>
    <row r="835" spans="1:11" x14ac:dyDescent="0.25">
      <c r="A835" s="2" t="s">
        <v>63</v>
      </c>
      <c r="B835" s="2" t="s">
        <v>49</v>
      </c>
      <c r="C835" s="2" t="s">
        <v>47</v>
      </c>
      <c r="D835" s="108">
        <v>41579</v>
      </c>
      <c r="E835" s="109">
        <f t="shared" si="15"/>
        <v>11</v>
      </c>
      <c r="F835" s="109" t="s">
        <v>50</v>
      </c>
      <c r="G835" s="2" t="s">
        <v>61</v>
      </c>
      <c r="H835" s="2" t="s">
        <v>62</v>
      </c>
      <c r="I835" s="2" t="s">
        <v>43</v>
      </c>
      <c r="J835" s="112">
        <v>5796055.2061697599</v>
      </c>
      <c r="K835" s="110"/>
    </row>
    <row r="836" spans="1:11" x14ac:dyDescent="0.25">
      <c r="A836" s="2" t="s">
        <v>63</v>
      </c>
      <c r="B836" s="2" t="s">
        <v>49</v>
      </c>
      <c r="C836" s="2" t="s">
        <v>47</v>
      </c>
      <c r="D836" s="108">
        <v>41609</v>
      </c>
      <c r="E836" s="109">
        <f t="shared" si="15"/>
        <v>12</v>
      </c>
      <c r="F836" s="109" t="s">
        <v>50</v>
      </c>
      <c r="G836" s="2" t="s">
        <v>61</v>
      </c>
      <c r="H836" s="2" t="s">
        <v>62</v>
      </c>
      <c r="I836" s="2" t="s">
        <v>43</v>
      </c>
      <c r="J836" s="112">
        <v>2778318.7637284808</v>
      </c>
      <c r="K836" s="110"/>
    </row>
    <row r="837" spans="1:11" x14ac:dyDescent="0.25">
      <c r="A837" s="2" t="s">
        <v>63</v>
      </c>
      <c r="B837" s="2" t="s">
        <v>49</v>
      </c>
      <c r="C837" s="2" t="s">
        <v>47</v>
      </c>
      <c r="D837" s="108">
        <v>41640</v>
      </c>
      <c r="E837" s="109">
        <f t="shared" si="15"/>
        <v>1</v>
      </c>
      <c r="F837" s="109" t="s">
        <v>50</v>
      </c>
      <c r="G837" s="2" t="s">
        <v>61</v>
      </c>
      <c r="H837" s="2" t="s">
        <v>62</v>
      </c>
      <c r="I837" s="2" t="s">
        <v>43</v>
      </c>
      <c r="J837" s="112">
        <v>2890095.0972502003</v>
      </c>
      <c r="K837" s="110"/>
    </row>
    <row r="838" spans="1:11" x14ac:dyDescent="0.25">
      <c r="A838" s="2" t="s">
        <v>63</v>
      </c>
      <c r="B838" s="2" t="s">
        <v>49</v>
      </c>
      <c r="C838" s="2" t="s">
        <v>47</v>
      </c>
      <c r="D838" s="108">
        <v>41671</v>
      </c>
      <c r="E838" s="109">
        <f t="shared" si="15"/>
        <v>2</v>
      </c>
      <c r="F838" s="109" t="s">
        <v>50</v>
      </c>
      <c r="G838" s="2" t="s">
        <v>61</v>
      </c>
      <c r="H838" s="2" t="s">
        <v>62</v>
      </c>
      <c r="I838" s="2" t="s">
        <v>43</v>
      </c>
      <c r="J838" s="112">
        <v>3360449.90644272</v>
      </c>
      <c r="K838" s="110"/>
    </row>
    <row r="839" spans="1:11" x14ac:dyDescent="0.25">
      <c r="A839" s="2" t="s">
        <v>63</v>
      </c>
      <c r="B839" s="2" t="s">
        <v>49</v>
      </c>
      <c r="C839" s="2" t="s">
        <v>47</v>
      </c>
      <c r="D839" s="108">
        <v>41699</v>
      </c>
      <c r="E839" s="109">
        <f t="shared" si="15"/>
        <v>3</v>
      </c>
      <c r="F839" s="109" t="s">
        <v>50</v>
      </c>
      <c r="G839" s="2" t="s">
        <v>61</v>
      </c>
      <c r="H839" s="2" t="s">
        <v>62</v>
      </c>
      <c r="I839" s="2" t="s">
        <v>43</v>
      </c>
      <c r="J839" s="112">
        <v>2808562.4972675201</v>
      </c>
      <c r="K839" s="110"/>
    </row>
    <row r="840" spans="1:11" x14ac:dyDescent="0.25">
      <c r="A840" s="2" t="s">
        <v>63</v>
      </c>
      <c r="B840" s="2" t="s">
        <v>49</v>
      </c>
      <c r="C840" s="2" t="s">
        <v>47</v>
      </c>
      <c r="D840" s="108">
        <v>41730</v>
      </c>
      <c r="E840" s="109">
        <f t="shared" si="15"/>
        <v>4</v>
      </c>
      <c r="F840" s="109" t="s">
        <v>50</v>
      </c>
      <c r="G840" s="2" t="s">
        <v>61</v>
      </c>
      <c r="H840" s="2" t="s">
        <v>62</v>
      </c>
      <c r="I840" s="2" t="s">
        <v>43</v>
      </c>
      <c r="J840" s="112">
        <v>3278176.1271341606</v>
      </c>
      <c r="K840" s="110"/>
    </row>
    <row r="841" spans="1:11" x14ac:dyDescent="0.25">
      <c r="A841" s="2" t="s">
        <v>63</v>
      </c>
      <c r="B841" s="2" t="s">
        <v>49</v>
      </c>
      <c r="C841" s="2" t="s">
        <v>47</v>
      </c>
      <c r="D841" s="108">
        <v>41760</v>
      </c>
      <c r="E841" s="109">
        <f t="shared" si="15"/>
        <v>5</v>
      </c>
      <c r="F841" s="109" t="s">
        <v>50</v>
      </c>
      <c r="G841" s="2" t="s">
        <v>61</v>
      </c>
      <c r="H841" s="2" t="s">
        <v>62</v>
      </c>
      <c r="I841" s="2" t="s">
        <v>43</v>
      </c>
      <c r="J841" s="112">
        <v>3653895.7708680006</v>
      </c>
      <c r="K841" s="110"/>
    </row>
    <row r="842" spans="1:11" x14ac:dyDescent="0.25">
      <c r="A842" s="2" t="s">
        <v>63</v>
      </c>
      <c r="B842" s="2" t="s">
        <v>49</v>
      </c>
      <c r="C842" s="2" t="s">
        <v>47</v>
      </c>
      <c r="D842" s="108">
        <v>41791</v>
      </c>
      <c r="E842" s="109">
        <f t="shared" si="15"/>
        <v>6</v>
      </c>
      <c r="F842" s="109" t="s">
        <v>50</v>
      </c>
      <c r="G842" s="2" t="s">
        <v>61</v>
      </c>
      <c r="H842" s="2" t="s">
        <v>62</v>
      </c>
      <c r="I842" s="2" t="s">
        <v>43</v>
      </c>
      <c r="J842" s="112">
        <v>1788228.1705142399</v>
      </c>
      <c r="K842" s="110"/>
    </row>
    <row r="843" spans="1:11" x14ac:dyDescent="0.25">
      <c r="A843" s="2" t="s">
        <v>63</v>
      </c>
      <c r="B843" s="2" t="s">
        <v>49</v>
      </c>
      <c r="C843" s="2" t="s">
        <v>48</v>
      </c>
      <c r="D843" s="108">
        <v>41456</v>
      </c>
      <c r="E843" s="2">
        <v>7</v>
      </c>
      <c r="F843" s="2" t="s">
        <v>50</v>
      </c>
      <c r="G843" s="2" t="s">
        <v>51</v>
      </c>
      <c r="H843" s="2" t="s">
        <v>52</v>
      </c>
      <c r="I843" s="2" t="s">
        <v>43</v>
      </c>
      <c r="J843" s="112">
        <v>2433222.1515178396</v>
      </c>
      <c r="K843" s="110"/>
    </row>
    <row r="844" spans="1:11" x14ac:dyDescent="0.25">
      <c r="A844" s="2" t="s">
        <v>63</v>
      </c>
      <c r="B844" s="2" t="s">
        <v>49</v>
      </c>
      <c r="C844" s="2" t="s">
        <v>48</v>
      </c>
      <c r="D844" s="108">
        <v>41487</v>
      </c>
      <c r="E844" s="2">
        <v>8</v>
      </c>
      <c r="F844" s="2" t="s">
        <v>50</v>
      </c>
      <c r="G844" s="2" t="s">
        <v>51</v>
      </c>
      <c r="H844" s="2" t="s">
        <v>52</v>
      </c>
      <c r="I844" s="2" t="s">
        <v>43</v>
      </c>
      <c r="J844" s="112">
        <v>2086825.2357197695</v>
      </c>
      <c r="K844" s="110"/>
    </row>
    <row r="845" spans="1:11" x14ac:dyDescent="0.25">
      <c r="A845" s="2" t="s">
        <v>63</v>
      </c>
      <c r="B845" s="2" t="s">
        <v>49</v>
      </c>
      <c r="C845" s="2" t="s">
        <v>48</v>
      </c>
      <c r="D845" s="108">
        <v>41518</v>
      </c>
      <c r="E845" s="2">
        <v>9</v>
      </c>
      <c r="F845" s="2" t="s">
        <v>50</v>
      </c>
      <c r="G845" s="2" t="s">
        <v>51</v>
      </c>
      <c r="H845" s="2" t="s">
        <v>52</v>
      </c>
      <c r="I845" s="2" t="s">
        <v>43</v>
      </c>
      <c r="J845" s="112">
        <v>2578988.7463329984</v>
      </c>
      <c r="K845" s="110"/>
    </row>
    <row r="846" spans="1:11" x14ac:dyDescent="0.25">
      <c r="A846" s="2" t="s">
        <v>63</v>
      </c>
      <c r="B846" s="2" t="s">
        <v>49</v>
      </c>
      <c r="C846" s="2" t="s">
        <v>48</v>
      </c>
      <c r="D846" s="108">
        <v>41548</v>
      </c>
      <c r="E846" s="2">
        <v>10</v>
      </c>
      <c r="F846" s="2" t="s">
        <v>50</v>
      </c>
      <c r="G846" s="2" t="s">
        <v>51</v>
      </c>
      <c r="H846" s="2" t="s">
        <v>52</v>
      </c>
      <c r="I846" s="2" t="s">
        <v>43</v>
      </c>
      <c r="J846" s="112">
        <v>2227535.3634992633</v>
      </c>
      <c r="K846" s="110"/>
    </row>
    <row r="847" spans="1:11" x14ac:dyDescent="0.25">
      <c r="A847" s="2" t="s">
        <v>63</v>
      </c>
      <c r="B847" s="2" t="s">
        <v>49</v>
      </c>
      <c r="C847" s="2" t="s">
        <v>48</v>
      </c>
      <c r="D847" s="108">
        <v>41579</v>
      </c>
      <c r="E847" s="2">
        <v>11</v>
      </c>
      <c r="F847" s="2" t="s">
        <v>50</v>
      </c>
      <c r="G847" s="2" t="s">
        <v>51</v>
      </c>
      <c r="H847" s="2" t="s">
        <v>52</v>
      </c>
      <c r="I847" s="2" t="s">
        <v>43</v>
      </c>
      <c r="J847" s="112">
        <v>1957986.2244688198</v>
      </c>
      <c r="K847" s="110"/>
    </row>
    <row r="848" spans="1:11" x14ac:dyDescent="0.25">
      <c r="A848" s="2" t="s">
        <v>63</v>
      </c>
      <c r="B848" s="2" t="s">
        <v>49</v>
      </c>
      <c r="C848" s="2" t="s">
        <v>48</v>
      </c>
      <c r="D848" s="108">
        <v>41609</v>
      </c>
      <c r="E848" s="2">
        <v>12</v>
      </c>
      <c r="F848" s="2" t="s">
        <v>50</v>
      </c>
      <c r="G848" s="2" t="s">
        <v>51</v>
      </c>
      <c r="H848" s="2" t="s">
        <v>52</v>
      </c>
      <c r="I848" s="2" t="s">
        <v>43</v>
      </c>
      <c r="J848" s="112">
        <v>1319140.1133043088</v>
      </c>
      <c r="K848" s="110"/>
    </row>
    <row r="849" spans="1:11" x14ac:dyDescent="0.25">
      <c r="A849" s="2" t="s">
        <v>63</v>
      </c>
      <c r="B849" s="2" t="s">
        <v>49</v>
      </c>
      <c r="C849" s="2" t="s">
        <v>48</v>
      </c>
      <c r="D849" s="108">
        <v>41640</v>
      </c>
      <c r="E849" s="2">
        <v>1</v>
      </c>
      <c r="F849" s="2" t="s">
        <v>50</v>
      </c>
      <c r="G849" s="2" t="s">
        <v>51</v>
      </c>
      <c r="H849" s="2" t="s">
        <v>52</v>
      </c>
      <c r="I849" s="2" t="s">
        <v>43</v>
      </c>
      <c r="J849" s="112">
        <v>1419201.629526681</v>
      </c>
      <c r="K849" s="110"/>
    </row>
    <row r="850" spans="1:11" x14ac:dyDescent="0.25">
      <c r="A850" s="2" t="s">
        <v>63</v>
      </c>
      <c r="B850" s="2" t="s">
        <v>49</v>
      </c>
      <c r="C850" s="2" t="s">
        <v>48</v>
      </c>
      <c r="D850" s="108">
        <v>41671</v>
      </c>
      <c r="E850" s="2">
        <v>2</v>
      </c>
      <c r="F850" s="2" t="s">
        <v>50</v>
      </c>
      <c r="G850" s="2" t="s">
        <v>51</v>
      </c>
      <c r="H850" s="2" t="s">
        <v>52</v>
      </c>
      <c r="I850" s="2" t="s">
        <v>43</v>
      </c>
      <c r="J850" s="112">
        <v>1260368.462282202</v>
      </c>
      <c r="K850" s="110"/>
    </row>
    <row r="851" spans="1:11" x14ac:dyDescent="0.25">
      <c r="A851" s="2" t="s">
        <v>63</v>
      </c>
      <c r="B851" s="2" t="s">
        <v>49</v>
      </c>
      <c r="C851" s="2" t="s">
        <v>48</v>
      </c>
      <c r="D851" s="108">
        <v>41699</v>
      </c>
      <c r="E851" s="2">
        <v>3</v>
      </c>
      <c r="F851" s="2" t="s">
        <v>50</v>
      </c>
      <c r="G851" s="2" t="s">
        <v>51</v>
      </c>
      <c r="H851" s="2" t="s">
        <v>52</v>
      </c>
      <c r="I851" s="2" t="s">
        <v>43</v>
      </c>
      <c r="J851" s="112">
        <v>1788457.9462718377</v>
      </c>
      <c r="K851" s="110"/>
    </row>
    <row r="852" spans="1:11" x14ac:dyDescent="0.25">
      <c r="A852" s="2" t="s">
        <v>63</v>
      </c>
      <c r="B852" s="2" t="s">
        <v>49</v>
      </c>
      <c r="C852" s="2" t="s">
        <v>48</v>
      </c>
      <c r="D852" s="108">
        <v>41730</v>
      </c>
      <c r="E852" s="2">
        <v>4</v>
      </c>
      <c r="F852" s="2" t="s">
        <v>50</v>
      </c>
      <c r="G852" s="2" t="s">
        <v>51</v>
      </c>
      <c r="H852" s="2" t="s">
        <v>52</v>
      </c>
      <c r="I852" s="2" t="s">
        <v>43</v>
      </c>
      <c r="J852" s="112">
        <v>1016783.8012342919</v>
      </c>
      <c r="K852" s="110"/>
    </row>
    <row r="853" spans="1:11" x14ac:dyDescent="0.25">
      <c r="A853" s="2" t="s">
        <v>63</v>
      </c>
      <c r="B853" s="2" t="s">
        <v>49</v>
      </c>
      <c r="C853" s="2" t="s">
        <v>48</v>
      </c>
      <c r="D853" s="108">
        <v>41760</v>
      </c>
      <c r="E853" s="2">
        <v>5</v>
      </c>
      <c r="F853" s="2" t="s">
        <v>50</v>
      </c>
      <c r="G853" s="2" t="s">
        <v>51</v>
      </c>
      <c r="H853" s="2" t="s">
        <v>52</v>
      </c>
      <c r="I853" s="2" t="s">
        <v>43</v>
      </c>
      <c r="J853" s="112">
        <v>1240420.7591332828</v>
      </c>
      <c r="K853" s="110"/>
    </row>
    <row r="854" spans="1:11" x14ac:dyDescent="0.25">
      <c r="A854" s="2" t="s">
        <v>63</v>
      </c>
      <c r="B854" s="2" t="s">
        <v>49</v>
      </c>
      <c r="C854" s="2" t="s">
        <v>48</v>
      </c>
      <c r="D854" s="108">
        <v>41791</v>
      </c>
      <c r="E854" s="2">
        <v>6</v>
      </c>
      <c r="F854" s="2" t="s">
        <v>50</v>
      </c>
      <c r="G854" s="2" t="s">
        <v>51</v>
      </c>
      <c r="H854" s="2" t="s">
        <v>52</v>
      </c>
      <c r="I854" s="2" t="s">
        <v>43</v>
      </c>
      <c r="J854" s="112">
        <v>2103059.7980945962</v>
      </c>
      <c r="K854" s="110"/>
    </row>
    <row r="855" spans="1:11" x14ac:dyDescent="0.25">
      <c r="A855" s="2" t="s">
        <v>63</v>
      </c>
      <c r="B855" s="2" t="s">
        <v>49</v>
      </c>
      <c r="C855" s="2" t="s">
        <v>48</v>
      </c>
      <c r="D855" s="108">
        <v>41456</v>
      </c>
      <c r="E855" s="2">
        <v>7</v>
      </c>
      <c r="F855" s="2" t="s">
        <v>50</v>
      </c>
      <c r="G855" s="2" t="s">
        <v>53</v>
      </c>
      <c r="H855" s="2" t="s">
        <v>54</v>
      </c>
      <c r="I855" s="2" t="s">
        <v>43</v>
      </c>
      <c r="J855" s="112">
        <v>1332883.4370402915</v>
      </c>
      <c r="K855" s="110"/>
    </row>
    <row r="856" spans="1:11" x14ac:dyDescent="0.25">
      <c r="A856" s="2" t="s">
        <v>63</v>
      </c>
      <c r="B856" s="2" t="s">
        <v>49</v>
      </c>
      <c r="C856" s="2" t="s">
        <v>48</v>
      </c>
      <c r="D856" s="108">
        <v>41487</v>
      </c>
      <c r="E856" s="2">
        <v>8</v>
      </c>
      <c r="F856" s="2" t="s">
        <v>50</v>
      </c>
      <c r="G856" s="2" t="s">
        <v>53</v>
      </c>
      <c r="H856" s="2" t="s">
        <v>54</v>
      </c>
      <c r="I856" s="2" t="s">
        <v>43</v>
      </c>
      <c r="J856" s="112">
        <v>1151288.886269808</v>
      </c>
      <c r="K856" s="110"/>
    </row>
    <row r="857" spans="1:11" x14ac:dyDescent="0.25">
      <c r="A857" s="2" t="s">
        <v>63</v>
      </c>
      <c r="B857" s="2" t="s">
        <v>49</v>
      </c>
      <c r="C857" s="2" t="s">
        <v>48</v>
      </c>
      <c r="D857" s="108">
        <v>41518</v>
      </c>
      <c r="E857" s="2">
        <v>9</v>
      </c>
      <c r="F857" s="2" t="s">
        <v>50</v>
      </c>
      <c r="G857" s="2" t="s">
        <v>53</v>
      </c>
      <c r="H857" s="2" t="s">
        <v>54</v>
      </c>
      <c r="I857" s="2" t="s">
        <v>43</v>
      </c>
      <c r="J857" s="112">
        <v>1434960.2579417818</v>
      </c>
      <c r="K857" s="110"/>
    </row>
    <row r="858" spans="1:11" x14ac:dyDescent="0.25">
      <c r="A858" s="2" t="s">
        <v>63</v>
      </c>
      <c r="B858" s="2" t="s">
        <v>49</v>
      </c>
      <c r="C858" s="2" t="s">
        <v>48</v>
      </c>
      <c r="D858" s="108">
        <v>41548</v>
      </c>
      <c r="E858" s="2">
        <v>10</v>
      </c>
      <c r="F858" s="2" t="s">
        <v>50</v>
      </c>
      <c r="G858" s="2" t="s">
        <v>53</v>
      </c>
      <c r="H858" s="2" t="s">
        <v>54</v>
      </c>
      <c r="I858" s="2" t="s">
        <v>43</v>
      </c>
      <c r="J858" s="112">
        <v>1261225.5178525469</v>
      </c>
      <c r="K858" s="110"/>
    </row>
    <row r="859" spans="1:11" x14ac:dyDescent="0.25">
      <c r="A859" s="2" t="s">
        <v>63</v>
      </c>
      <c r="B859" s="2" t="s">
        <v>49</v>
      </c>
      <c r="C859" s="2" t="s">
        <v>48</v>
      </c>
      <c r="D859" s="108">
        <v>41579</v>
      </c>
      <c r="E859" s="2">
        <v>11</v>
      </c>
      <c r="F859" s="2" t="s">
        <v>50</v>
      </c>
      <c r="G859" s="2" t="s">
        <v>53</v>
      </c>
      <c r="H859" s="2" t="s">
        <v>54</v>
      </c>
      <c r="I859" s="2" t="s">
        <v>43</v>
      </c>
      <c r="J859" s="112">
        <v>1020345.9299794802</v>
      </c>
      <c r="K859" s="110"/>
    </row>
    <row r="860" spans="1:11" x14ac:dyDescent="0.25">
      <c r="A860" s="2" t="s">
        <v>63</v>
      </c>
      <c r="B860" s="2" t="s">
        <v>49</v>
      </c>
      <c r="C860" s="2" t="s">
        <v>48</v>
      </c>
      <c r="D860" s="108">
        <v>41609</v>
      </c>
      <c r="E860" s="2">
        <v>12</v>
      </c>
      <c r="F860" s="2" t="s">
        <v>50</v>
      </c>
      <c r="G860" s="2" t="s">
        <v>53</v>
      </c>
      <c r="H860" s="2" t="s">
        <v>54</v>
      </c>
      <c r="I860" s="2" t="s">
        <v>43</v>
      </c>
      <c r="J860" s="112">
        <v>756329.43025765126</v>
      </c>
      <c r="K860" s="110"/>
    </row>
    <row r="861" spans="1:11" x14ac:dyDescent="0.25">
      <c r="A861" s="2" t="s">
        <v>63</v>
      </c>
      <c r="B861" s="2" t="s">
        <v>49</v>
      </c>
      <c r="C861" s="2" t="s">
        <v>48</v>
      </c>
      <c r="D861" s="108">
        <v>41640</v>
      </c>
      <c r="E861" s="2">
        <v>1</v>
      </c>
      <c r="F861" s="2" t="s">
        <v>50</v>
      </c>
      <c r="G861" s="2" t="s">
        <v>53</v>
      </c>
      <c r="H861" s="2" t="s">
        <v>54</v>
      </c>
      <c r="I861" s="2" t="s">
        <v>43</v>
      </c>
      <c r="J861" s="112">
        <v>835307.17053299106</v>
      </c>
      <c r="K861" s="110"/>
    </row>
    <row r="862" spans="1:11" x14ac:dyDescent="0.25">
      <c r="A862" s="2" t="s">
        <v>63</v>
      </c>
      <c r="B862" s="2" t="s">
        <v>49</v>
      </c>
      <c r="C862" s="2" t="s">
        <v>48</v>
      </c>
      <c r="D862" s="108">
        <v>41671</v>
      </c>
      <c r="E862" s="2">
        <v>2</v>
      </c>
      <c r="F862" s="2" t="s">
        <v>50</v>
      </c>
      <c r="G862" s="2" t="s">
        <v>53</v>
      </c>
      <c r="H862" s="2" t="s">
        <v>54</v>
      </c>
      <c r="I862" s="2" t="s">
        <v>43</v>
      </c>
      <c r="J862" s="112">
        <v>708560.45670208498</v>
      </c>
      <c r="K862" s="110"/>
    </row>
    <row r="863" spans="1:11" x14ac:dyDescent="0.25">
      <c r="A863" s="2" t="s">
        <v>63</v>
      </c>
      <c r="B863" s="2" t="s">
        <v>49</v>
      </c>
      <c r="C863" s="2" t="s">
        <v>48</v>
      </c>
      <c r="D863" s="108">
        <v>41699</v>
      </c>
      <c r="E863" s="2">
        <v>3</v>
      </c>
      <c r="F863" s="2" t="s">
        <v>50</v>
      </c>
      <c r="G863" s="2" t="s">
        <v>53</v>
      </c>
      <c r="H863" s="2" t="s">
        <v>54</v>
      </c>
      <c r="I863" s="2" t="s">
        <v>43</v>
      </c>
      <c r="J863" s="112">
        <v>961197.10847725498</v>
      </c>
      <c r="K863" s="110"/>
    </row>
    <row r="864" spans="1:11" x14ac:dyDescent="0.25">
      <c r="A864" s="2" t="s">
        <v>63</v>
      </c>
      <c r="B864" s="2" t="s">
        <v>49</v>
      </c>
      <c r="C864" s="2" t="s">
        <v>48</v>
      </c>
      <c r="D864" s="108">
        <v>41730</v>
      </c>
      <c r="E864" s="2">
        <v>4</v>
      </c>
      <c r="F864" s="2" t="s">
        <v>50</v>
      </c>
      <c r="G864" s="2" t="s">
        <v>53</v>
      </c>
      <c r="H864" s="2" t="s">
        <v>54</v>
      </c>
      <c r="I864" s="2" t="s">
        <v>43</v>
      </c>
      <c r="J864" s="112">
        <v>570279.25121684396</v>
      </c>
      <c r="K864" s="110"/>
    </row>
    <row r="865" spans="1:11" x14ac:dyDescent="0.25">
      <c r="A865" s="2" t="s">
        <v>63</v>
      </c>
      <c r="B865" s="2" t="s">
        <v>49</v>
      </c>
      <c r="C865" s="2" t="s">
        <v>48</v>
      </c>
      <c r="D865" s="108">
        <v>41760</v>
      </c>
      <c r="E865" s="2">
        <v>5</v>
      </c>
      <c r="F865" s="2" t="s">
        <v>50</v>
      </c>
      <c r="G865" s="2" t="s">
        <v>53</v>
      </c>
      <c r="H865" s="2" t="s">
        <v>54</v>
      </c>
      <c r="I865" s="2" t="s">
        <v>43</v>
      </c>
      <c r="J865" s="112">
        <v>712090.36311285582</v>
      </c>
      <c r="K865" s="110"/>
    </row>
    <row r="866" spans="1:11" x14ac:dyDescent="0.25">
      <c r="A866" s="2" t="s">
        <v>63</v>
      </c>
      <c r="B866" s="2" t="s">
        <v>49</v>
      </c>
      <c r="C866" s="2" t="s">
        <v>48</v>
      </c>
      <c r="D866" s="108">
        <v>41791</v>
      </c>
      <c r="E866" s="2">
        <v>6</v>
      </c>
      <c r="F866" s="2" t="s">
        <v>50</v>
      </c>
      <c r="G866" s="2" t="s">
        <v>53</v>
      </c>
      <c r="H866" s="2" t="s">
        <v>54</v>
      </c>
      <c r="I866" s="2" t="s">
        <v>43</v>
      </c>
      <c r="J866" s="112">
        <v>1333561.9610866704</v>
      </c>
      <c r="K866" s="110"/>
    </row>
    <row r="867" spans="1:11" x14ac:dyDescent="0.25">
      <c r="A867" s="2" t="s">
        <v>63</v>
      </c>
      <c r="B867" s="2" t="s">
        <v>49</v>
      </c>
      <c r="C867" s="2" t="s">
        <v>48</v>
      </c>
      <c r="D867" s="108">
        <v>41456</v>
      </c>
      <c r="E867" s="2">
        <v>7</v>
      </c>
      <c r="F867" s="2" t="s">
        <v>50</v>
      </c>
      <c r="G867" s="2" t="s">
        <v>53</v>
      </c>
      <c r="H867" s="2" t="s">
        <v>55</v>
      </c>
      <c r="I867" s="2" t="s">
        <v>43</v>
      </c>
      <c r="J867" s="112">
        <v>1205625.4827113249</v>
      </c>
      <c r="K867" s="110"/>
    </row>
    <row r="868" spans="1:11" x14ac:dyDescent="0.25">
      <c r="A868" s="2" t="s">
        <v>63</v>
      </c>
      <c r="B868" s="2" t="s">
        <v>49</v>
      </c>
      <c r="C868" s="2" t="s">
        <v>48</v>
      </c>
      <c r="D868" s="108">
        <v>41487</v>
      </c>
      <c r="E868" s="2">
        <v>8</v>
      </c>
      <c r="F868" s="2" t="s">
        <v>50</v>
      </c>
      <c r="G868" s="2" t="s">
        <v>53</v>
      </c>
      <c r="H868" s="2" t="s">
        <v>55</v>
      </c>
      <c r="I868" s="2" t="s">
        <v>43</v>
      </c>
      <c r="J868" s="112">
        <v>1061002.5545301</v>
      </c>
      <c r="K868" s="110"/>
    </row>
    <row r="869" spans="1:11" x14ac:dyDescent="0.25">
      <c r="A869" s="2" t="s">
        <v>63</v>
      </c>
      <c r="B869" s="2" t="s">
        <v>49</v>
      </c>
      <c r="C869" s="2" t="s">
        <v>48</v>
      </c>
      <c r="D869" s="108">
        <v>41518</v>
      </c>
      <c r="E869" s="2">
        <v>9</v>
      </c>
      <c r="F869" s="2" t="s">
        <v>50</v>
      </c>
      <c r="G869" s="2" t="s">
        <v>53</v>
      </c>
      <c r="H869" s="2" t="s">
        <v>55</v>
      </c>
      <c r="I869" s="2" t="s">
        <v>43</v>
      </c>
      <c r="J869" s="112">
        <v>1277106.2932592249</v>
      </c>
      <c r="K869" s="110"/>
    </row>
    <row r="870" spans="1:11" x14ac:dyDescent="0.25">
      <c r="A870" s="2" t="s">
        <v>63</v>
      </c>
      <c r="B870" s="2" t="s">
        <v>49</v>
      </c>
      <c r="C870" s="2" t="s">
        <v>48</v>
      </c>
      <c r="D870" s="108">
        <v>41548</v>
      </c>
      <c r="E870" s="2">
        <v>10</v>
      </c>
      <c r="F870" s="2" t="s">
        <v>50</v>
      </c>
      <c r="G870" s="2" t="s">
        <v>53</v>
      </c>
      <c r="H870" s="2" t="s">
        <v>55</v>
      </c>
      <c r="I870" s="2" t="s">
        <v>43</v>
      </c>
      <c r="J870" s="112">
        <v>1116349.389116325</v>
      </c>
      <c r="K870" s="110"/>
    </row>
    <row r="871" spans="1:11" x14ac:dyDescent="0.25">
      <c r="A871" s="2" t="s">
        <v>63</v>
      </c>
      <c r="B871" s="2" t="s">
        <v>49</v>
      </c>
      <c r="C871" s="2" t="s">
        <v>48</v>
      </c>
      <c r="D871" s="108">
        <v>41579</v>
      </c>
      <c r="E871" s="2">
        <v>11</v>
      </c>
      <c r="F871" s="2" t="s">
        <v>50</v>
      </c>
      <c r="G871" s="2" t="s">
        <v>53</v>
      </c>
      <c r="H871" s="2" t="s">
        <v>55</v>
      </c>
      <c r="I871" s="2" t="s">
        <v>43</v>
      </c>
      <c r="J871" s="112">
        <v>932858.39093923138</v>
      </c>
      <c r="K871" s="110"/>
    </row>
    <row r="872" spans="1:11" x14ac:dyDescent="0.25">
      <c r="A872" s="2" t="s">
        <v>63</v>
      </c>
      <c r="B872" s="2" t="s">
        <v>49</v>
      </c>
      <c r="C872" s="2" t="s">
        <v>48</v>
      </c>
      <c r="D872" s="108">
        <v>41609</v>
      </c>
      <c r="E872" s="2">
        <v>12</v>
      </c>
      <c r="F872" s="2" t="s">
        <v>50</v>
      </c>
      <c r="G872" s="2" t="s">
        <v>53</v>
      </c>
      <c r="H872" s="2" t="s">
        <v>55</v>
      </c>
      <c r="I872" s="2" t="s">
        <v>43</v>
      </c>
      <c r="J872" s="112">
        <v>739422.19930556254</v>
      </c>
      <c r="K872" s="110"/>
    </row>
    <row r="873" spans="1:11" x14ac:dyDescent="0.25">
      <c r="A873" s="2" t="s">
        <v>63</v>
      </c>
      <c r="B873" s="2" t="s">
        <v>49</v>
      </c>
      <c r="C873" s="2" t="s">
        <v>48</v>
      </c>
      <c r="D873" s="108">
        <v>41640</v>
      </c>
      <c r="E873" s="2">
        <v>1</v>
      </c>
      <c r="F873" s="2" t="s">
        <v>50</v>
      </c>
      <c r="G873" s="2" t="s">
        <v>53</v>
      </c>
      <c r="H873" s="2" t="s">
        <v>55</v>
      </c>
      <c r="I873" s="2" t="s">
        <v>43</v>
      </c>
      <c r="J873" s="112">
        <v>739944.9965933999</v>
      </c>
      <c r="K873" s="110"/>
    </row>
    <row r="874" spans="1:11" x14ac:dyDescent="0.25">
      <c r="A874" s="2" t="s">
        <v>63</v>
      </c>
      <c r="B874" s="2" t="s">
        <v>49</v>
      </c>
      <c r="C874" s="2" t="s">
        <v>48</v>
      </c>
      <c r="D874" s="108">
        <v>41671</v>
      </c>
      <c r="E874" s="2">
        <v>2</v>
      </c>
      <c r="F874" s="2" t="s">
        <v>50</v>
      </c>
      <c r="G874" s="2" t="s">
        <v>53</v>
      </c>
      <c r="H874" s="2" t="s">
        <v>55</v>
      </c>
      <c r="I874" s="2" t="s">
        <v>43</v>
      </c>
      <c r="J874" s="112">
        <v>666405.86063951231</v>
      </c>
      <c r="K874" s="110"/>
    </row>
    <row r="875" spans="1:11" x14ac:dyDescent="0.25">
      <c r="A875" s="2" t="s">
        <v>63</v>
      </c>
      <c r="B875" s="2" t="s">
        <v>49</v>
      </c>
      <c r="C875" s="2" t="s">
        <v>48</v>
      </c>
      <c r="D875" s="108">
        <v>41699</v>
      </c>
      <c r="E875" s="2">
        <v>3</v>
      </c>
      <c r="F875" s="2" t="s">
        <v>50</v>
      </c>
      <c r="G875" s="2" t="s">
        <v>53</v>
      </c>
      <c r="H875" s="2" t="s">
        <v>55</v>
      </c>
      <c r="I875" s="2" t="s">
        <v>43</v>
      </c>
      <c r="J875" s="112">
        <v>964934.72717118752</v>
      </c>
      <c r="K875" s="110"/>
    </row>
    <row r="876" spans="1:11" x14ac:dyDescent="0.25">
      <c r="A876" s="2" t="s">
        <v>63</v>
      </c>
      <c r="B876" s="2" t="s">
        <v>49</v>
      </c>
      <c r="C876" s="2" t="s">
        <v>48</v>
      </c>
      <c r="D876" s="108">
        <v>41730</v>
      </c>
      <c r="E876" s="2">
        <v>4</v>
      </c>
      <c r="F876" s="2" t="s">
        <v>50</v>
      </c>
      <c r="G876" s="2" t="s">
        <v>53</v>
      </c>
      <c r="H876" s="2" t="s">
        <v>55</v>
      </c>
      <c r="I876" s="2" t="s">
        <v>43</v>
      </c>
      <c r="J876" s="112">
        <v>541033.23140099994</v>
      </c>
      <c r="K876" s="110"/>
    </row>
    <row r="877" spans="1:11" x14ac:dyDescent="0.25">
      <c r="A877" s="2" t="s">
        <v>63</v>
      </c>
      <c r="B877" s="2" t="s">
        <v>49</v>
      </c>
      <c r="C877" s="2" t="s">
        <v>48</v>
      </c>
      <c r="D877" s="108">
        <v>41760</v>
      </c>
      <c r="E877" s="2">
        <v>5</v>
      </c>
      <c r="F877" s="2" t="s">
        <v>50</v>
      </c>
      <c r="G877" s="2" t="s">
        <v>53</v>
      </c>
      <c r="H877" s="2" t="s">
        <v>55</v>
      </c>
      <c r="I877" s="2" t="s">
        <v>43</v>
      </c>
      <c r="J877" s="112">
        <v>654984.60439717479</v>
      </c>
      <c r="K877" s="110"/>
    </row>
    <row r="878" spans="1:11" x14ac:dyDescent="0.25">
      <c r="A878" s="2" t="s">
        <v>63</v>
      </c>
      <c r="B878" s="2" t="s">
        <v>49</v>
      </c>
      <c r="C878" s="2" t="s">
        <v>48</v>
      </c>
      <c r="D878" s="108">
        <v>41791</v>
      </c>
      <c r="E878" s="2">
        <v>6</v>
      </c>
      <c r="F878" s="2" t="s">
        <v>50</v>
      </c>
      <c r="G878" s="2" t="s">
        <v>53</v>
      </c>
      <c r="H878" s="2" t="s">
        <v>55</v>
      </c>
      <c r="I878" s="2" t="s">
        <v>43</v>
      </c>
      <c r="J878" s="112">
        <v>1109316.9805072877</v>
      </c>
      <c r="K878" s="110"/>
    </row>
    <row r="879" spans="1:11" x14ac:dyDescent="0.25">
      <c r="A879" s="2" t="s">
        <v>63</v>
      </c>
      <c r="B879" s="2" t="s">
        <v>49</v>
      </c>
      <c r="C879" s="2" t="s">
        <v>48</v>
      </c>
      <c r="D879" s="108">
        <v>41456</v>
      </c>
      <c r="E879" s="2">
        <v>7</v>
      </c>
      <c r="F879" s="2" t="s">
        <v>50</v>
      </c>
      <c r="G879" s="2" t="s">
        <v>56</v>
      </c>
      <c r="H879" s="2" t="s">
        <v>57</v>
      </c>
      <c r="I879" s="2" t="s">
        <v>43</v>
      </c>
      <c r="J879" s="112">
        <v>1134491.3172698508</v>
      </c>
      <c r="K879" s="110"/>
    </row>
    <row r="880" spans="1:11" x14ac:dyDescent="0.25">
      <c r="A880" s="2" t="s">
        <v>63</v>
      </c>
      <c r="B880" s="2" t="s">
        <v>49</v>
      </c>
      <c r="C880" s="2" t="s">
        <v>48</v>
      </c>
      <c r="D880" s="108">
        <v>41487</v>
      </c>
      <c r="E880" s="2">
        <v>8</v>
      </c>
      <c r="F880" s="2" t="s">
        <v>50</v>
      </c>
      <c r="G880" s="2" t="s">
        <v>56</v>
      </c>
      <c r="H880" s="2" t="s">
        <v>57</v>
      </c>
      <c r="I880" s="2" t="s">
        <v>43</v>
      </c>
      <c r="J880" s="112">
        <v>806940.19684530701</v>
      </c>
      <c r="K880" s="110"/>
    </row>
    <row r="881" spans="1:11" x14ac:dyDescent="0.25">
      <c r="A881" s="2" t="s">
        <v>63</v>
      </c>
      <c r="B881" s="2" t="s">
        <v>49</v>
      </c>
      <c r="C881" s="2" t="s">
        <v>48</v>
      </c>
      <c r="D881" s="108">
        <v>41518</v>
      </c>
      <c r="E881" s="2">
        <v>9</v>
      </c>
      <c r="F881" s="2" t="s">
        <v>50</v>
      </c>
      <c r="G881" s="2" t="s">
        <v>56</v>
      </c>
      <c r="H881" s="2" t="s">
        <v>57</v>
      </c>
      <c r="I881" s="2" t="s">
        <v>43</v>
      </c>
      <c r="J881" s="112">
        <v>1151592.8767951606</v>
      </c>
      <c r="K881" s="110"/>
    </row>
    <row r="882" spans="1:11" x14ac:dyDescent="0.25">
      <c r="A882" s="2" t="s">
        <v>63</v>
      </c>
      <c r="B882" s="2" t="s">
        <v>49</v>
      </c>
      <c r="C882" s="2" t="s">
        <v>48</v>
      </c>
      <c r="D882" s="108">
        <v>41548</v>
      </c>
      <c r="E882" s="2">
        <v>10</v>
      </c>
      <c r="F882" s="2" t="s">
        <v>50</v>
      </c>
      <c r="G882" s="2" t="s">
        <v>56</v>
      </c>
      <c r="H882" s="2" t="s">
        <v>57</v>
      </c>
      <c r="I882" s="2" t="s">
        <v>43</v>
      </c>
      <c r="J882" s="112">
        <v>953018.83364781574</v>
      </c>
      <c r="K882" s="110"/>
    </row>
    <row r="883" spans="1:11" x14ac:dyDescent="0.25">
      <c r="A883" s="2" t="s">
        <v>63</v>
      </c>
      <c r="B883" s="2" t="s">
        <v>49</v>
      </c>
      <c r="C883" s="2" t="s">
        <v>48</v>
      </c>
      <c r="D883" s="108">
        <v>41579</v>
      </c>
      <c r="E883" s="2">
        <v>11</v>
      </c>
      <c r="F883" s="2" t="s">
        <v>50</v>
      </c>
      <c r="G883" s="2" t="s">
        <v>56</v>
      </c>
      <c r="H883" s="2" t="s">
        <v>57</v>
      </c>
      <c r="I883" s="2" t="s">
        <v>43</v>
      </c>
      <c r="J883" s="112">
        <v>850734.32784846472</v>
      </c>
      <c r="K883" s="110"/>
    </row>
    <row r="884" spans="1:11" x14ac:dyDescent="0.25">
      <c r="A884" s="2" t="s">
        <v>63</v>
      </c>
      <c r="B884" s="2" t="s">
        <v>49</v>
      </c>
      <c r="C884" s="2" t="s">
        <v>48</v>
      </c>
      <c r="D884" s="108">
        <v>41609</v>
      </c>
      <c r="E884" s="2">
        <v>12</v>
      </c>
      <c r="F884" s="2" t="s">
        <v>50</v>
      </c>
      <c r="G884" s="2" t="s">
        <v>56</v>
      </c>
      <c r="H884" s="2" t="s">
        <v>57</v>
      </c>
      <c r="I884" s="2" t="s">
        <v>43</v>
      </c>
      <c r="J884" s="112">
        <v>590304.384267507</v>
      </c>
      <c r="K884" s="110"/>
    </row>
    <row r="885" spans="1:11" x14ac:dyDescent="0.25">
      <c r="A885" s="2" t="s">
        <v>63</v>
      </c>
      <c r="B885" s="2" t="s">
        <v>49</v>
      </c>
      <c r="C885" s="2" t="s">
        <v>48</v>
      </c>
      <c r="D885" s="108">
        <v>41640</v>
      </c>
      <c r="E885" s="2">
        <v>1</v>
      </c>
      <c r="F885" s="2" t="s">
        <v>50</v>
      </c>
      <c r="G885" s="2" t="s">
        <v>56</v>
      </c>
      <c r="H885" s="2" t="s">
        <v>57</v>
      </c>
      <c r="I885" s="2" t="s">
        <v>43</v>
      </c>
      <c r="J885" s="112">
        <v>639047.64173065918</v>
      </c>
      <c r="K885" s="110"/>
    </row>
    <row r="886" spans="1:11" x14ac:dyDescent="0.25">
      <c r="A886" s="2" t="s">
        <v>63</v>
      </c>
      <c r="B886" s="2" t="s">
        <v>49</v>
      </c>
      <c r="C886" s="2" t="s">
        <v>48</v>
      </c>
      <c r="D886" s="108">
        <v>41671</v>
      </c>
      <c r="E886" s="2">
        <v>2</v>
      </c>
      <c r="F886" s="2" t="s">
        <v>50</v>
      </c>
      <c r="G886" s="2" t="s">
        <v>56</v>
      </c>
      <c r="H886" s="2" t="s">
        <v>57</v>
      </c>
      <c r="I886" s="2" t="s">
        <v>43</v>
      </c>
      <c r="J886" s="112">
        <v>600791.0408000747</v>
      </c>
      <c r="K886" s="110"/>
    </row>
    <row r="887" spans="1:11" x14ac:dyDescent="0.25">
      <c r="A887" s="2" t="s">
        <v>63</v>
      </c>
      <c r="B887" s="2" t="s">
        <v>49</v>
      </c>
      <c r="C887" s="2" t="s">
        <v>48</v>
      </c>
      <c r="D887" s="108">
        <v>41699</v>
      </c>
      <c r="E887" s="2">
        <v>3</v>
      </c>
      <c r="F887" s="2" t="s">
        <v>50</v>
      </c>
      <c r="G887" s="2" t="s">
        <v>56</v>
      </c>
      <c r="H887" s="2" t="s">
        <v>57</v>
      </c>
      <c r="I887" s="2" t="s">
        <v>43</v>
      </c>
      <c r="J887" s="112">
        <v>765760.35752283596</v>
      </c>
      <c r="K887" s="110"/>
    </row>
    <row r="888" spans="1:11" x14ac:dyDescent="0.25">
      <c r="A888" s="2" t="s">
        <v>63</v>
      </c>
      <c r="B888" s="2" t="s">
        <v>49</v>
      </c>
      <c r="C888" s="2" t="s">
        <v>48</v>
      </c>
      <c r="D888" s="108">
        <v>41730</v>
      </c>
      <c r="E888" s="2">
        <v>4</v>
      </c>
      <c r="F888" s="2" t="s">
        <v>50</v>
      </c>
      <c r="G888" s="2" t="s">
        <v>56</v>
      </c>
      <c r="H888" s="2" t="s">
        <v>57</v>
      </c>
      <c r="I888" s="2" t="s">
        <v>43</v>
      </c>
      <c r="J888" s="112">
        <v>429847.5775628736</v>
      </c>
      <c r="K888" s="110"/>
    </row>
    <row r="889" spans="1:11" x14ac:dyDescent="0.25">
      <c r="A889" s="2" t="s">
        <v>63</v>
      </c>
      <c r="B889" s="2" t="s">
        <v>49</v>
      </c>
      <c r="C889" s="2" t="s">
        <v>48</v>
      </c>
      <c r="D889" s="108">
        <v>41760</v>
      </c>
      <c r="E889" s="2">
        <v>5</v>
      </c>
      <c r="F889" s="2" t="s">
        <v>50</v>
      </c>
      <c r="G889" s="2" t="s">
        <v>56</v>
      </c>
      <c r="H889" s="2" t="s">
        <v>57</v>
      </c>
      <c r="I889" s="2" t="s">
        <v>43</v>
      </c>
      <c r="J889" s="112">
        <v>575910.80906214949</v>
      </c>
      <c r="K889" s="110"/>
    </row>
    <row r="890" spans="1:11" x14ac:dyDescent="0.25">
      <c r="A890" s="2" t="s">
        <v>63</v>
      </c>
      <c r="B890" s="2" t="s">
        <v>49</v>
      </c>
      <c r="C890" s="2" t="s">
        <v>48</v>
      </c>
      <c r="D890" s="108">
        <v>41791</v>
      </c>
      <c r="E890" s="2">
        <v>6</v>
      </c>
      <c r="F890" s="2" t="s">
        <v>50</v>
      </c>
      <c r="G890" s="2" t="s">
        <v>56</v>
      </c>
      <c r="H890" s="2" t="s">
        <v>57</v>
      </c>
      <c r="I890" s="2" t="s">
        <v>43</v>
      </c>
      <c r="J890" s="112">
        <v>978906.42835815961</v>
      </c>
      <c r="K890" s="110"/>
    </row>
    <row r="891" spans="1:11" x14ac:dyDescent="0.25">
      <c r="A891" s="2" t="s">
        <v>63</v>
      </c>
      <c r="B891" s="2" t="s">
        <v>49</v>
      </c>
      <c r="C891" s="2" t="s">
        <v>48</v>
      </c>
      <c r="D891" s="108">
        <v>41456</v>
      </c>
      <c r="E891" s="2">
        <v>7</v>
      </c>
      <c r="F891" s="2" t="s">
        <v>50</v>
      </c>
      <c r="G891" s="2" t="s">
        <v>56</v>
      </c>
      <c r="H891" s="2" t="s">
        <v>58</v>
      </c>
      <c r="I891" s="2" t="s">
        <v>43</v>
      </c>
      <c r="J891" s="112">
        <v>255350.32112459998</v>
      </c>
      <c r="K891" s="110"/>
    </row>
    <row r="892" spans="1:11" x14ac:dyDescent="0.25">
      <c r="A892" s="2" t="s">
        <v>63</v>
      </c>
      <c r="B892" s="2" t="s">
        <v>49</v>
      </c>
      <c r="C892" s="2" t="s">
        <v>48</v>
      </c>
      <c r="D892" s="108">
        <v>41487</v>
      </c>
      <c r="E892" s="2">
        <v>8</v>
      </c>
      <c r="F892" s="2" t="s">
        <v>50</v>
      </c>
      <c r="G892" s="2" t="s">
        <v>56</v>
      </c>
      <c r="H892" s="2" t="s">
        <v>58</v>
      </c>
      <c r="I892" s="2" t="s">
        <v>43</v>
      </c>
      <c r="J892" s="112">
        <v>189875.20710716999</v>
      </c>
      <c r="K892" s="110"/>
    </row>
    <row r="893" spans="1:11" x14ac:dyDescent="0.25">
      <c r="A893" s="2" t="s">
        <v>63</v>
      </c>
      <c r="B893" s="2" t="s">
        <v>49</v>
      </c>
      <c r="C893" s="2" t="s">
        <v>48</v>
      </c>
      <c r="D893" s="108">
        <v>41518</v>
      </c>
      <c r="E893" s="2">
        <v>9</v>
      </c>
      <c r="F893" s="2" t="s">
        <v>50</v>
      </c>
      <c r="G893" s="2" t="s">
        <v>56</v>
      </c>
      <c r="H893" s="2" t="s">
        <v>58</v>
      </c>
      <c r="I893" s="2" t="s">
        <v>43</v>
      </c>
      <c r="J893" s="112">
        <v>252931.19233882497</v>
      </c>
      <c r="K893" s="110"/>
    </row>
    <row r="894" spans="1:11" x14ac:dyDescent="0.25">
      <c r="A894" s="2" t="s">
        <v>63</v>
      </c>
      <c r="B894" s="2" t="s">
        <v>49</v>
      </c>
      <c r="C894" s="2" t="s">
        <v>48</v>
      </c>
      <c r="D894" s="108">
        <v>41548</v>
      </c>
      <c r="E894" s="2">
        <v>10</v>
      </c>
      <c r="F894" s="2" t="s">
        <v>50</v>
      </c>
      <c r="G894" s="2" t="s">
        <v>56</v>
      </c>
      <c r="H894" s="2" t="s">
        <v>58</v>
      </c>
      <c r="I894" s="2" t="s">
        <v>43</v>
      </c>
      <c r="J894" s="112">
        <v>214527.58832758496</v>
      </c>
      <c r="K894" s="110"/>
    </row>
    <row r="895" spans="1:11" x14ac:dyDescent="0.25">
      <c r="A895" s="2" t="s">
        <v>63</v>
      </c>
      <c r="B895" s="2" t="s">
        <v>49</v>
      </c>
      <c r="C895" s="2" t="s">
        <v>48</v>
      </c>
      <c r="D895" s="108">
        <v>41579</v>
      </c>
      <c r="E895" s="2">
        <v>11</v>
      </c>
      <c r="F895" s="2" t="s">
        <v>50</v>
      </c>
      <c r="G895" s="2" t="s">
        <v>56</v>
      </c>
      <c r="H895" s="2" t="s">
        <v>58</v>
      </c>
      <c r="I895" s="2" t="s">
        <v>43</v>
      </c>
      <c r="J895" s="112">
        <v>192844.29660985127</v>
      </c>
      <c r="K895" s="110"/>
    </row>
    <row r="896" spans="1:11" x14ac:dyDescent="0.25">
      <c r="A896" s="2" t="s">
        <v>63</v>
      </c>
      <c r="B896" s="2" t="s">
        <v>49</v>
      </c>
      <c r="C896" s="2" t="s">
        <v>48</v>
      </c>
      <c r="D896" s="108">
        <v>41609</v>
      </c>
      <c r="E896" s="2">
        <v>12</v>
      </c>
      <c r="F896" s="2" t="s">
        <v>50</v>
      </c>
      <c r="G896" s="2" t="s">
        <v>56</v>
      </c>
      <c r="H896" s="2" t="s">
        <v>58</v>
      </c>
      <c r="I896" s="2" t="s">
        <v>43</v>
      </c>
      <c r="J896" s="112">
        <v>142400.85841800002</v>
      </c>
      <c r="K896" s="110"/>
    </row>
    <row r="897" spans="1:11" x14ac:dyDescent="0.25">
      <c r="A897" s="2" t="s">
        <v>63</v>
      </c>
      <c r="B897" s="2" t="s">
        <v>49</v>
      </c>
      <c r="C897" s="2" t="s">
        <v>48</v>
      </c>
      <c r="D897" s="108">
        <v>41640</v>
      </c>
      <c r="E897" s="2">
        <v>1</v>
      </c>
      <c r="F897" s="2" t="s">
        <v>50</v>
      </c>
      <c r="G897" s="2" t="s">
        <v>56</v>
      </c>
      <c r="H897" s="2" t="s">
        <v>58</v>
      </c>
      <c r="I897" s="2" t="s">
        <v>43</v>
      </c>
      <c r="J897" s="112">
        <v>142333.66162723501</v>
      </c>
      <c r="K897" s="110"/>
    </row>
    <row r="898" spans="1:11" x14ac:dyDescent="0.25">
      <c r="A898" s="2" t="s">
        <v>63</v>
      </c>
      <c r="B898" s="2" t="s">
        <v>49</v>
      </c>
      <c r="C898" s="2" t="s">
        <v>48</v>
      </c>
      <c r="D898" s="108">
        <v>41671</v>
      </c>
      <c r="E898" s="2">
        <v>2</v>
      </c>
      <c r="F898" s="2" t="s">
        <v>50</v>
      </c>
      <c r="G898" s="2" t="s">
        <v>56</v>
      </c>
      <c r="H898" s="2" t="s">
        <v>58</v>
      </c>
      <c r="I898" s="2" t="s">
        <v>43</v>
      </c>
      <c r="J898" s="112">
        <v>133057.43558932497</v>
      </c>
      <c r="K898" s="110"/>
    </row>
    <row r="899" spans="1:11" x14ac:dyDescent="0.25">
      <c r="A899" s="2" t="s">
        <v>63</v>
      </c>
      <c r="B899" s="2" t="s">
        <v>49</v>
      </c>
      <c r="C899" s="2" t="s">
        <v>48</v>
      </c>
      <c r="D899" s="108">
        <v>41699</v>
      </c>
      <c r="E899" s="2">
        <v>3</v>
      </c>
      <c r="F899" s="2" t="s">
        <v>50</v>
      </c>
      <c r="G899" s="2" t="s">
        <v>56</v>
      </c>
      <c r="H899" s="2" t="s">
        <v>58</v>
      </c>
      <c r="I899" s="2" t="s">
        <v>43</v>
      </c>
      <c r="J899" s="112">
        <v>182458.70267756627</v>
      </c>
      <c r="K899" s="110"/>
    </row>
    <row r="900" spans="1:11" x14ac:dyDescent="0.25">
      <c r="A900" s="2" t="s">
        <v>63</v>
      </c>
      <c r="B900" s="2" t="s">
        <v>49</v>
      </c>
      <c r="C900" s="2" t="s">
        <v>48</v>
      </c>
      <c r="D900" s="108">
        <v>41730</v>
      </c>
      <c r="E900" s="2">
        <v>4</v>
      </c>
      <c r="F900" s="2" t="s">
        <v>50</v>
      </c>
      <c r="G900" s="2" t="s">
        <v>56</v>
      </c>
      <c r="H900" s="2" t="s">
        <v>58</v>
      </c>
      <c r="I900" s="2" t="s">
        <v>43</v>
      </c>
      <c r="J900" s="112">
        <v>104660.20871123999</v>
      </c>
      <c r="K900" s="110"/>
    </row>
    <row r="901" spans="1:11" x14ac:dyDescent="0.25">
      <c r="A901" s="2" t="s">
        <v>63</v>
      </c>
      <c r="B901" s="2" t="s">
        <v>49</v>
      </c>
      <c r="C901" s="2" t="s">
        <v>48</v>
      </c>
      <c r="D901" s="108">
        <v>41760</v>
      </c>
      <c r="E901" s="2">
        <v>5</v>
      </c>
      <c r="F901" s="2" t="s">
        <v>50</v>
      </c>
      <c r="G901" s="2" t="s">
        <v>56</v>
      </c>
      <c r="H901" s="2" t="s">
        <v>58</v>
      </c>
      <c r="I901" s="2" t="s">
        <v>43</v>
      </c>
      <c r="J901" s="112">
        <v>126430.43769056996</v>
      </c>
      <c r="K901" s="110"/>
    </row>
    <row r="902" spans="1:11" x14ac:dyDescent="0.25">
      <c r="A902" s="2" t="s">
        <v>63</v>
      </c>
      <c r="B902" s="2" t="s">
        <v>49</v>
      </c>
      <c r="C902" s="2" t="s">
        <v>48</v>
      </c>
      <c r="D902" s="108">
        <v>41791</v>
      </c>
      <c r="E902" s="2">
        <v>6</v>
      </c>
      <c r="F902" s="2" t="s">
        <v>50</v>
      </c>
      <c r="G902" s="2" t="s">
        <v>56</v>
      </c>
      <c r="H902" s="2" t="s">
        <v>58</v>
      </c>
      <c r="I902" s="2" t="s">
        <v>43</v>
      </c>
      <c r="J902" s="112">
        <v>230359.10681218505</v>
      </c>
      <c r="K902" s="110"/>
    </row>
    <row r="903" spans="1:11" x14ac:dyDescent="0.25">
      <c r="A903" s="2" t="s">
        <v>63</v>
      </c>
      <c r="B903" s="2" t="s">
        <v>49</v>
      </c>
      <c r="C903" s="2" t="s">
        <v>48</v>
      </c>
      <c r="D903" s="108">
        <v>41456</v>
      </c>
      <c r="E903" s="2">
        <v>7</v>
      </c>
      <c r="F903" s="2" t="s">
        <v>50</v>
      </c>
      <c r="G903" s="2" t="s">
        <v>56</v>
      </c>
      <c r="H903" s="2" t="s">
        <v>59</v>
      </c>
      <c r="I903" s="2" t="s">
        <v>43</v>
      </c>
      <c r="J903" s="112">
        <v>660756.15261022374</v>
      </c>
      <c r="K903" s="110"/>
    </row>
    <row r="904" spans="1:11" x14ac:dyDescent="0.25">
      <c r="A904" s="2" t="s">
        <v>63</v>
      </c>
      <c r="B904" s="2" t="s">
        <v>49</v>
      </c>
      <c r="C904" s="2" t="s">
        <v>48</v>
      </c>
      <c r="D904" s="108">
        <v>41487</v>
      </c>
      <c r="E904" s="2">
        <v>8</v>
      </c>
      <c r="F904" s="2" t="s">
        <v>50</v>
      </c>
      <c r="G904" s="2" t="s">
        <v>56</v>
      </c>
      <c r="H904" s="2" t="s">
        <v>59</v>
      </c>
      <c r="I904" s="2" t="s">
        <v>43</v>
      </c>
      <c r="J904" s="112">
        <v>529683.55044249841</v>
      </c>
      <c r="K904" s="110"/>
    </row>
    <row r="905" spans="1:11" x14ac:dyDescent="0.25">
      <c r="A905" s="2" t="s">
        <v>63</v>
      </c>
      <c r="B905" s="2" t="s">
        <v>49</v>
      </c>
      <c r="C905" s="2" t="s">
        <v>48</v>
      </c>
      <c r="D905" s="108">
        <v>41518</v>
      </c>
      <c r="E905" s="2">
        <v>9</v>
      </c>
      <c r="F905" s="2" t="s">
        <v>50</v>
      </c>
      <c r="G905" s="2" t="s">
        <v>56</v>
      </c>
      <c r="H905" s="2" t="s">
        <v>59</v>
      </c>
      <c r="I905" s="2" t="s">
        <v>43</v>
      </c>
      <c r="J905" s="112">
        <v>672443.49046857841</v>
      </c>
      <c r="K905" s="110"/>
    </row>
    <row r="906" spans="1:11" x14ac:dyDescent="0.25">
      <c r="A906" s="2" t="s">
        <v>63</v>
      </c>
      <c r="B906" s="2" t="s">
        <v>49</v>
      </c>
      <c r="C906" s="2" t="s">
        <v>48</v>
      </c>
      <c r="D906" s="108">
        <v>41548</v>
      </c>
      <c r="E906" s="2">
        <v>10</v>
      </c>
      <c r="F906" s="2" t="s">
        <v>50</v>
      </c>
      <c r="G906" s="2" t="s">
        <v>56</v>
      </c>
      <c r="H906" s="2" t="s">
        <v>59</v>
      </c>
      <c r="I906" s="2" t="s">
        <v>43</v>
      </c>
      <c r="J906" s="112">
        <v>585948.31082732871</v>
      </c>
      <c r="K906" s="110"/>
    </row>
    <row r="907" spans="1:11" x14ac:dyDescent="0.25">
      <c r="A907" s="2" t="s">
        <v>63</v>
      </c>
      <c r="B907" s="2" t="s">
        <v>49</v>
      </c>
      <c r="C907" s="2" t="s">
        <v>48</v>
      </c>
      <c r="D907" s="108">
        <v>41579</v>
      </c>
      <c r="E907" s="2">
        <v>11</v>
      </c>
      <c r="F907" s="2" t="s">
        <v>50</v>
      </c>
      <c r="G907" s="2" t="s">
        <v>56</v>
      </c>
      <c r="H907" s="2" t="s">
        <v>59</v>
      </c>
      <c r="I907" s="2" t="s">
        <v>43</v>
      </c>
      <c r="J907" s="112">
        <v>504468.75421239575</v>
      </c>
      <c r="K907" s="110"/>
    </row>
    <row r="908" spans="1:11" x14ac:dyDescent="0.25">
      <c r="A908" s="2" t="s">
        <v>63</v>
      </c>
      <c r="B908" s="2" t="s">
        <v>49</v>
      </c>
      <c r="C908" s="2" t="s">
        <v>48</v>
      </c>
      <c r="D908" s="108">
        <v>41609</v>
      </c>
      <c r="E908" s="2">
        <v>12</v>
      </c>
      <c r="F908" s="2" t="s">
        <v>50</v>
      </c>
      <c r="G908" s="2" t="s">
        <v>56</v>
      </c>
      <c r="H908" s="2" t="s">
        <v>59</v>
      </c>
      <c r="I908" s="2" t="s">
        <v>43</v>
      </c>
      <c r="J908" s="112">
        <v>378359.08081662602</v>
      </c>
      <c r="K908" s="110"/>
    </row>
    <row r="909" spans="1:11" x14ac:dyDescent="0.25">
      <c r="A909" s="2" t="s">
        <v>63</v>
      </c>
      <c r="B909" s="2" t="s">
        <v>49</v>
      </c>
      <c r="C909" s="2" t="s">
        <v>48</v>
      </c>
      <c r="D909" s="108">
        <v>41640</v>
      </c>
      <c r="E909" s="2">
        <v>1</v>
      </c>
      <c r="F909" s="2" t="s">
        <v>50</v>
      </c>
      <c r="G909" s="2" t="s">
        <v>56</v>
      </c>
      <c r="H909" s="2" t="s">
        <v>59</v>
      </c>
      <c r="I909" s="2" t="s">
        <v>43</v>
      </c>
      <c r="J909" s="112">
        <v>395823.36873278162</v>
      </c>
      <c r="K909" s="110"/>
    </row>
    <row r="910" spans="1:11" x14ac:dyDescent="0.25">
      <c r="A910" s="2" t="s">
        <v>63</v>
      </c>
      <c r="B910" s="2" t="s">
        <v>49</v>
      </c>
      <c r="C910" s="2" t="s">
        <v>48</v>
      </c>
      <c r="D910" s="108">
        <v>41671</v>
      </c>
      <c r="E910" s="2">
        <v>2</v>
      </c>
      <c r="F910" s="2" t="s">
        <v>50</v>
      </c>
      <c r="G910" s="2" t="s">
        <v>56</v>
      </c>
      <c r="H910" s="2" t="s">
        <v>59</v>
      </c>
      <c r="I910" s="2" t="s">
        <v>43</v>
      </c>
      <c r="J910" s="112">
        <v>329884.52262346615</v>
      </c>
      <c r="K910" s="110"/>
    </row>
    <row r="911" spans="1:11" x14ac:dyDescent="0.25">
      <c r="A911" s="2" t="s">
        <v>63</v>
      </c>
      <c r="B911" s="2" t="s">
        <v>49</v>
      </c>
      <c r="C911" s="2" t="s">
        <v>48</v>
      </c>
      <c r="D911" s="108">
        <v>41699</v>
      </c>
      <c r="E911" s="2">
        <v>3</v>
      </c>
      <c r="F911" s="2" t="s">
        <v>50</v>
      </c>
      <c r="G911" s="2" t="s">
        <v>56</v>
      </c>
      <c r="H911" s="2" t="s">
        <v>59</v>
      </c>
      <c r="I911" s="2" t="s">
        <v>43</v>
      </c>
      <c r="J911" s="112">
        <v>446578.08277619159</v>
      </c>
      <c r="K911" s="110"/>
    </row>
    <row r="912" spans="1:11" x14ac:dyDescent="0.25">
      <c r="A912" s="2" t="s">
        <v>63</v>
      </c>
      <c r="B912" s="2" t="s">
        <v>49</v>
      </c>
      <c r="C912" s="2" t="s">
        <v>48</v>
      </c>
      <c r="D912" s="108">
        <v>41730</v>
      </c>
      <c r="E912" s="2">
        <v>4</v>
      </c>
      <c r="F912" s="2" t="s">
        <v>50</v>
      </c>
      <c r="G912" s="2" t="s">
        <v>56</v>
      </c>
      <c r="H912" s="2" t="s">
        <v>59</v>
      </c>
      <c r="I912" s="2" t="s">
        <v>43</v>
      </c>
      <c r="J912" s="112">
        <v>255084.77622429357</v>
      </c>
      <c r="K912" s="110"/>
    </row>
    <row r="913" spans="1:11" x14ac:dyDescent="0.25">
      <c r="A913" s="2" t="s">
        <v>63</v>
      </c>
      <c r="B913" s="2" t="s">
        <v>49</v>
      </c>
      <c r="C913" s="2" t="s">
        <v>48</v>
      </c>
      <c r="D913" s="108">
        <v>41760</v>
      </c>
      <c r="E913" s="2">
        <v>5</v>
      </c>
      <c r="F913" s="2" t="s">
        <v>50</v>
      </c>
      <c r="G913" s="2" t="s">
        <v>56</v>
      </c>
      <c r="H913" s="2" t="s">
        <v>59</v>
      </c>
      <c r="I913" s="2" t="s">
        <v>43</v>
      </c>
      <c r="J913" s="112">
        <v>307417.20946522552</v>
      </c>
      <c r="K913" s="110"/>
    </row>
    <row r="914" spans="1:11" x14ac:dyDescent="0.25">
      <c r="A914" s="2" t="s">
        <v>63</v>
      </c>
      <c r="B914" s="2" t="s">
        <v>49</v>
      </c>
      <c r="C914" s="2" t="s">
        <v>48</v>
      </c>
      <c r="D914" s="108">
        <v>41791</v>
      </c>
      <c r="E914" s="2">
        <v>6</v>
      </c>
      <c r="F914" s="2" t="s">
        <v>50</v>
      </c>
      <c r="G914" s="2" t="s">
        <v>56</v>
      </c>
      <c r="H914" s="2" t="s">
        <v>59</v>
      </c>
      <c r="I914" s="2" t="s">
        <v>43</v>
      </c>
      <c r="J914" s="112">
        <v>612277.97873185331</v>
      </c>
      <c r="K914" s="110"/>
    </row>
    <row r="915" spans="1:11" x14ac:dyDescent="0.25">
      <c r="A915" s="2" t="s">
        <v>63</v>
      </c>
      <c r="B915" s="2" t="s">
        <v>49</v>
      </c>
      <c r="C915" s="2" t="s">
        <v>48</v>
      </c>
      <c r="D915" s="108">
        <v>41456</v>
      </c>
      <c r="E915" s="2">
        <v>7</v>
      </c>
      <c r="F915" s="2" t="s">
        <v>50</v>
      </c>
      <c r="G915" s="2" t="s">
        <v>56</v>
      </c>
      <c r="H915" s="2" t="s">
        <v>60</v>
      </c>
      <c r="I915" s="2" t="s">
        <v>43</v>
      </c>
      <c r="J915" s="112">
        <v>204001.78430538269</v>
      </c>
      <c r="K915" s="110"/>
    </row>
    <row r="916" spans="1:11" x14ac:dyDescent="0.25">
      <c r="A916" s="2" t="s">
        <v>63</v>
      </c>
      <c r="B916" s="2" t="s">
        <v>49</v>
      </c>
      <c r="C916" s="2" t="s">
        <v>48</v>
      </c>
      <c r="D916" s="108">
        <v>41487</v>
      </c>
      <c r="E916" s="2">
        <v>8</v>
      </c>
      <c r="F916" s="2" t="s">
        <v>50</v>
      </c>
      <c r="G916" s="2" t="s">
        <v>56</v>
      </c>
      <c r="H916" s="2" t="s">
        <v>60</v>
      </c>
      <c r="I916" s="2" t="s">
        <v>43</v>
      </c>
      <c r="J916" s="112">
        <v>156736.8476459604</v>
      </c>
      <c r="K916" s="110"/>
    </row>
    <row r="917" spans="1:11" x14ac:dyDescent="0.25">
      <c r="A917" s="2" t="s">
        <v>63</v>
      </c>
      <c r="B917" s="2" t="s">
        <v>49</v>
      </c>
      <c r="C917" s="2" t="s">
        <v>48</v>
      </c>
      <c r="D917" s="108">
        <v>41518</v>
      </c>
      <c r="E917" s="2">
        <v>9</v>
      </c>
      <c r="F917" s="2" t="s">
        <v>50</v>
      </c>
      <c r="G917" s="2" t="s">
        <v>56</v>
      </c>
      <c r="H917" s="2" t="s">
        <v>60</v>
      </c>
      <c r="I917" s="2" t="s">
        <v>43</v>
      </c>
      <c r="J917" s="112">
        <v>244769.18801975637</v>
      </c>
      <c r="K917" s="110"/>
    </row>
    <row r="918" spans="1:11" x14ac:dyDescent="0.25">
      <c r="A918" s="2" t="s">
        <v>63</v>
      </c>
      <c r="B918" s="2" t="s">
        <v>49</v>
      </c>
      <c r="C918" s="2" t="s">
        <v>48</v>
      </c>
      <c r="D918" s="108">
        <v>41548</v>
      </c>
      <c r="E918" s="2">
        <v>10</v>
      </c>
      <c r="F918" s="2" t="s">
        <v>50</v>
      </c>
      <c r="G918" s="2" t="s">
        <v>56</v>
      </c>
      <c r="H918" s="2" t="s">
        <v>60</v>
      </c>
      <c r="I918" s="2" t="s">
        <v>43</v>
      </c>
      <c r="J918" s="112">
        <v>198504.61086128399</v>
      </c>
      <c r="K918" s="110"/>
    </row>
    <row r="919" spans="1:11" x14ac:dyDescent="0.25">
      <c r="A919" s="2" t="s">
        <v>63</v>
      </c>
      <c r="B919" s="2" t="s">
        <v>49</v>
      </c>
      <c r="C919" s="2" t="s">
        <v>48</v>
      </c>
      <c r="D919" s="108">
        <v>41579</v>
      </c>
      <c r="E919" s="2">
        <v>11</v>
      </c>
      <c r="F919" s="2" t="s">
        <v>50</v>
      </c>
      <c r="G919" s="2" t="s">
        <v>56</v>
      </c>
      <c r="H919" s="2" t="s">
        <v>60</v>
      </c>
      <c r="I919" s="2" t="s">
        <v>43</v>
      </c>
      <c r="J919" s="112">
        <v>174673.83751677407</v>
      </c>
      <c r="K919" s="110"/>
    </row>
    <row r="920" spans="1:11" x14ac:dyDescent="0.25">
      <c r="A920" s="2" t="s">
        <v>63</v>
      </c>
      <c r="B920" s="2" t="s">
        <v>49</v>
      </c>
      <c r="C920" s="2" t="s">
        <v>48</v>
      </c>
      <c r="D920" s="108">
        <v>41609</v>
      </c>
      <c r="E920" s="2">
        <v>12</v>
      </c>
      <c r="F920" s="2" t="s">
        <v>50</v>
      </c>
      <c r="G920" s="2" t="s">
        <v>56</v>
      </c>
      <c r="H920" s="2" t="s">
        <v>60</v>
      </c>
      <c r="I920" s="2" t="s">
        <v>43</v>
      </c>
      <c r="J920" s="112">
        <v>117398.02382544601</v>
      </c>
      <c r="K920" s="110"/>
    </row>
    <row r="921" spans="1:11" x14ac:dyDescent="0.25">
      <c r="A921" s="2" t="s">
        <v>63</v>
      </c>
      <c r="B921" s="2" t="s">
        <v>49</v>
      </c>
      <c r="C921" s="2" t="s">
        <v>48</v>
      </c>
      <c r="D921" s="108">
        <v>41640</v>
      </c>
      <c r="E921" s="2">
        <v>1</v>
      </c>
      <c r="F921" s="2" t="s">
        <v>50</v>
      </c>
      <c r="G921" s="2" t="s">
        <v>56</v>
      </c>
      <c r="H921" s="2" t="s">
        <v>60</v>
      </c>
      <c r="I921" s="2" t="s">
        <v>43</v>
      </c>
      <c r="J921" s="112">
        <v>122856.00426868859</v>
      </c>
      <c r="K921" s="110"/>
    </row>
    <row r="922" spans="1:11" x14ac:dyDescent="0.25">
      <c r="A922" s="2" t="s">
        <v>63</v>
      </c>
      <c r="B922" s="2" t="s">
        <v>49</v>
      </c>
      <c r="C922" s="2" t="s">
        <v>48</v>
      </c>
      <c r="D922" s="108">
        <v>41671</v>
      </c>
      <c r="E922" s="2">
        <v>2</v>
      </c>
      <c r="F922" s="2" t="s">
        <v>50</v>
      </c>
      <c r="G922" s="2" t="s">
        <v>56</v>
      </c>
      <c r="H922" s="2" t="s">
        <v>60</v>
      </c>
      <c r="I922" s="2" t="s">
        <v>43</v>
      </c>
      <c r="J922" s="112">
        <v>115969.228431147</v>
      </c>
      <c r="K922" s="110"/>
    </row>
    <row r="923" spans="1:11" x14ac:dyDescent="0.25">
      <c r="A923" s="2" t="s">
        <v>63</v>
      </c>
      <c r="B923" s="2" t="s">
        <v>49</v>
      </c>
      <c r="C923" s="2" t="s">
        <v>48</v>
      </c>
      <c r="D923" s="108">
        <v>41699</v>
      </c>
      <c r="E923" s="2">
        <v>3</v>
      </c>
      <c r="F923" s="2" t="s">
        <v>50</v>
      </c>
      <c r="G923" s="2" t="s">
        <v>56</v>
      </c>
      <c r="H923" s="2" t="s">
        <v>60</v>
      </c>
      <c r="I923" s="2" t="s">
        <v>43</v>
      </c>
      <c r="J923" s="112">
        <v>156435.99509763226</v>
      </c>
      <c r="K923" s="110"/>
    </row>
    <row r="924" spans="1:11" x14ac:dyDescent="0.25">
      <c r="A924" s="2" t="s">
        <v>63</v>
      </c>
      <c r="B924" s="2" t="s">
        <v>49</v>
      </c>
      <c r="C924" s="2" t="s">
        <v>48</v>
      </c>
      <c r="D924" s="108">
        <v>41730</v>
      </c>
      <c r="E924" s="2">
        <v>4</v>
      </c>
      <c r="F924" s="2" t="s">
        <v>50</v>
      </c>
      <c r="G924" s="2" t="s">
        <v>56</v>
      </c>
      <c r="H924" s="2" t="s">
        <v>60</v>
      </c>
      <c r="I924" s="2" t="s">
        <v>43</v>
      </c>
      <c r="J924" s="112">
        <v>85299.480614602799</v>
      </c>
      <c r="K924" s="110"/>
    </row>
    <row r="925" spans="1:11" x14ac:dyDescent="0.25">
      <c r="A925" s="2" t="s">
        <v>63</v>
      </c>
      <c r="B925" s="2" t="s">
        <v>49</v>
      </c>
      <c r="C925" s="2" t="s">
        <v>48</v>
      </c>
      <c r="D925" s="108">
        <v>41760</v>
      </c>
      <c r="E925" s="2">
        <v>5</v>
      </c>
      <c r="F925" s="2" t="s">
        <v>50</v>
      </c>
      <c r="G925" s="2" t="s">
        <v>56</v>
      </c>
      <c r="H925" s="2" t="s">
        <v>60</v>
      </c>
      <c r="I925" s="2" t="s">
        <v>43</v>
      </c>
      <c r="J925" s="112">
        <v>115184.65971776398</v>
      </c>
      <c r="K925" s="110"/>
    </row>
    <row r="926" spans="1:11" x14ac:dyDescent="0.25">
      <c r="A926" s="2" t="s">
        <v>63</v>
      </c>
      <c r="B926" s="2" t="s">
        <v>49</v>
      </c>
      <c r="C926" s="2" t="s">
        <v>48</v>
      </c>
      <c r="D926" s="108">
        <v>41791</v>
      </c>
      <c r="E926" s="2">
        <v>6</v>
      </c>
      <c r="F926" s="2" t="s">
        <v>50</v>
      </c>
      <c r="G926" s="2" t="s">
        <v>56</v>
      </c>
      <c r="H926" s="2" t="s">
        <v>60</v>
      </c>
      <c r="I926" s="2" t="s">
        <v>43</v>
      </c>
      <c r="J926" s="112">
        <v>191142.34907568261</v>
      </c>
      <c r="K926" s="110"/>
    </row>
    <row r="927" spans="1:11" x14ac:dyDescent="0.25">
      <c r="A927" s="2" t="s">
        <v>63</v>
      </c>
      <c r="B927" s="2" t="s">
        <v>49</v>
      </c>
      <c r="C927" s="2" t="s">
        <v>48</v>
      </c>
      <c r="D927" s="108">
        <v>41456</v>
      </c>
      <c r="E927" s="2">
        <v>7</v>
      </c>
      <c r="F927" s="2" t="s">
        <v>50</v>
      </c>
      <c r="G927" s="2" t="s">
        <v>61</v>
      </c>
      <c r="H927" s="2" t="s">
        <v>62</v>
      </c>
      <c r="I927" s="2" t="s">
        <v>43</v>
      </c>
      <c r="J927" s="112">
        <v>3067822.9919048399</v>
      </c>
      <c r="K927" s="110"/>
    </row>
    <row r="928" spans="1:11" x14ac:dyDescent="0.25">
      <c r="A928" s="2" t="s">
        <v>63</v>
      </c>
      <c r="B928" s="2" t="s">
        <v>49</v>
      </c>
      <c r="C928" s="2" t="s">
        <v>48</v>
      </c>
      <c r="D928" s="108">
        <v>41487</v>
      </c>
      <c r="E928" s="2">
        <v>8</v>
      </c>
      <c r="F928" s="2" t="s">
        <v>50</v>
      </c>
      <c r="G928" s="2" t="s">
        <v>61</v>
      </c>
      <c r="H928" s="2" t="s">
        <v>62</v>
      </c>
      <c r="I928" s="2" t="s">
        <v>43</v>
      </c>
      <c r="J928" s="112">
        <v>2455342.9186057192</v>
      </c>
      <c r="K928" s="110"/>
    </row>
    <row r="929" spans="1:11" x14ac:dyDescent="0.25">
      <c r="A929" s="2" t="s">
        <v>63</v>
      </c>
      <c r="B929" s="2" t="s">
        <v>49</v>
      </c>
      <c r="C929" s="2" t="s">
        <v>48</v>
      </c>
      <c r="D929" s="108">
        <v>41518</v>
      </c>
      <c r="E929" s="2">
        <v>9</v>
      </c>
      <c r="F929" s="2" t="s">
        <v>50</v>
      </c>
      <c r="G929" s="2" t="s">
        <v>61</v>
      </c>
      <c r="H929" s="2" t="s">
        <v>62</v>
      </c>
      <c r="I929" s="2" t="s">
        <v>43</v>
      </c>
      <c r="J929" s="112">
        <v>3390820.7358167996</v>
      </c>
      <c r="K929" s="110"/>
    </row>
    <row r="930" spans="1:11" x14ac:dyDescent="0.25">
      <c r="A930" s="2" t="s">
        <v>63</v>
      </c>
      <c r="B930" s="2" t="s">
        <v>49</v>
      </c>
      <c r="C930" s="2" t="s">
        <v>48</v>
      </c>
      <c r="D930" s="108">
        <v>41548</v>
      </c>
      <c r="E930" s="2">
        <v>10</v>
      </c>
      <c r="F930" s="2" t="s">
        <v>50</v>
      </c>
      <c r="G930" s="2" t="s">
        <v>61</v>
      </c>
      <c r="H930" s="2" t="s">
        <v>62</v>
      </c>
      <c r="I930" s="2" t="s">
        <v>43</v>
      </c>
      <c r="J930" s="112">
        <v>2725135.5537314997</v>
      </c>
      <c r="K930" s="110"/>
    </row>
    <row r="931" spans="1:11" x14ac:dyDescent="0.25">
      <c r="A931" s="2" t="s">
        <v>63</v>
      </c>
      <c r="B931" s="2" t="s">
        <v>49</v>
      </c>
      <c r="C931" s="2" t="s">
        <v>48</v>
      </c>
      <c r="D931" s="108">
        <v>41579</v>
      </c>
      <c r="E931" s="2">
        <v>11</v>
      </c>
      <c r="F931" s="2" t="s">
        <v>50</v>
      </c>
      <c r="G931" s="2" t="s">
        <v>61</v>
      </c>
      <c r="H931" s="2" t="s">
        <v>62</v>
      </c>
      <c r="I931" s="2" t="s">
        <v>43</v>
      </c>
      <c r="J931" s="112">
        <v>2517178.5408305251</v>
      </c>
      <c r="K931" s="110"/>
    </row>
    <row r="932" spans="1:11" x14ac:dyDescent="0.25">
      <c r="A932" s="2" t="s">
        <v>63</v>
      </c>
      <c r="B932" s="2" t="s">
        <v>49</v>
      </c>
      <c r="C932" s="2" t="s">
        <v>48</v>
      </c>
      <c r="D932" s="108">
        <v>41609</v>
      </c>
      <c r="E932" s="2">
        <v>12</v>
      </c>
      <c r="F932" s="2" t="s">
        <v>50</v>
      </c>
      <c r="G932" s="2" t="s">
        <v>61</v>
      </c>
      <c r="H932" s="2" t="s">
        <v>62</v>
      </c>
      <c r="I932" s="2" t="s">
        <v>43</v>
      </c>
      <c r="J932" s="112">
        <v>1767206.136907575</v>
      </c>
      <c r="K932" s="110"/>
    </row>
    <row r="933" spans="1:11" x14ac:dyDescent="0.25">
      <c r="A933" s="2" t="s">
        <v>63</v>
      </c>
      <c r="B933" s="2" t="s">
        <v>49</v>
      </c>
      <c r="C933" s="2" t="s">
        <v>48</v>
      </c>
      <c r="D933" s="108">
        <v>41640</v>
      </c>
      <c r="E933" s="2">
        <v>1</v>
      </c>
      <c r="F933" s="2" t="s">
        <v>50</v>
      </c>
      <c r="G933" s="2" t="s">
        <v>61</v>
      </c>
      <c r="H933" s="2" t="s">
        <v>62</v>
      </c>
      <c r="I933" s="2" t="s">
        <v>43</v>
      </c>
      <c r="J933" s="112">
        <v>1961436.6334718997</v>
      </c>
      <c r="K933" s="110"/>
    </row>
    <row r="934" spans="1:11" x14ac:dyDescent="0.25">
      <c r="A934" s="2" t="s">
        <v>63</v>
      </c>
      <c r="B934" s="2" t="s">
        <v>49</v>
      </c>
      <c r="C934" s="2" t="s">
        <v>48</v>
      </c>
      <c r="D934" s="108">
        <v>41671</v>
      </c>
      <c r="E934" s="2">
        <v>2</v>
      </c>
      <c r="F934" s="2" t="s">
        <v>50</v>
      </c>
      <c r="G934" s="2" t="s">
        <v>61</v>
      </c>
      <c r="H934" s="2" t="s">
        <v>62</v>
      </c>
      <c r="I934" s="2" t="s">
        <v>43</v>
      </c>
      <c r="J934" s="112">
        <v>1593530.5935860998</v>
      </c>
      <c r="K934" s="110"/>
    </row>
    <row r="935" spans="1:11" x14ac:dyDescent="0.25">
      <c r="A935" s="2" t="s">
        <v>63</v>
      </c>
      <c r="B935" s="2" t="s">
        <v>49</v>
      </c>
      <c r="C935" s="2" t="s">
        <v>48</v>
      </c>
      <c r="D935" s="108">
        <v>41699</v>
      </c>
      <c r="E935" s="2">
        <v>3</v>
      </c>
      <c r="F935" s="2" t="s">
        <v>50</v>
      </c>
      <c r="G935" s="2" t="s">
        <v>61</v>
      </c>
      <c r="H935" s="2" t="s">
        <v>62</v>
      </c>
      <c r="I935" s="2" t="s">
        <v>43</v>
      </c>
      <c r="J935" s="112">
        <v>2258113.7891461495</v>
      </c>
      <c r="K935" s="110"/>
    </row>
    <row r="936" spans="1:11" x14ac:dyDescent="0.25">
      <c r="A936" s="2" t="s">
        <v>63</v>
      </c>
      <c r="B936" s="2" t="s">
        <v>49</v>
      </c>
      <c r="C936" s="2" t="s">
        <v>48</v>
      </c>
      <c r="D936" s="108">
        <v>41730</v>
      </c>
      <c r="E936" s="2">
        <v>4</v>
      </c>
      <c r="F936" s="2" t="s">
        <v>50</v>
      </c>
      <c r="G936" s="2" t="s">
        <v>61</v>
      </c>
      <c r="H936" s="2" t="s">
        <v>62</v>
      </c>
      <c r="I936" s="2" t="s">
        <v>43</v>
      </c>
      <c r="J936" s="112">
        <v>1190031.30652068</v>
      </c>
      <c r="K936" s="110"/>
    </row>
    <row r="937" spans="1:11" x14ac:dyDescent="0.25">
      <c r="A937" s="2" t="s">
        <v>63</v>
      </c>
      <c r="B937" s="2" t="s">
        <v>49</v>
      </c>
      <c r="C937" s="2" t="s">
        <v>48</v>
      </c>
      <c r="D937" s="108">
        <v>41760</v>
      </c>
      <c r="E937" s="2">
        <v>5</v>
      </c>
      <c r="F937" s="2" t="s">
        <v>50</v>
      </c>
      <c r="G937" s="2" t="s">
        <v>61</v>
      </c>
      <c r="H937" s="2" t="s">
        <v>62</v>
      </c>
      <c r="I937" s="2" t="s">
        <v>43</v>
      </c>
      <c r="J937" s="112">
        <v>1572119.1696365993</v>
      </c>
      <c r="K937" s="110"/>
    </row>
    <row r="938" spans="1:11" x14ac:dyDescent="0.25">
      <c r="A938" s="2" t="s">
        <v>63</v>
      </c>
      <c r="B938" s="2" t="s">
        <v>49</v>
      </c>
      <c r="C938" s="2" t="s">
        <v>48</v>
      </c>
      <c r="D938" s="108">
        <v>41791</v>
      </c>
      <c r="E938" s="2">
        <v>6</v>
      </c>
      <c r="F938" s="2" t="s">
        <v>50</v>
      </c>
      <c r="G938" s="2" t="s">
        <v>61</v>
      </c>
      <c r="H938" s="2" t="s">
        <v>62</v>
      </c>
      <c r="I938" s="2" t="s">
        <v>43</v>
      </c>
      <c r="J938" s="112">
        <v>2829210.9406183348</v>
      </c>
      <c r="K938" s="110"/>
    </row>
    <row r="939" spans="1:11" x14ac:dyDescent="0.25">
      <c r="A939" s="2" t="s">
        <v>64</v>
      </c>
      <c r="B939" s="2" t="s">
        <v>65</v>
      </c>
      <c r="C939" s="2" t="s">
        <v>39</v>
      </c>
      <c r="D939" s="108">
        <v>41456</v>
      </c>
      <c r="E939" s="2">
        <v>6</v>
      </c>
      <c r="F939" s="2" t="s">
        <v>65</v>
      </c>
      <c r="G939" s="2" t="s">
        <v>65</v>
      </c>
      <c r="H939" s="2" t="s">
        <v>65</v>
      </c>
      <c r="I939" s="2" t="s">
        <v>66</v>
      </c>
      <c r="J939" s="9">
        <v>181.933291</v>
      </c>
    </row>
    <row r="940" spans="1:11" x14ac:dyDescent="0.25">
      <c r="A940" s="2" t="s">
        <v>64</v>
      </c>
      <c r="B940" s="2" t="s">
        <v>65</v>
      </c>
      <c r="C940" s="2" t="s">
        <v>39</v>
      </c>
      <c r="D940" s="108">
        <v>41487</v>
      </c>
      <c r="E940" s="2">
        <v>6</v>
      </c>
      <c r="F940" s="2" t="s">
        <v>65</v>
      </c>
      <c r="G940" s="2" t="s">
        <v>65</v>
      </c>
      <c r="H940" s="2" t="s">
        <v>65</v>
      </c>
      <c r="I940" s="2" t="s">
        <v>66</v>
      </c>
      <c r="J940" s="10">
        <v>187.44394299999999</v>
      </c>
    </row>
    <row r="941" spans="1:11" x14ac:dyDescent="0.25">
      <c r="A941" s="2" t="s">
        <v>64</v>
      </c>
      <c r="B941" s="2" t="s">
        <v>65</v>
      </c>
      <c r="C941" s="2" t="s">
        <v>39</v>
      </c>
      <c r="D941" s="108">
        <v>41518</v>
      </c>
      <c r="E941" s="2">
        <v>6</v>
      </c>
      <c r="F941" s="2" t="s">
        <v>65</v>
      </c>
      <c r="G941" s="2" t="s">
        <v>65</v>
      </c>
      <c r="H941" s="2" t="s">
        <v>65</v>
      </c>
      <c r="I941" s="2" t="s">
        <v>66</v>
      </c>
      <c r="J941" s="10">
        <v>184.77365699999999</v>
      </c>
    </row>
    <row r="942" spans="1:11" x14ac:dyDescent="0.25">
      <c r="A942" s="2" t="s">
        <v>64</v>
      </c>
      <c r="B942" s="2" t="s">
        <v>65</v>
      </c>
      <c r="C942" s="2" t="s">
        <v>39</v>
      </c>
      <c r="D942" s="108">
        <v>41548</v>
      </c>
      <c r="E942" s="2">
        <v>6</v>
      </c>
      <c r="F942" s="2" t="s">
        <v>65</v>
      </c>
      <c r="G942" s="2" t="s">
        <v>65</v>
      </c>
      <c r="H942" s="2" t="s">
        <v>65</v>
      </c>
      <c r="I942" s="2" t="s">
        <v>66</v>
      </c>
      <c r="J942" s="10">
        <v>191.54109299999999</v>
      </c>
    </row>
    <row r="943" spans="1:11" x14ac:dyDescent="0.25">
      <c r="A943" s="2" t="s">
        <v>64</v>
      </c>
      <c r="B943" s="2" t="s">
        <v>65</v>
      </c>
      <c r="C943" s="2" t="s">
        <v>39</v>
      </c>
      <c r="D943" s="108">
        <v>41579</v>
      </c>
      <c r="E943" s="2">
        <v>6</v>
      </c>
      <c r="F943" s="2" t="s">
        <v>65</v>
      </c>
      <c r="G943" s="2" t="s">
        <v>65</v>
      </c>
      <c r="H943" s="2" t="s">
        <v>65</v>
      </c>
      <c r="I943" s="2" t="s">
        <v>66</v>
      </c>
      <c r="J943" s="10">
        <v>98.096062000000003</v>
      </c>
    </row>
    <row r="944" spans="1:11" x14ac:dyDescent="0.25">
      <c r="A944" s="2" t="s">
        <v>64</v>
      </c>
      <c r="B944" s="2" t="s">
        <v>65</v>
      </c>
      <c r="C944" s="2" t="s">
        <v>39</v>
      </c>
      <c r="D944" s="108">
        <v>41609</v>
      </c>
      <c r="E944" s="2">
        <v>6</v>
      </c>
      <c r="F944" s="2" t="s">
        <v>65</v>
      </c>
      <c r="G944" s="2" t="s">
        <v>65</v>
      </c>
      <c r="H944" s="2" t="s">
        <v>65</v>
      </c>
      <c r="I944" s="2" t="s">
        <v>66</v>
      </c>
      <c r="J944" s="10">
        <v>185.30685299999999</v>
      </c>
    </row>
    <row r="945" spans="1:10" x14ac:dyDescent="0.25">
      <c r="A945" s="2" t="s">
        <v>64</v>
      </c>
      <c r="B945" s="2" t="s">
        <v>65</v>
      </c>
      <c r="C945" s="2" t="s">
        <v>39</v>
      </c>
      <c r="D945" s="108">
        <v>41640</v>
      </c>
      <c r="E945" s="2">
        <v>6</v>
      </c>
      <c r="F945" s="2" t="s">
        <v>65</v>
      </c>
      <c r="G945" s="2" t="s">
        <v>65</v>
      </c>
      <c r="H945" s="2" t="s">
        <v>65</v>
      </c>
      <c r="I945" s="2" t="s">
        <v>66</v>
      </c>
      <c r="J945" s="10">
        <v>186.90143900000001</v>
      </c>
    </row>
    <row r="946" spans="1:10" x14ac:dyDescent="0.25">
      <c r="A946" s="2" t="s">
        <v>64</v>
      </c>
      <c r="B946" s="2" t="s">
        <v>65</v>
      </c>
      <c r="C946" s="2" t="s">
        <v>39</v>
      </c>
      <c r="D946" s="108">
        <v>41671</v>
      </c>
      <c r="E946" s="2">
        <v>6</v>
      </c>
      <c r="F946" s="2" t="s">
        <v>65</v>
      </c>
      <c r="G946" s="2" t="s">
        <v>65</v>
      </c>
      <c r="H946" s="2" t="s">
        <v>65</v>
      </c>
      <c r="I946" s="2" t="s">
        <v>66</v>
      </c>
      <c r="J946" s="10">
        <v>158.58676500000001</v>
      </c>
    </row>
    <row r="947" spans="1:10" x14ac:dyDescent="0.25">
      <c r="A947" s="2" t="s">
        <v>64</v>
      </c>
      <c r="B947" s="2" t="s">
        <v>65</v>
      </c>
      <c r="C947" s="2" t="s">
        <v>39</v>
      </c>
      <c r="D947" s="108">
        <v>41699</v>
      </c>
      <c r="E947" s="2">
        <v>6</v>
      </c>
      <c r="F947" s="2" t="s">
        <v>65</v>
      </c>
      <c r="G947" s="2" t="s">
        <v>65</v>
      </c>
      <c r="H947" s="2" t="s">
        <v>65</v>
      </c>
      <c r="I947" s="2" t="s">
        <v>66</v>
      </c>
      <c r="J947" s="10">
        <v>191.40367599999999</v>
      </c>
    </row>
    <row r="948" spans="1:10" x14ac:dyDescent="0.25">
      <c r="A948" s="2" t="s">
        <v>64</v>
      </c>
      <c r="B948" s="2" t="s">
        <v>65</v>
      </c>
      <c r="C948" s="2" t="s">
        <v>39</v>
      </c>
      <c r="D948" s="108">
        <v>41730</v>
      </c>
      <c r="E948" s="2">
        <v>6</v>
      </c>
      <c r="F948" s="2" t="s">
        <v>65</v>
      </c>
      <c r="G948" s="2" t="s">
        <v>65</v>
      </c>
      <c r="H948" s="2" t="s">
        <v>65</v>
      </c>
      <c r="I948" s="2" t="s">
        <v>66</v>
      </c>
      <c r="J948" s="10">
        <v>171.057864</v>
      </c>
    </row>
    <row r="949" spans="1:10" x14ac:dyDescent="0.25">
      <c r="A949" s="2" t="s">
        <v>64</v>
      </c>
      <c r="B949" s="2" t="s">
        <v>65</v>
      </c>
      <c r="C949" s="2" t="s">
        <v>39</v>
      </c>
      <c r="D949" s="108">
        <v>41760</v>
      </c>
      <c r="E949" s="2">
        <v>6</v>
      </c>
      <c r="F949" s="2" t="s">
        <v>65</v>
      </c>
      <c r="G949" s="2" t="s">
        <v>65</v>
      </c>
      <c r="H949" s="2" t="s">
        <v>65</v>
      </c>
      <c r="I949" s="2" t="s">
        <v>66</v>
      </c>
      <c r="J949" s="10">
        <v>169.28699900000001</v>
      </c>
    </row>
    <row r="950" spans="1:10" x14ac:dyDescent="0.25">
      <c r="A950" s="2" t="s">
        <v>64</v>
      </c>
      <c r="B950" s="2" t="s">
        <v>65</v>
      </c>
      <c r="C950" s="2" t="s">
        <v>39</v>
      </c>
      <c r="D950" s="108">
        <v>41791</v>
      </c>
      <c r="E950" s="2">
        <v>6</v>
      </c>
      <c r="F950" s="2" t="s">
        <v>65</v>
      </c>
      <c r="G950" s="2" t="s">
        <v>65</v>
      </c>
      <c r="H950" s="2" t="s">
        <v>65</v>
      </c>
      <c r="I950" s="2" t="s">
        <v>66</v>
      </c>
      <c r="J950" s="10">
        <v>142.50871699999999</v>
      </c>
    </row>
    <row r="951" spans="1:10" x14ac:dyDescent="0.25">
      <c r="A951" s="2" t="s">
        <v>64</v>
      </c>
      <c r="B951" s="2" t="s">
        <v>65</v>
      </c>
      <c r="C951" s="2" t="s">
        <v>47</v>
      </c>
      <c r="D951" s="108">
        <v>41456</v>
      </c>
      <c r="E951" s="2">
        <v>6</v>
      </c>
      <c r="F951" s="2" t="s">
        <v>65</v>
      </c>
      <c r="G951" s="2" t="s">
        <v>65</v>
      </c>
      <c r="H951" s="2" t="s">
        <v>65</v>
      </c>
      <c r="I951" s="2" t="s">
        <v>66</v>
      </c>
      <c r="J951" s="9">
        <v>214.968999</v>
      </c>
    </row>
    <row r="952" spans="1:10" x14ac:dyDescent="0.25">
      <c r="A952" s="2" t="s">
        <v>64</v>
      </c>
      <c r="B952" s="2" t="s">
        <v>65</v>
      </c>
      <c r="C952" s="2" t="s">
        <v>47</v>
      </c>
      <c r="D952" s="108">
        <v>41487</v>
      </c>
      <c r="E952" s="2">
        <v>6</v>
      </c>
      <c r="F952" s="2" t="s">
        <v>65</v>
      </c>
      <c r="G952" s="2" t="s">
        <v>65</v>
      </c>
      <c r="H952" s="2" t="s">
        <v>65</v>
      </c>
      <c r="I952" s="2" t="s">
        <v>66</v>
      </c>
      <c r="J952" s="9">
        <v>228.199051</v>
      </c>
    </row>
    <row r="953" spans="1:10" x14ac:dyDescent="0.25">
      <c r="A953" s="2" t="s">
        <v>64</v>
      </c>
      <c r="B953" s="2" t="s">
        <v>65</v>
      </c>
      <c r="C953" s="2" t="s">
        <v>47</v>
      </c>
      <c r="D953" s="108">
        <v>41518</v>
      </c>
      <c r="E953" s="2">
        <v>6</v>
      </c>
      <c r="F953" s="2" t="s">
        <v>65</v>
      </c>
      <c r="G953" s="2" t="s">
        <v>65</v>
      </c>
      <c r="H953" s="2" t="s">
        <v>65</v>
      </c>
      <c r="I953" s="2" t="s">
        <v>66</v>
      </c>
      <c r="J953" s="9">
        <v>216.53646700000002</v>
      </c>
    </row>
    <row r="954" spans="1:10" x14ac:dyDescent="0.25">
      <c r="A954" s="2" t="s">
        <v>64</v>
      </c>
      <c r="B954" s="2" t="s">
        <v>65</v>
      </c>
      <c r="C954" s="2" t="s">
        <v>47</v>
      </c>
      <c r="D954" s="108">
        <v>41548</v>
      </c>
      <c r="E954" s="2">
        <v>6</v>
      </c>
      <c r="F954" s="2" t="s">
        <v>65</v>
      </c>
      <c r="G954" s="2" t="s">
        <v>65</v>
      </c>
      <c r="H954" s="2" t="s">
        <v>65</v>
      </c>
      <c r="I954" s="2" t="s">
        <v>66</v>
      </c>
      <c r="J954" s="9">
        <v>236.760276</v>
      </c>
    </row>
    <row r="955" spans="1:10" x14ac:dyDescent="0.25">
      <c r="A955" s="2" t="s">
        <v>64</v>
      </c>
      <c r="B955" s="2" t="s">
        <v>65</v>
      </c>
      <c r="C955" s="2" t="s">
        <v>47</v>
      </c>
      <c r="D955" s="108">
        <v>41579</v>
      </c>
      <c r="E955" s="2">
        <v>6</v>
      </c>
      <c r="F955" s="2" t="s">
        <v>65</v>
      </c>
      <c r="G955" s="2" t="s">
        <v>65</v>
      </c>
      <c r="H955" s="2" t="s">
        <v>65</v>
      </c>
      <c r="I955" s="2" t="s">
        <v>66</v>
      </c>
      <c r="J955" s="9">
        <v>232.052864</v>
      </c>
    </row>
    <row r="956" spans="1:10" x14ac:dyDescent="0.25">
      <c r="A956" s="2" t="s">
        <v>64</v>
      </c>
      <c r="B956" s="2" t="s">
        <v>65</v>
      </c>
      <c r="C956" s="2" t="s">
        <v>47</v>
      </c>
      <c r="D956" s="108">
        <v>41609</v>
      </c>
      <c r="E956" s="2">
        <v>6</v>
      </c>
      <c r="F956" s="2" t="s">
        <v>65</v>
      </c>
      <c r="G956" s="2" t="s">
        <v>65</v>
      </c>
      <c r="H956" s="2" t="s">
        <v>65</v>
      </c>
      <c r="I956" s="2" t="s">
        <v>66</v>
      </c>
      <c r="J956" s="9">
        <v>240.21016</v>
      </c>
    </row>
    <row r="957" spans="1:10" x14ac:dyDescent="0.25">
      <c r="A957" s="2" t="s">
        <v>64</v>
      </c>
      <c r="B957" s="2" t="s">
        <v>65</v>
      </c>
      <c r="C957" s="2" t="s">
        <v>47</v>
      </c>
      <c r="D957" s="108">
        <v>41640</v>
      </c>
      <c r="E957" s="2">
        <v>6</v>
      </c>
      <c r="F957" s="2" t="s">
        <v>65</v>
      </c>
      <c r="G957" s="2" t="s">
        <v>65</v>
      </c>
      <c r="H957" s="2" t="s">
        <v>65</v>
      </c>
      <c r="I957" s="2" t="s">
        <v>66</v>
      </c>
      <c r="J957" s="9">
        <v>288.160549</v>
      </c>
    </row>
    <row r="958" spans="1:10" x14ac:dyDescent="0.25">
      <c r="A958" s="2" t="s">
        <v>64</v>
      </c>
      <c r="B958" s="2" t="s">
        <v>65</v>
      </c>
      <c r="C958" s="2" t="s">
        <v>47</v>
      </c>
      <c r="D958" s="108">
        <v>41671</v>
      </c>
      <c r="E958" s="2">
        <v>6</v>
      </c>
      <c r="F958" s="2" t="s">
        <v>65</v>
      </c>
      <c r="G958" s="2" t="s">
        <v>65</v>
      </c>
      <c r="H958" s="2" t="s">
        <v>65</v>
      </c>
      <c r="I958" s="2" t="s">
        <v>66</v>
      </c>
      <c r="J958" s="9">
        <v>306.884524</v>
      </c>
    </row>
    <row r="959" spans="1:10" x14ac:dyDescent="0.25">
      <c r="A959" s="2" t="s">
        <v>64</v>
      </c>
      <c r="B959" s="2" t="s">
        <v>65</v>
      </c>
      <c r="C959" s="2" t="s">
        <v>47</v>
      </c>
      <c r="D959" s="108">
        <v>41699</v>
      </c>
      <c r="E959" s="2">
        <v>6</v>
      </c>
      <c r="F959" s="2" t="s">
        <v>65</v>
      </c>
      <c r="G959" s="2" t="s">
        <v>65</v>
      </c>
      <c r="H959" s="2" t="s">
        <v>65</v>
      </c>
      <c r="I959" s="2" t="s">
        <v>66</v>
      </c>
      <c r="J959" s="9">
        <v>367.65100600000005</v>
      </c>
    </row>
    <row r="960" spans="1:10" x14ac:dyDescent="0.25">
      <c r="A960" s="2" t="s">
        <v>64</v>
      </c>
      <c r="B960" s="2" t="s">
        <v>65</v>
      </c>
      <c r="C960" s="2" t="s">
        <v>47</v>
      </c>
      <c r="D960" s="108">
        <v>41730</v>
      </c>
      <c r="E960" s="2">
        <v>6</v>
      </c>
      <c r="F960" s="2" t="s">
        <v>65</v>
      </c>
      <c r="G960" s="2" t="s">
        <v>65</v>
      </c>
      <c r="H960" s="2" t="s">
        <v>65</v>
      </c>
      <c r="I960" s="2" t="s">
        <v>66</v>
      </c>
      <c r="J960" s="9">
        <v>351.99016599999999</v>
      </c>
    </row>
    <row r="961" spans="1:10" x14ac:dyDescent="0.25">
      <c r="A961" s="2" t="s">
        <v>64</v>
      </c>
      <c r="B961" s="2" t="s">
        <v>65</v>
      </c>
      <c r="C961" s="2" t="s">
        <v>47</v>
      </c>
      <c r="D961" s="108">
        <v>41760</v>
      </c>
      <c r="E961" s="2">
        <v>6</v>
      </c>
      <c r="F961" s="2" t="s">
        <v>65</v>
      </c>
      <c r="G961" s="2" t="s">
        <v>65</v>
      </c>
      <c r="H961" s="2" t="s">
        <v>65</v>
      </c>
      <c r="I961" s="2" t="s">
        <v>66</v>
      </c>
      <c r="J961" s="9">
        <v>362.822</v>
      </c>
    </row>
    <row r="962" spans="1:10" x14ac:dyDescent="0.25">
      <c r="A962" s="2" t="s">
        <v>64</v>
      </c>
      <c r="B962" s="2" t="s">
        <v>65</v>
      </c>
      <c r="C962" s="2" t="s">
        <v>47</v>
      </c>
      <c r="D962" s="108">
        <v>41791</v>
      </c>
      <c r="E962" s="2">
        <v>6</v>
      </c>
      <c r="F962" s="2" t="s">
        <v>65</v>
      </c>
      <c r="G962" s="2" t="s">
        <v>65</v>
      </c>
      <c r="H962" s="2" t="s">
        <v>65</v>
      </c>
      <c r="I962" s="2" t="s">
        <v>66</v>
      </c>
      <c r="J962" s="9">
        <v>260.31229999999999</v>
      </c>
    </row>
    <row r="963" spans="1:10" x14ac:dyDescent="0.25">
      <c r="A963" s="2" t="s">
        <v>64</v>
      </c>
      <c r="B963" s="2" t="s">
        <v>65</v>
      </c>
      <c r="C963" s="2" t="s">
        <v>48</v>
      </c>
      <c r="D963" s="108">
        <v>41456</v>
      </c>
      <c r="E963" s="2">
        <v>6</v>
      </c>
      <c r="F963" s="2" t="s">
        <v>65</v>
      </c>
      <c r="G963" s="2" t="s">
        <v>65</v>
      </c>
      <c r="H963" s="2" t="s">
        <v>65</v>
      </c>
      <c r="I963" s="2" t="s">
        <v>66</v>
      </c>
      <c r="J963" s="11">
        <v>250.24199099999998</v>
      </c>
    </row>
    <row r="964" spans="1:10" x14ac:dyDescent="0.25">
      <c r="A964" s="2" t="s">
        <v>64</v>
      </c>
      <c r="B964" s="2" t="s">
        <v>65</v>
      </c>
      <c r="C964" s="2" t="s">
        <v>48</v>
      </c>
      <c r="D964" s="108">
        <v>41487</v>
      </c>
      <c r="E964" s="2">
        <v>6</v>
      </c>
      <c r="F964" s="2" t="s">
        <v>65</v>
      </c>
      <c r="G964" s="2" t="s">
        <v>65</v>
      </c>
      <c r="H964" s="2" t="s">
        <v>65</v>
      </c>
      <c r="I964" s="2" t="s">
        <v>66</v>
      </c>
      <c r="J964" s="12">
        <v>206.740703</v>
      </c>
    </row>
    <row r="965" spans="1:10" x14ac:dyDescent="0.25">
      <c r="A965" s="2" t="s">
        <v>64</v>
      </c>
      <c r="B965" s="2" t="s">
        <v>65</v>
      </c>
      <c r="C965" s="2" t="s">
        <v>48</v>
      </c>
      <c r="D965" s="108">
        <v>41518</v>
      </c>
      <c r="E965" s="2">
        <v>6</v>
      </c>
      <c r="F965" s="2" t="s">
        <v>65</v>
      </c>
      <c r="G965" s="2" t="s">
        <v>65</v>
      </c>
      <c r="H965" s="2" t="s">
        <v>65</v>
      </c>
      <c r="I965" s="2" t="s">
        <v>66</v>
      </c>
      <c r="J965" s="12">
        <v>201.23546099999996</v>
      </c>
    </row>
    <row r="966" spans="1:10" x14ac:dyDescent="0.25">
      <c r="A966" s="2" t="s">
        <v>64</v>
      </c>
      <c r="B966" s="2" t="s">
        <v>65</v>
      </c>
      <c r="C966" s="2" t="s">
        <v>48</v>
      </c>
      <c r="D966" s="108">
        <v>41548</v>
      </c>
      <c r="E966" s="2">
        <v>6</v>
      </c>
      <c r="F966" s="2" t="s">
        <v>65</v>
      </c>
      <c r="G966" s="2" t="s">
        <v>65</v>
      </c>
      <c r="H966" s="2" t="s">
        <v>65</v>
      </c>
      <c r="I966" s="2" t="s">
        <v>66</v>
      </c>
      <c r="J966" s="12">
        <v>174.36956599999999</v>
      </c>
    </row>
    <row r="967" spans="1:10" x14ac:dyDescent="0.25">
      <c r="A967" s="2" t="s">
        <v>64</v>
      </c>
      <c r="B967" s="2" t="s">
        <v>65</v>
      </c>
      <c r="C967" s="2" t="s">
        <v>48</v>
      </c>
      <c r="D967" s="108">
        <v>41579</v>
      </c>
      <c r="E967" s="2">
        <v>6</v>
      </c>
      <c r="F967" s="2" t="s">
        <v>65</v>
      </c>
      <c r="G967" s="2" t="s">
        <v>65</v>
      </c>
      <c r="H967" s="2" t="s">
        <v>65</v>
      </c>
      <c r="I967" s="2" t="s">
        <v>66</v>
      </c>
      <c r="J967" s="12">
        <v>204.09105</v>
      </c>
    </row>
    <row r="968" spans="1:10" x14ac:dyDescent="0.25">
      <c r="A968" s="2" t="s">
        <v>64</v>
      </c>
      <c r="B968" s="2" t="s">
        <v>65</v>
      </c>
      <c r="C968" s="2" t="s">
        <v>48</v>
      </c>
      <c r="D968" s="108">
        <v>41609</v>
      </c>
      <c r="E968" s="2">
        <v>6</v>
      </c>
      <c r="F968" s="2" t="s">
        <v>65</v>
      </c>
      <c r="G968" s="2" t="s">
        <v>65</v>
      </c>
      <c r="H968" s="2" t="s">
        <v>65</v>
      </c>
      <c r="I968" s="2" t="s">
        <v>66</v>
      </c>
      <c r="J968" s="12">
        <v>146.35666599999999</v>
      </c>
    </row>
    <row r="969" spans="1:10" x14ac:dyDescent="0.25">
      <c r="A969" s="2" t="s">
        <v>64</v>
      </c>
      <c r="B969" s="2" t="s">
        <v>65</v>
      </c>
      <c r="C969" s="2" t="s">
        <v>48</v>
      </c>
      <c r="D969" s="108">
        <v>41640</v>
      </c>
      <c r="E969" s="2">
        <v>6</v>
      </c>
      <c r="F969" s="2" t="s">
        <v>65</v>
      </c>
      <c r="G969" s="2" t="s">
        <v>65</v>
      </c>
      <c r="H969" s="2" t="s">
        <v>65</v>
      </c>
      <c r="I969" s="2" t="s">
        <v>66</v>
      </c>
      <c r="J969" s="12">
        <v>204.20249700000002</v>
      </c>
    </row>
    <row r="970" spans="1:10" x14ac:dyDescent="0.25">
      <c r="A970" s="2" t="s">
        <v>64</v>
      </c>
      <c r="B970" s="2" t="s">
        <v>65</v>
      </c>
      <c r="C970" s="2" t="s">
        <v>48</v>
      </c>
      <c r="D970" s="108">
        <v>41671</v>
      </c>
      <c r="E970" s="2">
        <v>6</v>
      </c>
      <c r="F970" s="2" t="s">
        <v>65</v>
      </c>
      <c r="G970" s="2" t="s">
        <v>65</v>
      </c>
      <c r="H970" s="2" t="s">
        <v>65</v>
      </c>
      <c r="I970" s="2" t="s">
        <v>66</v>
      </c>
      <c r="J970" s="12">
        <v>217.43019900000002</v>
      </c>
    </row>
    <row r="971" spans="1:10" x14ac:dyDescent="0.25">
      <c r="A971" s="2" t="s">
        <v>64</v>
      </c>
      <c r="B971" s="2" t="s">
        <v>65</v>
      </c>
      <c r="C971" s="2" t="s">
        <v>48</v>
      </c>
      <c r="D971" s="108">
        <v>41699</v>
      </c>
      <c r="E971" s="2">
        <v>6</v>
      </c>
      <c r="F971" s="2" t="s">
        <v>65</v>
      </c>
      <c r="G971" s="2" t="s">
        <v>65</v>
      </c>
      <c r="H971" s="2" t="s">
        <v>65</v>
      </c>
      <c r="I971" s="2" t="s">
        <v>66</v>
      </c>
      <c r="J971" s="12">
        <v>230.98220000000001</v>
      </c>
    </row>
    <row r="972" spans="1:10" x14ac:dyDescent="0.25">
      <c r="A972" s="2" t="s">
        <v>64</v>
      </c>
      <c r="B972" s="2" t="s">
        <v>65</v>
      </c>
      <c r="C972" s="2" t="s">
        <v>48</v>
      </c>
      <c r="D972" s="108">
        <v>41730</v>
      </c>
      <c r="E972" s="2">
        <v>6</v>
      </c>
      <c r="F972" s="2" t="s">
        <v>65</v>
      </c>
      <c r="G972" s="2" t="s">
        <v>65</v>
      </c>
      <c r="H972" s="2" t="s">
        <v>65</v>
      </c>
      <c r="I972" s="2" t="s">
        <v>66</v>
      </c>
      <c r="J972" s="12">
        <v>236.441136</v>
      </c>
    </row>
    <row r="973" spans="1:10" x14ac:dyDescent="0.25">
      <c r="A973" s="2" t="s">
        <v>64</v>
      </c>
      <c r="B973" s="2" t="s">
        <v>65</v>
      </c>
      <c r="C973" s="2" t="s">
        <v>48</v>
      </c>
      <c r="D973" s="108">
        <v>41760</v>
      </c>
      <c r="E973" s="2">
        <v>6</v>
      </c>
      <c r="F973" s="2" t="s">
        <v>65</v>
      </c>
      <c r="G973" s="2" t="s">
        <v>65</v>
      </c>
      <c r="H973" s="2" t="s">
        <v>65</v>
      </c>
      <c r="I973" s="2" t="s">
        <v>66</v>
      </c>
      <c r="J973" s="12">
        <v>241.40736899999999</v>
      </c>
    </row>
    <row r="974" spans="1:10" x14ac:dyDescent="0.25">
      <c r="A974" s="2" t="s">
        <v>64</v>
      </c>
      <c r="B974" s="2" t="s">
        <v>65</v>
      </c>
      <c r="C974" s="2" t="s">
        <v>48</v>
      </c>
      <c r="D974" s="108">
        <v>41791</v>
      </c>
      <c r="E974" s="2">
        <v>6</v>
      </c>
      <c r="F974" s="2" t="s">
        <v>65</v>
      </c>
      <c r="G974" s="2" t="s">
        <v>65</v>
      </c>
      <c r="H974" s="2" t="s">
        <v>65</v>
      </c>
      <c r="I974" s="2" t="s">
        <v>66</v>
      </c>
      <c r="J974" s="12">
        <v>220.380334</v>
      </c>
    </row>
    <row r="975" spans="1:10" x14ac:dyDescent="0.25">
      <c r="A975" t="s">
        <v>67</v>
      </c>
      <c r="B975" t="s">
        <v>65</v>
      </c>
      <c r="C975" t="s">
        <v>39</v>
      </c>
      <c r="D975" s="114">
        <v>41456</v>
      </c>
      <c r="E975">
        <v>6</v>
      </c>
      <c r="F975" t="s">
        <v>65</v>
      </c>
      <c r="G975" t="s">
        <v>65</v>
      </c>
      <c r="H975" t="s">
        <v>65</v>
      </c>
      <c r="I975" s="2" t="s">
        <v>66</v>
      </c>
      <c r="J975" s="9">
        <v>171.933291</v>
      </c>
    </row>
    <row r="976" spans="1:10" x14ac:dyDescent="0.25">
      <c r="A976" t="s">
        <v>67</v>
      </c>
      <c r="B976" t="s">
        <v>65</v>
      </c>
      <c r="C976" t="s">
        <v>39</v>
      </c>
      <c r="D976" s="114">
        <v>41487</v>
      </c>
      <c r="E976">
        <v>6</v>
      </c>
      <c r="F976" t="s">
        <v>65</v>
      </c>
      <c r="G976" t="s">
        <v>65</v>
      </c>
      <c r="H976" t="s">
        <v>65</v>
      </c>
      <c r="I976" s="2" t="s">
        <v>66</v>
      </c>
      <c r="J976" s="10">
        <v>185.44394299999999</v>
      </c>
    </row>
    <row r="977" spans="1:10" x14ac:dyDescent="0.25">
      <c r="A977" t="s">
        <v>67</v>
      </c>
      <c r="B977" t="s">
        <v>65</v>
      </c>
      <c r="C977" t="s">
        <v>39</v>
      </c>
      <c r="D977" s="114">
        <v>41518</v>
      </c>
      <c r="E977">
        <v>6</v>
      </c>
      <c r="F977" t="s">
        <v>65</v>
      </c>
      <c r="G977" t="s">
        <v>65</v>
      </c>
      <c r="H977" t="s">
        <v>65</v>
      </c>
      <c r="I977" s="2" t="s">
        <v>66</v>
      </c>
      <c r="J977" s="10">
        <v>186.77365699999999</v>
      </c>
    </row>
    <row r="978" spans="1:10" x14ac:dyDescent="0.25">
      <c r="A978" t="s">
        <v>67</v>
      </c>
      <c r="B978" t="s">
        <v>65</v>
      </c>
      <c r="C978" t="s">
        <v>39</v>
      </c>
      <c r="D978" s="114">
        <v>41548</v>
      </c>
      <c r="E978">
        <v>6</v>
      </c>
      <c r="F978" t="s">
        <v>65</v>
      </c>
      <c r="G978" t="s">
        <v>65</v>
      </c>
      <c r="H978" t="s">
        <v>65</v>
      </c>
      <c r="I978" s="2" t="s">
        <v>66</v>
      </c>
      <c r="J978" s="10">
        <v>190.54109299999999</v>
      </c>
    </row>
    <row r="979" spans="1:10" x14ac:dyDescent="0.25">
      <c r="A979" t="s">
        <v>67</v>
      </c>
      <c r="B979" t="s">
        <v>65</v>
      </c>
      <c r="C979" t="s">
        <v>39</v>
      </c>
      <c r="D979" s="114">
        <v>41579</v>
      </c>
      <c r="E979">
        <v>6</v>
      </c>
      <c r="F979" t="s">
        <v>65</v>
      </c>
      <c r="G979" t="s">
        <v>65</v>
      </c>
      <c r="H979" t="s">
        <v>65</v>
      </c>
      <c r="I979" s="2" t="s">
        <v>66</v>
      </c>
      <c r="J979" s="10">
        <v>95.096062000000003</v>
      </c>
    </row>
    <row r="980" spans="1:10" x14ac:dyDescent="0.25">
      <c r="A980" t="s">
        <v>67</v>
      </c>
      <c r="B980" t="s">
        <v>65</v>
      </c>
      <c r="C980" t="s">
        <v>39</v>
      </c>
      <c r="D980" s="114">
        <v>41609</v>
      </c>
      <c r="E980">
        <v>6</v>
      </c>
      <c r="F980" t="s">
        <v>65</v>
      </c>
      <c r="G980" t="s">
        <v>65</v>
      </c>
      <c r="H980" t="s">
        <v>65</v>
      </c>
      <c r="I980" s="2" t="s">
        <v>66</v>
      </c>
      <c r="J980" s="10">
        <v>184.30685299999999</v>
      </c>
    </row>
    <row r="981" spans="1:10" x14ac:dyDescent="0.25">
      <c r="A981" t="s">
        <v>67</v>
      </c>
      <c r="B981" t="s">
        <v>65</v>
      </c>
      <c r="C981" t="s">
        <v>39</v>
      </c>
      <c r="D981" s="114">
        <v>41640</v>
      </c>
      <c r="E981">
        <v>6</v>
      </c>
      <c r="F981" t="s">
        <v>65</v>
      </c>
      <c r="G981" t="s">
        <v>65</v>
      </c>
      <c r="H981" t="s">
        <v>65</v>
      </c>
      <c r="I981" s="2" t="s">
        <v>66</v>
      </c>
      <c r="J981" s="10">
        <v>181.90143900000001</v>
      </c>
    </row>
    <row r="982" spans="1:10" x14ac:dyDescent="0.25">
      <c r="A982" t="s">
        <v>67</v>
      </c>
      <c r="B982" t="s">
        <v>65</v>
      </c>
      <c r="C982" t="s">
        <v>39</v>
      </c>
      <c r="D982" s="114">
        <v>41671</v>
      </c>
      <c r="E982">
        <v>6</v>
      </c>
      <c r="F982" t="s">
        <v>65</v>
      </c>
      <c r="G982" t="s">
        <v>65</v>
      </c>
      <c r="H982" t="s">
        <v>65</v>
      </c>
      <c r="I982" s="2" t="s">
        <v>66</v>
      </c>
      <c r="J982" s="10">
        <v>149.58676500000001</v>
      </c>
    </row>
    <row r="983" spans="1:10" x14ac:dyDescent="0.25">
      <c r="A983" t="s">
        <v>67</v>
      </c>
      <c r="B983" t="s">
        <v>65</v>
      </c>
      <c r="C983" t="s">
        <v>39</v>
      </c>
      <c r="D983" s="114">
        <v>41699</v>
      </c>
      <c r="E983">
        <v>6</v>
      </c>
      <c r="F983" t="s">
        <v>65</v>
      </c>
      <c r="G983" t="s">
        <v>65</v>
      </c>
      <c r="H983" t="s">
        <v>65</v>
      </c>
      <c r="I983" s="2" t="s">
        <v>66</v>
      </c>
      <c r="J983" s="10">
        <v>181.40367599999999</v>
      </c>
    </row>
    <row r="984" spans="1:10" x14ac:dyDescent="0.25">
      <c r="A984" t="s">
        <v>67</v>
      </c>
      <c r="B984" t="s">
        <v>65</v>
      </c>
      <c r="C984" t="s">
        <v>39</v>
      </c>
      <c r="D984" s="114">
        <v>41730</v>
      </c>
      <c r="E984">
        <v>6</v>
      </c>
      <c r="F984" t="s">
        <v>65</v>
      </c>
      <c r="G984" t="s">
        <v>65</v>
      </c>
      <c r="H984" t="s">
        <v>65</v>
      </c>
      <c r="I984" s="2" t="s">
        <v>66</v>
      </c>
      <c r="J984" s="10">
        <v>171.057864</v>
      </c>
    </row>
    <row r="985" spans="1:10" x14ac:dyDescent="0.25">
      <c r="A985" t="s">
        <v>67</v>
      </c>
      <c r="B985" t="s">
        <v>65</v>
      </c>
      <c r="C985" t="s">
        <v>39</v>
      </c>
      <c r="D985" s="114">
        <v>41760</v>
      </c>
      <c r="E985">
        <v>6</v>
      </c>
      <c r="F985" t="s">
        <v>65</v>
      </c>
      <c r="G985" t="s">
        <v>65</v>
      </c>
      <c r="H985" t="s">
        <v>65</v>
      </c>
      <c r="I985" s="2" t="s">
        <v>66</v>
      </c>
      <c r="J985" s="10">
        <v>165.28699900000001</v>
      </c>
    </row>
    <row r="986" spans="1:10" x14ac:dyDescent="0.25">
      <c r="A986" t="s">
        <v>67</v>
      </c>
      <c r="B986" t="s">
        <v>65</v>
      </c>
      <c r="C986" t="s">
        <v>39</v>
      </c>
      <c r="D986" s="114">
        <v>41791</v>
      </c>
      <c r="E986">
        <v>6</v>
      </c>
      <c r="F986" t="s">
        <v>65</v>
      </c>
      <c r="G986" t="s">
        <v>65</v>
      </c>
      <c r="H986" t="s">
        <v>65</v>
      </c>
      <c r="I986" s="2" t="s">
        <v>66</v>
      </c>
      <c r="J986" s="10">
        <v>149.50871699999999</v>
      </c>
    </row>
    <row r="987" spans="1:10" x14ac:dyDescent="0.25">
      <c r="A987" t="s">
        <v>67</v>
      </c>
      <c r="B987" t="s">
        <v>65</v>
      </c>
      <c r="C987" t="s">
        <v>47</v>
      </c>
      <c r="D987" s="114">
        <v>41456</v>
      </c>
      <c r="E987">
        <v>6</v>
      </c>
      <c r="F987" t="s">
        <v>65</v>
      </c>
      <c r="G987" t="s">
        <v>65</v>
      </c>
      <c r="H987" t="s">
        <v>65</v>
      </c>
      <c r="I987" s="2" t="s">
        <v>66</v>
      </c>
      <c r="J987" s="9">
        <v>211.968999</v>
      </c>
    </row>
    <row r="988" spans="1:10" x14ac:dyDescent="0.25">
      <c r="A988" t="s">
        <v>67</v>
      </c>
      <c r="B988" t="s">
        <v>65</v>
      </c>
      <c r="C988" t="s">
        <v>47</v>
      </c>
      <c r="D988" s="114">
        <v>41487</v>
      </c>
      <c r="E988">
        <v>6</v>
      </c>
      <c r="F988" t="s">
        <v>65</v>
      </c>
      <c r="G988" t="s">
        <v>65</v>
      </c>
      <c r="H988" t="s">
        <v>65</v>
      </c>
      <c r="I988" s="2" t="s">
        <v>66</v>
      </c>
      <c r="J988" s="9">
        <v>224.199051</v>
      </c>
    </row>
    <row r="989" spans="1:10" x14ac:dyDescent="0.25">
      <c r="A989" t="s">
        <v>67</v>
      </c>
      <c r="B989" t="s">
        <v>65</v>
      </c>
      <c r="C989" t="s">
        <v>47</v>
      </c>
      <c r="D989" s="114">
        <v>41518</v>
      </c>
      <c r="E989">
        <v>6</v>
      </c>
      <c r="F989" t="s">
        <v>65</v>
      </c>
      <c r="G989" t="s">
        <v>65</v>
      </c>
      <c r="H989" t="s">
        <v>65</v>
      </c>
      <c r="I989" s="2" t="s">
        <v>66</v>
      </c>
      <c r="J989" s="9">
        <v>220.53646699999999</v>
      </c>
    </row>
    <row r="990" spans="1:10" x14ac:dyDescent="0.25">
      <c r="A990" t="s">
        <v>67</v>
      </c>
      <c r="B990" t="s">
        <v>65</v>
      </c>
      <c r="C990" t="s">
        <v>47</v>
      </c>
      <c r="D990" s="114">
        <v>41548</v>
      </c>
      <c r="E990">
        <v>6</v>
      </c>
      <c r="F990" t="s">
        <v>65</v>
      </c>
      <c r="G990" t="s">
        <v>65</v>
      </c>
      <c r="H990" t="s">
        <v>65</v>
      </c>
      <c r="I990" s="2" t="s">
        <v>66</v>
      </c>
      <c r="J990" s="9">
        <v>306.76027599999998</v>
      </c>
    </row>
    <row r="991" spans="1:10" x14ac:dyDescent="0.25">
      <c r="A991" t="s">
        <v>67</v>
      </c>
      <c r="B991" t="s">
        <v>65</v>
      </c>
      <c r="C991" t="s">
        <v>47</v>
      </c>
      <c r="D991" s="114">
        <v>41579</v>
      </c>
      <c r="E991">
        <v>6</v>
      </c>
      <c r="F991" t="s">
        <v>65</v>
      </c>
      <c r="G991" t="s">
        <v>65</v>
      </c>
      <c r="H991" t="s">
        <v>65</v>
      </c>
      <c r="I991" s="2" t="s">
        <v>66</v>
      </c>
      <c r="J991" s="9">
        <v>260.052864</v>
      </c>
    </row>
    <row r="992" spans="1:10" x14ac:dyDescent="0.25">
      <c r="A992" t="s">
        <v>67</v>
      </c>
      <c r="B992" t="s">
        <v>65</v>
      </c>
      <c r="C992" t="s">
        <v>47</v>
      </c>
      <c r="D992" s="114">
        <v>41609</v>
      </c>
      <c r="E992">
        <v>6</v>
      </c>
      <c r="F992" t="s">
        <v>65</v>
      </c>
      <c r="G992" t="s">
        <v>65</v>
      </c>
      <c r="H992" t="s">
        <v>65</v>
      </c>
      <c r="I992" s="2" t="s">
        <v>66</v>
      </c>
      <c r="J992" s="9">
        <v>240.21016</v>
      </c>
    </row>
    <row r="993" spans="1:10" x14ac:dyDescent="0.25">
      <c r="A993" t="s">
        <v>67</v>
      </c>
      <c r="B993" t="s">
        <v>65</v>
      </c>
      <c r="C993" t="s">
        <v>47</v>
      </c>
      <c r="D993" s="114">
        <v>41640</v>
      </c>
      <c r="E993">
        <v>6</v>
      </c>
      <c r="F993" t="s">
        <v>65</v>
      </c>
      <c r="G993" t="s">
        <v>65</v>
      </c>
      <c r="H993" t="s">
        <v>65</v>
      </c>
      <c r="I993" s="2" t="s">
        <v>66</v>
      </c>
      <c r="J993" s="9">
        <v>258.160549</v>
      </c>
    </row>
    <row r="994" spans="1:10" x14ac:dyDescent="0.25">
      <c r="A994" t="s">
        <v>67</v>
      </c>
      <c r="B994" t="s">
        <v>65</v>
      </c>
      <c r="C994" t="s">
        <v>47</v>
      </c>
      <c r="D994" s="114">
        <v>41671</v>
      </c>
      <c r="E994">
        <v>6</v>
      </c>
      <c r="F994" t="s">
        <v>65</v>
      </c>
      <c r="G994" t="s">
        <v>65</v>
      </c>
      <c r="H994" t="s">
        <v>65</v>
      </c>
      <c r="I994" s="2" t="s">
        <v>66</v>
      </c>
      <c r="J994" s="9">
        <v>310.884524</v>
      </c>
    </row>
    <row r="995" spans="1:10" x14ac:dyDescent="0.25">
      <c r="A995" t="s">
        <v>67</v>
      </c>
      <c r="B995" t="s">
        <v>65</v>
      </c>
      <c r="C995" t="s">
        <v>47</v>
      </c>
      <c r="D995" s="114">
        <v>41699</v>
      </c>
      <c r="E995">
        <v>6</v>
      </c>
      <c r="F995" t="s">
        <v>65</v>
      </c>
      <c r="G995" t="s">
        <v>65</v>
      </c>
      <c r="H995" t="s">
        <v>65</v>
      </c>
      <c r="I995" s="2" t="s">
        <v>66</v>
      </c>
      <c r="J995" s="9">
        <v>347.651006</v>
      </c>
    </row>
    <row r="996" spans="1:10" x14ac:dyDescent="0.25">
      <c r="A996" t="s">
        <v>67</v>
      </c>
      <c r="B996" t="s">
        <v>65</v>
      </c>
      <c r="C996" t="s">
        <v>47</v>
      </c>
      <c r="D996" s="114">
        <v>41730</v>
      </c>
      <c r="E996">
        <v>6</v>
      </c>
      <c r="F996" t="s">
        <v>65</v>
      </c>
      <c r="G996" t="s">
        <v>65</v>
      </c>
      <c r="H996" t="s">
        <v>65</v>
      </c>
      <c r="I996" s="2" t="s">
        <v>66</v>
      </c>
      <c r="J996" s="9">
        <v>341.99016599999999</v>
      </c>
    </row>
    <row r="997" spans="1:10" x14ac:dyDescent="0.25">
      <c r="A997" t="s">
        <v>67</v>
      </c>
      <c r="B997" t="s">
        <v>65</v>
      </c>
      <c r="C997" t="s">
        <v>47</v>
      </c>
      <c r="D997" s="114">
        <v>41760</v>
      </c>
      <c r="E997">
        <v>6</v>
      </c>
      <c r="F997" t="s">
        <v>65</v>
      </c>
      <c r="G997" t="s">
        <v>65</v>
      </c>
      <c r="H997" t="s">
        <v>65</v>
      </c>
      <c r="I997" s="2" t="s">
        <v>66</v>
      </c>
      <c r="J997" s="9">
        <v>301.18512999999996</v>
      </c>
    </row>
    <row r="998" spans="1:10" x14ac:dyDescent="0.25">
      <c r="A998" t="s">
        <v>67</v>
      </c>
      <c r="B998" t="s">
        <v>65</v>
      </c>
      <c r="C998" t="s">
        <v>47</v>
      </c>
      <c r="D998" s="114">
        <v>41791</v>
      </c>
      <c r="E998">
        <v>6</v>
      </c>
      <c r="F998" t="s">
        <v>65</v>
      </c>
      <c r="G998" t="s">
        <v>65</v>
      </c>
      <c r="H998" t="s">
        <v>65</v>
      </c>
      <c r="I998" s="2" t="s">
        <v>66</v>
      </c>
      <c r="J998" s="9">
        <v>260.92</v>
      </c>
    </row>
    <row r="999" spans="1:10" x14ac:dyDescent="0.25">
      <c r="A999" t="s">
        <v>67</v>
      </c>
      <c r="B999" t="s">
        <v>65</v>
      </c>
      <c r="C999" t="s">
        <v>48</v>
      </c>
      <c r="D999" s="114">
        <v>41456</v>
      </c>
      <c r="E999">
        <v>6</v>
      </c>
      <c r="F999" t="s">
        <v>65</v>
      </c>
      <c r="G999" t="s">
        <v>65</v>
      </c>
      <c r="H999" t="s">
        <v>65</v>
      </c>
      <c r="I999" s="2" t="s">
        <v>66</v>
      </c>
      <c r="J999" s="11">
        <v>234.24199100000001</v>
      </c>
    </row>
    <row r="1000" spans="1:10" x14ac:dyDescent="0.25">
      <c r="A1000" t="s">
        <v>67</v>
      </c>
      <c r="B1000" t="s">
        <v>65</v>
      </c>
      <c r="C1000" t="s">
        <v>48</v>
      </c>
      <c r="D1000" s="114">
        <v>41487</v>
      </c>
      <c r="E1000">
        <v>6</v>
      </c>
      <c r="F1000" t="s">
        <v>65</v>
      </c>
      <c r="G1000" t="s">
        <v>65</v>
      </c>
      <c r="H1000" t="s">
        <v>65</v>
      </c>
      <c r="I1000" s="2" t="s">
        <v>66</v>
      </c>
      <c r="J1000" s="12">
        <v>203.740703</v>
      </c>
    </row>
    <row r="1001" spans="1:10" x14ac:dyDescent="0.25">
      <c r="A1001" t="s">
        <v>67</v>
      </c>
      <c r="B1001" t="s">
        <v>65</v>
      </c>
      <c r="C1001" t="s">
        <v>48</v>
      </c>
      <c r="D1001" s="114">
        <v>41518</v>
      </c>
      <c r="E1001">
        <v>6</v>
      </c>
      <c r="F1001" t="s">
        <v>65</v>
      </c>
      <c r="G1001" t="s">
        <v>65</v>
      </c>
      <c r="H1001" t="s">
        <v>65</v>
      </c>
      <c r="I1001" s="2" t="s">
        <v>66</v>
      </c>
      <c r="J1001" s="12">
        <v>192.23546099999999</v>
      </c>
    </row>
    <row r="1002" spans="1:10" x14ac:dyDescent="0.25">
      <c r="A1002" t="s">
        <v>67</v>
      </c>
      <c r="B1002" t="s">
        <v>65</v>
      </c>
      <c r="C1002" t="s">
        <v>48</v>
      </c>
      <c r="D1002" s="114">
        <v>41548</v>
      </c>
      <c r="E1002">
        <v>6</v>
      </c>
      <c r="F1002" t="s">
        <v>65</v>
      </c>
      <c r="G1002" t="s">
        <v>65</v>
      </c>
      <c r="H1002" t="s">
        <v>65</v>
      </c>
      <c r="I1002" s="2" t="s">
        <v>66</v>
      </c>
      <c r="J1002" s="12">
        <v>176.36956599999999</v>
      </c>
    </row>
    <row r="1003" spans="1:10" x14ac:dyDescent="0.25">
      <c r="A1003" t="s">
        <v>67</v>
      </c>
      <c r="B1003" t="s">
        <v>65</v>
      </c>
      <c r="C1003" t="s">
        <v>48</v>
      </c>
      <c r="D1003" s="114">
        <v>41579</v>
      </c>
      <c r="E1003">
        <v>6</v>
      </c>
      <c r="F1003" t="s">
        <v>65</v>
      </c>
      <c r="G1003" t="s">
        <v>65</v>
      </c>
      <c r="H1003" t="s">
        <v>65</v>
      </c>
      <c r="I1003" s="2" t="s">
        <v>66</v>
      </c>
      <c r="J1003" s="12">
        <v>206.09105</v>
      </c>
    </row>
    <row r="1004" spans="1:10" x14ac:dyDescent="0.25">
      <c r="A1004" t="s">
        <v>67</v>
      </c>
      <c r="B1004" t="s">
        <v>65</v>
      </c>
      <c r="C1004" t="s">
        <v>48</v>
      </c>
      <c r="D1004" s="114">
        <v>41609</v>
      </c>
      <c r="E1004">
        <v>6</v>
      </c>
      <c r="F1004" t="s">
        <v>65</v>
      </c>
      <c r="G1004" t="s">
        <v>65</v>
      </c>
      <c r="H1004" t="s">
        <v>65</v>
      </c>
      <c r="I1004" s="2" t="s">
        <v>66</v>
      </c>
      <c r="J1004" s="12">
        <v>141.32156660000001</v>
      </c>
    </row>
    <row r="1005" spans="1:10" x14ac:dyDescent="0.25">
      <c r="A1005" t="s">
        <v>67</v>
      </c>
      <c r="B1005" t="s">
        <v>65</v>
      </c>
      <c r="C1005" t="s">
        <v>48</v>
      </c>
      <c r="D1005" s="114">
        <v>41640</v>
      </c>
      <c r="E1005">
        <v>6</v>
      </c>
      <c r="F1005" t="s">
        <v>65</v>
      </c>
      <c r="G1005" t="s">
        <v>65</v>
      </c>
      <c r="H1005" t="s">
        <v>65</v>
      </c>
      <c r="I1005" s="2" t="s">
        <v>66</v>
      </c>
      <c r="J1005" s="12">
        <v>214.20249699999999</v>
      </c>
    </row>
    <row r="1006" spans="1:10" x14ac:dyDescent="0.25">
      <c r="A1006" t="s">
        <v>67</v>
      </c>
      <c r="B1006" t="s">
        <v>65</v>
      </c>
      <c r="C1006" t="s">
        <v>48</v>
      </c>
      <c r="D1006" s="114">
        <v>41671</v>
      </c>
      <c r="E1006">
        <v>6</v>
      </c>
      <c r="F1006" t="s">
        <v>65</v>
      </c>
      <c r="G1006" t="s">
        <v>65</v>
      </c>
      <c r="H1006" t="s">
        <v>65</v>
      </c>
      <c r="I1006" s="2" t="s">
        <v>66</v>
      </c>
      <c r="J1006" s="12">
        <v>211.43019899999999</v>
      </c>
    </row>
    <row r="1007" spans="1:10" x14ac:dyDescent="0.25">
      <c r="A1007" t="s">
        <v>67</v>
      </c>
      <c r="B1007" t="s">
        <v>65</v>
      </c>
      <c r="C1007" t="s">
        <v>48</v>
      </c>
      <c r="D1007" s="114">
        <v>41699</v>
      </c>
      <c r="E1007">
        <v>6</v>
      </c>
      <c r="F1007" t="s">
        <v>65</v>
      </c>
      <c r="G1007" t="s">
        <v>65</v>
      </c>
      <c r="H1007" t="s">
        <v>65</v>
      </c>
      <c r="I1007" s="2" t="s">
        <v>66</v>
      </c>
      <c r="J1007" s="12">
        <v>141.81421700000001</v>
      </c>
    </row>
    <row r="1008" spans="1:10" x14ac:dyDescent="0.25">
      <c r="A1008" t="s">
        <v>67</v>
      </c>
      <c r="B1008" t="s">
        <v>65</v>
      </c>
      <c r="C1008" t="s">
        <v>48</v>
      </c>
      <c r="D1008" s="114">
        <v>41730</v>
      </c>
      <c r="E1008">
        <v>6</v>
      </c>
      <c r="F1008" t="s">
        <v>65</v>
      </c>
      <c r="G1008" t="s">
        <v>65</v>
      </c>
      <c r="H1008" t="s">
        <v>65</v>
      </c>
      <c r="I1008" s="2" t="s">
        <v>66</v>
      </c>
      <c r="J1008" s="12">
        <v>118.441136</v>
      </c>
    </row>
    <row r="1009" spans="1:10" x14ac:dyDescent="0.25">
      <c r="A1009" t="s">
        <v>67</v>
      </c>
      <c r="B1009" t="s">
        <v>65</v>
      </c>
      <c r="C1009" t="s">
        <v>48</v>
      </c>
      <c r="D1009" s="114">
        <v>41760</v>
      </c>
      <c r="E1009">
        <v>6</v>
      </c>
      <c r="F1009" t="s">
        <v>65</v>
      </c>
      <c r="G1009" t="s">
        <v>65</v>
      </c>
      <c r="H1009" t="s">
        <v>65</v>
      </c>
      <c r="I1009" s="2" t="s">
        <v>66</v>
      </c>
      <c r="J1009" s="12">
        <v>116.407369</v>
      </c>
    </row>
    <row r="1010" spans="1:10" x14ac:dyDescent="0.25">
      <c r="A1010" t="s">
        <v>67</v>
      </c>
      <c r="B1010" t="s">
        <v>65</v>
      </c>
      <c r="C1010" t="s">
        <v>48</v>
      </c>
      <c r="D1010" s="114">
        <v>41791</v>
      </c>
      <c r="E1010">
        <v>6</v>
      </c>
      <c r="F1010" t="s">
        <v>65</v>
      </c>
      <c r="G1010" t="s">
        <v>65</v>
      </c>
      <c r="H1010" t="s">
        <v>65</v>
      </c>
      <c r="I1010" s="2" t="s">
        <v>66</v>
      </c>
      <c r="J1010" s="12">
        <v>140.38033399999998</v>
      </c>
    </row>
  </sheetData>
  <phoneticPr fontId="2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D396D-E543-45F9-B15C-9403388C46BB}">
  <sheetPr>
    <tabColor theme="8" tint="0.39997558519241921"/>
  </sheetPr>
  <dimension ref="A1:V67"/>
  <sheetViews>
    <sheetView showGridLines="0" topLeftCell="N29" zoomScale="80" zoomScaleNormal="80" workbookViewId="0">
      <selection activeCell="AG53" sqref="AG53"/>
    </sheetView>
  </sheetViews>
  <sheetFormatPr defaultColWidth="8.7109375" defaultRowHeight="27.95" customHeight="1" x14ac:dyDescent="0.2"/>
  <cols>
    <col min="1" max="1" width="15.42578125" style="79" customWidth="1"/>
    <col min="2" max="2" width="32.28515625" style="79" customWidth="1"/>
    <col min="3" max="3" width="25.42578125" style="79" bestFit="1" customWidth="1"/>
    <col min="4" max="4" width="22.140625" style="79" customWidth="1"/>
    <col min="5" max="5" width="18.28515625" style="79" customWidth="1"/>
    <col min="6" max="10" width="15.42578125" style="79" bestFit="1" customWidth="1"/>
    <col min="11" max="11" width="15.28515625" style="79" bestFit="1" customWidth="1"/>
    <col min="12" max="12" width="15.42578125" style="79" bestFit="1" customWidth="1"/>
    <col min="13" max="13" width="15.28515625" style="79" bestFit="1" customWidth="1"/>
    <col min="14" max="16" width="15.42578125" style="79" bestFit="1" customWidth="1"/>
    <col min="17" max="17" width="18.42578125" style="79" customWidth="1"/>
    <col min="18" max="16384" width="8.7109375" style="79"/>
  </cols>
  <sheetData>
    <row r="1" spans="1:22" s="82" customFormat="1" ht="27.95" customHeight="1" x14ac:dyDescent="0.25">
      <c r="A1" s="81" t="s">
        <v>68</v>
      </c>
    </row>
    <row r="2" spans="1:22" s="2" customFormat="1" ht="27.95" customHeight="1" x14ac:dyDescent="0.2">
      <c r="A2" s="2" t="s">
        <v>69</v>
      </c>
    </row>
    <row r="3" spans="1:22" s="2" customFormat="1" ht="27.95" customHeight="1" x14ac:dyDescent="0.2">
      <c r="A3" s="2" t="s">
        <v>70</v>
      </c>
    </row>
    <row r="4" spans="1:22" s="2" customFormat="1" ht="27.95" customHeight="1" x14ac:dyDescent="0.2">
      <c r="A4" s="2" t="s">
        <v>71</v>
      </c>
    </row>
    <row r="5" spans="1:22" s="2" customFormat="1" ht="27.95" customHeight="1" x14ac:dyDescent="0.2">
      <c r="A5" s="1" t="s">
        <v>72</v>
      </c>
    </row>
    <row r="6" spans="1:22" s="2" customFormat="1" ht="27.95" customHeight="1" x14ac:dyDescent="0.2">
      <c r="A6" s="2" t="s">
        <v>73</v>
      </c>
    </row>
    <row r="7" spans="1:22" s="2" customFormat="1" ht="27.95" customHeight="1" x14ac:dyDescent="0.2">
      <c r="A7" s="2" t="s">
        <v>74</v>
      </c>
    </row>
    <row r="8" spans="1:22" s="83" customFormat="1" ht="40.5" customHeight="1" x14ac:dyDescent="0.25">
      <c r="A8" s="152" t="s">
        <v>75</v>
      </c>
      <c r="B8" s="153"/>
      <c r="C8" s="153"/>
      <c r="D8" s="153"/>
      <c r="E8" s="153"/>
      <c r="F8" s="153"/>
      <c r="G8" s="153"/>
      <c r="H8" s="153"/>
      <c r="I8" s="153"/>
      <c r="J8" s="153"/>
      <c r="K8" s="153"/>
      <c r="L8" s="153"/>
      <c r="M8" s="153"/>
      <c r="N8" s="153"/>
      <c r="O8" s="153"/>
      <c r="P8" s="153"/>
      <c r="Q8" s="153"/>
      <c r="R8" s="153"/>
      <c r="S8" s="153"/>
      <c r="T8" s="153"/>
      <c r="U8" s="153"/>
    </row>
    <row r="9" spans="1:22" s="83" customFormat="1" ht="47.1" customHeight="1" x14ac:dyDescent="0.25">
      <c r="A9" s="152" t="s">
        <v>76</v>
      </c>
      <c r="B9" s="149"/>
      <c r="C9" s="149"/>
      <c r="D9" s="149"/>
      <c r="E9" s="149"/>
      <c r="F9" s="149"/>
      <c r="G9" s="149"/>
      <c r="H9" s="149"/>
      <c r="I9" s="149"/>
      <c r="J9" s="149"/>
      <c r="K9" s="149"/>
      <c r="L9" s="149"/>
      <c r="M9" s="149"/>
      <c r="N9" s="149"/>
      <c r="O9" s="149"/>
      <c r="P9" s="149"/>
      <c r="Q9" s="149"/>
      <c r="R9" s="149"/>
      <c r="S9" s="149"/>
      <c r="T9" s="149"/>
      <c r="U9" s="149"/>
      <c r="V9" s="149"/>
    </row>
    <row r="10" spans="1:22" s="87" customFormat="1" ht="27.95" customHeight="1" x14ac:dyDescent="0.2">
      <c r="A10" s="85" t="s">
        <v>20</v>
      </c>
      <c r="B10" s="85" t="s">
        <v>77</v>
      </c>
      <c r="C10" s="85" t="s">
        <v>40</v>
      </c>
      <c r="D10" s="85" t="s">
        <v>78</v>
      </c>
      <c r="E10" s="86">
        <v>41456</v>
      </c>
      <c r="F10" s="86">
        <v>41487</v>
      </c>
      <c r="G10" s="86">
        <v>41518</v>
      </c>
      <c r="H10" s="86">
        <v>41548</v>
      </c>
      <c r="I10" s="86">
        <v>41579</v>
      </c>
      <c r="J10" s="86">
        <v>41609</v>
      </c>
      <c r="K10" s="86">
        <v>41640</v>
      </c>
      <c r="L10" s="86">
        <v>41671</v>
      </c>
      <c r="M10" s="86">
        <v>41699</v>
      </c>
      <c r="N10" s="86">
        <v>41730</v>
      </c>
      <c r="O10" s="86">
        <v>41760</v>
      </c>
      <c r="P10" s="86">
        <v>41791</v>
      </c>
    </row>
    <row r="11" spans="1:22" s="87" customFormat="1" ht="27.95" customHeight="1" x14ac:dyDescent="0.2">
      <c r="A11" s="85"/>
      <c r="B11" s="85"/>
      <c r="C11" s="85"/>
      <c r="D11" s="85"/>
      <c r="E11" s="89"/>
      <c r="F11" s="89"/>
      <c r="G11" s="89"/>
      <c r="H11" s="89"/>
      <c r="I11" s="89"/>
      <c r="J11" s="89"/>
      <c r="K11" s="89"/>
      <c r="L11" s="89"/>
      <c r="M11" s="89"/>
      <c r="N11" s="89"/>
      <c r="O11" s="89"/>
      <c r="P11" s="89"/>
      <c r="Q11" s="85" t="s">
        <v>79</v>
      </c>
    </row>
    <row r="12" spans="1:22" ht="27.95" customHeight="1" x14ac:dyDescent="0.25">
      <c r="A12" s="80" t="s">
        <v>39</v>
      </c>
      <c r="B12" s="80" t="s">
        <v>80</v>
      </c>
      <c r="C12" s="80" t="s">
        <v>41</v>
      </c>
      <c r="D12" s="80" t="s">
        <v>42</v>
      </c>
      <c r="E12" s="138">
        <f>SUMIFS('Data Repository Table'!$J:$J,'Data Repository Table'!$A:$A,'Data Repository Table'!$A$7,'Data Repository Table'!$C:$C,$A$12,'Data Repository Table'!$D:$D,E10,'Data Repository Table'!$G:$G,$C$12,'Data Repository Table'!$H:$H,$D$12)</f>
        <v>1473589.0469999998</v>
      </c>
      <c r="F12" s="138">
        <f>SUMIFS('Data Repository Table'!$J:$J,'Data Repository Table'!$A:$A,'Data Repository Table'!$A$7,'Data Repository Table'!$C:$C,$A$12,'Data Repository Table'!$D:$D,F10,'Data Repository Table'!$G:$G,$C$12,'Data Repository Table'!$H:$H,$D$12)</f>
        <v>1419296.1002499999</v>
      </c>
      <c r="G12" s="138">
        <f>SUMIFS('Data Repository Table'!$J:$J,'Data Repository Table'!$A:$A,'Data Repository Table'!$A$7,'Data Repository Table'!$C:$C,$A$12,'Data Repository Table'!$D:$D,G10,'Data Repository Table'!$G:$G,$C$12,'Data Repository Table'!$H:$H,$D$12)</f>
        <v>1310673.21</v>
      </c>
      <c r="H12" s="138">
        <f>SUMIFS('Data Repository Table'!$J:$J,'Data Repository Table'!$A:$A,'Data Repository Table'!$A$7,'Data Repository Table'!$C:$C,$A$12,'Data Repository Table'!$D:$D,H10,'Data Repository Table'!$G:$G,$C$12,'Data Repository Table'!$H:$H,$D$12)</f>
        <v>1301024.7319999998</v>
      </c>
      <c r="I12" s="138">
        <f>SUMIFS('Data Repository Table'!$J:$J,'Data Repository Table'!$A:$A,'Data Repository Table'!$A$7,'Data Repository Table'!$C:$C,$A$12,'Data Repository Table'!$D:$D,I10,'Data Repository Table'!$G:$G,$C$12,'Data Repository Table'!$H:$H,$D$12)</f>
        <v>1373822.8629999999</v>
      </c>
      <c r="J12" s="138">
        <f>SUMIFS('Data Repository Table'!$J:$J,'Data Repository Table'!$A:$A,'Data Repository Table'!$A$7,'Data Repository Table'!$C:$C,$A$12,'Data Repository Table'!$D:$D,J10,'Data Repository Table'!$G:$G,$C$12,'Data Repository Table'!$H:$H,$D$12)</f>
        <v>1340623.0372500001</v>
      </c>
      <c r="K12" s="138">
        <f>SUMIFS('Data Repository Table'!$J:$J,'Data Repository Table'!$A:$A,'Data Repository Table'!$A$7,'Data Repository Table'!$C:$C,$A$12,'Data Repository Table'!$D:$D,K10,'Data Repository Table'!$G:$G,$C$12,'Data Repository Table'!$H:$H,$D$12)</f>
        <v>1948962.5522499997</v>
      </c>
      <c r="L12" s="138">
        <f>SUMIFS('Data Repository Table'!$J:$J,'Data Repository Table'!$A:$A,'Data Repository Table'!$A$7,'Data Repository Table'!$C:$C,$A$12,'Data Repository Table'!$D:$D,L10,'Data Repository Table'!$G:$G,$C$12,'Data Repository Table'!$H:$H,$D$12)</f>
        <v>1725161.6969999999</v>
      </c>
      <c r="M12" s="138">
        <f>SUMIFS('Data Repository Table'!$J:$J,'Data Repository Table'!$A:$A,'Data Repository Table'!$A$7,'Data Repository Table'!$C:$C,$A$12,'Data Repository Table'!$D:$D,M10,'Data Repository Table'!$G:$G,$C$12,'Data Repository Table'!$H:$H,$D$12)</f>
        <v>1818208.6194999998</v>
      </c>
      <c r="N12" s="138">
        <f>SUMIFS('Data Repository Table'!$J:$J,'Data Repository Table'!$A:$A,'Data Repository Table'!$A$7,'Data Repository Table'!$C:$C,$A$12,'Data Repository Table'!$D:$D,N10,'Data Repository Table'!$G:$G,$C$12,'Data Repository Table'!$H:$H,$D$12)</f>
        <v>1328501.68325</v>
      </c>
      <c r="O12" s="138">
        <f>SUMIFS('Data Repository Table'!$J:$J,'Data Repository Table'!$A:$A,'Data Repository Table'!$A$7,'Data Repository Table'!$C:$C,$A$12,'Data Repository Table'!$D:$D,O10,'Data Repository Table'!$G:$G,$C$12,'Data Repository Table'!$H:$H,$D$12)</f>
        <v>1344117.2814999998</v>
      </c>
      <c r="P12" s="138">
        <f>SUMIFS('Data Repository Table'!$J:$J,'Data Repository Table'!$A:$A,'Data Repository Table'!$A$7,'Data Repository Table'!$C:$C,$A$12,'Data Repository Table'!$D:$D,P10,'Data Repository Table'!$G:$G,$C$12,'Data Repository Table'!$H:$H,$D$12)</f>
        <v>1291609.1335</v>
      </c>
      <c r="Q12" s="88">
        <f>SUM(F12:P12)</f>
        <v>16202000.909500003</v>
      </c>
    </row>
    <row r="13" spans="1:22" ht="27.95" customHeight="1" x14ac:dyDescent="0.25">
      <c r="A13" s="80" t="s">
        <v>39</v>
      </c>
      <c r="B13" s="80" t="s">
        <v>80</v>
      </c>
      <c r="C13" s="80" t="s">
        <v>41</v>
      </c>
      <c r="D13" s="80" t="s">
        <v>44</v>
      </c>
      <c r="E13" s="138">
        <f>SUMIFS('Data Repository Table'!$J:$J,'Data Repository Table'!$A:$A,'Data Repository Table'!$A$7, 'Data Repository Table'!$C:$C,$A$12,'Data Repository Table'!$D:$D,E10,'Data Repository Table'!$G:$G,$C$12,'Data Repository Table'!$H:$H,$D$13)</f>
        <v>1620947.9516999999</v>
      </c>
      <c r="F13" s="138">
        <f>SUMIFS('Data Repository Table'!$J:$J,'Data Repository Table'!$A:$A,'Data Repository Table'!$A$7, 'Data Repository Table'!$C:$C,$A$12,'Data Repository Table'!$D:$D,F10,'Data Repository Table'!$G:$G,$C$12,'Data Repository Table'!$H:$H,$D$13)</f>
        <v>1561225.710275</v>
      </c>
      <c r="G13" s="138">
        <f>SUMIFS('Data Repository Table'!$J:$J,'Data Repository Table'!$A:$A,'Data Repository Table'!$A$7, 'Data Repository Table'!$C:$C,$A$12,'Data Repository Table'!$D:$D,G10,'Data Repository Table'!$G:$G,$C$12,'Data Repository Table'!$H:$H,$D$13)</f>
        <v>1441740.531</v>
      </c>
      <c r="H13" s="138">
        <f>SUMIFS('Data Repository Table'!$J:$J,'Data Repository Table'!$A:$A,'Data Repository Table'!$A$7, 'Data Repository Table'!$C:$C,$A$12,'Data Repository Table'!$D:$D,H10,'Data Repository Table'!$G:$G,$C$12,'Data Repository Table'!$H:$H,$D$13)</f>
        <v>1431127.2052</v>
      </c>
      <c r="I13" s="138">
        <f>SUMIFS('Data Repository Table'!$J:$J,'Data Repository Table'!$A:$A,'Data Repository Table'!$A$7, 'Data Repository Table'!$C:$C,$A$12,'Data Repository Table'!$D:$D,I10,'Data Repository Table'!$G:$G,$C$12,'Data Repository Table'!$H:$H,$D$13)</f>
        <v>1511205.1492999999</v>
      </c>
      <c r="J13" s="138">
        <f>SUMIFS('Data Repository Table'!$J:$J,'Data Repository Table'!$A:$A,'Data Repository Table'!$A$7, 'Data Repository Table'!$C:$C,$A$12,'Data Repository Table'!$D:$D,J10,'Data Repository Table'!$G:$G,$C$12,'Data Repository Table'!$H:$H,$D$13)</f>
        <v>1474685.3409750003</v>
      </c>
      <c r="K13" s="138">
        <f>SUMIFS('Data Repository Table'!$J:$J,'Data Repository Table'!$A:$A,'Data Repository Table'!$A$7, 'Data Repository Table'!$C:$C,$A$12,'Data Repository Table'!$D:$D,K10,'Data Repository Table'!$G:$G,$C$12,'Data Repository Table'!$H:$H,$D$13)</f>
        <v>2143858.8074749997</v>
      </c>
      <c r="L13" s="138">
        <f>SUMIFS('Data Repository Table'!$J:$J,'Data Repository Table'!$A:$A,'Data Repository Table'!$A$7, 'Data Repository Table'!$C:$C,$A$12,'Data Repository Table'!$D:$D,L10,'Data Repository Table'!$G:$G,$C$12,'Data Repository Table'!$H:$H,$D$13)</f>
        <v>1897677.8667000001</v>
      </c>
      <c r="M13" s="138">
        <f>SUMIFS('Data Repository Table'!$J:$J,'Data Repository Table'!$A:$A,'Data Repository Table'!$A$7, 'Data Repository Table'!$C:$C,$A$12,'Data Repository Table'!$D:$D,M10,'Data Repository Table'!$G:$G,$C$12,'Data Repository Table'!$H:$H,$D$13)</f>
        <v>2000029.4814499998</v>
      </c>
      <c r="N13" s="138">
        <f>SUMIFS('Data Repository Table'!$J:$J,'Data Repository Table'!$A:$A,'Data Repository Table'!$A$7, 'Data Repository Table'!$C:$C,$A$12,'Data Repository Table'!$D:$D,N10,'Data Repository Table'!$G:$G,$C$12,'Data Repository Table'!$H:$H,$D$13)</f>
        <v>1461351.8515750002</v>
      </c>
      <c r="O13" s="138">
        <f>SUMIFS('Data Repository Table'!$J:$J,'Data Repository Table'!$A:$A,'Data Repository Table'!$A$7, 'Data Repository Table'!$C:$C,$A$12,'Data Repository Table'!$D:$D,O10,'Data Repository Table'!$G:$G,$C$12,'Data Repository Table'!$H:$H,$D$13)</f>
        <v>1478529.0096499999</v>
      </c>
      <c r="P13" s="138">
        <f>SUMIFS('Data Repository Table'!$J:$J,'Data Repository Table'!$A:$A,'Data Repository Table'!$A$7, 'Data Repository Table'!$C:$C,$A$12,'Data Repository Table'!$D:$D,P10,'Data Repository Table'!$G:$G,$C$12,'Data Repository Table'!$H:$H,$D$13)</f>
        <v>1420770.04685</v>
      </c>
      <c r="Q13" s="88">
        <f t="shared" ref="Q13:Q16" si="0">SUM(E13:P13)</f>
        <v>19443148.952149998</v>
      </c>
    </row>
    <row r="14" spans="1:22" ht="27.95" customHeight="1" x14ac:dyDescent="0.25">
      <c r="A14" s="80" t="s">
        <v>39</v>
      </c>
      <c r="B14" s="80" t="s">
        <v>80</v>
      </c>
      <c r="C14" s="80" t="s">
        <v>45</v>
      </c>
      <c r="D14" s="80" t="s">
        <v>42</v>
      </c>
      <c r="E14" s="138">
        <f>SUMIFS('Data Repository Table'!$J:$J, 'Data Repository Table'!$A:$A,'Data Repository Table'!$A$7,'Data Repository Table'!$C:$C,$A$12,'Data Repository Table'!$D:$D,E10,'Data Repository Table'!$G:$G,$C$14,'Data Repository Table'!$H:$H,$D$14)</f>
        <v>567331.78309499996</v>
      </c>
      <c r="F14" s="138">
        <f>SUMIFS('Data Repository Table'!$J:$J, 'Data Repository Table'!$A:$A,'Data Repository Table'!$A$7,'Data Repository Table'!$C:$C,$A$12,'Data Repository Table'!$D:$D,F10,'Data Repository Table'!$G:$G,$C$14,'Data Repository Table'!$H:$H,$D$14)</f>
        <v>546428.99859624996</v>
      </c>
      <c r="G14" s="138">
        <f>SUMIFS('Data Repository Table'!$J:$J, 'Data Repository Table'!$A:$A,'Data Repository Table'!$A$7,'Data Repository Table'!$C:$C,$A$12,'Data Repository Table'!$D:$D,G10,'Data Repository Table'!$G:$G,$C$14,'Data Repository Table'!$H:$H,$D$14)</f>
        <v>504609.18584999995</v>
      </c>
      <c r="H14" s="138">
        <f>SUMIFS('Data Repository Table'!$J:$J, 'Data Repository Table'!$A:$A,'Data Repository Table'!$A$7,'Data Repository Table'!$C:$C,$A$12,'Data Repository Table'!$D:$D,H10,'Data Repository Table'!$G:$G,$C$14,'Data Repository Table'!$H:$H,$D$14)</f>
        <v>500894.52181999997</v>
      </c>
      <c r="I14" s="138">
        <f>SUMIFS('Data Repository Table'!$J:$J, 'Data Repository Table'!$A:$A,'Data Repository Table'!$A$7,'Data Repository Table'!$C:$C,$A$12,'Data Repository Table'!$D:$D,I10,'Data Repository Table'!$G:$G,$C$14,'Data Repository Table'!$H:$H,$D$14)</f>
        <v>528921.80225499999</v>
      </c>
      <c r="J14" s="138">
        <f>SUMIFS('Data Repository Table'!$J:$J, 'Data Repository Table'!$A:$A,'Data Repository Table'!$A$7,'Data Repository Table'!$C:$C,$A$12,'Data Repository Table'!$D:$D,J10,'Data Repository Table'!$G:$G,$C$14,'Data Repository Table'!$H:$H,$D$14)</f>
        <v>516139.86934125004</v>
      </c>
      <c r="K14" s="138">
        <f>SUMIFS('Data Repository Table'!$J:$J, 'Data Repository Table'!$A:$A,'Data Repository Table'!$A$7,'Data Repository Table'!$C:$C,$A$12,'Data Repository Table'!$D:$D,K10,'Data Repository Table'!$G:$G,$C$14,'Data Repository Table'!$H:$H,$D$14)</f>
        <v>750350.5826162498</v>
      </c>
      <c r="L14" s="138">
        <f>SUMIFS('Data Repository Table'!$J:$J, 'Data Repository Table'!$A:$A,'Data Repository Table'!$A$7,'Data Repository Table'!$C:$C,$A$12,'Data Repository Table'!$D:$D,L10,'Data Repository Table'!$G:$G,$C$14,'Data Repository Table'!$H:$H,$D$14)</f>
        <v>664187.25334499998</v>
      </c>
      <c r="M14" s="138">
        <f>SUMIFS('Data Repository Table'!$J:$J, 'Data Repository Table'!$A:$A,'Data Repository Table'!$A$7,'Data Repository Table'!$C:$C,$A$12,'Data Repository Table'!$D:$D,M10,'Data Repository Table'!$G:$G,$C$14,'Data Repository Table'!$H:$H,$D$14)</f>
        <v>700010.31850749988</v>
      </c>
      <c r="N14" s="138">
        <f>SUMIFS('Data Repository Table'!$J:$J, 'Data Repository Table'!$A:$A,'Data Repository Table'!$A$7,'Data Repository Table'!$C:$C,$A$12,'Data Repository Table'!$D:$D,N10,'Data Repository Table'!$G:$G,$C$14,'Data Repository Table'!$H:$H,$D$14)</f>
        <v>511473.14805125003</v>
      </c>
      <c r="O14" s="138">
        <f>SUMIFS('Data Repository Table'!$J:$J, 'Data Repository Table'!$A:$A,'Data Repository Table'!$A$7,'Data Repository Table'!$C:$C,$A$12,'Data Repository Table'!$D:$D,O10,'Data Repository Table'!$G:$G,$C$14,'Data Repository Table'!$H:$H,$D$14)</f>
        <v>517485.15337749996</v>
      </c>
      <c r="P14" s="138">
        <f>SUMIFS('Data Repository Table'!$J:$J, 'Data Repository Table'!$A:$A,'Data Repository Table'!$A$7,'Data Repository Table'!$C:$C,$A$12,'Data Repository Table'!$D:$D,P10,'Data Repository Table'!$G:$G,$C$14,'Data Repository Table'!$H:$H,$D$14)</f>
        <v>497269.5163975</v>
      </c>
      <c r="Q14" s="88">
        <f t="shared" si="0"/>
        <v>6805102.1332524996</v>
      </c>
    </row>
    <row r="15" spans="1:22" ht="27.95" customHeight="1" x14ac:dyDescent="0.25">
      <c r="A15" s="80" t="s">
        <v>39</v>
      </c>
      <c r="B15" s="80" t="s">
        <v>80</v>
      </c>
      <c r="C15" s="80" t="s">
        <v>45</v>
      </c>
      <c r="D15" s="80" t="s">
        <v>44</v>
      </c>
      <c r="E15" s="138">
        <f>SUMIFS('Data Repository Table'!$J:$J,'Data Repository Table'!$A:$A,'Data Repository Table'!$A$7, 'Data Repository Table'!$C:$C,$A$12,'Data Repository Table'!$D:$D,E10,'Data Repository Table'!$G:$G,$C$15,'Data Repository Table'!$H:$H,$D$15)</f>
        <v>955954.05451507494</v>
      </c>
      <c r="F15" s="138">
        <f>SUMIFS('Data Repository Table'!$J:$J,'Data Repository Table'!$A:$A,'Data Repository Table'!$A$7, 'Data Repository Table'!$C:$C,$A$12,'Data Repository Table'!$D:$D,F10,'Data Repository Table'!$G:$G,$C$15,'Data Repository Table'!$H:$H,$D$15)</f>
        <v>920732.86263468117</v>
      </c>
      <c r="G15" s="138">
        <f>SUMIFS('Data Repository Table'!$J:$J,'Data Repository Table'!$A:$A,'Data Repository Table'!$A$7, 'Data Repository Table'!$C:$C,$A$12,'Data Repository Table'!$D:$D,G10,'Data Repository Table'!$G:$G,$C$15,'Data Repository Table'!$H:$H,$D$15)</f>
        <v>850266.47815724998</v>
      </c>
      <c r="H15" s="138">
        <f>SUMIFS('Data Repository Table'!$J:$J,'Data Repository Table'!$A:$A,'Data Repository Table'!$A$7, 'Data Repository Table'!$C:$C,$A$12,'Data Repository Table'!$D:$D,H10,'Data Repository Table'!$G:$G,$C$15,'Data Repository Table'!$H:$H,$D$15)</f>
        <v>844007.26926670002</v>
      </c>
      <c r="I15" s="138">
        <f>SUMIFS('Data Repository Table'!$J:$J,'Data Repository Table'!$A:$A,'Data Repository Table'!$A$7, 'Data Repository Table'!$C:$C,$A$12,'Data Repository Table'!$D:$D,I10,'Data Repository Table'!$G:$G,$C$15,'Data Repository Table'!$H:$H,$D$15)</f>
        <v>891233.23679967504</v>
      </c>
      <c r="J15" s="138">
        <f>SUMIFS('Data Repository Table'!$J:$J,'Data Repository Table'!$A:$A,'Data Repository Table'!$A$7, 'Data Repository Table'!$C:$C,$A$12,'Data Repository Table'!$D:$D,J10,'Data Repository Table'!$G:$G,$C$15,'Data Repository Table'!$H:$H,$D$15)</f>
        <v>869695.6798400064</v>
      </c>
      <c r="K15" s="138">
        <f>SUMIFS('Data Repository Table'!$J:$J,'Data Repository Table'!$A:$A,'Data Repository Table'!$A$7, 'Data Repository Table'!$C:$C,$A$12,'Data Repository Table'!$D:$D,K10,'Data Repository Table'!$G:$G,$C$15,'Data Repository Table'!$H:$H,$D$15)</f>
        <v>1264340.7317083809</v>
      </c>
      <c r="L15" s="138">
        <f>SUMIFS('Data Repository Table'!$J:$J,'Data Repository Table'!$A:$A,'Data Repository Table'!$A$7, 'Data Repository Table'!$C:$C,$A$12,'Data Repository Table'!$D:$D,L10,'Data Repository Table'!$G:$G,$C$15,'Data Repository Table'!$H:$H,$D$15)</f>
        <v>1119155.521886325</v>
      </c>
      <c r="M15" s="138">
        <f>SUMIFS('Data Repository Table'!$J:$J,'Data Repository Table'!$A:$A,'Data Repository Table'!$A$7, 'Data Repository Table'!$C:$C,$A$12,'Data Repository Table'!$D:$D,M10,'Data Repository Table'!$G:$G,$C$15,'Data Repository Table'!$H:$H,$D$15)</f>
        <v>1179517.3866851374</v>
      </c>
      <c r="N15" s="138">
        <f>SUMIFS('Data Repository Table'!$J:$J,'Data Repository Table'!$A:$A,'Data Repository Table'!$A$7, 'Data Repository Table'!$C:$C,$A$12,'Data Repository Table'!$D:$D,N10,'Data Repository Table'!$G:$G,$C$15,'Data Repository Table'!$H:$H,$D$15)</f>
        <v>861832.25446635636</v>
      </c>
      <c r="O15" s="138">
        <f>SUMIFS('Data Repository Table'!$J:$J,'Data Repository Table'!$A:$A,'Data Repository Table'!$A$7, 'Data Repository Table'!$C:$C,$A$12,'Data Repository Table'!$D:$D,O10,'Data Repository Table'!$G:$G,$C$15,'Data Repository Table'!$H:$H,$D$15)</f>
        <v>871962.48344108742</v>
      </c>
      <c r="P15" s="138">
        <f>SUMIFS('Data Repository Table'!$J:$J,'Data Repository Table'!$A:$A,'Data Repository Table'!$A$7, 'Data Repository Table'!$C:$C,$A$12,'Data Repository Table'!$D:$D,P10,'Data Repository Table'!$G:$G,$C$15,'Data Repository Table'!$H:$H,$D$15)</f>
        <v>837899.13512978749</v>
      </c>
      <c r="Q15" s="88">
        <f t="shared" si="0"/>
        <v>11466597.094530459</v>
      </c>
    </row>
    <row r="16" spans="1:22" ht="27.95" customHeight="1" x14ac:dyDescent="0.25">
      <c r="A16" s="80" t="s">
        <v>39</v>
      </c>
      <c r="B16" s="80" t="s">
        <v>80</v>
      </c>
      <c r="C16" s="80" t="s">
        <v>46</v>
      </c>
      <c r="D16" s="80" t="s">
        <v>42</v>
      </c>
      <c r="E16" s="138">
        <f>SUMIFS('Data Repository Table'!$J:$J,'Data Repository Table'!$A:$A,'Data Repository Table'!$A$7, 'Data Repository Table'!$C:$C,$A$12,'Data Repository Table'!$D:$D,E10,'Data Repository Table'!$G:$G,$C$16,'Data Repository Table'!$H:$H,$D$16)</f>
        <v>1296758.36136</v>
      </c>
      <c r="F16" s="138">
        <f>SUMIFS('Data Repository Table'!$J:$J,'Data Repository Table'!$A:$A,'Data Repository Table'!$A$7, 'Data Repository Table'!$C:$C,$A$12,'Data Repository Table'!$D:$D,F10,'Data Repository Table'!$G:$G,$C$16,'Data Repository Table'!$H:$H,$D$16)</f>
        <v>1248980.56822</v>
      </c>
      <c r="G16" s="138">
        <f>SUMIFS('Data Repository Table'!$J:$J,'Data Repository Table'!$A:$A,'Data Repository Table'!$A$7, 'Data Repository Table'!$C:$C,$A$12,'Data Repository Table'!$D:$D,G10,'Data Repository Table'!$G:$G,$C$16,'Data Repository Table'!$H:$H,$D$16)</f>
        <v>1153392.4247999999</v>
      </c>
      <c r="H16" s="138">
        <f>SUMIFS('Data Repository Table'!$J:$J,'Data Repository Table'!$A:$A,'Data Repository Table'!$A$7, 'Data Repository Table'!$C:$C,$A$12,'Data Repository Table'!$D:$D,H10,'Data Repository Table'!$G:$G,$C$16,'Data Repository Table'!$H:$H,$D$16)</f>
        <v>1144901.76416</v>
      </c>
      <c r="I16" s="138">
        <f>SUMIFS('Data Repository Table'!$J:$J,'Data Repository Table'!$A:$A,'Data Repository Table'!$A$7, 'Data Repository Table'!$C:$C,$A$12,'Data Repository Table'!$D:$D,I10,'Data Repository Table'!$G:$G,$C$16,'Data Repository Table'!$H:$H,$D$16)</f>
        <v>1208964.11944</v>
      </c>
      <c r="J16" s="138">
        <f>SUMIFS('Data Repository Table'!$J:$J,'Data Repository Table'!$A:$A,'Data Repository Table'!$A$7, 'Data Repository Table'!$C:$C,$A$12,'Data Repository Table'!$D:$D,J10,'Data Repository Table'!$G:$G,$C$16,'Data Repository Table'!$H:$H,$D$16)</f>
        <v>1179748.2727800002</v>
      </c>
      <c r="K16" s="138">
        <f>SUMIFS('Data Repository Table'!$J:$J,'Data Repository Table'!$A:$A,'Data Repository Table'!$A$7, 'Data Repository Table'!$C:$C,$A$12,'Data Repository Table'!$D:$D,K10,'Data Repository Table'!$G:$G,$C$16,'Data Repository Table'!$H:$H,$D$16)</f>
        <v>1715087.0459799999</v>
      </c>
      <c r="L16" s="138">
        <f>SUMIFS('Data Repository Table'!$J:$J,'Data Repository Table'!$A:$A,'Data Repository Table'!$A$7, 'Data Repository Table'!$C:$C,$A$12,'Data Repository Table'!$D:$D,L10,'Data Repository Table'!$G:$G,$C$16,'Data Repository Table'!$H:$H,$D$16)</f>
        <v>1518142.2933600002</v>
      </c>
      <c r="M16" s="138">
        <f>SUMIFS('Data Repository Table'!$J:$J,'Data Repository Table'!$A:$A,'Data Repository Table'!$A$7, 'Data Repository Table'!$C:$C,$A$12,'Data Repository Table'!$D:$D,M10,'Data Repository Table'!$G:$G,$C$16,'Data Repository Table'!$H:$H,$D$16)</f>
        <v>1600023.58516</v>
      </c>
      <c r="N16" s="138">
        <f>SUMIFS('Data Repository Table'!$J:$J,'Data Repository Table'!$A:$A,'Data Repository Table'!$A$7, 'Data Repository Table'!$C:$C,$A$12,'Data Repository Table'!$D:$D,N10,'Data Repository Table'!$G:$G,$C$16,'Data Repository Table'!$H:$H,$D$16)</f>
        <v>1169081.4812600003</v>
      </c>
      <c r="O16" s="138">
        <f>SUMIFS('Data Repository Table'!$J:$J,'Data Repository Table'!$A:$A,'Data Repository Table'!$A$7, 'Data Repository Table'!$C:$C,$A$12,'Data Repository Table'!$D:$D,O10,'Data Repository Table'!$G:$G,$C$16,'Data Repository Table'!$H:$H,$D$16)</f>
        <v>1182823.2077200001</v>
      </c>
      <c r="P16" s="138">
        <f>SUMIFS('Data Repository Table'!$J:$J,'Data Repository Table'!$A:$A,'Data Repository Table'!$A$7, 'Data Repository Table'!$C:$C,$A$12,'Data Repository Table'!$D:$D,P10,'Data Repository Table'!$G:$G,$C$16,'Data Repository Table'!$H:$H,$D$16)</f>
        <v>1136616.0374800002</v>
      </c>
      <c r="Q16" s="88">
        <f t="shared" si="0"/>
        <v>15554519.161720002</v>
      </c>
    </row>
    <row r="17" spans="1:22" s="84" customFormat="1" ht="27.95" customHeight="1" x14ac:dyDescent="0.2">
      <c r="A17" s="87"/>
      <c r="B17" s="87"/>
      <c r="C17" s="87"/>
      <c r="D17" s="87"/>
    </row>
    <row r="18" spans="1:22" ht="27.95" customHeight="1" x14ac:dyDescent="0.25">
      <c r="A18" s="80" t="s">
        <v>47</v>
      </c>
      <c r="B18" s="80" t="s">
        <v>80</v>
      </c>
      <c r="C18" s="80" t="s">
        <v>41</v>
      </c>
      <c r="D18" s="80" t="s">
        <v>42</v>
      </c>
      <c r="E18" s="138">
        <f>SUMIFS('Data Repository Table'!$J:$J, 'Data Repository Table'!$A:$A,'Data Repository Table'!$A$7,'Data Repository Table'!$C:$C,$A$18,'Data Repository Table'!$D:$D,E10,'Data Repository Table'!$G:$G,$C$18,'Data Repository Table'!$H:$H,$D$18)</f>
        <v>2406673.7462499999</v>
      </c>
      <c r="F18" s="138">
        <f>SUMIFS('Data Repository Table'!$J:$J, 'Data Repository Table'!$A:$A,'Data Repository Table'!$A$7,'Data Repository Table'!$C:$C,$A$18,'Data Repository Table'!$D:$D,F10,'Data Repository Table'!$G:$G,$C$18,'Data Repository Table'!$H:$H,$D$18)</f>
        <v>2028377.0049999999</v>
      </c>
      <c r="G18" s="138">
        <f>SUMIFS('Data Repository Table'!$J:$J, 'Data Repository Table'!$A:$A,'Data Repository Table'!$A$7,'Data Repository Table'!$C:$C,$A$18,'Data Repository Table'!$D:$D,G10,'Data Repository Table'!$G:$G,$C$18,'Data Repository Table'!$H:$H,$D$18)</f>
        <v>2241097.23875</v>
      </c>
      <c r="H18" s="138">
        <f>SUMIFS('Data Repository Table'!$J:$J, 'Data Repository Table'!$A:$A,'Data Repository Table'!$A$7,'Data Repository Table'!$C:$C,$A$18,'Data Repository Table'!$D:$D,H10,'Data Repository Table'!$G:$G,$C$18,'Data Repository Table'!$H:$H,$D$18)</f>
        <v>2104393.5099999998</v>
      </c>
      <c r="I18" s="138">
        <f>SUMIFS('Data Repository Table'!$J:$J, 'Data Repository Table'!$A:$A,'Data Repository Table'!$A$7,'Data Repository Table'!$C:$C,$A$18,'Data Repository Table'!$D:$D,I10,'Data Repository Table'!$G:$G,$C$18,'Data Repository Table'!$H:$H,$D$18)</f>
        <v>1921236.2224999999</v>
      </c>
      <c r="J18" s="138">
        <f>SUMIFS('Data Repository Table'!$J:$J, 'Data Repository Table'!$A:$A,'Data Repository Table'!$A$7,'Data Repository Table'!$C:$C,$A$18,'Data Repository Table'!$D:$D,J10,'Data Repository Table'!$G:$G,$C$18,'Data Repository Table'!$H:$H,$D$18)</f>
        <v>2161522.17</v>
      </c>
      <c r="K18" s="138">
        <f>SUMIFS('Data Repository Table'!$J:$J, 'Data Repository Table'!$A:$A,'Data Repository Table'!$A$7,'Data Repository Table'!$C:$C,$A$18,'Data Repository Table'!$D:$D,K10,'Data Repository Table'!$G:$G,$C$18,'Data Repository Table'!$H:$H,$D$18)</f>
        <v>3104730.2250000001</v>
      </c>
      <c r="L18" s="138">
        <f>SUMIFS('Data Repository Table'!$J:$J, 'Data Repository Table'!$A:$A,'Data Repository Table'!$A$7,'Data Repository Table'!$C:$C,$A$18,'Data Repository Table'!$D:$D,L10,'Data Repository Table'!$G:$G,$C$18,'Data Repository Table'!$H:$H,$D$18)</f>
        <v>2116798.7124999999</v>
      </c>
      <c r="M18" s="138">
        <f>SUMIFS('Data Repository Table'!$J:$J, 'Data Repository Table'!$A:$A,'Data Repository Table'!$A$7,'Data Repository Table'!$C:$C,$A$18,'Data Repository Table'!$D:$D,M10,'Data Repository Table'!$G:$G,$C$18,'Data Repository Table'!$H:$H,$D$18)</f>
        <v>2728427.88625</v>
      </c>
      <c r="N18" s="138">
        <f>SUMIFS('Data Repository Table'!$J:$J, 'Data Repository Table'!$A:$A,'Data Repository Table'!$A$7,'Data Repository Table'!$C:$C,$A$18,'Data Repository Table'!$D:$D,N10,'Data Repository Table'!$G:$G,$C$18,'Data Repository Table'!$H:$H,$D$18)</f>
        <v>2259504.8675000002</v>
      </c>
      <c r="O18" s="138">
        <f>SUMIFS('Data Repository Table'!$J:$J, 'Data Repository Table'!$A:$A,'Data Repository Table'!$A$7,'Data Repository Table'!$C:$C,$A$18,'Data Repository Table'!$D:$D,O10,'Data Repository Table'!$G:$G,$C$18,'Data Repository Table'!$H:$H,$D$18)</f>
        <v>2031569.2350000001</v>
      </c>
      <c r="P18" s="138">
        <f>SUMIFS('Data Repository Table'!$J:$J, 'Data Repository Table'!$A:$A,'Data Repository Table'!$A$7,'Data Repository Table'!$C:$C,$A$18,'Data Repository Table'!$D:$D,P10,'Data Repository Table'!$G:$G,$C$18,'Data Repository Table'!$H:$H,$D$18)</f>
        <v>2245023.2324999999</v>
      </c>
      <c r="Q18" s="88">
        <f>SUM(E18:P18)</f>
        <v>27349354.051249996</v>
      </c>
    </row>
    <row r="19" spans="1:22" ht="27.95" customHeight="1" x14ac:dyDescent="0.25">
      <c r="A19" s="80" t="s">
        <v>47</v>
      </c>
      <c r="B19" s="80" t="s">
        <v>80</v>
      </c>
      <c r="C19" s="80" t="s">
        <v>41</v>
      </c>
      <c r="D19" s="80" t="s">
        <v>44</v>
      </c>
      <c r="E19" s="138">
        <f>SUMIFS('Data Repository Table'!$J:$J,'Data Repository Table'!$A:$A,'Data Repository Table'!$A$7, 'Data Repository Table'!$C:$C,$A$18,'Data Repository Table'!$D:$D,E10,'Data Repository Table'!$G:$G,$C$19,'Data Repository Table'!$H:$H,$D$19)</f>
        <v>4813347.4924999997</v>
      </c>
      <c r="F19" s="138">
        <f>SUMIFS('Data Repository Table'!$J:$J,'Data Repository Table'!$A:$A,'Data Repository Table'!$A$7, 'Data Repository Table'!$C:$C,$A$18,'Data Repository Table'!$D:$D,F10,'Data Repository Table'!$G:$G,$C$19,'Data Repository Table'!$H:$H,$D$19)</f>
        <v>4056754.01</v>
      </c>
      <c r="G19" s="138">
        <f>SUMIFS('Data Repository Table'!$J:$J,'Data Repository Table'!$A:$A,'Data Repository Table'!$A$7, 'Data Repository Table'!$C:$C,$A$18,'Data Repository Table'!$D:$D,G10,'Data Repository Table'!$G:$G,$C$19,'Data Repository Table'!$H:$H,$D$19)</f>
        <v>4482194.4775</v>
      </c>
      <c r="H19" s="138">
        <f>SUMIFS('Data Repository Table'!$J:$J,'Data Repository Table'!$A:$A,'Data Repository Table'!$A$7, 'Data Repository Table'!$C:$C,$A$18,'Data Repository Table'!$D:$D,H10,'Data Repository Table'!$G:$G,$C$19,'Data Repository Table'!$H:$H,$D$19)</f>
        <v>4208787.0199999996</v>
      </c>
      <c r="I19" s="138">
        <f>SUMIFS('Data Repository Table'!$J:$J,'Data Repository Table'!$A:$A,'Data Repository Table'!$A$7, 'Data Repository Table'!$C:$C,$A$18,'Data Repository Table'!$D:$D,I10,'Data Repository Table'!$G:$G,$C$19,'Data Repository Table'!$H:$H,$D$19)</f>
        <v>3842472.4449999998</v>
      </c>
      <c r="J19" s="138">
        <f>SUMIFS('Data Repository Table'!$J:$J,'Data Repository Table'!$A:$A,'Data Repository Table'!$A$7, 'Data Repository Table'!$C:$C,$A$18,'Data Repository Table'!$D:$D,J10,'Data Repository Table'!$G:$G,$C$19,'Data Repository Table'!$H:$H,$D$19)</f>
        <v>4323044.34</v>
      </c>
      <c r="K19" s="138">
        <f>SUMIFS('Data Repository Table'!$J:$J,'Data Repository Table'!$A:$A,'Data Repository Table'!$A$7, 'Data Repository Table'!$C:$C,$A$18,'Data Repository Table'!$D:$D,K10,'Data Repository Table'!$G:$G,$C$19,'Data Repository Table'!$H:$H,$D$19)</f>
        <v>6209460.4500000002</v>
      </c>
      <c r="L19" s="138">
        <f>SUMIFS('Data Repository Table'!$J:$J,'Data Repository Table'!$A:$A,'Data Repository Table'!$A$7, 'Data Repository Table'!$C:$C,$A$18,'Data Repository Table'!$D:$D,L10,'Data Repository Table'!$G:$G,$C$19,'Data Repository Table'!$H:$H,$D$19)</f>
        <v>4633597.4249999998</v>
      </c>
      <c r="M19" s="138">
        <f>SUMIFS('Data Repository Table'!$J:$J,'Data Repository Table'!$A:$A,'Data Repository Table'!$A$7, 'Data Repository Table'!$C:$C,$A$18,'Data Repository Table'!$D:$D,M10,'Data Repository Table'!$G:$G,$C$19,'Data Repository Table'!$H:$H,$D$19)</f>
        <v>5456855.7725</v>
      </c>
      <c r="N19" s="138">
        <f>SUMIFS('Data Repository Table'!$J:$J,'Data Repository Table'!$A:$A,'Data Repository Table'!$A$7, 'Data Repository Table'!$C:$C,$A$18,'Data Repository Table'!$D:$D,N10,'Data Repository Table'!$G:$G,$C$19,'Data Repository Table'!$H:$H,$D$19)</f>
        <v>4519009.7350000003</v>
      </c>
      <c r="O19" s="138">
        <f>SUMIFS('Data Repository Table'!$J:$J,'Data Repository Table'!$A:$A,'Data Repository Table'!$A$7, 'Data Repository Table'!$C:$C,$A$18,'Data Repository Table'!$D:$D,O10,'Data Repository Table'!$G:$G,$C$19,'Data Repository Table'!$H:$H,$D$19)</f>
        <v>4063138.47</v>
      </c>
      <c r="P19" s="138">
        <f>SUMIFS('Data Repository Table'!$J:$J,'Data Repository Table'!$A:$A,'Data Repository Table'!$A$7, 'Data Repository Table'!$C:$C,$A$18,'Data Repository Table'!$D:$D,P10,'Data Repository Table'!$G:$G,$C$19,'Data Repository Table'!$H:$H,$D$19)</f>
        <v>4490046.4649999999</v>
      </c>
      <c r="Q19" s="88">
        <f>SUM(E19:P19)</f>
        <v>55098708.102499992</v>
      </c>
    </row>
    <row r="20" spans="1:22" ht="27.95" customHeight="1" x14ac:dyDescent="0.25">
      <c r="A20" s="80" t="s">
        <v>47</v>
      </c>
      <c r="B20" s="80" t="s">
        <v>80</v>
      </c>
      <c r="C20" s="80" t="s">
        <v>45</v>
      </c>
      <c r="D20" s="80" t="s">
        <v>42</v>
      </c>
      <c r="E20" s="138">
        <f>SUMIFS('Data Repository Table'!$J:$J,'Data Repository Table'!$A:$A,'Data Repository Table'!$A$7, 'Data Repository Table'!$C:$C,$A$18,'Data Repository Table'!$D:$D,E10,'Data Repository Table'!$G:$G,$C$20,'Data Repository Table'!$H:$H,$D$20)</f>
        <v>2117872.8966999999</v>
      </c>
      <c r="F20" s="138">
        <f>SUMIFS('Data Repository Table'!$J:$J,'Data Repository Table'!$A:$A,'Data Repository Table'!$A$7, 'Data Repository Table'!$C:$C,$A$18,'Data Repository Table'!$D:$D,F10,'Data Repository Table'!$G:$G,$C$20,'Data Repository Table'!$H:$H,$D$20)</f>
        <v>1784971.7644</v>
      </c>
      <c r="G20" s="138">
        <f>SUMIFS('Data Repository Table'!$J:$J,'Data Repository Table'!$A:$A,'Data Repository Table'!$A$7, 'Data Repository Table'!$C:$C,$A$18,'Data Repository Table'!$D:$D,G10,'Data Repository Table'!$G:$G,$C$20,'Data Repository Table'!$H:$H,$D$20)</f>
        <v>1972165.5701000001</v>
      </c>
      <c r="H20" s="138">
        <f>SUMIFS('Data Repository Table'!$J:$J,'Data Repository Table'!$A:$A,'Data Repository Table'!$A$7, 'Data Repository Table'!$C:$C,$A$18,'Data Repository Table'!$D:$D,H10,'Data Repository Table'!$G:$G,$C$20,'Data Repository Table'!$H:$H,$D$20)</f>
        <v>1851866.2887999997</v>
      </c>
      <c r="I20" s="138">
        <f>SUMIFS('Data Repository Table'!$J:$J,'Data Repository Table'!$A:$A,'Data Repository Table'!$A$7, 'Data Repository Table'!$C:$C,$A$18,'Data Repository Table'!$D:$D,I10,'Data Repository Table'!$G:$G,$C$20,'Data Repository Table'!$H:$H,$D$20)</f>
        <v>1690687.8758</v>
      </c>
      <c r="J20" s="138">
        <f>SUMIFS('Data Repository Table'!$J:$J,'Data Repository Table'!$A:$A,'Data Repository Table'!$A$7, 'Data Repository Table'!$C:$C,$A$18,'Data Repository Table'!$D:$D,J10,'Data Repository Table'!$G:$G,$C$20,'Data Repository Table'!$H:$H,$D$20)</f>
        <v>1902139.5096</v>
      </c>
      <c r="K20" s="138">
        <f>SUMIFS('Data Repository Table'!$J:$J,'Data Repository Table'!$A:$A,'Data Repository Table'!$A$7, 'Data Repository Table'!$C:$C,$A$18,'Data Repository Table'!$D:$D,K10,'Data Repository Table'!$G:$G,$C$20,'Data Repository Table'!$H:$H,$D$20)</f>
        <v>2732162.5980000002</v>
      </c>
      <c r="L20" s="138">
        <f>SUMIFS('Data Repository Table'!$J:$J,'Data Repository Table'!$A:$A,'Data Repository Table'!$A$7, 'Data Repository Table'!$C:$C,$A$18,'Data Repository Table'!$D:$D,L10,'Data Repository Table'!$G:$G,$C$20,'Data Repository Table'!$H:$H,$D$20)</f>
        <v>2478782.8670000001</v>
      </c>
      <c r="M20" s="138">
        <f>SUMIFS('Data Repository Table'!$J:$J,'Data Repository Table'!$A:$A,'Data Repository Table'!$A$7, 'Data Repository Table'!$C:$C,$A$18,'Data Repository Table'!$D:$D,M10,'Data Repository Table'!$G:$G,$C$20,'Data Repository Table'!$H:$H,$D$20)</f>
        <v>2401016.5399000002</v>
      </c>
      <c r="N20" s="138">
        <f>SUMIFS('Data Repository Table'!$J:$J,'Data Repository Table'!$A:$A,'Data Repository Table'!$A$7, 'Data Repository Table'!$C:$C,$A$18,'Data Repository Table'!$D:$D,N10,'Data Repository Table'!$G:$G,$C$20,'Data Repository Table'!$H:$H,$D$20)</f>
        <v>1988364.2834000001</v>
      </c>
      <c r="O20" s="138">
        <f>SUMIFS('Data Repository Table'!$J:$J,'Data Repository Table'!$A:$A,'Data Repository Table'!$A$7, 'Data Repository Table'!$C:$C,$A$18,'Data Repository Table'!$D:$D,O10,'Data Repository Table'!$G:$G,$C$20,'Data Repository Table'!$H:$H,$D$20)</f>
        <v>1787780.9268</v>
      </c>
      <c r="P20" s="138">
        <f>SUMIFS('Data Repository Table'!$J:$J,'Data Repository Table'!$A:$A,'Data Repository Table'!$A$7, 'Data Repository Table'!$C:$C,$A$18,'Data Repository Table'!$D:$D,P10,'Data Repository Table'!$G:$G,$C$20,'Data Repository Table'!$H:$H,$D$20)</f>
        <v>1975620.4446</v>
      </c>
      <c r="Q20" s="88">
        <f>SUM(E20:P20)</f>
        <v>24683431.565100003</v>
      </c>
    </row>
    <row r="21" spans="1:22" ht="27.95" customHeight="1" x14ac:dyDescent="0.25">
      <c r="A21" s="80" t="s">
        <v>47</v>
      </c>
      <c r="B21" s="80" t="s">
        <v>80</v>
      </c>
      <c r="C21" s="80" t="s">
        <v>45</v>
      </c>
      <c r="D21" s="80" t="s">
        <v>44</v>
      </c>
      <c r="E21" s="138">
        <f>SUMIFS('Data Repository Table'!$J:$J,'Data Repository Table'!$A:$A,'Data Repository Table'!$A$7, 'Data Repository Table'!$C:$C,$A$18,'Data Repository Table'!$D:$D,E10,'Data Repository Table'!$G:$G,$C$21,'Data Repository Table'!$H:$H,$D$21)</f>
        <v>3850677.9939999999</v>
      </c>
      <c r="F21" s="138">
        <f>SUMIFS('Data Repository Table'!$J:$J,'Data Repository Table'!$A:$A,'Data Repository Table'!$A$7, 'Data Repository Table'!$C:$C,$A$18,'Data Repository Table'!$D:$D,F10,'Data Repository Table'!$G:$G,$C$21,'Data Repository Table'!$H:$H,$D$21)</f>
        <v>3245403.2080000001</v>
      </c>
      <c r="G21" s="138">
        <f>SUMIFS('Data Repository Table'!$J:$J,'Data Repository Table'!$A:$A,'Data Repository Table'!$A$7, 'Data Repository Table'!$C:$C,$A$18,'Data Repository Table'!$D:$D,G10,'Data Repository Table'!$G:$G,$C$21,'Data Repository Table'!$H:$H,$D$21)</f>
        <v>3585755.5820000004</v>
      </c>
      <c r="H21" s="138">
        <f>SUMIFS('Data Repository Table'!$J:$J,'Data Repository Table'!$A:$A,'Data Repository Table'!$A$7, 'Data Repository Table'!$C:$C,$A$18,'Data Repository Table'!$D:$D,H10,'Data Repository Table'!$G:$G,$C$21,'Data Repository Table'!$H:$H,$D$21)</f>
        <v>3367029.6159999999</v>
      </c>
      <c r="I21" s="138">
        <f>SUMIFS('Data Repository Table'!$J:$J,'Data Repository Table'!$A:$A,'Data Repository Table'!$A$7, 'Data Repository Table'!$C:$C,$A$18,'Data Repository Table'!$D:$D,I10,'Data Repository Table'!$G:$G,$C$21,'Data Repository Table'!$H:$H,$D$21)</f>
        <v>3073977.9560000002</v>
      </c>
      <c r="J21" s="138">
        <f>SUMIFS('Data Repository Table'!$J:$J,'Data Repository Table'!$A:$A,'Data Repository Table'!$A$7, 'Data Repository Table'!$C:$C,$A$18,'Data Repository Table'!$D:$D,J10,'Data Repository Table'!$G:$G,$C$21,'Data Repository Table'!$H:$H,$D$21)</f>
        <v>3458435.4720000001</v>
      </c>
      <c r="K21" s="138">
        <f>SUMIFS('Data Repository Table'!$J:$J,'Data Repository Table'!$A:$A,'Data Repository Table'!$A$7, 'Data Repository Table'!$C:$C,$A$18,'Data Repository Table'!$D:$D,K10,'Data Repository Table'!$G:$G,$C$21,'Data Repository Table'!$H:$H,$D$21)</f>
        <v>4967568.3600000003</v>
      </c>
      <c r="L21" s="138">
        <f>SUMIFS('Data Repository Table'!$J:$J,'Data Repository Table'!$A:$A,'Data Repository Table'!$A$7, 'Data Repository Table'!$C:$C,$A$18,'Data Repository Table'!$D:$D,L10,'Data Repository Table'!$G:$G,$C$21,'Data Repository Table'!$H:$H,$D$21)</f>
        <v>4506877.9400000004</v>
      </c>
      <c r="M21" s="138">
        <f>SUMIFS('Data Repository Table'!$J:$J,'Data Repository Table'!$A:$A,'Data Repository Table'!$A$7, 'Data Repository Table'!$C:$C,$A$18,'Data Repository Table'!$D:$D,M10,'Data Repository Table'!$G:$G,$C$21,'Data Repository Table'!$H:$H,$D$21)</f>
        <v>4365484.6179999998</v>
      </c>
      <c r="N21" s="138">
        <f>SUMIFS('Data Repository Table'!$J:$J,'Data Repository Table'!$A:$A,'Data Repository Table'!$A$7, 'Data Repository Table'!$C:$C,$A$18,'Data Repository Table'!$D:$D,N10,'Data Repository Table'!$G:$G,$C$21,'Data Repository Table'!$H:$H,$D$21)</f>
        <v>4615207.7879999997</v>
      </c>
      <c r="O21" s="138">
        <f>SUMIFS('Data Repository Table'!$J:$J,'Data Repository Table'!$A:$A,'Data Repository Table'!$A$7, 'Data Repository Table'!$C:$C,$A$18,'Data Repository Table'!$D:$D,O10,'Data Repository Table'!$G:$G,$C$21,'Data Repository Table'!$H:$H,$D$21)</f>
        <v>3250510.7760000005</v>
      </c>
      <c r="P21" s="138">
        <f>SUMIFS('Data Repository Table'!$J:$J,'Data Repository Table'!$A:$A,'Data Repository Table'!$A$7, 'Data Repository Table'!$C:$C,$A$18,'Data Repository Table'!$D:$D,P10,'Data Repository Table'!$G:$G,$C$21,'Data Repository Table'!$H:$H,$D$21)</f>
        <v>3592037.1720000003</v>
      </c>
      <c r="Q21" s="88">
        <f t="shared" ref="Q21:Q22" si="1">SUM(E21:P21)</f>
        <v>45878966.482000001</v>
      </c>
    </row>
    <row r="22" spans="1:22" ht="27.95" customHeight="1" x14ac:dyDescent="0.25">
      <c r="A22" s="80" t="s">
        <v>47</v>
      </c>
      <c r="B22" s="80" t="s">
        <v>80</v>
      </c>
      <c r="C22" s="80" t="s">
        <v>46</v>
      </c>
      <c r="D22" s="80" t="s">
        <v>42</v>
      </c>
      <c r="E22" s="138">
        <f>SUMIFS('Data Repository Table'!$J:$J,'Data Repository Table'!$A:$A,'Data Repository Table'!$A$7, 'Data Repository Table'!$C:$C,$A$18,'Data Repository Table'!$D:$D,E10,'Data Repository Table'!$G:$G,$C$22,'Data Repository Table'!$H:$H,$D$22)</f>
        <v>4139478.8435499985</v>
      </c>
      <c r="F22" s="138">
        <f>SUMIFS('Data Repository Table'!$J:$J,'Data Repository Table'!$A:$A,'Data Repository Table'!$A$7, 'Data Repository Table'!$C:$C,$A$18,'Data Repository Table'!$D:$D,F10,'Data Repository Table'!$G:$G,$C$22,'Data Repository Table'!$H:$H,$D$22)</f>
        <v>3488808.4485999988</v>
      </c>
      <c r="G22" s="138">
        <f>SUMIFS('Data Repository Table'!$J:$J,'Data Repository Table'!$A:$A,'Data Repository Table'!$A$7, 'Data Repository Table'!$C:$C,$A$18,'Data Repository Table'!$D:$D,G10,'Data Repository Table'!$G:$G,$C$22,'Data Repository Table'!$H:$H,$D$22)</f>
        <v>3854687.2506499989</v>
      </c>
      <c r="H22" s="138">
        <f>SUMIFS('Data Repository Table'!$J:$J,'Data Repository Table'!$A:$A,'Data Repository Table'!$A$7, 'Data Repository Table'!$C:$C,$A$18,'Data Repository Table'!$D:$D,H10,'Data Repository Table'!$G:$G,$C$22,'Data Repository Table'!$H:$H,$D$22)</f>
        <v>3619556.8371999986</v>
      </c>
      <c r="I22" s="138">
        <f>SUMIFS('Data Repository Table'!$J:$J,'Data Repository Table'!$A:$A,'Data Repository Table'!$A$7, 'Data Repository Table'!$C:$C,$A$18,'Data Repository Table'!$D:$D,I10,'Data Repository Table'!$G:$G,$C$22,'Data Repository Table'!$H:$H,$D$22)</f>
        <v>3304526.302699999</v>
      </c>
      <c r="J22" s="138">
        <f>SUMIFS('Data Repository Table'!$J:$J,'Data Repository Table'!$A:$A,'Data Repository Table'!$A$7, 'Data Repository Table'!$C:$C,$A$18,'Data Repository Table'!$D:$D,J10,'Data Repository Table'!$G:$G,$C$22,'Data Repository Table'!$H:$H,$D$22)</f>
        <v>3717818.1323999991</v>
      </c>
      <c r="K22" s="138">
        <f>SUMIFS('Data Repository Table'!$J:$J,'Data Repository Table'!$A:$A,'Data Repository Table'!$A$7, 'Data Repository Table'!$C:$C,$A$18,'Data Repository Table'!$D:$D,K10,'Data Repository Table'!$G:$G,$C$22,'Data Repository Table'!$H:$H,$D$22)</f>
        <v>5340135.9869999988</v>
      </c>
      <c r="L22" s="138">
        <f>SUMIFS('Data Repository Table'!$J:$J,'Data Repository Table'!$A:$A,'Data Repository Table'!$A$7, 'Data Repository Table'!$C:$C,$A$18,'Data Repository Table'!$D:$D,L10,'Data Repository Table'!$G:$G,$C$22,'Data Repository Table'!$H:$H,$D$22)</f>
        <v>4844893.7854999984</v>
      </c>
      <c r="M22" s="138">
        <f>SUMIFS('Data Repository Table'!$J:$J,'Data Repository Table'!$A:$A,'Data Repository Table'!$A$7, 'Data Repository Table'!$C:$C,$A$18,'Data Repository Table'!$D:$D,M10,'Data Repository Table'!$G:$G,$C$22,'Data Repository Table'!$H:$H,$D$22)</f>
        <v>4692895.9643499991</v>
      </c>
      <c r="N22" s="138">
        <f>SUMIFS('Data Repository Table'!$J:$J,'Data Repository Table'!$A:$A,'Data Repository Table'!$A$7, 'Data Repository Table'!$C:$C,$A$18,'Data Repository Table'!$D:$D,N10,'Data Repository Table'!$G:$G,$C$22,'Data Repository Table'!$H:$H,$D$22)</f>
        <v>4886348.3721000003</v>
      </c>
      <c r="O22" s="138">
        <f>SUMIFS('Data Repository Table'!$J:$J,'Data Repository Table'!$A:$A,'Data Repository Table'!$A$7, 'Data Repository Table'!$C:$C,$A$18,'Data Repository Table'!$D:$D,O10,'Data Repository Table'!$G:$G,$C$22,'Data Repository Table'!$H:$H,$D$22)</f>
        <v>3494299.084199999</v>
      </c>
      <c r="P22" s="138">
        <f>SUMIFS('Data Repository Table'!$J:$J,'Data Repository Table'!$A:$A,'Data Repository Table'!$A$7, 'Data Repository Table'!$C:$C,$A$18,'Data Repository Table'!$D:$D,P10,'Data Repository Table'!$G:$G,$C$22,'Data Repository Table'!$H:$H,$D$22)</f>
        <v>3861439.9598999987</v>
      </c>
      <c r="Q22" s="88">
        <f t="shared" si="1"/>
        <v>49244888.96814999</v>
      </c>
    </row>
    <row r="23" spans="1:22" s="84" customFormat="1" ht="27.95" customHeight="1" x14ac:dyDescent="0.2">
      <c r="A23" s="87"/>
      <c r="B23" s="87"/>
      <c r="C23" s="87"/>
      <c r="D23" s="87"/>
    </row>
    <row r="24" spans="1:22" ht="27.95" customHeight="1" x14ac:dyDescent="0.25">
      <c r="A24" s="80" t="s">
        <v>48</v>
      </c>
      <c r="B24" s="80" t="s">
        <v>80</v>
      </c>
      <c r="C24" s="80" t="s">
        <v>41</v>
      </c>
      <c r="D24" s="80" t="s">
        <v>42</v>
      </c>
      <c r="E24" s="138">
        <f>SUMIFS('Data Repository Table'!$J:$J, 'Data Repository Table'!$A:$A,'Data Repository Table'!$A$7,'Data Repository Table'!$C:$C,$A$24,'Data Repository Table'!$D:$D,E10,'Data Repository Table'!$G:$G,$C$24,'Data Repository Table'!$H:$H,$D$24)</f>
        <v>1766228.7212499999</v>
      </c>
      <c r="F24" s="138">
        <f>SUMIFS('Data Repository Table'!$J:$J, 'Data Repository Table'!$A:$A,'Data Repository Table'!$A$7,'Data Repository Table'!$C:$C,$A$24,'Data Repository Table'!$D:$D,F10,'Data Repository Table'!$G:$G,$C$24,'Data Repository Table'!$H:$H,$D$24)</f>
        <v>1951422.76125</v>
      </c>
      <c r="G24" s="138">
        <f>SUMIFS('Data Repository Table'!$J:$J, 'Data Repository Table'!$A:$A,'Data Repository Table'!$A$7,'Data Repository Table'!$C:$C,$A$24,'Data Repository Table'!$D:$D,G10,'Data Repository Table'!$G:$G,$C$24,'Data Repository Table'!$H:$H,$D$24)</f>
        <v>1699371.23875</v>
      </c>
      <c r="H24" s="138">
        <f>SUMIFS('Data Repository Table'!$J:$J, 'Data Repository Table'!$A:$A,'Data Repository Table'!$A$7,'Data Repository Table'!$C:$C,$A$24,'Data Repository Table'!$D:$D,H10,'Data Repository Table'!$G:$G,$C$24,'Data Repository Table'!$H:$H,$D$24)</f>
        <v>1502189.2037500001</v>
      </c>
      <c r="I24" s="138">
        <f>SUMIFS('Data Repository Table'!$J:$J, 'Data Repository Table'!$A:$A,'Data Repository Table'!$A$7,'Data Repository Table'!$C:$C,$A$24,'Data Repository Table'!$D:$D,I10,'Data Repository Table'!$G:$G,$C$24,'Data Repository Table'!$H:$H,$D$24)</f>
        <v>1650239.5062500001</v>
      </c>
      <c r="J24" s="138">
        <f>SUMIFS('Data Repository Table'!$J:$J, 'Data Repository Table'!$A:$A,'Data Repository Table'!$A$7,'Data Repository Table'!$C:$C,$A$24,'Data Repository Table'!$D:$D,J10,'Data Repository Table'!$G:$G,$C$24,'Data Repository Table'!$H:$H,$D$24)</f>
        <v>1406546.085</v>
      </c>
      <c r="K24" s="138">
        <f>SUMIFS('Data Repository Table'!$J:$J, 'Data Repository Table'!$A:$A,'Data Repository Table'!$A$7,'Data Repository Table'!$C:$C,$A$24,'Data Repository Table'!$D:$D,K10,'Data Repository Table'!$G:$G,$C$24,'Data Repository Table'!$H:$H,$D$24)</f>
        <v>2151540.1949999998</v>
      </c>
      <c r="L24" s="138">
        <f>SUMIFS('Data Repository Table'!$J:$J, 'Data Repository Table'!$A:$A,'Data Repository Table'!$A$7,'Data Repository Table'!$C:$C,$A$24,'Data Repository Table'!$D:$D,L10,'Data Repository Table'!$G:$G,$C$24,'Data Repository Table'!$H:$H,$D$24)</f>
        <v>2191228.2262499998</v>
      </c>
      <c r="M24" s="138">
        <f>SUMIFS('Data Repository Table'!$J:$J, 'Data Repository Table'!$A:$A,'Data Repository Table'!$A$7,'Data Repository Table'!$C:$C,$A$24,'Data Repository Table'!$D:$D,M10,'Data Repository Table'!$G:$G,$C$24,'Data Repository Table'!$H:$H,$D$24)</f>
        <v>1965526.61625</v>
      </c>
      <c r="N24" s="138">
        <f>SUMIFS('Data Repository Table'!$J:$J, 'Data Repository Table'!$A:$A,'Data Repository Table'!$A$7,'Data Repository Table'!$C:$C,$A$24,'Data Repository Table'!$D:$D,N10,'Data Repository Table'!$G:$G,$C$24,'Data Repository Table'!$H:$H,$D$24)</f>
        <v>2084911.36</v>
      </c>
      <c r="O24" s="138">
        <f>SUMIFS('Data Repository Table'!$J:$J, 'Data Repository Table'!$A:$A,'Data Repository Table'!$A$7,'Data Repository Table'!$C:$C,$A$24,'Data Repository Table'!$D:$D,O10,'Data Repository Table'!$G:$G,$C$24,'Data Repository Table'!$H:$H,$D$24)</f>
        <v>2053699.35375</v>
      </c>
      <c r="P24" s="138">
        <f>SUMIFS('Data Repository Table'!$J:$J, 'Data Repository Table'!$A:$A,'Data Repository Table'!$A$7,'Data Repository Table'!$C:$C,$A$24,'Data Repository Table'!$D:$D,P10,'Data Repository Table'!$G:$G,$C$24,'Data Repository Table'!$H:$H,$D$24)</f>
        <v>2197266.9237500001</v>
      </c>
      <c r="Q24" s="88">
        <f>SUM(E24:P24)</f>
        <v>22620170.191250004</v>
      </c>
    </row>
    <row r="25" spans="1:22" ht="27.95" customHeight="1" x14ac:dyDescent="0.25">
      <c r="A25" s="80" t="s">
        <v>48</v>
      </c>
      <c r="B25" s="80" t="s">
        <v>80</v>
      </c>
      <c r="C25" s="80" t="s">
        <v>41</v>
      </c>
      <c r="D25" s="80" t="s">
        <v>44</v>
      </c>
      <c r="E25" s="138">
        <f>SUMIFS('Data Repository Table'!$J:$J, 'Data Repository Table'!$A:$A,'Data Repository Table'!$A$7,'Data Repository Table'!$C:$C,$A$24,'Data Repository Table'!$D:$D,E10,'Data Repository Table'!$G:$G,$C$25,'Data Repository Table'!$H:$H,$D$25)</f>
        <v>3532457.4424999999</v>
      </c>
      <c r="F25" s="138">
        <f>SUMIFS('Data Repository Table'!$J:$J, 'Data Repository Table'!$A:$A,'Data Repository Table'!$A$7,'Data Repository Table'!$C:$C,$A$24,'Data Repository Table'!$D:$D,F10,'Data Repository Table'!$G:$G,$C$25,'Data Repository Table'!$H:$H,$D$25)</f>
        <v>3902845.5225</v>
      </c>
      <c r="G25" s="138">
        <f>SUMIFS('Data Repository Table'!$J:$J, 'Data Repository Table'!$A:$A,'Data Repository Table'!$A$7,'Data Repository Table'!$C:$C,$A$24,'Data Repository Table'!$D:$D,G10,'Data Repository Table'!$G:$G,$C$25,'Data Repository Table'!$H:$H,$D$25)</f>
        <v>3398742.4775</v>
      </c>
      <c r="H25" s="138">
        <f>SUMIFS('Data Repository Table'!$J:$J, 'Data Repository Table'!$A:$A,'Data Repository Table'!$A$7,'Data Repository Table'!$C:$C,$A$24,'Data Repository Table'!$D:$D,H10,'Data Repository Table'!$G:$G,$C$25,'Data Repository Table'!$H:$H,$D$25)</f>
        <v>3004378.4075000002</v>
      </c>
      <c r="I25" s="138">
        <f>SUMIFS('Data Repository Table'!$J:$J, 'Data Repository Table'!$A:$A,'Data Repository Table'!$A$7,'Data Repository Table'!$C:$C,$A$24,'Data Repository Table'!$D:$D,I10,'Data Repository Table'!$G:$G,$C$25,'Data Repository Table'!$H:$H,$D$25)</f>
        <v>3300479.0125000002</v>
      </c>
      <c r="J25" s="138">
        <f>SUMIFS('Data Repository Table'!$J:$J, 'Data Repository Table'!$A:$A,'Data Repository Table'!$A$7,'Data Repository Table'!$C:$C,$A$24,'Data Repository Table'!$D:$D,J10,'Data Repository Table'!$G:$G,$C$25,'Data Repository Table'!$H:$H,$D$25)</f>
        <v>2813092.17</v>
      </c>
      <c r="K25" s="138">
        <f>SUMIFS('Data Repository Table'!$J:$J, 'Data Repository Table'!$A:$A,'Data Repository Table'!$A$7,'Data Repository Table'!$C:$C,$A$24,'Data Repository Table'!$D:$D,K10,'Data Repository Table'!$G:$G,$C$25,'Data Repository Table'!$H:$H,$D$25)</f>
        <v>4303080.3899999997</v>
      </c>
      <c r="L25" s="138">
        <f>SUMIFS('Data Repository Table'!$J:$J, 'Data Repository Table'!$A:$A,'Data Repository Table'!$A$7,'Data Repository Table'!$C:$C,$A$24,'Data Repository Table'!$D:$D,L10,'Data Repository Table'!$G:$G,$C$25,'Data Repository Table'!$H:$H,$D$25)</f>
        <v>4382456.4524999997</v>
      </c>
      <c r="M25" s="138">
        <f>SUMIFS('Data Repository Table'!$J:$J, 'Data Repository Table'!$A:$A,'Data Repository Table'!$A$7,'Data Repository Table'!$C:$C,$A$24,'Data Repository Table'!$D:$D,M10,'Data Repository Table'!$G:$G,$C$25,'Data Repository Table'!$H:$H,$D$25)</f>
        <v>3931053.2324999999</v>
      </c>
      <c r="N25" s="138">
        <f>SUMIFS('Data Repository Table'!$J:$J, 'Data Repository Table'!$A:$A,'Data Repository Table'!$A$7,'Data Repository Table'!$C:$C,$A$24,'Data Repository Table'!$D:$D,N10,'Data Repository Table'!$G:$G,$C$25,'Data Repository Table'!$H:$H,$D$25)</f>
        <v>4169822.72</v>
      </c>
      <c r="O25" s="138">
        <f>SUMIFS('Data Repository Table'!$J:$J, 'Data Repository Table'!$A:$A,'Data Repository Table'!$A$7,'Data Repository Table'!$C:$C,$A$24,'Data Repository Table'!$D:$D,O10,'Data Repository Table'!$G:$G,$C$25,'Data Repository Table'!$H:$H,$D$25)</f>
        <v>4107398.7075</v>
      </c>
      <c r="P25" s="138">
        <f>SUMIFS('Data Repository Table'!$J:$J, 'Data Repository Table'!$A:$A,'Data Repository Table'!$A$7,'Data Repository Table'!$C:$C,$A$24,'Data Repository Table'!$D:$D,P10,'Data Repository Table'!$G:$G,$C$25,'Data Repository Table'!$H:$H,$D$25)</f>
        <v>4394533.8475000001</v>
      </c>
      <c r="Q25" s="88">
        <f t="shared" ref="Q25:Q28" si="2">SUM(E25:P25)</f>
        <v>45240340.382500008</v>
      </c>
    </row>
    <row r="26" spans="1:22" ht="27.95" customHeight="1" x14ac:dyDescent="0.25">
      <c r="A26" s="80" t="s">
        <v>48</v>
      </c>
      <c r="B26" s="80" t="s">
        <v>80</v>
      </c>
      <c r="C26" s="80" t="s">
        <v>45</v>
      </c>
      <c r="D26" s="80" t="s">
        <v>42</v>
      </c>
      <c r="E26" s="138">
        <f>SUMIFS('Data Repository Table'!$J:$J, 'Data Repository Table'!$A:$A,'Data Repository Table'!$A$7,'Data Repository Table'!$C:$C,$A$26,'Data Repository Table'!$D:$D,E10,'Data Repository Table'!$G:$G,$C$26,'Data Repository Table'!$H:$H,$D$26)</f>
        <v>1554281.2747</v>
      </c>
      <c r="F26" s="138">
        <f>SUMIFS('Data Repository Table'!$J:$J, 'Data Repository Table'!$A:$A,'Data Repository Table'!$A$7,'Data Repository Table'!$C:$C,$A$26,'Data Repository Table'!$D:$D,F10,'Data Repository Table'!$G:$G,$C$26,'Data Repository Table'!$H:$H,$D$26)</f>
        <v>1717252.0299</v>
      </c>
      <c r="G26" s="138">
        <f>SUMIFS('Data Repository Table'!$J:$J, 'Data Repository Table'!$A:$A,'Data Repository Table'!$A$7,'Data Repository Table'!$C:$C,$A$26,'Data Repository Table'!$D:$D,G10,'Data Repository Table'!$G:$G,$C$26,'Data Repository Table'!$H:$H,$D$26)</f>
        <v>1495446.6901</v>
      </c>
      <c r="H26" s="138">
        <f>SUMIFS('Data Repository Table'!$J:$J, 'Data Repository Table'!$A:$A,'Data Repository Table'!$A$7,'Data Repository Table'!$C:$C,$A$26,'Data Repository Table'!$D:$D,H10,'Data Repository Table'!$G:$G,$C$26,'Data Repository Table'!$H:$H,$D$26)</f>
        <v>1321926.4993</v>
      </c>
      <c r="I26" s="138">
        <f>SUMIFS('Data Repository Table'!$J:$J, 'Data Repository Table'!$A:$A,'Data Repository Table'!$A$7,'Data Repository Table'!$C:$C,$A$26,'Data Repository Table'!$D:$D,I10,'Data Repository Table'!$G:$G,$C$26,'Data Repository Table'!$H:$H,$D$26)</f>
        <v>1452210.7655</v>
      </c>
      <c r="J26" s="138">
        <f>SUMIFS('Data Repository Table'!$J:$J, 'Data Repository Table'!$A:$A,'Data Repository Table'!$A$7,'Data Repository Table'!$C:$C,$A$26,'Data Repository Table'!$D:$D,J10,'Data Repository Table'!$G:$G,$C$26,'Data Repository Table'!$H:$H,$D$26)</f>
        <v>1237760.5548</v>
      </c>
      <c r="K26" s="138">
        <f>SUMIFS('Data Repository Table'!$J:$J, 'Data Repository Table'!$A:$A,'Data Repository Table'!$A$7,'Data Repository Table'!$C:$C,$A$26,'Data Repository Table'!$D:$D,K10,'Data Repository Table'!$G:$G,$C$26,'Data Repository Table'!$H:$H,$D$26)</f>
        <v>1893355.3716</v>
      </c>
      <c r="L26" s="138">
        <f>SUMIFS('Data Repository Table'!$J:$J, 'Data Repository Table'!$A:$A,'Data Repository Table'!$A$7,'Data Repository Table'!$C:$C,$A$26,'Data Repository Table'!$D:$D,L10,'Data Repository Table'!$G:$G,$C$26,'Data Repository Table'!$H:$H,$D$26)</f>
        <v>1928280.8390999998</v>
      </c>
      <c r="M26" s="138">
        <f>SUMIFS('Data Repository Table'!$J:$J, 'Data Repository Table'!$A:$A,'Data Repository Table'!$A$7,'Data Repository Table'!$C:$C,$A$26,'Data Repository Table'!$D:$D,M10,'Data Repository Table'!$G:$G,$C$26,'Data Repository Table'!$H:$H,$D$26)</f>
        <v>1729663.4223</v>
      </c>
      <c r="N26" s="138">
        <f>SUMIFS('Data Repository Table'!$J:$J, 'Data Repository Table'!$A:$A,'Data Repository Table'!$A$7,'Data Repository Table'!$C:$C,$A$26,'Data Repository Table'!$D:$D,N10,'Data Repository Table'!$G:$G,$C$26,'Data Repository Table'!$H:$H,$D$26)</f>
        <v>1834721.9968000001</v>
      </c>
      <c r="O26" s="138">
        <f>SUMIFS('Data Repository Table'!$J:$J, 'Data Repository Table'!$A:$A,'Data Repository Table'!$A$7,'Data Repository Table'!$C:$C,$A$26,'Data Repository Table'!$D:$D,O10,'Data Repository Table'!$G:$G,$C$26,'Data Repository Table'!$H:$H,$D$26)</f>
        <v>1807255.4313000001</v>
      </c>
      <c r="P26" s="138">
        <f>SUMIFS('Data Repository Table'!$J:$J, 'Data Repository Table'!$A:$A,'Data Repository Table'!$A$7,'Data Repository Table'!$C:$C,$A$26,'Data Repository Table'!$D:$D,P10,'Data Repository Table'!$G:$G,$C$26,'Data Repository Table'!$H:$H,$D$26)</f>
        <v>1933594.8929000001</v>
      </c>
      <c r="Q26" s="88">
        <f t="shared" si="2"/>
        <v>19905749.768300001</v>
      </c>
    </row>
    <row r="27" spans="1:22" ht="27.95" customHeight="1" x14ac:dyDescent="0.25">
      <c r="A27" s="80" t="s">
        <v>48</v>
      </c>
      <c r="B27" s="80" t="s">
        <v>80</v>
      </c>
      <c r="C27" s="80" t="s">
        <v>45</v>
      </c>
      <c r="D27" s="80" t="s">
        <v>44</v>
      </c>
      <c r="E27" s="138">
        <f>SUMIFS('Data Repository Table'!$J:$J, 'Data Repository Table'!$A:$A,'Data Repository Table'!$A$7,'Data Repository Table'!$C:$C,$A$24,'Data Repository Table'!$D:$D,E10,'Data Repository Table'!$G:$G,$C$27,'Data Repository Table'!$H:$H,$D$27)</f>
        <v>2825965.9539999999</v>
      </c>
      <c r="F27" s="138">
        <f>SUMIFS('Data Repository Table'!$J:$J, 'Data Repository Table'!$A:$A,'Data Repository Table'!$A$7,'Data Repository Table'!$C:$C,$A$24,'Data Repository Table'!$D:$D,F10,'Data Repository Table'!$G:$G,$C$27,'Data Repository Table'!$H:$H,$D$27)</f>
        <v>2122276.4180000001</v>
      </c>
      <c r="G27" s="138">
        <f>SUMIFS('Data Repository Table'!$J:$J, 'Data Repository Table'!$A:$A,'Data Repository Table'!$A$7,'Data Repository Table'!$C:$C,$A$24,'Data Repository Table'!$D:$D,G10,'Data Repository Table'!$G:$G,$C$27,'Data Repository Table'!$H:$H,$D$27)</f>
        <v>3718993.9819999998</v>
      </c>
      <c r="H27" s="138">
        <f>SUMIFS('Data Repository Table'!$J:$J, 'Data Repository Table'!$A:$A,'Data Repository Table'!$A$7,'Data Repository Table'!$C:$C,$A$24,'Data Repository Table'!$D:$D,H10,'Data Repository Table'!$G:$G,$C$27,'Data Repository Table'!$H:$H,$D$27)</f>
        <v>3403502.7259999998</v>
      </c>
      <c r="I27" s="138">
        <f>SUMIFS('Data Repository Table'!$J:$J, 'Data Repository Table'!$A:$A,'Data Repository Table'!$A$7,'Data Repository Table'!$C:$C,$A$24,'Data Repository Table'!$D:$D,I10,'Data Repository Table'!$G:$G,$C$27,'Data Repository Table'!$H:$H,$D$27)</f>
        <v>2640383.2100000004</v>
      </c>
      <c r="J27" s="138">
        <f>SUMIFS('Data Repository Table'!$J:$J, 'Data Repository Table'!$A:$A,'Data Repository Table'!$A$7,'Data Repository Table'!$C:$C,$A$24,'Data Repository Table'!$D:$D,J10,'Data Repository Table'!$G:$G,$C$27,'Data Repository Table'!$H:$H,$D$27)</f>
        <v>3250473.736</v>
      </c>
      <c r="K27" s="138">
        <f>SUMIFS('Data Repository Table'!$J:$J, 'Data Repository Table'!$A:$A,'Data Repository Table'!$A$7,'Data Repository Table'!$C:$C,$A$24,'Data Repository Table'!$D:$D,K10,'Data Repository Table'!$G:$G,$C$27,'Data Repository Table'!$H:$H,$D$27)</f>
        <v>3442464.3119999999</v>
      </c>
      <c r="L27" s="138">
        <f>SUMIFS('Data Repository Table'!$J:$J, 'Data Repository Table'!$A:$A,'Data Repository Table'!$A$7,'Data Repository Table'!$C:$C,$A$24,'Data Repository Table'!$D:$D,L10,'Data Repository Table'!$G:$G,$C$27,'Data Repository Table'!$H:$H,$D$27)</f>
        <v>3505965.162</v>
      </c>
      <c r="M27" s="138">
        <f>SUMIFS('Data Repository Table'!$J:$J, 'Data Repository Table'!$A:$A,'Data Repository Table'!$A$7,'Data Repository Table'!$C:$C,$A$24,'Data Repository Table'!$D:$D,M10,'Data Repository Table'!$G:$G,$C$27,'Data Repository Table'!$H:$H,$D$27)</f>
        <v>3144842.5860000001</v>
      </c>
      <c r="N27" s="138">
        <f>SUMIFS('Data Repository Table'!$J:$J, 'Data Repository Table'!$A:$A,'Data Repository Table'!$A$7,'Data Repository Table'!$C:$C,$A$24,'Data Repository Table'!$D:$D,N10,'Data Repository Table'!$G:$G,$C$27,'Data Repository Table'!$H:$H,$D$27)</f>
        <v>3335858.1760000004</v>
      </c>
      <c r="O27" s="138">
        <f>SUMIFS('Data Repository Table'!$J:$J, 'Data Repository Table'!$A:$A,'Data Repository Table'!$A$7,'Data Repository Table'!$C:$C,$A$24,'Data Repository Table'!$D:$D,O10,'Data Repository Table'!$G:$G,$C$27,'Data Repository Table'!$H:$H,$D$27)</f>
        <v>3285918.966</v>
      </c>
      <c r="P27" s="138">
        <f>SUMIFS('Data Repository Table'!$J:$J, 'Data Repository Table'!$A:$A,'Data Repository Table'!$A$7,'Data Repository Table'!$C:$C,$A$24,'Data Repository Table'!$D:$D,P10,'Data Repository Table'!$G:$G,$C$27,'Data Repository Table'!$H:$H,$D$27)</f>
        <v>3515627.0780000002</v>
      </c>
      <c r="Q27" s="88">
        <f t="shared" si="2"/>
        <v>38192272.306000002</v>
      </c>
    </row>
    <row r="28" spans="1:22" ht="27.95" customHeight="1" x14ac:dyDescent="0.25">
      <c r="A28" s="80" t="s">
        <v>48</v>
      </c>
      <c r="B28" s="80" t="s">
        <v>80</v>
      </c>
      <c r="C28" s="80" t="s">
        <v>46</v>
      </c>
      <c r="D28" s="80" t="s">
        <v>42</v>
      </c>
      <c r="E28" s="138">
        <f>SUMIFS('Data Repository Table'!$J:$J, 'Data Repository Table'!$A:$A,'Data Repository Table'!$A$7,'Data Repository Table'!$C:$C,$A$24,'Data Repository Table'!$D:$D,E10,'Data Repository Table'!$G:$G,$C$28,'Data Repository Table'!$H:$H,$D$28)</f>
        <v>3037913.400549999</v>
      </c>
      <c r="F28" s="138">
        <f>SUMIFS('Data Repository Table'!$J:$J, 'Data Repository Table'!$A:$A,'Data Repository Table'!$A$7,'Data Repository Table'!$C:$C,$A$24,'Data Repository Table'!$D:$D,F10,'Data Repository Table'!$G:$G,$C$28,'Data Repository Table'!$H:$H,$D$28)</f>
        <v>3356447.1493499991</v>
      </c>
      <c r="G28" s="138">
        <f>SUMIFS('Data Repository Table'!$J:$J, 'Data Repository Table'!$A:$A,'Data Repository Table'!$A$7,'Data Repository Table'!$C:$C,$A$24,'Data Repository Table'!$D:$D,G10,'Data Repository Table'!$G:$G,$C$28,'Data Repository Table'!$H:$H,$D$28)</f>
        <v>2922918.5306499992</v>
      </c>
      <c r="H28" s="138">
        <f>SUMIFS('Data Repository Table'!$J:$J, 'Data Repository Table'!$A:$A,'Data Repository Table'!$A$7,'Data Repository Table'!$C:$C,$A$24,'Data Repository Table'!$D:$D,H10,'Data Repository Table'!$G:$G,$C$28,'Data Repository Table'!$H:$H,$D$28)</f>
        <v>2583765.4304499994</v>
      </c>
      <c r="I28" s="138">
        <f>SUMIFS('Data Repository Table'!$J:$J, 'Data Repository Table'!$A:$A,'Data Repository Table'!$A$7,'Data Repository Table'!$C:$C,$A$24,'Data Repository Table'!$D:$D,I10,'Data Repository Table'!$G:$G,$C$28,'Data Repository Table'!$H:$H,$D$28)</f>
        <v>2838411.9507499994</v>
      </c>
      <c r="J28" s="138">
        <f>SUMIFS('Data Repository Table'!$J:$J, 'Data Repository Table'!$A:$A,'Data Repository Table'!$A$7,'Data Repository Table'!$C:$C,$A$24,'Data Repository Table'!$D:$D,J10,'Data Repository Table'!$G:$G,$C$28,'Data Repository Table'!$H:$H,$D$28)</f>
        <v>2419259.2661999995</v>
      </c>
      <c r="K28" s="138">
        <f>SUMIFS('Data Repository Table'!$J:$J, 'Data Repository Table'!$A:$A,'Data Repository Table'!$A$7,'Data Repository Table'!$C:$C,$A$24,'Data Repository Table'!$D:$D,K10,'Data Repository Table'!$G:$G,$C$28,'Data Repository Table'!$H:$H,$D$28)</f>
        <v>3700649.1353999986</v>
      </c>
      <c r="L28" s="138">
        <f>SUMIFS('Data Repository Table'!$J:$J, 'Data Repository Table'!$A:$A,'Data Repository Table'!$A$7,'Data Repository Table'!$C:$C,$A$24,'Data Repository Table'!$D:$D,L10,'Data Repository Table'!$G:$G,$C$28,'Data Repository Table'!$H:$H,$D$28)</f>
        <v>3768912.5491499985</v>
      </c>
      <c r="M28" s="138">
        <f>SUMIFS('Data Repository Table'!$J:$J, 'Data Repository Table'!$A:$A,'Data Repository Table'!$A$7,'Data Repository Table'!$C:$C,$A$24,'Data Repository Table'!$D:$D,M10,'Data Repository Table'!$G:$G,$C$28,'Data Repository Table'!$H:$H,$D$28)</f>
        <v>3380705.7799499989</v>
      </c>
      <c r="N28" s="138">
        <f>SUMIFS('Data Repository Table'!$J:$J, 'Data Repository Table'!$A:$A,'Data Repository Table'!$A$7,'Data Repository Table'!$C:$C,$A$24,'Data Repository Table'!$D:$D,N10,'Data Repository Table'!$G:$G,$C$28,'Data Repository Table'!$H:$H,$D$28)</f>
        <v>3586047.5391999991</v>
      </c>
      <c r="O28" s="138">
        <f>SUMIFS('Data Repository Table'!$J:$J, 'Data Repository Table'!$A:$A,'Data Repository Table'!$A$7,'Data Repository Table'!$C:$C,$A$24,'Data Repository Table'!$D:$D,O10,'Data Repository Table'!$G:$G,$C$28,'Data Repository Table'!$H:$H,$D$28)</f>
        <v>3032362.88845</v>
      </c>
      <c r="P28" s="138">
        <f>SUMIFS('Data Repository Table'!$J:$J, 'Data Repository Table'!$A:$A,'Data Repository Table'!$A$7,'Data Repository Table'!$C:$C,$A$24,'Data Repository Table'!$D:$D,P10,'Data Repository Table'!$G:$G,$C$28,'Data Repository Table'!$H:$H,$D$28)</f>
        <v>3079299.10885</v>
      </c>
      <c r="Q28" s="88">
        <f t="shared" si="2"/>
        <v>37706692.728949994</v>
      </c>
    </row>
    <row r="30" spans="1:22" s="92" customFormat="1" ht="40.5" customHeight="1" x14ac:dyDescent="0.25">
      <c r="A30" s="152" t="s">
        <v>81</v>
      </c>
      <c r="B30" s="153"/>
      <c r="C30" s="153"/>
      <c r="D30" s="153"/>
      <c r="E30" s="153"/>
      <c r="F30" s="153"/>
      <c r="G30" s="153"/>
      <c r="H30" s="153"/>
      <c r="I30" s="153"/>
      <c r="J30" s="153"/>
      <c r="K30" s="153"/>
      <c r="L30" s="153"/>
      <c r="M30" s="153"/>
      <c r="N30" s="153"/>
      <c r="O30" s="153"/>
      <c r="P30" s="153"/>
      <c r="Q30" s="153"/>
      <c r="R30" s="153"/>
      <c r="S30" s="153"/>
      <c r="T30" s="153"/>
      <c r="U30" s="153"/>
      <c r="V30" s="83"/>
    </row>
    <row r="31" spans="1:22" s="92" customFormat="1" ht="27.95" customHeight="1" x14ac:dyDescent="0.25">
      <c r="A31" s="152" t="s">
        <v>82</v>
      </c>
      <c r="B31" s="154"/>
      <c r="C31" s="154"/>
      <c r="D31" s="154"/>
      <c r="E31" s="154"/>
      <c r="F31" s="154"/>
      <c r="G31" s="154"/>
      <c r="H31" s="154"/>
      <c r="I31" s="154"/>
      <c r="J31" s="154"/>
      <c r="K31" s="154"/>
      <c r="L31" s="154"/>
      <c r="M31" s="154"/>
      <c r="N31" s="154"/>
      <c r="O31" s="154"/>
      <c r="P31" s="154"/>
      <c r="Q31" s="154"/>
      <c r="R31" s="154"/>
      <c r="S31" s="154"/>
      <c r="T31" s="154"/>
      <c r="U31" s="154"/>
      <c r="V31" s="154"/>
    </row>
    <row r="32" spans="1:22" s="84" customFormat="1" ht="27.95" customHeight="1" x14ac:dyDescent="0.2">
      <c r="A32" s="85" t="s">
        <v>20</v>
      </c>
      <c r="B32" s="85" t="s">
        <v>77</v>
      </c>
      <c r="C32" s="85" t="s">
        <v>40</v>
      </c>
      <c r="E32" s="86">
        <v>41456</v>
      </c>
      <c r="F32" s="86">
        <v>41487</v>
      </c>
      <c r="G32" s="86">
        <v>41518</v>
      </c>
      <c r="H32" s="86">
        <v>41548</v>
      </c>
      <c r="I32" s="86">
        <v>41579</v>
      </c>
      <c r="J32" s="86">
        <v>41609</v>
      </c>
      <c r="K32" s="86">
        <v>41640</v>
      </c>
      <c r="L32" s="86">
        <v>41671</v>
      </c>
      <c r="M32" s="86">
        <v>41699</v>
      </c>
      <c r="N32" s="86">
        <v>41730</v>
      </c>
      <c r="O32" s="86">
        <v>41760</v>
      </c>
      <c r="P32" s="86">
        <v>41791</v>
      </c>
    </row>
    <row r="33" spans="1:17" s="84" customFormat="1" ht="27.95" customHeight="1" x14ac:dyDescent="0.25">
      <c r="A33" s="85"/>
      <c r="B33" s="85"/>
      <c r="C33" s="85"/>
      <c r="Q33" s="94" t="s">
        <v>79</v>
      </c>
    </row>
    <row r="34" spans="1:17" ht="27.95" customHeight="1" x14ac:dyDescent="0.2">
      <c r="A34" s="80" t="s">
        <v>39</v>
      </c>
      <c r="B34" s="80" t="s">
        <v>80</v>
      </c>
      <c r="C34" s="80" t="s">
        <v>41</v>
      </c>
      <c r="D34" s="145" t="s">
        <v>198</v>
      </c>
      <c r="E34" s="88">
        <f>SUMIFS('Data Repository Table'!$J:$J, 'Data Repository Table'!$A:$A,'Data Repository Table'!$A$7,'Data Repository Table'!$C:$C,$A$34,'Data Repository Table'!$D:$D,E32,'Data Repository Table'!$G:$G,$C$34)</f>
        <v>3094536.9986999994</v>
      </c>
      <c r="F34" s="88">
        <f>SUMIFS('Data Repository Table'!$J:$J, 'Data Repository Table'!$A:$A,'Data Repository Table'!$A$7,'Data Repository Table'!$C:$C,$A$34,'Data Repository Table'!$D:$D,F32,'Data Repository Table'!$G:$G,$C$34)</f>
        <v>2980521.8105250001</v>
      </c>
      <c r="G34" s="88">
        <f>SUMIFS('Data Repository Table'!$J:$J, 'Data Repository Table'!$A:$A,'Data Repository Table'!$A$7,'Data Repository Table'!$C:$C,$A$34,'Data Repository Table'!$D:$D,G32,'Data Repository Table'!$G:$G,$C$34)</f>
        <v>2752413.7409999999</v>
      </c>
      <c r="H34" s="88">
        <f>SUMIFS('Data Repository Table'!$J:$J, 'Data Repository Table'!$A:$A,'Data Repository Table'!$A$7,'Data Repository Table'!$C:$C,$A$34,'Data Repository Table'!$D:$D,H32,'Data Repository Table'!$G:$G,$C$34)</f>
        <v>2732151.9371999996</v>
      </c>
      <c r="I34" s="88">
        <f>SUMIFS('Data Repository Table'!$J:$J, 'Data Repository Table'!$A:$A,'Data Repository Table'!$A$7,'Data Repository Table'!$C:$C,$A$34,'Data Repository Table'!$D:$D,I32,'Data Repository Table'!$G:$G,$C$34)</f>
        <v>2885028.0122999996</v>
      </c>
      <c r="J34" s="88">
        <f>SUMIFS('Data Repository Table'!$J:$J, 'Data Repository Table'!$A:$A,'Data Repository Table'!$A$7,'Data Repository Table'!$C:$C,$A$34,'Data Repository Table'!$D:$D,J32,'Data Repository Table'!$G:$G,$C$34)</f>
        <v>2815308.3782250006</v>
      </c>
      <c r="K34" s="88">
        <f>SUMIFS('Data Repository Table'!$J:$J, 'Data Repository Table'!$A:$A,'Data Repository Table'!$A$7,'Data Repository Table'!$C:$C,$A$34,'Data Repository Table'!$D:$D,K32,'Data Repository Table'!$G:$G,$C$34)</f>
        <v>4092821.3597249994</v>
      </c>
      <c r="L34" s="88">
        <f>SUMIFS('Data Repository Table'!$J:$J, 'Data Repository Table'!$A:$A,'Data Repository Table'!$A$7,'Data Repository Table'!$C:$C,$A$34,'Data Repository Table'!$D:$D,L32,'Data Repository Table'!$G:$G,$C$34)</f>
        <v>3622839.5636999998</v>
      </c>
      <c r="M34" s="88">
        <f>SUMIFS('Data Repository Table'!$J:$J, 'Data Repository Table'!$A:$A,'Data Repository Table'!$A$7,'Data Repository Table'!$C:$C,$A$34,'Data Repository Table'!$D:$D,M32,'Data Repository Table'!$G:$G,$C$34)</f>
        <v>3818238.1009499999</v>
      </c>
      <c r="N34" s="88">
        <f>SUMIFS('Data Repository Table'!$J:$J, 'Data Repository Table'!$A:$A,'Data Repository Table'!$A$7,'Data Repository Table'!$C:$C,$A$34,'Data Repository Table'!$D:$D,N32,'Data Repository Table'!$G:$G,$C$34)</f>
        <v>2789853.534825</v>
      </c>
      <c r="O34" s="88">
        <f>SUMIFS('Data Repository Table'!$J:$J, 'Data Repository Table'!$A:$A,'Data Repository Table'!$A$7,'Data Repository Table'!$C:$C,$A$34,'Data Repository Table'!$D:$D,O32,'Data Repository Table'!$G:$G,$C$34)</f>
        <v>2822646.2911499999</v>
      </c>
      <c r="P34" s="88">
        <f>SUMIFS('Data Repository Table'!$J:$J, 'Data Repository Table'!$A:$A,'Data Repository Table'!$A$7,'Data Repository Table'!$C:$C,$A$34,'Data Repository Table'!$D:$D,P32,'Data Repository Table'!$G:$G,$C$34)</f>
        <v>2712379.18035</v>
      </c>
      <c r="Q34" s="88">
        <f>SUM(E34:P34)</f>
        <v>37118738.908649988</v>
      </c>
    </row>
    <row r="35" spans="1:17" ht="27.95" customHeight="1" x14ac:dyDescent="0.2">
      <c r="A35" s="80" t="s">
        <v>39</v>
      </c>
      <c r="B35" s="80" t="s">
        <v>80</v>
      </c>
      <c r="C35" s="80" t="s">
        <v>45</v>
      </c>
      <c r="D35" s="145" t="s">
        <v>199</v>
      </c>
      <c r="E35" s="88">
        <f>SUMIFS('Data Repository Table'!$J:$J, 'Data Repository Table'!$A:$A,'Data Repository Table'!$A$7,'Data Repository Table'!$C:$C,$A$34,'Data Repository Table'!$D:$D,E32,'Data Repository Table'!$G:$G,$C$35)</f>
        <v>1523285.8376100748</v>
      </c>
      <c r="F35" s="88">
        <f>SUMIFS('Data Repository Table'!$J:$J, 'Data Repository Table'!$A:$A,'Data Repository Table'!$A$7,'Data Repository Table'!$C:$C,$A$34,'Data Repository Table'!$D:$D,F32,'Data Repository Table'!$G:$G,$C$35)</f>
        <v>1467161.8612309312</v>
      </c>
      <c r="G35" s="88">
        <f>SUMIFS('Data Repository Table'!$J:$J, 'Data Repository Table'!$A:$A,'Data Repository Table'!$A$7,'Data Repository Table'!$C:$C,$A$34,'Data Repository Table'!$D:$D,G32,'Data Repository Table'!$G:$G,$C$35)</f>
        <v>1354875.66400725</v>
      </c>
      <c r="H35" s="88">
        <f>SUMIFS('Data Repository Table'!$J:$J, 'Data Repository Table'!$A:$A,'Data Repository Table'!$A$7,'Data Repository Table'!$C:$C,$A$34,'Data Repository Table'!$D:$D,H32,'Data Repository Table'!$G:$G,$C$35)</f>
        <v>1344901.7910867</v>
      </c>
      <c r="I35" s="88">
        <f>SUMIFS('Data Repository Table'!$J:$J, 'Data Repository Table'!$A:$A,'Data Repository Table'!$A$7,'Data Repository Table'!$C:$C,$A$34,'Data Repository Table'!$D:$D,I32,'Data Repository Table'!$G:$G,$C$35)</f>
        <v>1420155.039054675</v>
      </c>
      <c r="J35" s="88">
        <f>SUMIFS('Data Repository Table'!$J:$J, 'Data Repository Table'!$A:$A,'Data Repository Table'!$A$7,'Data Repository Table'!$C:$C,$A$34,'Data Repository Table'!$D:$D,J32,'Data Repository Table'!$G:$G,$C$35)</f>
        <v>1385835.5491812564</v>
      </c>
      <c r="K35" s="88">
        <f>SUMIFS('Data Repository Table'!$J:$J, 'Data Repository Table'!$A:$A,'Data Repository Table'!$A$7,'Data Repository Table'!$C:$C,$A$34,'Data Repository Table'!$D:$D,K32,'Data Repository Table'!$G:$G,$C$35)</f>
        <v>2014691.3143246307</v>
      </c>
      <c r="L35" s="88">
        <f>SUMIFS('Data Repository Table'!$J:$J, 'Data Repository Table'!$A:$A,'Data Repository Table'!$A$7,'Data Repository Table'!$C:$C,$A$34,'Data Repository Table'!$D:$D,L32,'Data Repository Table'!$G:$G,$C$35)</f>
        <v>1783342.7752313251</v>
      </c>
      <c r="M35" s="88">
        <f>SUMIFS('Data Repository Table'!$J:$J, 'Data Repository Table'!$A:$A,'Data Repository Table'!$A$7,'Data Repository Table'!$C:$C,$A$34,'Data Repository Table'!$D:$D,M32,'Data Repository Table'!$G:$G,$C$35)</f>
        <v>1879527.7051926372</v>
      </c>
      <c r="N35" s="88">
        <f>SUMIFS('Data Repository Table'!$J:$J, 'Data Repository Table'!$A:$A,'Data Repository Table'!$A$7,'Data Repository Table'!$C:$C,$A$34,'Data Repository Table'!$D:$D,N32,'Data Repository Table'!$G:$G,$C$35)</f>
        <v>1373305.4025176065</v>
      </c>
      <c r="O35" s="88">
        <f>SUMIFS('Data Repository Table'!$J:$J, 'Data Repository Table'!$A:$A,'Data Repository Table'!$A$7,'Data Repository Table'!$C:$C,$A$34,'Data Repository Table'!$D:$D,O32,'Data Repository Table'!$G:$G,$C$35)</f>
        <v>1389447.6368185873</v>
      </c>
      <c r="P35" s="88">
        <f>SUMIFS('Data Repository Table'!$J:$J, 'Data Repository Table'!$A:$A,'Data Repository Table'!$A$7,'Data Repository Table'!$C:$C,$A$34,'Data Repository Table'!$D:$D,P32,'Data Repository Table'!$G:$G,$C$35)</f>
        <v>1335168.6515272874</v>
      </c>
      <c r="Q35" s="88">
        <f t="shared" ref="Q35:Q42" si="3">SUM(E35:P35)</f>
        <v>18271699.227782957</v>
      </c>
    </row>
    <row r="36" spans="1:17" ht="27.95" customHeight="1" x14ac:dyDescent="0.2">
      <c r="A36" s="80" t="s">
        <v>39</v>
      </c>
      <c r="B36" s="80" t="s">
        <v>80</v>
      </c>
      <c r="C36" s="80" t="s">
        <v>46</v>
      </c>
      <c r="D36" s="145" t="s">
        <v>200</v>
      </c>
      <c r="E36" s="88">
        <f>SUMIFS('Data Repository Table'!$J:$J,'Data Repository Table'!$A:$A,'Data Repository Table'!$A$7, 'Data Repository Table'!$C:$C,$A$34,'Data Repository Table'!$D:$D,E32,'Data Repository Table'!$G:$G,$C$36)</f>
        <v>1296758.36136</v>
      </c>
      <c r="F36" s="88">
        <f>SUMIFS('Data Repository Table'!$J:$J,'Data Repository Table'!$A:$A,'Data Repository Table'!$A$7, 'Data Repository Table'!$C:$C,$A$34,'Data Repository Table'!$D:$D,F32,'Data Repository Table'!$G:$G,$C$36)</f>
        <v>1248980.56822</v>
      </c>
      <c r="G36" s="88">
        <f>SUMIFS('Data Repository Table'!$J:$J,'Data Repository Table'!$A:$A,'Data Repository Table'!$A$7, 'Data Repository Table'!$C:$C,$A$34,'Data Repository Table'!$D:$D,G32,'Data Repository Table'!$G:$G,$C$36)</f>
        <v>1153392.4247999999</v>
      </c>
      <c r="H36" s="88">
        <f>SUMIFS('Data Repository Table'!$J:$J,'Data Repository Table'!$A:$A,'Data Repository Table'!$A$7, 'Data Repository Table'!$C:$C,$A$34,'Data Repository Table'!$D:$D,H32,'Data Repository Table'!$G:$G,$C$36)</f>
        <v>1144901.76416</v>
      </c>
      <c r="I36" s="88">
        <f>SUMIFS('Data Repository Table'!$J:$J,'Data Repository Table'!$A:$A,'Data Repository Table'!$A$7, 'Data Repository Table'!$C:$C,$A$34,'Data Repository Table'!$D:$D,I32,'Data Repository Table'!$G:$G,$C$36)</f>
        <v>1208964.11944</v>
      </c>
      <c r="J36" s="88">
        <f>SUMIFS('Data Repository Table'!$J:$J,'Data Repository Table'!$A:$A,'Data Repository Table'!$A$7, 'Data Repository Table'!$C:$C,$A$34,'Data Repository Table'!$D:$D,J32,'Data Repository Table'!$G:$G,$C$36)</f>
        <v>1179748.2727800002</v>
      </c>
      <c r="K36" s="88">
        <f>SUMIFS('Data Repository Table'!$J:$J,'Data Repository Table'!$A:$A,'Data Repository Table'!$A$7, 'Data Repository Table'!$C:$C,$A$34,'Data Repository Table'!$D:$D,K32,'Data Repository Table'!$G:$G,$C$36)</f>
        <v>1715087.0459799999</v>
      </c>
      <c r="L36" s="88">
        <f>SUMIFS('Data Repository Table'!$J:$J,'Data Repository Table'!$A:$A,'Data Repository Table'!$A$7, 'Data Repository Table'!$C:$C,$A$34,'Data Repository Table'!$D:$D,L32,'Data Repository Table'!$G:$G,$C$36)</f>
        <v>1518142.2933600002</v>
      </c>
      <c r="M36" s="88">
        <f>SUMIFS('Data Repository Table'!$J:$J,'Data Repository Table'!$A:$A,'Data Repository Table'!$A$7, 'Data Repository Table'!$C:$C,$A$34,'Data Repository Table'!$D:$D,M32,'Data Repository Table'!$G:$G,$C$36)</f>
        <v>1600023.58516</v>
      </c>
      <c r="N36" s="88">
        <f>SUMIFS('Data Repository Table'!$J:$J,'Data Repository Table'!$A:$A,'Data Repository Table'!$A$7, 'Data Repository Table'!$C:$C,$A$34,'Data Repository Table'!$D:$D,N32,'Data Repository Table'!$G:$G,$C$36)</f>
        <v>1169081.4812600003</v>
      </c>
      <c r="O36" s="88">
        <f>SUMIFS('Data Repository Table'!$J:$J,'Data Repository Table'!$A:$A,'Data Repository Table'!$A$7, 'Data Repository Table'!$C:$C,$A$34,'Data Repository Table'!$D:$D,O32,'Data Repository Table'!$G:$G,$C$36)</f>
        <v>1182823.2077200001</v>
      </c>
      <c r="P36" s="88">
        <f>SUMIFS('Data Repository Table'!$J:$J,'Data Repository Table'!$A:$A,'Data Repository Table'!$A$7, 'Data Repository Table'!$C:$C,$A$34,'Data Repository Table'!$D:$D,P32,'Data Repository Table'!$G:$G,$C$36)</f>
        <v>1136616.0374800002</v>
      </c>
      <c r="Q36" s="88">
        <f t="shared" si="3"/>
        <v>15554519.161720002</v>
      </c>
    </row>
    <row r="37" spans="1:17" ht="27.95" customHeight="1" x14ac:dyDescent="0.2">
      <c r="A37" s="80" t="s">
        <v>47</v>
      </c>
      <c r="B37" s="80" t="s">
        <v>80</v>
      </c>
      <c r="C37" s="80" t="s">
        <v>41</v>
      </c>
      <c r="D37" s="145" t="s">
        <v>198</v>
      </c>
      <c r="E37" s="88">
        <f>SUMIFS('Data Repository Table'!$J:$J,'Data Repository Table'!$A:$A,'Data Repository Table'!$A$7, 'Data Repository Table'!$C:$C,$A$37,'Data Repository Table'!$D:$D,E32,'Data Repository Table'!$G:$G,$C$37)</f>
        <v>7220021.2387499996</v>
      </c>
      <c r="F37" s="88">
        <f>SUMIFS('Data Repository Table'!$J:$J,'Data Repository Table'!$A:$A,'Data Repository Table'!$A$7, 'Data Repository Table'!$C:$C,$A$37,'Data Repository Table'!$D:$D,F32,'Data Repository Table'!$G:$G,$C$37)</f>
        <v>6085131.0149999997</v>
      </c>
      <c r="G37" s="88">
        <f>SUMIFS('Data Repository Table'!$J:$J,'Data Repository Table'!$A:$A,'Data Repository Table'!$A$7, 'Data Repository Table'!$C:$C,$A$37,'Data Repository Table'!$D:$D,G32,'Data Repository Table'!$G:$G,$C$37)</f>
        <v>6723291.7162500005</v>
      </c>
      <c r="H37" s="88">
        <f>SUMIFS('Data Repository Table'!$J:$J,'Data Repository Table'!$A:$A,'Data Repository Table'!$A$7, 'Data Repository Table'!$C:$C,$A$37,'Data Repository Table'!$D:$D,H32,'Data Repository Table'!$G:$G,$C$37)</f>
        <v>6313180.5299999993</v>
      </c>
      <c r="I37" s="88">
        <f>SUMIFS('Data Repository Table'!$J:$J,'Data Repository Table'!$A:$A,'Data Repository Table'!$A$7, 'Data Repository Table'!$C:$C,$A$37,'Data Repository Table'!$D:$D,I32,'Data Repository Table'!$G:$G,$C$37)</f>
        <v>5763708.6674999995</v>
      </c>
      <c r="J37" s="88">
        <f>SUMIFS('Data Repository Table'!$J:$J,'Data Repository Table'!$A:$A,'Data Repository Table'!$A$7, 'Data Repository Table'!$C:$C,$A$37,'Data Repository Table'!$D:$D,J32,'Data Repository Table'!$G:$G,$C$37)</f>
        <v>6484566.5099999998</v>
      </c>
      <c r="K37" s="88">
        <f>SUMIFS('Data Repository Table'!$J:$J,'Data Repository Table'!$A:$A,'Data Repository Table'!$A$7, 'Data Repository Table'!$C:$C,$A$37,'Data Repository Table'!$D:$D,K32,'Data Repository Table'!$G:$G,$C$37)</f>
        <v>9314190.6750000007</v>
      </c>
      <c r="L37" s="88">
        <f>SUMIFS('Data Repository Table'!$J:$J,'Data Repository Table'!$A:$A,'Data Repository Table'!$A$7, 'Data Repository Table'!$C:$C,$A$37,'Data Repository Table'!$D:$D,L32,'Data Repository Table'!$G:$G,$C$37)</f>
        <v>6750396.1374999993</v>
      </c>
      <c r="M37" s="88">
        <f>SUMIFS('Data Repository Table'!$J:$J,'Data Repository Table'!$A:$A,'Data Repository Table'!$A$7, 'Data Repository Table'!$C:$C,$A$37,'Data Repository Table'!$D:$D,M32,'Data Repository Table'!$G:$G,$C$37)</f>
        <v>8185283.6587499995</v>
      </c>
      <c r="N37" s="88">
        <f>SUMIFS('Data Repository Table'!$J:$J,'Data Repository Table'!$A:$A,'Data Repository Table'!$A$7, 'Data Repository Table'!$C:$C,$A$37,'Data Repository Table'!$D:$D,N32,'Data Repository Table'!$G:$G,$C$37)</f>
        <v>6778514.602500001</v>
      </c>
      <c r="O37" s="88">
        <f>SUMIFS('Data Repository Table'!$J:$J,'Data Repository Table'!$A:$A,'Data Repository Table'!$A$7, 'Data Repository Table'!$C:$C,$A$37,'Data Repository Table'!$D:$D,O32,'Data Repository Table'!$G:$G,$C$37)</f>
        <v>6094707.7050000001</v>
      </c>
      <c r="P37" s="88">
        <f>SUMIFS('Data Repository Table'!$J:$J,'Data Repository Table'!$A:$A,'Data Repository Table'!$A$7, 'Data Repository Table'!$C:$C,$A$37,'Data Repository Table'!$D:$D,P32,'Data Repository Table'!$G:$G,$C$37)</f>
        <v>6735069.6974999998</v>
      </c>
      <c r="Q37" s="88">
        <f t="shared" si="3"/>
        <v>82448062.153750017</v>
      </c>
    </row>
    <row r="38" spans="1:17" ht="27.95" customHeight="1" x14ac:dyDescent="0.2">
      <c r="A38" s="80" t="s">
        <v>47</v>
      </c>
      <c r="B38" s="80" t="s">
        <v>80</v>
      </c>
      <c r="C38" s="80" t="s">
        <v>45</v>
      </c>
      <c r="D38" s="145" t="s">
        <v>199</v>
      </c>
      <c r="E38" s="88">
        <f>SUMIFS('Data Repository Table'!$J:$J,'Data Repository Table'!$A:$A,'Data Repository Table'!$A$7, 'Data Repository Table'!$C:$C,$A$38,'Data Repository Table'!$D:$D,E32,'Data Repository Table'!$G:$G,$C$38)</f>
        <v>5968550.8906999994</v>
      </c>
      <c r="F38" s="88">
        <f>SUMIFS('Data Repository Table'!$J:$J,'Data Repository Table'!$A:$A,'Data Repository Table'!$A$7, 'Data Repository Table'!$C:$C,$A$38,'Data Repository Table'!$D:$D,F32,'Data Repository Table'!$G:$G,$C$38)</f>
        <v>5030374.9724000003</v>
      </c>
      <c r="G38" s="88">
        <f>SUMIFS('Data Repository Table'!$J:$J,'Data Repository Table'!$A:$A,'Data Repository Table'!$A$7, 'Data Repository Table'!$C:$C,$A$38,'Data Repository Table'!$D:$D,G32,'Data Repository Table'!$G:$G,$C$38)</f>
        <v>5557921.1521000005</v>
      </c>
      <c r="H38" s="88">
        <f>SUMIFS('Data Repository Table'!$J:$J,'Data Repository Table'!$A:$A,'Data Repository Table'!$A$7, 'Data Repository Table'!$C:$C,$A$38,'Data Repository Table'!$D:$D,H32,'Data Repository Table'!$G:$G,$C$38)</f>
        <v>5218895.9047999997</v>
      </c>
      <c r="I38" s="88">
        <f>SUMIFS('Data Repository Table'!$J:$J,'Data Repository Table'!$A:$A,'Data Repository Table'!$A$7, 'Data Repository Table'!$C:$C,$A$38,'Data Repository Table'!$D:$D,I32,'Data Repository Table'!$G:$G,$C$38)</f>
        <v>4764665.8318000007</v>
      </c>
      <c r="J38" s="88">
        <f>SUMIFS('Data Repository Table'!$J:$J,'Data Repository Table'!$A:$A,'Data Repository Table'!$A$7, 'Data Repository Table'!$C:$C,$A$38,'Data Repository Table'!$D:$D,J32,'Data Repository Table'!$G:$G,$C$38)</f>
        <v>5360574.9815999996</v>
      </c>
      <c r="K38" s="88">
        <f>SUMIFS('Data Repository Table'!$J:$J,'Data Repository Table'!$A:$A,'Data Repository Table'!$A$7, 'Data Repository Table'!$C:$C,$A$38,'Data Repository Table'!$D:$D,K32,'Data Repository Table'!$G:$G,$C$38)</f>
        <v>7699730.9580000006</v>
      </c>
      <c r="L38" s="88">
        <f>SUMIFS('Data Repository Table'!$J:$J,'Data Repository Table'!$A:$A,'Data Repository Table'!$A$7, 'Data Repository Table'!$C:$C,$A$38,'Data Repository Table'!$D:$D,L32,'Data Repository Table'!$G:$G,$C$38)</f>
        <v>6985660.807</v>
      </c>
      <c r="M38" s="88">
        <f>SUMIFS('Data Repository Table'!$J:$J,'Data Repository Table'!$A:$A,'Data Repository Table'!$A$7, 'Data Repository Table'!$C:$C,$A$38,'Data Repository Table'!$D:$D,M32,'Data Repository Table'!$G:$G,$C$38)</f>
        <v>6766501.1579</v>
      </c>
      <c r="N38" s="88">
        <f>SUMIFS('Data Repository Table'!$J:$J,'Data Repository Table'!$A:$A,'Data Repository Table'!$A$7, 'Data Repository Table'!$C:$C,$A$38,'Data Repository Table'!$D:$D,N32,'Data Repository Table'!$G:$G,$C$38)</f>
        <v>6603572.0713999998</v>
      </c>
      <c r="O38" s="88">
        <f>SUMIFS('Data Repository Table'!$J:$J,'Data Repository Table'!$A:$A,'Data Repository Table'!$A$7, 'Data Repository Table'!$C:$C,$A$38,'Data Repository Table'!$D:$D,O32,'Data Repository Table'!$G:$G,$C$38)</f>
        <v>5038291.7028000001</v>
      </c>
      <c r="P38" s="88">
        <f>SUMIFS('Data Repository Table'!$J:$J,'Data Repository Table'!$A:$A,'Data Repository Table'!$A$7, 'Data Repository Table'!$C:$C,$A$38,'Data Repository Table'!$D:$D,P32,'Data Repository Table'!$G:$G,$C$38)</f>
        <v>5567657.6166000003</v>
      </c>
      <c r="Q38" s="88">
        <f t="shared" si="3"/>
        <v>70562398.047100008</v>
      </c>
    </row>
    <row r="39" spans="1:17" ht="27.95" customHeight="1" x14ac:dyDescent="0.2">
      <c r="A39" s="80" t="s">
        <v>47</v>
      </c>
      <c r="B39" s="80" t="s">
        <v>80</v>
      </c>
      <c r="C39" s="80" t="s">
        <v>46</v>
      </c>
      <c r="D39" s="145" t="s">
        <v>200</v>
      </c>
      <c r="E39" s="88">
        <f>SUMIFS('Data Repository Table'!$J:$J, 'Data Repository Table'!$A:$A,'Data Repository Table'!$A$7,'Data Repository Table'!$C:$C,$A$39,'Data Repository Table'!$D:$D,E32,'Data Repository Table'!$G:$G,$C$39)</f>
        <v>4139478.8435499985</v>
      </c>
      <c r="F39" s="88">
        <f>SUMIFS('Data Repository Table'!$J:$J, 'Data Repository Table'!$A:$A,'Data Repository Table'!$A$7,'Data Repository Table'!$C:$C,$A$39,'Data Repository Table'!$D:$D,F32,'Data Repository Table'!$G:$G,$C$39)</f>
        <v>3488808.4485999988</v>
      </c>
      <c r="G39" s="88">
        <f>SUMIFS('Data Repository Table'!$J:$J, 'Data Repository Table'!$A:$A,'Data Repository Table'!$A$7,'Data Repository Table'!$C:$C,$A$39,'Data Repository Table'!$D:$D,G32,'Data Repository Table'!$G:$G,$C$39)</f>
        <v>3854687.2506499989</v>
      </c>
      <c r="H39" s="88">
        <f>SUMIFS('Data Repository Table'!$J:$J, 'Data Repository Table'!$A:$A,'Data Repository Table'!$A$7,'Data Repository Table'!$C:$C,$A$39,'Data Repository Table'!$D:$D,H32,'Data Repository Table'!$G:$G,$C$39)</f>
        <v>3619556.8371999986</v>
      </c>
      <c r="I39" s="88">
        <f>SUMIFS('Data Repository Table'!$J:$J, 'Data Repository Table'!$A:$A,'Data Repository Table'!$A$7,'Data Repository Table'!$C:$C,$A$39,'Data Repository Table'!$D:$D,I32,'Data Repository Table'!$G:$G,$C$39)</f>
        <v>3304526.302699999</v>
      </c>
      <c r="J39" s="88">
        <f>SUMIFS('Data Repository Table'!$J:$J, 'Data Repository Table'!$A:$A,'Data Repository Table'!$A$7,'Data Repository Table'!$C:$C,$A$39,'Data Repository Table'!$D:$D,J32,'Data Repository Table'!$G:$G,$C$39)</f>
        <v>3717818.1323999991</v>
      </c>
      <c r="K39" s="88">
        <f>SUMIFS('Data Repository Table'!$J:$J, 'Data Repository Table'!$A:$A,'Data Repository Table'!$A$7,'Data Repository Table'!$C:$C,$A$39,'Data Repository Table'!$D:$D,K32,'Data Repository Table'!$G:$G,$C$39)</f>
        <v>5340135.9869999988</v>
      </c>
      <c r="L39" s="88">
        <f>SUMIFS('Data Repository Table'!$J:$J, 'Data Repository Table'!$A:$A,'Data Repository Table'!$A$7,'Data Repository Table'!$C:$C,$A$39,'Data Repository Table'!$D:$D,L32,'Data Repository Table'!$G:$G,$C$39)</f>
        <v>4844893.7854999984</v>
      </c>
      <c r="M39" s="88">
        <f>SUMIFS('Data Repository Table'!$J:$J, 'Data Repository Table'!$A:$A,'Data Repository Table'!$A$7,'Data Repository Table'!$C:$C,$A$39,'Data Repository Table'!$D:$D,M32,'Data Repository Table'!$G:$G,$C$39)</f>
        <v>4692895.9643499991</v>
      </c>
      <c r="N39" s="88">
        <f>SUMIFS('Data Repository Table'!$J:$J, 'Data Repository Table'!$A:$A,'Data Repository Table'!$A$7,'Data Repository Table'!$C:$C,$A$39,'Data Repository Table'!$D:$D,N32,'Data Repository Table'!$G:$G,$C$39)</f>
        <v>4886348.3721000003</v>
      </c>
      <c r="O39" s="88">
        <f>SUMIFS('Data Repository Table'!$J:$J, 'Data Repository Table'!$A:$A,'Data Repository Table'!$A$7,'Data Repository Table'!$C:$C,$A$39,'Data Repository Table'!$D:$D,O32,'Data Repository Table'!$G:$G,$C$39)</f>
        <v>3494299.084199999</v>
      </c>
      <c r="P39" s="88">
        <f>SUMIFS('Data Repository Table'!$J:$J, 'Data Repository Table'!$A:$A,'Data Repository Table'!$A$7,'Data Repository Table'!$C:$C,$A$39,'Data Repository Table'!$D:$D,P32,'Data Repository Table'!$G:$G,$C$39)</f>
        <v>3861439.9598999987</v>
      </c>
      <c r="Q39" s="88">
        <f t="shared" si="3"/>
        <v>49244888.96814999</v>
      </c>
    </row>
    <row r="40" spans="1:17" ht="27.95" customHeight="1" x14ac:dyDescent="0.2">
      <c r="A40" s="80" t="s">
        <v>48</v>
      </c>
      <c r="B40" s="80" t="s">
        <v>80</v>
      </c>
      <c r="C40" s="80" t="s">
        <v>41</v>
      </c>
      <c r="D40" s="145" t="s">
        <v>198</v>
      </c>
      <c r="E40" s="88">
        <f>SUMIFS('Data Repository Table'!$J:$J,'Data Repository Table'!$A:$A,'Data Repository Table'!$A$7, 'Data Repository Table'!$C:$C,$A$40,'Data Repository Table'!$D:$D,E32,'Data Repository Table'!$G:$G,$C$40)</f>
        <v>5298686.1637500003</v>
      </c>
      <c r="F40" s="88">
        <f>SUMIFS('Data Repository Table'!$J:$J,'Data Repository Table'!$A:$A,'Data Repository Table'!$A$7, 'Data Repository Table'!$C:$C,$A$40,'Data Repository Table'!$D:$D,F32,'Data Repository Table'!$G:$G,$C$40)</f>
        <v>5854268.2837499995</v>
      </c>
      <c r="G40" s="88">
        <f>SUMIFS('Data Repository Table'!$J:$J,'Data Repository Table'!$A:$A,'Data Repository Table'!$A$7, 'Data Repository Table'!$C:$C,$A$40,'Data Repository Table'!$D:$D,G32,'Data Repository Table'!$G:$G,$C$40)</f>
        <v>5098113.7162500005</v>
      </c>
      <c r="H40" s="88">
        <f>SUMIFS('Data Repository Table'!$J:$J,'Data Repository Table'!$A:$A,'Data Repository Table'!$A$7, 'Data Repository Table'!$C:$C,$A$40,'Data Repository Table'!$D:$D,H32,'Data Repository Table'!$G:$G,$C$40)</f>
        <v>4506567.6112500001</v>
      </c>
      <c r="I40" s="88">
        <f>SUMIFS('Data Repository Table'!$J:$J,'Data Repository Table'!$A:$A,'Data Repository Table'!$A$7, 'Data Repository Table'!$C:$C,$A$40,'Data Repository Table'!$D:$D,I32,'Data Repository Table'!$G:$G,$C$40)</f>
        <v>4950718.5187500007</v>
      </c>
      <c r="J40" s="88">
        <f>SUMIFS('Data Repository Table'!$J:$J,'Data Repository Table'!$A:$A,'Data Repository Table'!$A$7, 'Data Repository Table'!$C:$C,$A$40,'Data Repository Table'!$D:$D,J32,'Data Repository Table'!$G:$G,$C$40)</f>
        <v>4219638.2549999999</v>
      </c>
      <c r="K40" s="88">
        <f>SUMIFS('Data Repository Table'!$J:$J,'Data Repository Table'!$A:$A,'Data Repository Table'!$A$7, 'Data Repository Table'!$C:$C,$A$40,'Data Repository Table'!$D:$D,K32,'Data Repository Table'!$G:$G,$C$40)</f>
        <v>6454620.584999999</v>
      </c>
      <c r="L40" s="88">
        <f>SUMIFS('Data Repository Table'!$J:$J,'Data Repository Table'!$A:$A,'Data Repository Table'!$A$7, 'Data Repository Table'!$C:$C,$A$40,'Data Repository Table'!$D:$D,L32,'Data Repository Table'!$G:$G,$C$40)</f>
        <v>6573684.678749999</v>
      </c>
      <c r="M40" s="88">
        <f>SUMIFS('Data Repository Table'!$J:$J,'Data Repository Table'!$A:$A,'Data Repository Table'!$A$7, 'Data Repository Table'!$C:$C,$A$40,'Data Repository Table'!$D:$D,M32,'Data Repository Table'!$G:$G,$C$40)</f>
        <v>5896579.8487499999</v>
      </c>
      <c r="N40" s="88">
        <f>SUMIFS('Data Repository Table'!$J:$J,'Data Repository Table'!$A:$A,'Data Repository Table'!$A$7, 'Data Repository Table'!$C:$C,$A$40,'Data Repository Table'!$D:$D,N32,'Data Repository Table'!$G:$G,$C$40)</f>
        <v>6254734.0800000001</v>
      </c>
      <c r="O40" s="88">
        <f>SUMIFS('Data Repository Table'!$J:$J,'Data Repository Table'!$A:$A,'Data Repository Table'!$A$7, 'Data Repository Table'!$C:$C,$A$40,'Data Repository Table'!$D:$D,O32,'Data Repository Table'!$G:$G,$C$40)</f>
        <v>6161098.0612500003</v>
      </c>
      <c r="P40" s="88">
        <f>SUMIFS('Data Repository Table'!$J:$J,'Data Repository Table'!$A:$A,'Data Repository Table'!$A$7, 'Data Repository Table'!$C:$C,$A$40,'Data Repository Table'!$D:$D,P32,'Data Repository Table'!$G:$G,$C$40)</f>
        <v>6591800.7712500002</v>
      </c>
      <c r="Q40" s="88">
        <f t="shared" si="3"/>
        <v>67860510.573750004</v>
      </c>
    </row>
    <row r="41" spans="1:17" ht="27.95" customHeight="1" x14ac:dyDescent="0.2">
      <c r="A41" s="80" t="s">
        <v>48</v>
      </c>
      <c r="B41" s="80" t="s">
        <v>80</v>
      </c>
      <c r="C41" s="80" t="s">
        <v>45</v>
      </c>
      <c r="D41" s="145" t="s">
        <v>199</v>
      </c>
      <c r="E41" s="88">
        <f>SUMIFS('Data Repository Table'!$J:$J,'Data Repository Table'!$A:$A,'Data Repository Table'!$A$7, 'Data Repository Table'!$C:$C,$A$41,'Data Repository Table'!$D:$D,E32,'Data Repository Table'!$G:$G,$C$41)</f>
        <v>4380247.2286999999</v>
      </c>
      <c r="F41" s="88">
        <f>SUMIFS('Data Repository Table'!$J:$J,'Data Repository Table'!$A:$A,'Data Repository Table'!$A$7, 'Data Repository Table'!$C:$C,$A$41,'Data Repository Table'!$D:$D,F32,'Data Repository Table'!$G:$G,$C$41)</f>
        <v>3839528.4479</v>
      </c>
      <c r="G41" s="88">
        <f>SUMIFS('Data Repository Table'!$J:$J,'Data Repository Table'!$A:$A,'Data Repository Table'!$A$7, 'Data Repository Table'!$C:$C,$A$41,'Data Repository Table'!$D:$D,G32,'Data Repository Table'!$G:$G,$C$41)</f>
        <v>5214440.6721000001</v>
      </c>
      <c r="H41" s="88">
        <f>SUMIFS('Data Repository Table'!$J:$J,'Data Repository Table'!$A:$A,'Data Repository Table'!$A$7, 'Data Repository Table'!$C:$C,$A$41,'Data Repository Table'!$D:$D,H32,'Data Repository Table'!$G:$G,$C$41)</f>
        <v>4725429.2253</v>
      </c>
      <c r="I41" s="88">
        <f>SUMIFS('Data Repository Table'!$J:$J,'Data Repository Table'!$A:$A,'Data Repository Table'!$A$7, 'Data Repository Table'!$C:$C,$A$41,'Data Repository Table'!$D:$D,I32,'Data Repository Table'!$G:$G,$C$41)</f>
        <v>4092593.9755000006</v>
      </c>
      <c r="J41" s="88">
        <f>SUMIFS('Data Repository Table'!$J:$J,'Data Repository Table'!$A:$A,'Data Repository Table'!$A$7, 'Data Repository Table'!$C:$C,$A$41,'Data Repository Table'!$D:$D,J32,'Data Repository Table'!$G:$G,$C$41)</f>
        <v>4488234.2907999996</v>
      </c>
      <c r="K41" s="88">
        <f>SUMIFS('Data Repository Table'!$J:$J,'Data Repository Table'!$A:$A,'Data Repository Table'!$A$7, 'Data Repository Table'!$C:$C,$A$41,'Data Repository Table'!$D:$D,K32,'Data Repository Table'!$G:$G,$C$41)</f>
        <v>5335819.6836000001</v>
      </c>
      <c r="L41" s="88">
        <f>SUMIFS('Data Repository Table'!$J:$J,'Data Repository Table'!$A:$A,'Data Repository Table'!$A$7, 'Data Repository Table'!$C:$C,$A$41,'Data Repository Table'!$D:$D,L32,'Data Repository Table'!$G:$G,$C$41)</f>
        <v>5434246.0011</v>
      </c>
      <c r="M41" s="88">
        <f>SUMIFS('Data Repository Table'!$J:$J,'Data Repository Table'!$A:$A,'Data Repository Table'!$A$7, 'Data Repository Table'!$C:$C,$A$41,'Data Repository Table'!$D:$D,M32,'Data Repository Table'!$G:$G,$C$41)</f>
        <v>4874506.0082999999</v>
      </c>
      <c r="N41" s="88">
        <f>SUMIFS('Data Repository Table'!$J:$J,'Data Repository Table'!$A:$A,'Data Repository Table'!$A$7, 'Data Repository Table'!$C:$C,$A$41,'Data Repository Table'!$D:$D,N32,'Data Repository Table'!$G:$G,$C$41)</f>
        <v>5170580.1728000008</v>
      </c>
      <c r="O41" s="88">
        <f>SUMIFS('Data Repository Table'!$J:$J,'Data Repository Table'!$A:$A,'Data Repository Table'!$A$7, 'Data Repository Table'!$C:$C,$A$41,'Data Repository Table'!$D:$D,O32,'Data Repository Table'!$G:$G,$C$41)</f>
        <v>5093174.3973000003</v>
      </c>
      <c r="P41" s="88">
        <f>SUMIFS('Data Repository Table'!$J:$J,'Data Repository Table'!$A:$A,'Data Repository Table'!$A$7, 'Data Repository Table'!$C:$C,$A$41,'Data Repository Table'!$D:$D,P32,'Data Repository Table'!$G:$G,$C$41)</f>
        <v>5449221.9709000001</v>
      </c>
      <c r="Q41" s="88">
        <f t="shared" si="3"/>
        <v>58098022.074299999</v>
      </c>
    </row>
    <row r="42" spans="1:17" ht="27.95" customHeight="1" x14ac:dyDescent="0.2">
      <c r="A42" s="80" t="s">
        <v>48</v>
      </c>
      <c r="B42" s="80" t="s">
        <v>80</v>
      </c>
      <c r="C42" s="80" t="s">
        <v>46</v>
      </c>
      <c r="D42" s="145" t="s">
        <v>200</v>
      </c>
      <c r="E42" s="88">
        <f>SUMIFS('Data Repository Table'!$J:$J, 'Data Repository Table'!$A:$A,'Data Repository Table'!$A$7,'Data Repository Table'!$C:$C,$A$42,'Data Repository Table'!$D:$D,E32,'Data Repository Table'!$G:$G,$C$42)</f>
        <v>3037913.400549999</v>
      </c>
      <c r="F42" s="88">
        <f>SUMIFS('Data Repository Table'!$J:$J, 'Data Repository Table'!$A:$A,'Data Repository Table'!$A$7,'Data Repository Table'!$C:$C,$A$42,'Data Repository Table'!$D:$D,F32,'Data Repository Table'!$G:$G,$C$42)</f>
        <v>3356447.1493499991</v>
      </c>
      <c r="G42" s="88">
        <f>SUMIFS('Data Repository Table'!$J:$J, 'Data Repository Table'!$A:$A,'Data Repository Table'!$A$7,'Data Repository Table'!$C:$C,$A$42,'Data Repository Table'!$D:$D,G32,'Data Repository Table'!$G:$G,$C$42)</f>
        <v>2922918.5306499992</v>
      </c>
      <c r="H42" s="88">
        <f>SUMIFS('Data Repository Table'!$J:$J, 'Data Repository Table'!$A:$A,'Data Repository Table'!$A$7,'Data Repository Table'!$C:$C,$A$42,'Data Repository Table'!$D:$D,H32,'Data Repository Table'!$G:$G,$C$42)</f>
        <v>2583765.4304499994</v>
      </c>
      <c r="I42" s="88">
        <f>SUMIFS('Data Repository Table'!$J:$J, 'Data Repository Table'!$A:$A,'Data Repository Table'!$A$7,'Data Repository Table'!$C:$C,$A$42,'Data Repository Table'!$D:$D,I32,'Data Repository Table'!$G:$G,$C$42)</f>
        <v>2838411.9507499994</v>
      </c>
      <c r="J42" s="88">
        <f>SUMIFS('Data Repository Table'!$J:$J, 'Data Repository Table'!$A:$A,'Data Repository Table'!$A$7,'Data Repository Table'!$C:$C,$A$42,'Data Repository Table'!$D:$D,J32,'Data Repository Table'!$G:$G,$C$42)</f>
        <v>2419259.2661999995</v>
      </c>
      <c r="K42" s="88">
        <f>SUMIFS('Data Repository Table'!$J:$J, 'Data Repository Table'!$A:$A,'Data Repository Table'!$A$7,'Data Repository Table'!$C:$C,$A$42,'Data Repository Table'!$D:$D,K32,'Data Repository Table'!$G:$G,$C$42)</f>
        <v>3700649.1353999986</v>
      </c>
      <c r="L42" s="88">
        <f>SUMIFS('Data Repository Table'!$J:$J, 'Data Repository Table'!$A:$A,'Data Repository Table'!$A$7,'Data Repository Table'!$C:$C,$A$42,'Data Repository Table'!$D:$D,L32,'Data Repository Table'!$G:$G,$C$42)</f>
        <v>3768912.5491499985</v>
      </c>
      <c r="M42" s="88">
        <f>SUMIFS('Data Repository Table'!$J:$J, 'Data Repository Table'!$A:$A,'Data Repository Table'!$A$7,'Data Repository Table'!$C:$C,$A$42,'Data Repository Table'!$D:$D,M32,'Data Repository Table'!$G:$G,$C$42)</f>
        <v>3380705.7799499989</v>
      </c>
      <c r="N42" s="88">
        <f>SUMIFS('Data Repository Table'!$J:$J, 'Data Repository Table'!$A:$A,'Data Repository Table'!$A$7,'Data Repository Table'!$C:$C,$A$42,'Data Repository Table'!$D:$D,N32,'Data Repository Table'!$G:$G,$C$42)</f>
        <v>3586047.5391999991</v>
      </c>
      <c r="O42" s="88">
        <f>SUMIFS('Data Repository Table'!$J:$J, 'Data Repository Table'!$A:$A,'Data Repository Table'!$A$7,'Data Repository Table'!$C:$C,$A$42,'Data Repository Table'!$D:$D,O32,'Data Repository Table'!$G:$G,$C$42)</f>
        <v>3032362.88845</v>
      </c>
      <c r="P42" s="88">
        <f>SUMIFS('Data Repository Table'!$J:$J, 'Data Repository Table'!$A:$A,'Data Repository Table'!$A$7,'Data Repository Table'!$C:$C,$A$42,'Data Repository Table'!$D:$D,P32,'Data Repository Table'!$G:$G,$C$42)</f>
        <v>3079299.10885</v>
      </c>
      <c r="Q42" s="88">
        <f t="shared" si="3"/>
        <v>37706692.728949994</v>
      </c>
    </row>
    <row r="43" spans="1:17" ht="27.95" customHeight="1" x14ac:dyDescent="0.2">
      <c r="Q43" s="88">
        <f>SUM(Q34:Q42)</f>
        <v>436865531.84415293</v>
      </c>
    </row>
    <row r="55" spans="1:21" ht="132.6" customHeight="1" x14ac:dyDescent="0.25">
      <c r="A55" s="152" t="s">
        <v>83</v>
      </c>
      <c r="B55" s="152"/>
      <c r="C55" s="152"/>
      <c r="D55" s="152"/>
      <c r="E55" s="152"/>
      <c r="F55" s="152"/>
      <c r="G55" s="152"/>
      <c r="H55" s="152"/>
      <c r="I55" s="152"/>
      <c r="J55" s="152"/>
      <c r="K55" s="152"/>
      <c r="L55" s="152"/>
      <c r="M55" s="152"/>
      <c r="N55" s="152"/>
      <c r="O55" s="152"/>
      <c r="P55" s="152"/>
      <c r="Q55" s="152"/>
      <c r="R55" s="152"/>
      <c r="S55" s="152"/>
      <c r="T55" s="152"/>
      <c r="U55" s="152"/>
    </row>
    <row r="56" spans="1:21" ht="27.95" customHeight="1" x14ac:dyDescent="0.25">
      <c r="A56" s="2"/>
      <c r="B56" s="95" t="s">
        <v>41</v>
      </c>
      <c r="C56" s="95" t="s">
        <v>45</v>
      </c>
      <c r="D56" s="95" t="s">
        <v>46</v>
      </c>
      <c r="E56" s="95" t="s">
        <v>79</v>
      </c>
    </row>
    <row r="57" spans="1:21" ht="27.95" customHeight="1" x14ac:dyDescent="0.2">
      <c r="A57" s="1" t="s">
        <v>39</v>
      </c>
      <c r="B57" s="88">
        <f>SUMIFS('Data Repository Table'!$J:$J,'Data Repository Table'!$A:$A,'Data Repository Table'!$A$3,'Data Repository Table'!$C:$C,$A$57,'Data Repository Table'!$G:$G,$B$56)</f>
        <v>37118738.908650003</v>
      </c>
      <c r="C57" s="19">
        <f>SUMIFS('Data Repository Table'!$J:$J,'Data Repository Table'!$A:$A,'Data Repository Table'!$A$3,'Data Repository Table'!$C:$C,$A$57,'Data Repository Table'!$G:$G,$C$56)</f>
        <v>18271699.227782961</v>
      </c>
      <c r="D57" s="19">
        <f>SUMIFS('Data Repository Table'!$J:$J,'Data Repository Table'!$A:$A,'Data Repository Table'!$A$3,'Data Repository Table'!$C:$C,$A$57,'Data Repository Table'!$G:$G,$D$56)</f>
        <v>15554519.161720002</v>
      </c>
      <c r="E57" s="88">
        <f>SUM(B57:D57)</f>
        <v>70944957.298152968</v>
      </c>
    </row>
    <row r="58" spans="1:21" ht="27.95" customHeight="1" x14ac:dyDescent="0.2">
      <c r="A58" s="1" t="s">
        <v>47</v>
      </c>
      <c r="B58" s="19">
        <f>SUMIFS('Data Repository Table'!$J:$J,'Data Repository Table'!$A:$A,'Data Repository Table'!$A$3,'Data Repository Table'!$C:$C,$A$58,'Data Repository Table'!$G:$G,$B$56)</f>
        <v>82448062.153749987</v>
      </c>
      <c r="C58" s="19">
        <f>SUMIFS('Data Repository Table'!$J:$J,'Data Repository Table'!$A:$A,'Data Repository Table'!$A$3,'Data Repository Table'!$C:$C,$A$58,'Data Repository Table'!$G:$G,$C$56)</f>
        <v>70562398.047100008</v>
      </c>
      <c r="D58" s="19">
        <f>SUMIFS('Data Repository Table'!$J:$J,'Data Repository Table'!$A:$A,'Data Repository Table'!$A$3,'Data Repository Table'!$C:$C,$A$58,'Data Repository Table'!$G:$G,$D$56)</f>
        <v>49244888.96814999</v>
      </c>
      <c r="E58" s="88">
        <f>SUM(B58:D58)</f>
        <v>202255349.169</v>
      </c>
    </row>
    <row r="59" spans="1:21" ht="27.95" customHeight="1" x14ac:dyDescent="0.2">
      <c r="A59" s="1" t="s">
        <v>48</v>
      </c>
      <c r="B59" s="19">
        <f>SUMIFS('Data Repository Table'!$J:$J,'Data Repository Table'!$A:$A,'Data Repository Table'!$A$3,'Data Repository Table'!$C:$C,$A$59,'Data Repository Table'!$G:$G,$B$56)</f>
        <v>67860510.573750019</v>
      </c>
      <c r="C59" s="19">
        <f>SUMIFS('Data Repository Table'!$J:$J,'Data Repository Table'!$A:$A,'Data Repository Table'!$A$3,'Data Repository Table'!$C:$C,$A$59,'Data Repository Table'!$G:$G,$C$56)</f>
        <v>58098022.074300006</v>
      </c>
      <c r="D59" s="19">
        <f>SUMIFS('Data Repository Table'!$J:$J,'Data Repository Table'!$A:$A,'Data Repository Table'!$A$3,'Data Repository Table'!$C:$C,$A$59,'Data Repository Table'!$G:$G,$D$56)</f>
        <v>37706692.728949994</v>
      </c>
      <c r="E59" s="88">
        <f>SUM(B59:D59)</f>
        <v>163665225.37700003</v>
      </c>
    </row>
    <row r="60" spans="1:21" ht="27.95" customHeight="1" x14ac:dyDescent="0.2">
      <c r="A60" s="80"/>
      <c r="B60" s="88">
        <f>SUM(B57:B59)</f>
        <v>187427311.63615</v>
      </c>
      <c r="C60" s="88">
        <f t="shared" ref="C60:D60" si="4">SUM(C57:C59)</f>
        <v>146932119.34918296</v>
      </c>
      <c r="D60" s="88">
        <f t="shared" si="4"/>
        <v>102506100.85881999</v>
      </c>
    </row>
    <row r="61" spans="1:21" ht="27.95" customHeight="1" x14ac:dyDescent="0.25">
      <c r="A61" s="2"/>
      <c r="B61" s="95" t="s">
        <v>41</v>
      </c>
      <c r="C61" s="95" t="s">
        <v>45</v>
      </c>
      <c r="D61" s="95" t="s">
        <v>46</v>
      </c>
      <c r="E61" s="95" t="s">
        <v>79</v>
      </c>
    </row>
    <row r="62" spans="1:21" ht="27.95" customHeight="1" x14ac:dyDescent="0.2">
      <c r="A62" s="1" t="s">
        <v>39</v>
      </c>
      <c r="B62" s="97">
        <f>(SUMIFS('Data Repository Table'!$J:$J,'Data Repository Table'!$A:$A,'Data Repository Table'!$A$3,'Data Repository Table'!$C:$C,$A$57,'Data Repository Table'!$G:$G,$B$56))/(SUM(B57:D57))</f>
        <v>0.52320475368890496</v>
      </c>
      <c r="C62" s="97">
        <f>(SUMIFS('Data Repository Table'!$J:$J,'Data Repository Table'!$A:$A,'Data Repository Table'!$A$3,'Data Repository Table'!$C:$C,$A$57,'Data Repository Table'!$G:$G,$C$56))/(SUM(B57:D57))</f>
        <v>0.25754754000336344</v>
      </c>
      <c r="D62" s="97">
        <f>(SUMIFS('Data Repository Table'!$J:$J,'Data Repository Table'!$A:$A,'Data Repository Table'!$A$3,'Data Repository Table'!$C:$C,$A$57,'Data Repository Table'!$G:$G,$D$56))/(SUM(B57:D57))</f>
        <v>0.2192477063077316</v>
      </c>
      <c r="E62" s="96">
        <f>SUM(B62:D62)</f>
        <v>1</v>
      </c>
    </row>
    <row r="63" spans="1:21" ht="27.95" customHeight="1" x14ac:dyDescent="0.2">
      <c r="A63" s="1" t="s">
        <v>47</v>
      </c>
      <c r="B63" s="97">
        <f>(SUMIFS('Data Repository Table'!$J:$J,'Data Repository Table'!$A:$A,'Data Repository Table'!$A$3,'Data Repository Table'!$C:$C,$A$58,'Data Repository Table'!$G:$G,$B$56))/(SUM(B58:D58))</f>
        <v>0.40764341953130867</v>
      </c>
      <c r="C63" s="97">
        <f>(SUMIFS('Data Repository Table'!$J:$J,'Data Repository Table'!$A:$A,'Data Repository Table'!$A$3,'Data Repository Table'!$C:$C,$A$58,'Data Repository Table'!$G:$G,$C$56))/(SUM(B58:D58))</f>
        <v>0.34887778413286691</v>
      </c>
      <c r="D63" s="97">
        <f>(SUMIFS('Data Repository Table'!$J:$J,'Data Repository Table'!$A:$A,'Data Repository Table'!$A$3,'Data Repository Table'!$C:$C,$A$58,'Data Repository Table'!$G:$G,$D$56))/(SUM(B58:D58))</f>
        <v>0.24347879633582434</v>
      </c>
      <c r="E63" s="96">
        <f t="shared" ref="E63:E64" si="5">SUM(B63:D63)</f>
        <v>0.99999999999999989</v>
      </c>
    </row>
    <row r="64" spans="1:21" ht="27.95" customHeight="1" x14ac:dyDescent="0.2">
      <c r="A64" s="1" t="s">
        <v>48</v>
      </c>
      <c r="B64" s="97">
        <f>(SUMIFS('Data Repository Table'!$J:$J,'Data Repository Table'!$A:$A,'Data Repository Table'!$A$3,'Data Repository Table'!$C:$C,$A$59,'Data Repository Table'!$G:$G,$B$56))/(SUM(B59:D59))</f>
        <v>0.41462998885337127</v>
      </c>
      <c r="C64" s="97">
        <f>(SUMIFS('Data Repository Table'!$J:$J,'Data Repository Table'!$A:$A,'Data Repository Table'!$A$3,'Data Repository Table'!$C:$C,$A$59,'Data Repository Table'!$G:$G,$C$56))/(SUM(B59:D59))</f>
        <v>0.35498085766522613</v>
      </c>
      <c r="D64" s="97">
        <f>(SUMIFS('Data Repository Table'!$J:$J,'Data Repository Table'!$A:$A,'Data Repository Table'!$A$3,'Data Repository Table'!$C:$C,$A$59,'Data Repository Table'!$G:$G,$D$56))/(SUM(B59:D59))</f>
        <v>0.23038915348140251</v>
      </c>
      <c r="E64" s="96">
        <f t="shared" si="5"/>
        <v>0.99999999999999989</v>
      </c>
    </row>
    <row r="67" spans="3:3" ht="27.95" customHeight="1" x14ac:dyDescent="0.25">
      <c r="C67" s="144" t="s">
        <v>197</v>
      </c>
    </row>
  </sheetData>
  <mergeCells count="5">
    <mergeCell ref="A55:U55"/>
    <mergeCell ref="A8:U8"/>
    <mergeCell ref="A9:V9"/>
    <mergeCell ref="A30:U30"/>
    <mergeCell ref="A31:V31"/>
  </mergeCells>
  <conditionalFormatting sqref="E12:P16">
    <cfRule type="colorScale" priority="1">
      <colorScale>
        <cfvo type="min"/>
        <cfvo type="percentile" val="50"/>
        <cfvo type="max"/>
        <color rgb="FFF8696B"/>
        <color rgb="FFFCFCFF"/>
        <color rgb="FF5A8AC6"/>
      </colorScale>
    </cfRule>
  </conditionalFormatting>
  <conditionalFormatting sqref="E18:P22">
    <cfRule type="colorScale" priority="4">
      <colorScale>
        <cfvo type="min"/>
        <cfvo type="percentile" val="50"/>
        <cfvo type="max"/>
        <color rgb="FFF8696B"/>
        <color rgb="FFFCFCFF"/>
        <color rgb="FF5A8AC6"/>
      </colorScale>
    </cfRule>
  </conditionalFormatting>
  <conditionalFormatting sqref="E24:P28">
    <cfRule type="colorScale" priority="3">
      <colorScale>
        <cfvo type="min"/>
        <cfvo type="percentile" val="50"/>
        <cfvo type="max"/>
        <color rgb="FFF8696B"/>
        <color rgb="FFFCFCFF"/>
        <color rgb="FF5A8AC6"/>
      </colorScale>
    </cfRule>
  </conditionalFormatting>
  <conditionalFormatting sqref="E34:P42">
    <cfRule type="colorScale" priority="2">
      <colorScale>
        <cfvo type="min"/>
        <cfvo type="percentile" val="50"/>
        <cfvo type="max"/>
        <color rgb="FFF8696B"/>
        <color rgb="FFFCFCFF"/>
        <color rgb="FF5A8AC6"/>
      </colorScale>
    </cfRule>
  </conditionalFormatting>
  <conditionalFormatting sqref="G12:P16">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38972-A412-4938-AFC9-B2C923BB66B3}">
  <sheetPr>
    <tabColor theme="9" tint="0.59999389629810485"/>
  </sheetPr>
  <dimension ref="A1:AH134"/>
  <sheetViews>
    <sheetView showGridLines="0" topLeftCell="A141" zoomScale="90" zoomScaleNormal="90" workbookViewId="0">
      <selection activeCell="M147" sqref="M147"/>
    </sheetView>
  </sheetViews>
  <sheetFormatPr defaultRowHeight="15" x14ac:dyDescent="0.25"/>
  <cols>
    <col min="1" max="1" width="13.5703125" customWidth="1"/>
    <col min="2" max="2" width="12.85546875" customWidth="1"/>
    <col min="3" max="3" width="33.140625" bestFit="1" customWidth="1"/>
    <col min="4" max="4" width="21.42578125" bestFit="1" customWidth="1"/>
    <col min="5" max="5" width="21.42578125" customWidth="1"/>
    <col min="6" max="6" width="15.85546875" style="2" bestFit="1" customWidth="1"/>
    <col min="7" max="17" width="14.85546875" style="2" bestFit="1" customWidth="1"/>
    <col min="18" max="18" width="15.85546875" style="2" bestFit="1" customWidth="1"/>
    <col min="20" max="20" width="16.42578125" bestFit="1" customWidth="1"/>
    <col min="22" max="22" width="13.140625" bestFit="1" customWidth="1"/>
    <col min="23" max="34" width="12.7109375" bestFit="1" customWidth="1"/>
  </cols>
  <sheetData>
    <row r="1" spans="1:23" ht="18" x14ac:dyDescent="0.25">
      <c r="A1" s="81" t="s">
        <v>84</v>
      </c>
      <c r="B1" s="82"/>
    </row>
    <row r="2" spans="1:23" x14ac:dyDescent="0.25">
      <c r="A2" s="2" t="s">
        <v>85</v>
      </c>
      <c r="B2" s="2"/>
    </row>
    <row r="3" spans="1:23" x14ac:dyDescent="0.25">
      <c r="A3" s="2" t="s">
        <v>86</v>
      </c>
      <c r="B3" s="2"/>
    </row>
    <row r="4" spans="1:23" ht="57" customHeight="1" x14ac:dyDescent="0.25">
      <c r="A4" s="157" t="s">
        <v>87</v>
      </c>
      <c r="B4" s="149"/>
      <c r="C4" s="149"/>
      <c r="D4" s="149"/>
      <c r="E4" s="149"/>
      <c r="F4" s="149"/>
      <c r="G4" s="149"/>
      <c r="H4" s="149"/>
      <c r="I4" s="149"/>
      <c r="J4" s="149"/>
      <c r="K4" s="149"/>
      <c r="L4" s="149"/>
      <c r="M4" s="149"/>
      <c r="N4" s="149"/>
      <c r="O4" s="149"/>
      <c r="P4" s="149"/>
      <c r="Q4" s="149"/>
      <c r="R4" s="149"/>
      <c r="S4" s="149"/>
      <c r="T4" s="149"/>
    </row>
    <row r="5" spans="1:23" x14ac:dyDescent="0.25">
      <c r="A5" s="1"/>
      <c r="B5" s="2"/>
    </row>
    <row r="6" spans="1:23" x14ac:dyDescent="0.25">
      <c r="A6" s="2" t="s">
        <v>88</v>
      </c>
      <c r="B6" s="2"/>
    </row>
    <row r="7" spans="1:23" x14ac:dyDescent="0.25">
      <c r="A7" s="2" t="s">
        <v>89</v>
      </c>
      <c r="B7" s="2"/>
    </row>
    <row r="8" spans="1:23" x14ac:dyDescent="0.25">
      <c r="A8" s="2" t="s">
        <v>74</v>
      </c>
    </row>
    <row r="10" spans="1:23" ht="60" customHeight="1" x14ac:dyDescent="0.25">
      <c r="A10" s="158" t="s">
        <v>90</v>
      </c>
      <c r="B10" s="159"/>
      <c r="C10" s="159"/>
      <c r="D10" s="159"/>
      <c r="E10" s="159"/>
      <c r="F10" s="159"/>
      <c r="G10" s="159"/>
      <c r="H10" s="159"/>
      <c r="I10" s="159"/>
      <c r="J10" s="159"/>
      <c r="K10" s="159"/>
      <c r="L10" s="159"/>
      <c r="M10" s="159"/>
      <c r="N10" s="159"/>
      <c r="O10" s="159"/>
      <c r="P10" s="159"/>
      <c r="Q10" s="159"/>
      <c r="R10" s="159"/>
      <c r="S10" s="159"/>
      <c r="T10" s="159"/>
      <c r="U10" s="159"/>
      <c r="V10" s="159"/>
      <c r="W10" s="102"/>
    </row>
    <row r="11" spans="1:23" x14ac:dyDescent="0.25">
      <c r="A11" s="158" t="s">
        <v>91</v>
      </c>
      <c r="B11" s="156"/>
      <c r="C11" s="156"/>
      <c r="D11" s="156"/>
      <c r="E11" s="156"/>
      <c r="F11" s="156"/>
      <c r="G11" s="156"/>
      <c r="H11" s="156"/>
      <c r="I11" s="156"/>
      <c r="J11" s="156"/>
      <c r="K11" s="156"/>
      <c r="L11" s="156"/>
      <c r="M11" s="156"/>
      <c r="N11" s="156"/>
      <c r="O11" s="156"/>
      <c r="P11" s="156"/>
      <c r="Q11" s="156"/>
      <c r="R11" s="156"/>
      <c r="S11" s="156"/>
      <c r="T11" s="156"/>
      <c r="U11" s="156"/>
      <c r="V11" s="156"/>
      <c r="W11" s="156"/>
    </row>
    <row r="12" spans="1:23" x14ac:dyDescent="0.25">
      <c r="A12" s="85" t="s">
        <v>20</v>
      </c>
      <c r="B12" s="85" t="s">
        <v>77</v>
      </c>
      <c r="C12" s="85" t="s">
        <v>50</v>
      </c>
      <c r="D12" s="85" t="s">
        <v>92</v>
      </c>
      <c r="E12" s="85"/>
      <c r="F12" s="98">
        <v>41456</v>
      </c>
      <c r="G12" s="98">
        <v>41487</v>
      </c>
      <c r="H12" s="98">
        <v>41518</v>
      </c>
      <c r="I12" s="98">
        <v>41548</v>
      </c>
      <c r="J12" s="98">
        <v>41579</v>
      </c>
      <c r="K12" s="98">
        <v>41609</v>
      </c>
      <c r="L12" s="98">
        <v>41640</v>
      </c>
      <c r="M12" s="98">
        <v>41671</v>
      </c>
      <c r="N12" s="98">
        <v>41699</v>
      </c>
      <c r="O12" s="98">
        <v>41730</v>
      </c>
      <c r="P12" s="98">
        <v>41760</v>
      </c>
      <c r="Q12" s="98">
        <v>41791</v>
      </c>
      <c r="R12" s="101" t="s">
        <v>79</v>
      </c>
      <c r="S12" s="87"/>
      <c r="T12" s="87"/>
      <c r="U12" s="87"/>
      <c r="V12" s="87"/>
      <c r="W12" s="87"/>
    </row>
    <row r="13" spans="1:23" x14ac:dyDescent="0.25">
      <c r="A13" s="85"/>
      <c r="B13" s="85"/>
      <c r="C13" s="85"/>
      <c r="D13" s="85"/>
      <c r="E13" s="85"/>
      <c r="F13" s="100"/>
      <c r="G13" s="100"/>
      <c r="H13" s="100"/>
      <c r="I13" s="100"/>
      <c r="J13" s="100"/>
      <c r="K13" s="100"/>
      <c r="L13" s="100"/>
      <c r="M13" s="100"/>
      <c r="N13" s="100"/>
      <c r="O13" s="100"/>
      <c r="P13" s="100"/>
      <c r="Q13" s="100"/>
      <c r="R13" s="101"/>
      <c r="S13" s="87"/>
      <c r="T13" s="87"/>
      <c r="U13" s="87"/>
      <c r="V13" s="87"/>
      <c r="W13" s="87"/>
    </row>
    <row r="14" spans="1:23" x14ac:dyDescent="0.25">
      <c r="A14" s="85"/>
      <c r="B14" s="85"/>
      <c r="C14" s="85"/>
      <c r="D14" s="85"/>
      <c r="E14" s="85"/>
      <c r="F14" s="100"/>
      <c r="G14" s="100"/>
      <c r="H14" s="100"/>
      <c r="I14" s="100"/>
      <c r="J14" s="100"/>
      <c r="K14" s="100"/>
      <c r="L14" s="100"/>
      <c r="M14" s="100"/>
      <c r="N14" s="100"/>
      <c r="O14" s="100"/>
      <c r="P14" s="100"/>
      <c r="Q14" s="100"/>
      <c r="R14" s="115"/>
      <c r="S14" s="87"/>
      <c r="T14" s="87"/>
      <c r="U14" s="87"/>
      <c r="V14" s="87"/>
      <c r="W14" s="87"/>
    </row>
    <row r="15" spans="1:23" x14ac:dyDescent="0.25">
      <c r="A15" s="80" t="s">
        <v>39</v>
      </c>
      <c r="B15" s="80" t="s">
        <v>49</v>
      </c>
      <c r="C15" s="80" t="s">
        <v>51</v>
      </c>
      <c r="D15" s="80" t="s">
        <v>52</v>
      </c>
      <c r="E15" s="103"/>
      <c r="F15" s="19">
        <f>SUMIFS('Data Repository Table'!$J:$J,'Data Repository Table'!$A:$A,'Data Repository Table'!$A$7,'Data Repository Table'!$C:$C,$A$15,'Data Repository Table'!$G:$G,'Expenses Analysis'!$C$15,'Data Repository Table'!$H:$H,$D$15,'Data Repository Table'!$D:$D,'Expenses Analysis'!F12)</f>
        <v>593751.84077137313</v>
      </c>
      <c r="G15" s="19">
        <f>SUMIFS('Data Repository Table'!$J:$J,'Data Repository Table'!$A:$A,'Data Repository Table'!$A$7,'Data Repository Table'!$C:$C,$A$15,'Data Repository Table'!$G:$G,'Expenses Analysis'!$C$15,'Data Repository Table'!$H:$H,$D$15,'Data Repository Table'!$D:$D,'Expenses Analysis'!G12)</f>
        <v>820393.03401412489</v>
      </c>
      <c r="H15" s="19">
        <f>SUMIFS('Data Repository Table'!$J:$J,'Data Repository Table'!$A:$A,'Data Repository Table'!$A$7,'Data Repository Table'!$C:$C,$A$15,'Data Repository Table'!$G:$G,'Expenses Analysis'!$C$15,'Data Repository Table'!$H:$H,$D$15,'Data Repository Table'!$D:$D,'Expenses Analysis'!H12)</f>
        <v>642291.58212862327</v>
      </c>
      <c r="I15" s="19">
        <f>SUMIFS('Data Repository Table'!$J:$J,'Data Repository Table'!$A:$A,'Data Repository Table'!$A$7,'Data Repository Table'!$C:$C,$A$15,'Data Repository Table'!$G:$G,'Expenses Analysis'!$C$15,'Data Repository Table'!$H:$H,$D$15,'Data Repository Table'!$D:$D,'Expenses Analysis'!I12)</f>
        <v>609639.97288837493</v>
      </c>
      <c r="J15" s="19">
        <f>SUMIFS('Data Repository Table'!$J:$J,'Data Repository Table'!$A:$A,'Data Repository Table'!$A$7,'Data Repository Table'!$C:$C,$A$15,'Data Repository Table'!$G:$G,'Expenses Analysis'!$C$15,'Data Repository Table'!$H:$H,$D$15,'Data Repository Table'!$D:$D,'Expenses Analysis'!J12)</f>
        <v>626073.16897124995</v>
      </c>
      <c r="K15" s="19">
        <f>SUMIFS('Data Repository Table'!$J:$J,'Data Repository Table'!$A:$A,'Data Repository Table'!$A$7,'Data Repository Table'!$C:$C,$A$15,'Data Repository Table'!$G:$G,'Expenses Analysis'!$C$15,'Data Repository Table'!$H:$H,$D$15,'Data Repository Table'!$D:$D,'Expenses Analysis'!K12)</f>
        <v>602153.37789750006</v>
      </c>
      <c r="L15" s="19">
        <f>SUMIFS('Data Repository Table'!$J:$J,'Data Repository Table'!$A:$A,'Data Repository Table'!$A$7,'Data Repository Table'!$C:$C,$A$15,'Data Repository Table'!$G:$G,'Expenses Analysis'!$C$15,'Data Repository Table'!$H:$H,$D$15,'Data Repository Table'!$D:$D,'Expenses Analysis'!L12)</f>
        <v>1146143.9846999997</v>
      </c>
      <c r="M15" s="19">
        <f>SUMIFS('Data Repository Table'!$J:$J,'Data Repository Table'!$A:$A,'Data Repository Table'!$A$7,'Data Repository Table'!$C:$C,$A$15,'Data Repository Table'!$G:$G,'Expenses Analysis'!$C$15,'Data Repository Table'!$H:$H,$D$15,'Data Repository Table'!$D:$D,'Expenses Analysis'!M12)</f>
        <v>964931.83751249989</v>
      </c>
      <c r="N15" s="19">
        <f>SUMIFS('Data Repository Table'!$J:$J,'Data Repository Table'!$A:$A,'Data Repository Table'!$A$7,'Data Repository Table'!$C:$C,$A$15,'Data Repository Table'!$G:$G,'Expenses Analysis'!$C$15,'Data Repository Table'!$H:$H,$D$15,'Data Repository Table'!$D:$D,'Expenses Analysis'!N12)</f>
        <v>962733.95790000004</v>
      </c>
      <c r="O15" s="19">
        <f>SUMIFS('Data Repository Table'!$J:$J,'Data Repository Table'!$A:$A,'Data Repository Table'!$A$7,'Data Repository Table'!$C:$C,$A$15,'Data Repository Table'!$G:$G,'Expenses Analysis'!$C$15,'Data Repository Table'!$H:$H,$D$15,'Data Repository Table'!$D:$D,'Expenses Analysis'!O12)</f>
        <v>964825.21760624985</v>
      </c>
      <c r="P15" s="19">
        <f>SUMIFS('Data Repository Table'!$J:$J,'Data Repository Table'!$A:$A,'Data Repository Table'!$A$7,'Data Repository Table'!$C:$C,$A$15,'Data Repository Table'!$G:$G,'Expenses Analysis'!$C$15,'Data Repository Table'!$H:$H,$D$15,'Data Repository Table'!$D:$D,'Expenses Analysis'!P12)</f>
        <v>1024534.78359375</v>
      </c>
      <c r="Q15" s="19">
        <f>SUMIFS('Data Repository Table'!$J:$J,'Data Repository Table'!$A:$A,'Data Repository Table'!$A$7,'Data Repository Table'!$C:$C,$A$15,'Data Repository Table'!$G:$G,'Expenses Analysis'!$C$15,'Data Repository Table'!$H:$H,$D$15,'Data Repository Table'!$D:$D,'Expenses Analysis'!Q12)</f>
        <v>1168045.22566875</v>
      </c>
      <c r="R15" s="19">
        <f>SUM(F15:Q15)</f>
        <v>10125517.983652497</v>
      </c>
      <c r="S15" s="79"/>
      <c r="T15" s="79"/>
      <c r="U15" s="79"/>
      <c r="V15" s="79"/>
      <c r="W15" s="79"/>
    </row>
    <row r="16" spans="1:23" x14ac:dyDescent="0.25">
      <c r="A16" s="80" t="s">
        <v>39</v>
      </c>
      <c r="B16" s="80" t="s">
        <v>49</v>
      </c>
      <c r="C16" s="80" t="s">
        <v>53</v>
      </c>
      <c r="D16" s="80" t="s">
        <v>54</v>
      </c>
      <c r="E16" s="103"/>
      <c r="F16" s="19">
        <f>SUMIFS('Data Repository Table'!$J:$J,'Data Repository Table'!$A:$A,'Data Repository Table'!$A$7,'Data Repository Table'!$C:$C,$A$15,'Data Repository Table'!$G:$G,$C$16,'Data Repository Table'!$H:$H,$D$16,'Data Repository Table'!$D:$D,'Expenses Analysis'!F12)</f>
        <v>276807.38497499918</v>
      </c>
      <c r="G16" s="19">
        <f>SUMIFS('Data Repository Table'!$J:$J,'Data Repository Table'!$A:$A,'Data Repository Table'!$A$7,'Data Repository Table'!$C:$C,$A$15,'Data Repository Table'!$G:$G,$C$16,'Data Repository Table'!$H:$H,$D$16,'Data Repository Table'!$D:$D,'Expenses Analysis'!G12)</f>
        <v>382467.614925</v>
      </c>
      <c r="H16" s="19">
        <f>SUMIFS('Data Repository Table'!$J:$J,'Data Repository Table'!$A:$A,'Data Repository Table'!$A$7,'Data Repository Table'!$C:$C,$A$15,'Data Repository Table'!$G:$G,$C$16,'Data Repository Table'!$H:$H,$D$16,'Data Repository Table'!$D:$D,'Expenses Analysis'!H12)</f>
        <v>299436.63502499921</v>
      </c>
      <c r="I16" s="19">
        <f>SUMIFS('Data Repository Table'!$J:$J,'Data Repository Table'!$A:$A,'Data Repository Table'!$A$7,'Data Repository Table'!$C:$C,$A$15,'Data Repository Table'!$G:$G,$C$16,'Data Repository Table'!$H:$H,$D$16,'Data Repository Table'!$D:$D,'Expenses Analysis'!I12)</f>
        <v>284214.43957499997</v>
      </c>
      <c r="J16" s="19">
        <f>SUMIFS('Data Repository Table'!$J:$J,'Data Repository Table'!$A:$A,'Data Repository Table'!$A$7,'Data Repository Table'!$C:$C,$A$15,'Data Repository Table'!$G:$G,$C$16,'Data Repository Table'!$H:$H,$D$16,'Data Repository Table'!$D:$D,'Expenses Analysis'!J12)</f>
        <v>291875.60325000004</v>
      </c>
      <c r="K16" s="19">
        <f>SUMIFS('Data Repository Table'!$J:$J,'Data Repository Table'!$A:$A,'Data Repository Table'!$A$7,'Data Repository Table'!$C:$C,$A$15,'Data Repository Table'!$G:$G,$C$16,'Data Repository Table'!$H:$H,$D$16,'Data Repository Table'!$D:$D,'Expenses Analysis'!K12)</f>
        <v>280724.18550000002</v>
      </c>
      <c r="L16" s="19">
        <f>SUMIFS('Data Repository Table'!$J:$J,'Data Repository Table'!$A:$A,'Data Repository Table'!$A$7,'Data Repository Table'!$C:$C,$A$15,'Data Repository Table'!$G:$G,$C$16,'Data Repository Table'!$H:$H,$D$16,'Data Repository Table'!$D:$D,'Expenses Analysis'!L12)</f>
        <v>534332.85999999987</v>
      </c>
      <c r="M16" s="19">
        <f>SUMIFS('Data Repository Table'!$J:$J,'Data Repository Table'!$A:$A,'Data Repository Table'!$A$7,'Data Repository Table'!$C:$C,$A$15,'Data Repository Table'!$G:$G,$C$16,'Data Repository Table'!$H:$H,$D$16,'Data Repository Table'!$D:$D,'Expenses Analysis'!M12)</f>
        <v>449851.67249999999</v>
      </c>
      <c r="N16" s="19">
        <f>SUMIFS('Data Repository Table'!$J:$J,'Data Repository Table'!$A:$A,'Data Repository Table'!$A$7,'Data Repository Table'!$C:$C,$A$15,'Data Repository Table'!$G:$G,$C$16,'Data Repository Table'!$H:$H,$D$16,'Data Repository Table'!$D:$D,'Expenses Analysis'!N12)</f>
        <v>448827.02</v>
      </c>
      <c r="O16" s="19">
        <f>SUMIFS('Data Repository Table'!$J:$J,'Data Repository Table'!$A:$A,'Data Repository Table'!$A$7,'Data Repository Table'!$C:$C,$A$15,'Data Repository Table'!$G:$G,$C$16,'Data Repository Table'!$H:$H,$D$16,'Data Repository Table'!$D:$D,'Expenses Analysis'!O12)</f>
        <v>449801.96625</v>
      </c>
      <c r="P16" s="19">
        <f>SUMIFS('Data Repository Table'!$J:$J,'Data Repository Table'!$A:$A,'Data Repository Table'!$A$7,'Data Repository Table'!$C:$C,$A$15,'Data Repository Table'!$G:$G,$C$16,'Data Repository Table'!$H:$H,$D$16,'Data Repository Table'!$D:$D,'Expenses Analysis'!P12)</f>
        <v>477638.59375</v>
      </c>
      <c r="Q16" s="19">
        <f>SUMIFS('Data Repository Table'!$J:$J,'Data Repository Table'!$A:$A,'Data Repository Table'!$A$7,'Data Repository Table'!$C:$C,$A$15,'Data Repository Table'!$G:$G,$C$16,'Data Repository Table'!$H:$H,$D$16,'Data Repository Table'!$D:$D,'Expenses Analysis'!Q12)</f>
        <v>544543.22875000001</v>
      </c>
      <c r="R16" s="19">
        <f t="shared" ref="R16:R22" si="0">SUM(F16:Q16)</f>
        <v>4720521.2044999981</v>
      </c>
      <c r="S16" s="79"/>
      <c r="T16" s="79"/>
      <c r="U16" s="79"/>
      <c r="V16" s="79"/>
      <c r="W16" s="79"/>
    </row>
    <row r="17" spans="1:23" x14ac:dyDescent="0.25">
      <c r="A17" s="80" t="s">
        <v>39</v>
      </c>
      <c r="B17" s="80" t="s">
        <v>49</v>
      </c>
      <c r="C17" s="80" t="s">
        <v>53</v>
      </c>
      <c r="D17" s="80" t="s">
        <v>55</v>
      </c>
      <c r="E17" s="103"/>
      <c r="F17" s="19">
        <f>SUMIFS('Data Repository Table'!$J:$J,'Data Repository Table'!$A:$A,'Data Repository Table'!$A$7,'Data Repository Table'!$C:$C,$A$15,'Data Repository Table'!$G:$G,$C$17,'Data Repository Table'!$H:$H,$D$17,'Data Repository Table'!$D:$D,'Expenses Analysis'!F12)</f>
        <v>415211.07746249868</v>
      </c>
      <c r="G17" s="19">
        <f>SUMIFS('Data Repository Table'!$J:$J,'Data Repository Table'!$A:$A,'Data Repository Table'!$A$7,'Data Repository Table'!$C:$C,$A$15,'Data Repository Table'!$G:$G,$C$17,'Data Repository Table'!$H:$H,$D$17,'Data Repository Table'!$D:$D,'Expenses Analysis'!G12)</f>
        <v>573701.42238750006</v>
      </c>
      <c r="H17" s="19">
        <f>SUMIFS('Data Repository Table'!$J:$J,'Data Repository Table'!$A:$A,'Data Repository Table'!$A$7,'Data Repository Table'!$C:$C,$A$15,'Data Repository Table'!$G:$G,$C$17,'Data Repository Table'!$H:$H,$D$17,'Data Repository Table'!$D:$D,'Expenses Analysis'!H12)</f>
        <v>449154.95253749873</v>
      </c>
      <c r="I17" s="19">
        <f>SUMIFS('Data Repository Table'!$J:$J,'Data Repository Table'!$A:$A,'Data Repository Table'!$A$7,'Data Repository Table'!$C:$C,$A$15,'Data Repository Table'!$G:$G,$C$17,'Data Repository Table'!$H:$H,$D$17,'Data Repository Table'!$D:$D,'Expenses Analysis'!I12)</f>
        <v>426321.65936249989</v>
      </c>
      <c r="J17" s="19">
        <f>SUMIFS('Data Repository Table'!$J:$J,'Data Repository Table'!$A:$A,'Data Repository Table'!$A$7,'Data Repository Table'!$C:$C,$A$15,'Data Repository Table'!$G:$G,$C$17,'Data Repository Table'!$H:$H,$D$17,'Data Repository Table'!$D:$D,'Expenses Analysis'!J12)</f>
        <v>437813.40487499995</v>
      </c>
      <c r="K17" s="19">
        <f>SUMIFS('Data Repository Table'!$J:$J,'Data Repository Table'!$A:$A,'Data Repository Table'!$A$7,'Data Repository Table'!$C:$C,$A$15,'Data Repository Table'!$G:$G,$C$17,'Data Repository Table'!$H:$H,$D$17,'Data Repository Table'!$D:$D,'Expenses Analysis'!K12)</f>
        <v>421086.27824999997</v>
      </c>
      <c r="L17" s="19">
        <f>SUMIFS('Data Repository Table'!$J:$J,'Data Repository Table'!$A:$A,'Data Repository Table'!$A$7,'Data Repository Table'!$C:$C,$A$15,'Data Repository Table'!$G:$G,$C$17,'Data Repository Table'!$H:$H,$D$17,'Data Repository Table'!$D:$D,'Expenses Analysis'!L12)</f>
        <v>801499.2899999998</v>
      </c>
      <c r="M17" s="19">
        <f>SUMIFS('Data Repository Table'!$J:$J,'Data Repository Table'!$A:$A,'Data Repository Table'!$A$7,'Data Repository Table'!$C:$C,$A$15,'Data Repository Table'!$G:$G,$C$17,'Data Repository Table'!$H:$H,$D$17,'Data Repository Table'!$D:$D,'Expenses Analysis'!M12)</f>
        <v>674777.50874999992</v>
      </c>
      <c r="N17" s="19">
        <f>SUMIFS('Data Repository Table'!$J:$J,'Data Repository Table'!$A:$A,'Data Repository Table'!$A$7,'Data Repository Table'!$C:$C,$A$15,'Data Repository Table'!$G:$G,$C$17,'Data Repository Table'!$H:$H,$D$17,'Data Repository Table'!$D:$D,'Expenses Analysis'!N12)</f>
        <v>673240.53</v>
      </c>
      <c r="O17" s="19">
        <f>SUMIFS('Data Repository Table'!$J:$J,'Data Repository Table'!$A:$A,'Data Repository Table'!$A$7,'Data Repository Table'!$C:$C,$A$15,'Data Repository Table'!$G:$G,$C$17,'Data Repository Table'!$H:$H,$D$17,'Data Repository Table'!$D:$D,'Expenses Analysis'!O12)</f>
        <v>674702.94937499997</v>
      </c>
      <c r="P17" s="19">
        <f>SUMIFS('Data Repository Table'!$J:$J,'Data Repository Table'!$A:$A,'Data Repository Table'!$A$7,'Data Repository Table'!$C:$C,$A$15,'Data Repository Table'!$G:$G,$C$17,'Data Repository Table'!$H:$H,$D$17,'Data Repository Table'!$D:$D,'Expenses Analysis'!P12)</f>
        <v>716457.890625</v>
      </c>
      <c r="Q17" s="19">
        <f>SUMIFS('Data Repository Table'!$J:$J,'Data Repository Table'!$A:$A,'Data Repository Table'!$A$7,'Data Repository Table'!$C:$C,$A$15,'Data Repository Table'!$G:$G,$C$17,'Data Repository Table'!$H:$H,$D$17,'Data Repository Table'!$D:$D,'Expenses Analysis'!Q12)</f>
        <v>816814.8431249999</v>
      </c>
      <c r="R17" s="19">
        <f t="shared" si="0"/>
        <v>7080781.8067499967</v>
      </c>
      <c r="S17" s="79"/>
      <c r="T17" s="79"/>
      <c r="U17" s="79"/>
      <c r="V17" s="79"/>
      <c r="W17" s="79"/>
    </row>
    <row r="18" spans="1:23" x14ac:dyDescent="0.25">
      <c r="A18" s="80" t="s">
        <v>39</v>
      </c>
      <c r="B18" s="80" t="s">
        <v>49</v>
      </c>
      <c r="C18" s="80" t="s">
        <v>56</v>
      </c>
      <c r="D18" s="80" t="s">
        <v>57</v>
      </c>
      <c r="E18" s="103"/>
      <c r="F18" s="19">
        <f>SUMIFS('Data Repository Table'!$J:$J,'Data Repository Table'!$A:$A,'Data Repository Table'!$A$7,'Data Repository Table'!$C:$C,$A$15,'Data Repository Table'!$G:$G,$C$18,'Data Repository Table'!$H:$H,$D$18,'Data Repository Table'!$D:$D,'Expenses Analysis'!F12)</f>
        <v>360688.41072499886</v>
      </c>
      <c r="G18" s="19">
        <f>SUMIFS('Data Repository Table'!$J:$J,'Data Repository Table'!$A:$A,'Data Repository Table'!$A$7,'Data Repository Table'!$C:$C,$A$15,'Data Repository Table'!$G:$G,$C$18,'Data Repository Table'!$H:$H,$D$18,'Data Repository Table'!$D:$D,'Expenses Analysis'!G12)</f>
        <v>498366.89217499993</v>
      </c>
      <c r="H18" s="19">
        <f>SUMIFS('Data Repository Table'!$J:$J,'Data Repository Table'!$A:$A,'Data Repository Table'!$A$7,'Data Repository Table'!$C:$C,$A$15,'Data Repository Table'!$G:$G,$C$18,'Data Repository Table'!$H:$H,$D$18,'Data Repository Table'!$D:$D,'Expenses Analysis'!H12)</f>
        <v>390175.00927499885</v>
      </c>
      <c r="I18" s="19">
        <f>SUMIFS('Data Repository Table'!$J:$J,'Data Repository Table'!$A:$A,'Data Repository Table'!$A$7,'Data Repository Table'!$C:$C,$A$15,'Data Repository Table'!$G:$G,$C$18,'Data Repository Table'!$H:$H,$D$18,'Data Repository Table'!$D:$D,'Expenses Analysis'!I12)</f>
        <v>370340.02732499992</v>
      </c>
      <c r="J18" s="19">
        <f>SUMIFS('Data Repository Table'!$J:$J,'Data Repository Table'!$A:$A,'Data Repository Table'!$A$7,'Data Repository Table'!$C:$C,$A$15,'Data Repository Table'!$G:$G,$C$18,'Data Repository Table'!$H:$H,$D$18,'Data Repository Table'!$D:$D,'Expenses Analysis'!J12)</f>
        <v>380322.75574999995</v>
      </c>
      <c r="K18" s="19">
        <f>SUMIFS('Data Repository Table'!$J:$J,'Data Repository Table'!$A:$A,'Data Repository Table'!$A$7,'Data Repository Table'!$C:$C,$A$15,'Data Repository Table'!$G:$G,$C$18,'Data Repository Table'!$H:$H,$D$18,'Data Repository Table'!$D:$D,'Expenses Analysis'!K12)</f>
        <v>365792.12049999996</v>
      </c>
      <c r="L18" s="19">
        <f>SUMIFS('Data Repository Table'!$J:$J,'Data Repository Table'!$A:$A,'Data Repository Table'!$A$7,'Data Repository Table'!$C:$C,$A$15,'Data Repository Table'!$G:$G,$C$18,'Data Repository Table'!$H:$H,$D$18,'Data Repository Table'!$D:$D,'Expenses Analysis'!L12)</f>
        <v>459526.25959999987</v>
      </c>
      <c r="M18" s="19">
        <f>SUMIFS('Data Repository Table'!$J:$J,'Data Repository Table'!$A:$A,'Data Repository Table'!$A$7,'Data Repository Table'!$C:$C,$A$15,'Data Repository Table'!$G:$G,$C$18,'Data Repository Table'!$H:$H,$D$18,'Data Repository Table'!$D:$D,'Expenses Analysis'!M12)</f>
        <v>386872.43834999995</v>
      </c>
      <c r="N18" s="19">
        <f>SUMIFS('Data Repository Table'!$J:$J,'Data Repository Table'!$A:$A,'Data Repository Table'!$A$7,'Data Repository Table'!$C:$C,$A$15,'Data Repository Table'!$G:$G,$C$18,'Data Repository Table'!$H:$H,$D$18,'Data Repository Table'!$D:$D,'Expenses Analysis'!N12)</f>
        <v>385991.23719999997</v>
      </c>
      <c r="O18" s="19">
        <f>SUMIFS('Data Repository Table'!$J:$J,'Data Repository Table'!$A:$A,'Data Repository Table'!$A$7,'Data Repository Table'!$C:$C,$A$15,'Data Repository Table'!$G:$G,$C$18,'Data Repository Table'!$H:$H,$D$18,'Data Repository Table'!$D:$D,'Expenses Analysis'!O12)</f>
        <v>386829.69097499992</v>
      </c>
      <c r="P18" s="19">
        <f>SUMIFS('Data Repository Table'!$J:$J,'Data Repository Table'!$A:$A,'Data Repository Table'!$A$7,'Data Repository Table'!$C:$C,$A$15,'Data Repository Table'!$G:$G,$C$18,'Data Repository Table'!$H:$H,$D$18,'Data Repository Table'!$D:$D,'Expenses Analysis'!P12)</f>
        <v>410769.19062499999</v>
      </c>
      <c r="Q18" s="19">
        <f>SUMIFS('Data Repository Table'!$J:$J,'Data Repository Table'!$A:$A,'Data Repository Table'!$A$7,'Data Repository Table'!$C:$C,$A$15,'Data Repository Table'!$G:$G,$C$18,'Data Repository Table'!$H:$H,$D$18,'Data Repository Table'!$D:$D,'Expenses Analysis'!Q12)</f>
        <v>468307.17672499991</v>
      </c>
      <c r="R18" s="19">
        <f t="shared" si="0"/>
        <v>4863981.2092249971</v>
      </c>
      <c r="S18" s="79"/>
      <c r="T18" s="79"/>
      <c r="U18" s="79"/>
      <c r="V18" s="79"/>
      <c r="W18" s="79"/>
    </row>
    <row r="19" spans="1:23" x14ac:dyDescent="0.25">
      <c r="A19" s="80" t="s">
        <v>39</v>
      </c>
      <c r="B19" s="80" t="s">
        <v>49</v>
      </c>
      <c r="C19" s="80" t="s">
        <v>56</v>
      </c>
      <c r="D19" s="80" t="s">
        <v>58</v>
      </c>
      <c r="E19" s="103"/>
      <c r="F19" s="19">
        <f>SUMIFS('Data Repository Table'!$J:$J,'Data Repository Table'!$A:$A,'Data Repository Table'!$A$7,'Data Repository Table'!$C:$C,$A$15,'Data Repository Table'!$G:$G,$C$19,'Data Repository Table'!$H:$H,$D$19,'Data Repository Table'!$D:$D,'Expenses Analysis'!F12)</f>
        <v>226478.76952499934</v>
      </c>
      <c r="G19" s="19">
        <f>SUMIFS('Data Repository Table'!$J:$J,'Data Repository Table'!$A:$A,'Data Repository Table'!$A$7,'Data Repository Table'!$C:$C,$A$15,'Data Repository Table'!$G:$G,$C$19,'Data Repository Table'!$H:$H,$D$19,'Data Repository Table'!$D:$D,'Expenses Analysis'!G12)</f>
        <v>312928.04857500002</v>
      </c>
      <c r="H19" s="19">
        <f>SUMIFS('Data Repository Table'!$J:$J,'Data Repository Table'!$A:$A,'Data Repository Table'!$A$7,'Data Repository Table'!$C:$C,$A$15,'Data Repository Table'!$G:$G,$C$19,'Data Repository Table'!$H:$H,$D$19,'Data Repository Table'!$D:$D,'Expenses Analysis'!H12)</f>
        <v>244993.61047499935</v>
      </c>
      <c r="I19" s="19">
        <f>SUMIFS('Data Repository Table'!$J:$J,'Data Repository Table'!$A:$A,'Data Repository Table'!$A$7,'Data Repository Table'!$C:$C,$A$15,'Data Repository Table'!$G:$G,$C$19,'Data Repository Table'!$H:$H,$D$19,'Data Repository Table'!$D:$D,'Expenses Analysis'!I12)</f>
        <v>232539.08692499998</v>
      </c>
      <c r="J19" s="19">
        <f>SUMIFS('Data Repository Table'!$J:$J,'Data Repository Table'!$A:$A,'Data Repository Table'!$A$7,'Data Repository Table'!$C:$C,$A$15,'Data Repository Table'!$G:$G,$C$19,'Data Repository Table'!$H:$H,$D$19,'Data Repository Table'!$D:$D,'Expenses Analysis'!J12)</f>
        <v>238807.31175000002</v>
      </c>
      <c r="K19" s="19">
        <f>SUMIFS('Data Repository Table'!$J:$J,'Data Repository Table'!$A:$A,'Data Repository Table'!$A$7,'Data Repository Table'!$C:$C,$A$15,'Data Repository Table'!$G:$G,$C$19,'Data Repository Table'!$H:$H,$D$19,'Data Repository Table'!$D:$D,'Expenses Analysis'!K12)</f>
        <v>229683.42450000002</v>
      </c>
      <c r="L19" s="19">
        <f>SUMIFS('Data Repository Table'!$J:$J,'Data Repository Table'!$A:$A,'Data Repository Table'!$A$7,'Data Repository Table'!$C:$C,$A$15,'Data Repository Table'!$G:$G,$C$19,'Data Repository Table'!$H:$H,$D$19,'Data Repository Table'!$D:$D,'Expenses Analysis'!L12)</f>
        <v>288539.74439999997</v>
      </c>
      <c r="M19" s="19">
        <f>SUMIFS('Data Repository Table'!$J:$J,'Data Repository Table'!$A:$A,'Data Repository Table'!$A$7,'Data Repository Table'!$C:$C,$A$15,'Data Repository Table'!$G:$G,$C$19,'Data Repository Table'!$H:$H,$D$19,'Data Repository Table'!$D:$D,'Expenses Analysis'!M12)</f>
        <v>242919.90315</v>
      </c>
      <c r="N19" s="19">
        <f>SUMIFS('Data Repository Table'!$J:$J,'Data Repository Table'!$A:$A,'Data Repository Table'!$A$7,'Data Repository Table'!$C:$C,$A$15,'Data Repository Table'!$G:$G,$C$19,'Data Repository Table'!$H:$H,$D$19,'Data Repository Table'!$D:$D,'Expenses Analysis'!N12)</f>
        <v>242366.59080000003</v>
      </c>
      <c r="O19" s="19">
        <f>SUMIFS('Data Repository Table'!$J:$J,'Data Repository Table'!$A:$A,'Data Repository Table'!$A$7,'Data Repository Table'!$C:$C,$A$15,'Data Repository Table'!$G:$G,$C$19,'Data Repository Table'!$H:$H,$D$19,'Data Repository Table'!$D:$D,'Expenses Analysis'!O12)</f>
        <v>242893.06177500001</v>
      </c>
      <c r="P19" s="19">
        <f>SUMIFS('Data Repository Table'!$J:$J,'Data Repository Table'!$A:$A,'Data Repository Table'!$A$7,'Data Repository Table'!$C:$C,$A$15,'Data Repository Table'!$G:$G,$C$19,'Data Repository Table'!$H:$H,$D$19,'Data Repository Table'!$D:$D,'Expenses Analysis'!P12)</f>
        <v>257924.84062500004</v>
      </c>
      <c r="Q19" s="19">
        <f>SUMIFS('Data Repository Table'!$J:$J,'Data Repository Table'!$A:$A,'Data Repository Table'!$A$7,'Data Repository Table'!$C:$C,$A$15,'Data Repository Table'!$G:$G,$C$19,'Data Repository Table'!$H:$H,$D$19,'Data Repository Table'!$D:$D,'Expenses Analysis'!Q12)</f>
        <v>294053.34352500003</v>
      </c>
      <c r="R19" s="19">
        <f t="shared" si="0"/>
        <v>3054127.7360249986</v>
      </c>
      <c r="S19" s="79"/>
      <c r="T19" s="79"/>
      <c r="U19" s="79"/>
      <c r="V19" s="79"/>
      <c r="W19" s="79"/>
    </row>
    <row r="20" spans="1:23" x14ac:dyDescent="0.25">
      <c r="A20" s="80" t="s">
        <v>39</v>
      </c>
      <c r="B20" s="80" t="s">
        <v>49</v>
      </c>
      <c r="C20" s="80" t="s">
        <v>56</v>
      </c>
      <c r="D20" s="80" t="s">
        <v>59</v>
      </c>
      <c r="E20" s="103"/>
      <c r="F20" s="19">
        <f>SUMIFS('Data Repository Table'!$J:$J,'Data Repository Table'!$A:$A,'Data Repository Table'!$A$7,'Data Repository Table'!$C:$C,$A$15,'Data Repository Table'!$G:$G,$C$20,'Data Repository Table'!$H:$H,$D$20,'Data Repository Table'!$D:$D,'Expenses Analysis'!F12)</f>
        <v>255837.1285374992</v>
      </c>
      <c r="G20" s="19">
        <f>SUMIFS('Data Repository Table'!$J:$J,'Data Repository Table'!$A:$A,'Data Repository Table'!$A$7,'Data Repository Table'!$C:$C,$A$15,'Data Repository Table'!$G:$G,$C$20,'Data Repository Table'!$H:$H,$D$20,'Data Repository Table'!$D:$D,'Expenses Analysis'!G12)</f>
        <v>353492.79561249999</v>
      </c>
      <c r="H20" s="19">
        <f>SUMIFS('Data Repository Table'!$J:$J,'Data Repository Table'!$A:$A,'Data Repository Table'!$A$7,'Data Repository Table'!$C:$C,$A$15,'Data Repository Table'!$G:$G,$C$20,'Data Repository Table'!$H:$H,$D$20,'Data Repository Table'!$D:$D,'Expenses Analysis'!H12)</f>
        <v>276752.04146249924</v>
      </c>
      <c r="I20" s="19">
        <f>SUMIFS('Data Repository Table'!$J:$J,'Data Repository Table'!$A:$A,'Data Repository Table'!$A$7,'Data Repository Table'!$C:$C,$A$15,'Data Repository Table'!$G:$G,$C$20,'Data Repository Table'!$H:$H,$D$20,'Data Repository Table'!$D:$D,'Expenses Analysis'!I12)</f>
        <v>262683.04263749992</v>
      </c>
      <c r="J20" s="19">
        <f>SUMIFS('Data Repository Table'!$J:$J,'Data Repository Table'!$A:$A,'Data Repository Table'!$A$7,'Data Repository Table'!$C:$C,$A$15,'Data Repository Table'!$G:$G,$C$20,'Data Repository Table'!$H:$H,$D$20,'Data Repository Table'!$D:$D,'Expenses Analysis'!J12)</f>
        <v>269763.81512500002</v>
      </c>
      <c r="K20" s="19">
        <f>SUMIFS('Data Repository Table'!$J:$J,'Data Repository Table'!$A:$A,'Data Repository Table'!$A$7,'Data Repository Table'!$C:$C,$A$15,'Data Repository Table'!$G:$G,$C$20,'Data Repository Table'!$H:$H,$D$20,'Data Repository Table'!$D:$D,'Expenses Analysis'!K12)</f>
        <v>259457.20175000001</v>
      </c>
      <c r="L20" s="19">
        <f>SUMIFS('Data Repository Table'!$J:$J,'Data Repository Table'!$A:$A,'Data Repository Table'!$A$7,'Data Repository Table'!$C:$C,$A$15,'Data Repository Table'!$G:$G,$C$20,'Data Repository Table'!$H:$H,$D$20,'Data Repository Table'!$D:$D,'Expenses Analysis'!L12)</f>
        <v>325943.04459999991</v>
      </c>
      <c r="M20" s="19">
        <f>SUMIFS('Data Repository Table'!$J:$J,'Data Repository Table'!$A:$A,'Data Repository Table'!$A$7,'Data Repository Table'!$C:$C,$A$15,'Data Repository Table'!$G:$G,$C$20,'Data Repository Table'!$H:$H,$D$20,'Data Repository Table'!$D:$D,'Expenses Analysis'!M12)</f>
        <v>274409.52022499999</v>
      </c>
      <c r="N20" s="19">
        <f>SUMIFS('Data Repository Table'!$J:$J,'Data Repository Table'!$A:$A,'Data Repository Table'!$A$7,'Data Repository Table'!$C:$C,$A$15,'Data Repository Table'!$G:$G,$C$20,'Data Repository Table'!$H:$H,$D$20,'Data Repository Table'!$D:$D,'Expenses Analysis'!N12)</f>
        <v>273784.48220000003</v>
      </c>
      <c r="O20" s="19">
        <f>SUMIFS('Data Repository Table'!$J:$J,'Data Repository Table'!$A:$A,'Data Repository Table'!$A$7,'Data Repository Table'!$C:$C,$A$15,'Data Repository Table'!$G:$G,$C$20,'Data Repository Table'!$H:$H,$D$20,'Data Repository Table'!$D:$D,'Expenses Analysis'!O12)</f>
        <v>274379.19941249996</v>
      </c>
      <c r="P20" s="19">
        <f>SUMIFS('Data Repository Table'!$J:$J,'Data Repository Table'!$A:$A,'Data Repository Table'!$A$7,'Data Repository Table'!$C:$C,$A$15,'Data Repository Table'!$G:$G,$C$20,'Data Repository Table'!$H:$H,$D$20,'Data Repository Table'!$D:$D,'Expenses Analysis'!P12)</f>
        <v>291359.54218749999</v>
      </c>
      <c r="Q20" s="19">
        <f>SUMIFS('Data Repository Table'!$J:$J,'Data Repository Table'!$A:$A,'Data Repository Table'!$A$7,'Data Repository Table'!$C:$C,$A$15,'Data Repository Table'!$G:$G,$C$20,'Data Repository Table'!$H:$H,$D$20,'Data Repository Table'!$D:$D,'Expenses Analysis'!Q12)</f>
        <v>332171.36953749997</v>
      </c>
      <c r="R20" s="19">
        <f t="shared" si="0"/>
        <v>3450033.1832874976</v>
      </c>
      <c r="S20" s="79"/>
      <c r="T20" s="79"/>
      <c r="U20" s="79"/>
      <c r="V20" s="79"/>
      <c r="W20" s="79"/>
    </row>
    <row r="21" spans="1:23" x14ac:dyDescent="0.25">
      <c r="A21" s="80" t="s">
        <v>39</v>
      </c>
      <c r="B21" s="80" t="s">
        <v>49</v>
      </c>
      <c r="C21" s="80" t="s">
        <v>56</v>
      </c>
      <c r="D21" s="80" t="s">
        <v>60</v>
      </c>
      <c r="E21" s="103"/>
      <c r="F21" s="19">
        <f>SUMIFS('Data Repository Table'!$J:$J,'Data Repository Table'!$A:$A,'Data Repository Table'!$A$7,'Data Repository Table'!$C:$C,$A$15,'Data Repository Table'!$G:$G,$C$21,'Data Repository Table'!$H:$H,$D$21,'Data Repository Table'!$D:$D,'Expenses Analysis'!F12)</f>
        <v>176150.15407499947</v>
      </c>
      <c r="G21" s="19">
        <f>SUMIFS('Data Repository Table'!$J:$J,'Data Repository Table'!$A:$A,'Data Repository Table'!$A$7,'Data Repository Table'!$C:$C,$A$15,'Data Repository Table'!$G:$G,$C$21,'Data Repository Table'!$H:$H,$D$21,'Data Repository Table'!$D:$D,'Expenses Analysis'!G12)</f>
        <v>243388.48222500001</v>
      </c>
      <c r="H21" s="19">
        <f>SUMIFS('Data Repository Table'!$J:$J,'Data Repository Table'!$A:$A,'Data Repository Table'!$A$7,'Data Repository Table'!$C:$C,$A$15,'Data Repository Table'!$G:$G,$C$21,'Data Repository Table'!$H:$H,$D$21,'Data Repository Table'!$D:$D,'Expenses Analysis'!H12)</f>
        <v>190550.58592499947</v>
      </c>
      <c r="I21" s="19">
        <f>SUMIFS('Data Repository Table'!$J:$J,'Data Repository Table'!$A:$A,'Data Repository Table'!$A$7,'Data Repository Table'!$C:$C,$A$15,'Data Repository Table'!$G:$G,$C$21,'Data Repository Table'!$H:$H,$D$21,'Data Repository Table'!$D:$D,'Expenses Analysis'!I12)</f>
        <v>180863.73427499997</v>
      </c>
      <c r="J21" s="19">
        <f>SUMIFS('Data Repository Table'!$J:$J,'Data Repository Table'!$A:$A,'Data Repository Table'!$A$7,'Data Repository Table'!$C:$C,$A$15,'Data Repository Table'!$G:$G,$C$21,'Data Repository Table'!$H:$H,$D$21,'Data Repository Table'!$D:$D,'Expenses Analysis'!J12)</f>
        <v>185739.02025</v>
      </c>
      <c r="K21" s="19">
        <f>SUMIFS('Data Repository Table'!$J:$J,'Data Repository Table'!$A:$A,'Data Repository Table'!$A$7,'Data Repository Table'!$C:$C,$A$15,'Data Repository Table'!$G:$G,$C$21,'Data Repository Table'!$H:$H,$D$21,'Data Repository Table'!$D:$D,'Expenses Analysis'!K12)</f>
        <v>178642.66350000002</v>
      </c>
      <c r="L21" s="19">
        <f>SUMIFS('Data Repository Table'!$J:$J,'Data Repository Table'!$A:$A,'Data Repository Table'!$A$7,'Data Repository Table'!$C:$C,$A$15,'Data Repository Table'!$G:$G,$C$21,'Data Repository Table'!$H:$H,$D$21,'Data Repository Table'!$D:$D,'Expenses Analysis'!L12)</f>
        <v>224419.80119999996</v>
      </c>
      <c r="M21" s="19">
        <f>SUMIFS('Data Repository Table'!$J:$J,'Data Repository Table'!$A:$A,'Data Repository Table'!$A$7,'Data Repository Table'!$C:$C,$A$15,'Data Repository Table'!$G:$G,$C$21,'Data Repository Table'!$H:$H,$D$21,'Data Repository Table'!$D:$D,'Expenses Analysis'!M12)</f>
        <v>188937.70244999998</v>
      </c>
      <c r="N21" s="19">
        <f>SUMIFS('Data Repository Table'!$J:$J,'Data Repository Table'!$A:$A,'Data Repository Table'!$A$7,'Data Repository Table'!$C:$C,$A$15,'Data Repository Table'!$G:$G,$C$21,'Data Repository Table'!$H:$H,$D$21,'Data Repository Table'!$D:$D,'Expenses Analysis'!N12)</f>
        <v>188507.34840000002</v>
      </c>
      <c r="O21" s="19">
        <f>SUMIFS('Data Repository Table'!$J:$J,'Data Repository Table'!$A:$A,'Data Repository Table'!$A$7,'Data Repository Table'!$C:$C,$A$15,'Data Repository Table'!$G:$G,$C$21,'Data Repository Table'!$H:$H,$D$21,'Data Repository Table'!$D:$D,'Expenses Analysis'!O12)</f>
        <v>188916.82582500001</v>
      </c>
      <c r="P21" s="19">
        <f>SUMIFS('Data Repository Table'!$J:$J,'Data Repository Table'!$A:$A,'Data Repository Table'!$A$7,'Data Repository Table'!$C:$C,$A$15,'Data Repository Table'!$G:$G,$C$21,'Data Repository Table'!$H:$H,$D$21,'Data Repository Table'!$D:$D,'Expenses Analysis'!P12)</f>
        <v>200608.20937500001</v>
      </c>
      <c r="Q21" s="19">
        <f>SUMIFS('Data Repository Table'!$J:$J,'Data Repository Table'!$A:$A,'Data Repository Table'!$A$7,'Data Repository Table'!$C:$C,$A$15,'Data Repository Table'!$G:$G,$C$21,'Data Repository Table'!$H:$H,$D$21,'Data Repository Table'!$D:$D,'Expenses Analysis'!Q12)</f>
        <v>228708.15607500001</v>
      </c>
      <c r="R21" s="19">
        <f t="shared" si="0"/>
        <v>2375432.6835749988</v>
      </c>
      <c r="S21" s="79"/>
      <c r="T21" s="79"/>
      <c r="U21" s="79"/>
      <c r="V21" s="79"/>
      <c r="W21" s="79"/>
    </row>
    <row r="22" spans="1:23" ht="15.75" thickBot="1" x14ac:dyDescent="0.3">
      <c r="A22" s="80" t="s">
        <v>39</v>
      </c>
      <c r="B22" s="80" t="s">
        <v>49</v>
      </c>
      <c r="C22" s="80" t="s">
        <v>61</v>
      </c>
      <c r="D22" s="80" t="s">
        <v>62</v>
      </c>
      <c r="E22" s="104"/>
      <c r="F22" s="19">
        <f>SUMIFS('Data Repository Table'!$J:$J,'Data Repository Table'!$A:$A,'Data Repository Table'!$A$7,'Data Repository Table'!$C:$C,$A$15,'Data Repository Table'!$G:$G,$C$22,'Data Repository Table'!$H:$H,$D$22,'Data Repository Table'!$D:$D,'Expenses Analysis'!F12)</f>
        <v>1153364.1040624965</v>
      </c>
      <c r="G22" s="19">
        <f>SUMIFS('Data Repository Table'!$J:$J,'Data Repository Table'!$A:$A,'Data Repository Table'!$A$7,'Data Repository Table'!$C:$C,$A$15,'Data Repository Table'!$G:$G,$C$22,'Data Repository Table'!$H:$H,$D$22,'Data Repository Table'!$D:$D,'Expenses Analysis'!G12)</f>
        <v>1593615.0621875001</v>
      </c>
      <c r="H22" s="19">
        <f>SUMIFS('Data Repository Table'!$J:$J,'Data Repository Table'!$A:$A,'Data Repository Table'!$A$7,'Data Repository Table'!$C:$C,$A$15,'Data Repository Table'!$G:$G,$C$22,'Data Repository Table'!$H:$H,$D$22,'Data Repository Table'!$D:$D,'Expenses Analysis'!H12)</f>
        <v>1247652.6459374966</v>
      </c>
      <c r="I22" s="19">
        <f>SUMIFS('Data Repository Table'!$J:$J,'Data Repository Table'!$A:$A,'Data Repository Table'!$A$7,'Data Repository Table'!$C:$C,$A$15,'Data Repository Table'!$G:$G,$C$22,'Data Repository Table'!$H:$H,$D$22,'Data Repository Table'!$D:$D,'Expenses Analysis'!I12)</f>
        <v>1184226.8315625</v>
      </c>
      <c r="J22" s="19">
        <f>SUMIFS('Data Repository Table'!$J:$J,'Data Repository Table'!$A:$A,'Data Repository Table'!$A$7,'Data Repository Table'!$C:$C,$A$15,'Data Repository Table'!$G:$G,$C$22,'Data Repository Table'!$H:$H,$D$22,'Data Repository Table'!$D:$D,'Expenses Analysis'!J12)</f>
        <v>1216148.346875</v>
      </c>
      <c r="K22" s="19">
        <f>SUMIFS('Data Repository Table'!$J:$J,'Data Repository Table'!$A:$A,'Data Repository Table'!$A$7,'Data Repository Table'!$C:$C,$A$15,'Data Repository Table'!$G:$G,$C$22,'Data Repository Table'!$H:$H,$D$22,'Data Repository Table'!$D:$D,'Expenses Analysis'!K12)</f>
        <v>1169684.1062500002</v>
      </c>
      <c r="L22" s="19">
        <f>SUMIFS('Data Repository Table'!$J:$J,'Data Repository Table'!$A:$A,'Data Repository Table'!$A$7,'Data Repository Table'!$C:$C,$A$15,'Data Repository Table'!$G:$G,$C$22,'Data Repository Table'!$H:$H,$D$22,'Data Repository Table'!$D:$D,'Expenses Analysis'!L12)</f>
        <v>1469415.3649999998</v>
      </c>
      <c r="M22" s="19">
        <f>SUMIFS('Data Repository Table'!$J:$J,'Data Repository Table'!$A:$A,'Data Repository Table'!$A$7,'Data Repository Table'!$C:$C,$A$15,'Data Repository Table'!$G:$G,$C$22,'Data Repository Table'!$H:$H,$D$22,'Data Repository Table'!$D:$D,'Expenses Analysis'!M12)</f>
        <v>1237092.099375</v>
      </c>
      <c r="N22" s="19">
        <f>SUMIFS('Data Repository Table'!$J:$J,'Data Repository Table'!$A:$A,'Data Repository Table'!$A$7,'Data Repository Table'!$C:$C,$A$15,'Data Repository Table'!$G:$G,$C$22,'Data Repository Table'!$H:$H,$D$22,'Data Repository Table'!$D:$D,'Expenses Analysis'!N12)</f>
        <v>1234274.3050000002</v>
      </c>
      <c r="O22" s="19">
        <f>SUMIFS('Data Repository Table'!$J:$J,'Data Repository Table'!$A:$A,'Data Repository Table'!$A$7,'Data Repository Table'!$C:$C,$A$15,'Data Repository Table'!$G:$G,$C$22,'Data Repository Table'!$H:$H,$D$22,'Data Repository Table'!$D:$D,'Expenses Analysis'!O12)</f>
        <v>1236955.4071875</v>
      </c>
      <c r="P22" s="19">
        <f>SUMIFS('Data Repository Table'!$J:$J,'Data Repository Table'!$A:$A,'Data Repository Table'!$A$7,'Data Repository Table'!$C:$C,$A$15,'Data Repository Table'!$G:$G,$C$22,'Data Repository Table'!$H:$H,$D$22,'Data Repository Table'!$D:$D,'Expenses Analysis'!P12)</f>
        <v>1313506.1328125</v>
      </c>
      <c r="Q22" s="19">
        <f>SUMIFS('Data Repository Table'!$J:$J,'Data Repository Table'!$A:$A,'Data Repository Table'!$A$7,'Data Repository Table'!$C:$C,$A$15,'Data Repository Table'!$G:$G,$C$22,'Data Repository Table'!$H:$H,$D$22,'Data Repository Table'!$D:$D,'Expenses Analysis'!Q12)</f>
        <v>1497493.8790625001</v>
      </c>
      <c r="R22" s="19">
        <f t="shared" si="0"/>
        <v>15553428.285312492</v>
      </c>
      <c r="S22" s="79"/>
      <c r="T22" s="79"/>
      <c r="U22" s="79"/>
      <c r="V22" s="79"/>
      <c r="W22" s="79"/>
    </row>
    <row r="23" spans="1:23" s="118" customFormat="1" ht="16.5" thickTop="1" thickBot="1" x14ac:dyDescent="0.3">
      <c r="A23" s="133" t="s">
        <v>79</v>
      </c>
      <c r="B23" s="133"/>
      <c r="C23" s="133"/>
      <c r="D23" s="116" t="s">
        <v>79</v>
      </c>
      <c r="E23" s="133"/>
      <c r="F23" s="43">
        <f>SUM(F15:F22)</f>
        <v>3458288.8701338647</v>
      </c>
      <c r="G23" s="43">
        <f>SUM(G15:G22)</f>
        <v>4778353.3521016249</v>
      </c>
      <c r="H23" s="43">
        <f t="shared" ref="H23:Q23" si="1">SUM(H15:H22)</f>
        <v>3741007.0627661142</v>
      </c>
      <c r="I23" s="43">
        <f t="shared" si="1"/>
        <v>3550828.7945508747</v>
      </c>
      <c r="J23" s="43">
        <f t="shared" si="1"/>
        <v>3646543.42684625</v>
      </c>
      <c r="K23" s="43">
        <f t="shared" si="1"/>
        <v>3507223.3581475001</v>
      </c>
      <c r="L23" s="43">
        <f t="shared" si="1"/>
        <v>5249820.3494999986</v>
      </c>
      <c r="M23" s="43">
        <f t="shared" si="1"/>
        <v>4419792.6823125007</v>
      </c>
      <c r="N23" s="43">
        <f t="shared" si="1"/>
        <v>4409725.4715</v>
      </c>
      <c r="O23" s="43">
        <f t="shared" si="1"/>
        <v>4419304.3184062503</v>
      </c>
      <c r="P23" s="43">
        <f t="shared" si="1"/>
        <v>4692799.18359375</v>
      </c>
      <c r="Q23" s="43">
        <f t="shared" si="1"/>
        <v>5350137.2224687496</v>
      </c>
      <c r="R23" s="43">
        <f>SUM(R15:R22)</f>
        <v>51223824.092327476</v>
      </c>
      <c r="S23" s="117"/>
      <c r="T23" s="117"/>
      <c r="U23" s="117"/>
      <c r="V23" s="117"/>
      <c r="W23" s="117"/>
    </row>
    <row r="24" spans="1:23" ht="15.75" thickTop="1" x14ac:dyDescent="0.25">
      <c r="A24" s="87"/>
      <c r="B24" s="87"/>
      <c r="C24" s="87"/>
      <c r="D24" s="87"/>
      <c r="E24" s="87"/>
      <c r="F24" s="105"/>
      <c r="G24" s="105"/>
      <c r="H24" s="105"/>
      <c r="I24" s="105"/>
      <c r="J24" s="105"/>
      <c r="K24" s="105"/>
      <c r="L24" s="105"/>
      <c r="M24" s="105"/>
      <c r="N24" s="105"/>
      <c r="O24" s="105"/>
      <c r="P24" s="105"/>
      <c r="Q24" s="105"/>
      <c r="R24" s="101"/>
      <c r="S24" s="84"/>
      <c r="T24" s="84"/>
      <c r="U24" s="84"/>
      <c r="V24" s="84"/>
      <c r="W24" s="84"/>
    </row>
    <row r="25" spans="1:23" x14ac:dyDescent="0.25">
      <c r="A25" s="80" t="s">
        <v>47</v>
      </c>
      <c r="B25" s="80" t="s">
        <v>49</v>
      </c>
      <c r="C25" s="80" t="s">
        <v>51</v>
      </c>
      <c r="D25" s="80" t="s">
        <v>52</v>
      </c>
      <c r="E25" s="103"/>
      <c r="F25" s="19">
        <f>SUMIFS('Data Repository Table'!$J:$J,'Data Repository Table'!$A:$A,'Data Repository Table'!$A$7,'Data Repository Table'!$C:$C,$A$25,'Data Repository Table'!$G:$G,$C$25,'Data Repository Table'!$H:$H,$D$25,'Data Repository Table'!$D:$D,'Expenses Analysis'!F12)</f>
        <v>2533034.5131168002</v>
      </c>
      <c r="G25" s="19">
        <f>SUMIFS('Data Repository Table'!$J:$J,'Data Repository Table'!$A:$A,'Data Repository Table'!$A$7,'Data Repository Table'!$C:$C,$A$25,'Data Repository Table'!$G:$G,$C$25,'Data Repository Table'!$H:$H,$D$25,'Data Repository Table'!$D:$D,'Expenses Analysis'!G12)</f>
        <v>3051574.1625600001</v>
      </c>
      <c r="H25" s="19">
        <f>SUMIFS('Data Repository Table'!$J:$J,'Data Repository Table'!$A:$A,'Data Repository Table'!$A$7,'Data Repository Table'!$C:$C,$A$25,'Data Repository Table'!$G:$G,$C$25,'Data Repository Table'!$H:$H,$D$25,'Data Repository Table'!$D:$D,'Expenses Analysis'!H12)</f>
        <v>3084202.7580672004</v>
      </c>
      <c r="I25" s="19">
        <f>SUMIFS('Data Repository Table'!$J:$J,'Data Repository Table'!$A:$A,'Data Repository Table'!$A$7,'Data Repository Table'!$C:$C,$A$25,'Data Repository Table'!$G:$G,$C$25,'Data Repository Table'!$H:$H,$D$25,'Data Repository Table'!$D:$D,'Expenses Analysis'!I12)</f>
        <v>4135202.765971201</v>
      </c>
      <c r="J25" s="19">
        <f>SUMIFS('Data Repository Table'!$J:$J,'Data Repository Table'!$A:$A,'Data Repository Table'!$A$7,'Data Repository Table'!$C:$C,$A$25,'Data Repository Table'!$G:$G,$C$25,'Data Repository Table'!$H:$H,$D$25,'Data Repository Table'!$D:$D,'Expenses Analysis'!J12)</f>
        <v>4473275.8948415993</v>
      </c>
      <c r="K25" s="19">
        <f>SUMIFS('Data Repository Table'!$J:$J,'Data Repository Table'!$A:$A,'Data Repository Table'!$A$7,'Data Repository Table'!$C:$C,$A$25,'Data Repository Table'!$G:$G,$C$25,'Data Repository Table'!$H:$H,$D$25,'Data Repository Table'!$D:$D,'Expenses Analysis'!K12)</f>
        <v>3464957.9260800011</v>
      </c>
      <c r="L25" s="19">
        <f>SUMIFS('Data Repository Table'!$J:$J,'Data Repository Table'!$A:$A,'Data Repository Table'!$A$7,'Data Repository Table'!$C:$C,$A$25,'Data Repository Table'!$G:$G,$C$25,'Data Repository Table'!$H:$H,$D$25,'Data Repository Table'!$D:$D,'Expenses Analysis'!L12)</f>
        <v>4049642.8266000003</v>
      </c>
      <c r="M25" s="19">
        <f>SUMIFS('Data Repository Table'!$J:$J,'Data Repository Table'!$A:$A,'Data Repository Table'!$A$7,'Data Repository Table'!$C:$C,$A$25,'Data Repository Table'!$G:$G,$C$25,'Data Repository Table'!$H:$H,$D$25,'Data Repository Table'!$D:$D,'Expenses Analysis'!M12)</f>
        <v>4767948.2214000002</v>
      </c>
      <c r="N25" s="19">
        <f>SUMIFS('Data Repository Table'!$J:$J,'Data Repository Table'!$A:$A,'Data Repository Table'!$A$7,'Data Repository Table'!$C:$C,$A$25,'Data Repository Table'!$G:$G,$C$25,'Data Repository Table'!$H:$H,$D$25,'Data Repository Table'!$D:$D,'Expenses Analysis'!N12)</f>
        <v>4346722.8083999995</v>
      </c>
      <c r="O25" s="19">
        <f>SUMIFS('Data Repository Table'!$J:$J,'Data Repository Table'!$A:$A,'Data Repository Table'!$A$7,'Data Repository Table'!$C:$C,$A$25,'Data Repository Table'!$G:$G,$C$25,'Data Repository Table'!$H:$H,$D$25,'Data Repository Table'!$D:$D,'Expenses Analysis'!O12)</f>
        <v>4671541.1274000006</v>
      </c>
      <c r="P25" s="19">
        <f>SUMIFS('Data Repository Table'!$J:$J,'Data Repository Table'!$A:$A,'Data Repository Table'!$A$7,'Data Repository Table'!$C:$C,$A$25,'Data Repository Table'!$G:$G,$C$25,'Data Repository Table'!$H:$H,$D$25,'Data Repository Table'!$D:$D,'Expenses Analysis'!P12)</f>
        <v>5478104.6040000012</v>
      </c>
      <c r="Q25" s="19">
        <f>SUMIFS('Data Repository Table'!$J:$J,'Data Repository Table'!$A:$A,'Data Repository Table'!$A$7,'Data Repository Table'!$C:$C,$A$25,'Data Repository Table'!$G:$G,$C$25,'Data Repository Table'!$H:$H,$D$25,'Data Repository Table'!$D:$D,'Expenses Analysis'!Q12)</f>
        <v>2269805.1667200001</v>
      </c>
      <c r="R25" s="19">
        <f>SUM(F25:Q25)</f>
        <v>46326012.775156811</v>
      </c>
      <c r="S25" s="79"/>
      <c r="T25" s="79"/>
      <c r="U25" s="79"/>
      <c r="V25" s="79"/>
      <c r="W25" s="79"/>
    </row>
    <row r="26" spans="1:23" x14ac:dyDescent="0.25">
      <c r="A26" s="80" t="s">
        <v>47</v>
      </c>
      <c r="B26" s="80" t="s">
        <v>49</v>
      </c>
      <c r="C26" s="80" t="s">
        <v>53</v>
      </c>
      <c r="D26" s="80" t="s">
        <v>54</v>
      </c>
      <c r="E26" s="103"/>
      <c r="F26" s="19">
        <f>SUMIFS('Data Repository Table'!$J:$J,'Data Repository Table'!$A:$A,'Data Repository Table'!$A$7,'Data Repository Table'!$C:$C,$A$25,'Data Repository Table'!$G:$G,$C$26,'Data Repository Table'!$H:$H,$D$26,'Data Repository Table'!$D:$D,'Expenses Analysis'!F12)</f>
        <v>1266517.2565584001</v>
      </c>
      <c r="G26" s="19">
        <f>SUMIFS('Data Repository Table'!$J:$J,'Data Repository Table'!$A:$A,'Data Repository Table'!$A$7,'Data Repository Table'!$C:$C,$A$25,'Data Repository Table'!$G:$G,$C$26,'Data Repository Table'!$H:$H,$D$26,'Data Repository Table'!$D:$D,'Expenses Analysis'!G12)</f>
        <v>1525787.08128</v>
      </c>
      <c r="H26" s="19">
        <f>SUMIFS('Data Repository Table'!$J:$J,'Data Repository Table'!$A:$A,'Data Repository Table'!$A$7,'Data Repository Table'!$C:$C,$A$25,'Data Repository Table'!$G:$G,$C$26,'Data Repository Table'!$H:$H,$D$26,'Data Repository Table'!$D:$D,'Expenses Analysis'!H12)</f>
        <v>1542101.3790336002</v>
      </c>
      <c r="I26" s="19">
        <f>SUMIFS('Data Repository Table'!$J:$J,'Data Repository Table'!$A:$A,'Data Repository Table'!$A$7,'Data Repository Table'!$C:$C,$A$25,'Data Repository Table'!$G:$G,$C$26,'Data Repository Table'!$H:$H,$D$26,'Data Repository Table'!$D:$D,'Expenses Analysis'!I12)</f>
        <v>2067601.3829856005</v>
      </c>
      <c r="J26" s="19">
        <f>SUMIFS('Data Repository Table'!$J:$J,'Data Repository Table'!$A:$A,'Data Repository Table'!$A$7,'Data Repository Table'!$C:$C,$A$25,'Data Repository Table'!$G:$G,$C$26,'Data Repository Table'!$H:$H,$D$26,'Data Repository Table'!$D:$D,'Expenses Analysis'!J12)</f>
        <v>2236637.9474207996</v>
      </c>
      <c r="K26" s="19">
        <f>SUMIFS('Data Repository Table'!$J:$J,'Data Repository Table'!$A:$A,'Data Repository Table'!$A$7,'Data Repository Table'!$C:$C,$A$25,'Data Repository Table'!$G:$G,$C$26,'Data Repository Table'!$H:$H,$D$26,'Data Repository Table'!$D:$D,'Expenses Analysis'!K12)</f>
        <v>1732478.9630400005</v>
      </c>
      <c r="L26" s="19">
        <f>SUMIFS('Data Repository Table'!$J:$J,'Data Repository Table'!$A:$A,'Data Repository Table'!$A$7,'Data Repository Table'!$C:$C,$A$25,'Data Repository Table'!$G:$G,$C$26,'Data Repository Table'!$H:$H,$D$26,'Data Repository Table'!$D:$D,'Expenses Analysis'!L12)</f>
        <v>2024821.4133000001</v>
      </c>
      <c r="M26" s="19">
        <f>SUMIFS('Data Repository Table'!$J:$J,'Data Repository Table'!$A:$A,'Data Repository Table'!$A$7,'Data Repository Table'!$C:$C,$A$25,'Data Repository Table'!$G:$G,$C$26,'Data Repository Table'!$H:$H,$D$26,'Data Repository Table'!$D:$D,'Expenses Analysis'!M12)</f>
        <v>2383974.1107000001</v>
      </c>
      <c r="N26" s="19">
        <f>SUMIFS('Data Repository Table'!$J:$J,'Data Repository Table'!$A:$A,'Data Repository Table'!$A$7,'Data Repository Table'!$C:$C,$A$25,'Data Repository Table'!$G:$G,$C$26,'Data Repository Table'!$H:$H,$D$26,'Data Repository Table'!$D:$D,'Expenses Analysis'!N12)</f>
        <v>2173361.4041999998</v>
      </c>
      <c r="O26" s="19">
        <f>SUMIFS('Data Repository Table'!$J:$J,'Data Repository Table'!$A:$A,'Data Repository Table'!$A$7,'Data Repository Table'!$C:$C,$A$25,'Data Repository Table'!$G:$G,$C$26,'Data Repository Table'!$H:$H,$D$26,'Data Repository Table'!$D:$D,'Expenses Analysis'!O12)</f>
        <v>2335770.5637000003</v>
      </c>
      <c r="P26" s="19">
        <f>SUMIFS('Data Repository Table'!$J:$J,'Data Repository Table'!$A:$A,'Data Repository Table'!$A$7,'Data Repository Table'!$C:$C,$A$25,'Data Repository Table'!$G:$G,$C$26,'Data Repository Table'!$H:$H,$D$26,'Data Repository Table'!$D:$D,'Expenses Analysis'!P12)</f>
        <v>2739052.3020000006</v>
      </c>
      <c r="Q26" s="19">
        <f>SUMIFS('Data Repository Table'!$J:$J,'Data Repository Table'!$A:$A,'Data Repository Table'!$A$7,'Data Repository Table'!$C:$C,$A$25,'Data Repository Table'!$G:$G,$C$26,'Data Repository Table'!$H:$H,$D$26,'Data Repository Table'!$D:$D,'Expenses Analysis'!Q12)</f>
        <v>1134902.58336</v>
      </c>
      <c r="R26" s="19">
        <f t="shared" ref="R26:R31" si="2">SUM(F26:Q26)</f>
        <v>23163006.387578405</v>
      </c>
      <c r="S26" s="79"/>
      <c r="T26" s="79"/>
      <c r="U26" s="79"/>
      <c r="V26" s="79"/>
      <c r="W26" s="79"/>
    </row>
    <row r="27" spans="1:23" x14ac:dyDescent="0.25">
      <c r="A27" s="80" t="s">
        <v>47</v>
      </c>
      <c r="B27" s="80" t="s">
        <v>49</v>
      </c>
      <c r="C27" s="80" t="s">
        <v>53</v>
      </c>
      <c r="D27" s="80" t="s">
        <v>55</v>
      </c>
      <c r="E27" s="103"/>
      <c r="F27" s="19">
        <f>SUMIFS('Data Repository Table'!$J:$J,'Data Repository Table'!$A:$A,'Data Repository Table'!$A$7,'Data Repository Table'!$C:$C,$A$25,'Data Repository Table'!$G:$G,$C$27,'Data Repository Table'!$H:$H,$D$27,'Data Repository Table'!$D:$D,'Expenses Analysis'!F12)</f>
        <v>1055431.0471320001</v>
      </c>
      <c r="G27" s="19">
        <f>SUMIFS('Data Repository Table'!$J:$J,'Data Repository Table'!$A:$A,'Data Repository Table'!$A$7,'Data Repository Table'!$C:$C,$A$25,'Data Repository Table'!$G:$G,$C$27,'Data Repository Table'!$H:$H,$D$27,'Data Repository Table'!$D:$D,'Expenses Analysis'!G12)</f>
        <v>1271489.2344000002</v>
      </c>
      <c r="H27" s="19">
        <f>SUMIFS('Data Repository Table'!$J:$J,'Data Repository Table'!$A:$A,'Data Repository Table'!$A$7,'Data Repository Table'!$C:$C,$A$25,'Data Repository Table'!$G:$G,$C$27,'Data Repository Table'!$H:$H,$D$27,'Data Repository Table'!$D:$D,'Expenses Analysis'!H12)</f>
        <v>1285084.4825280001</v>
      </c>
      <c r="I27" s="19">
        <f>SUMIFS('Data Repository Table'!$J:$J,'Data Repository Table'!$A:$A,'Data Repository Table'!$A$7,'Data Repository Table'!$C:$C,$A$25,'Data Repository Table'!$G:$G,$C$27,'Data Repository Table'!$H:$H,$D$27,'Data Repository Table'!$D:$D,'Expenses Analysis'!I12)</f>
        <v>1723001.1524880002</v>
      </c>
      <c r="J27" s="19">
        <f>SUMIFS('Data Repository Table'!$J:$J,'Data Repository Table'!$A:$A,'Data Repository Table'!$A$7,'Data Repository Table'!$C:$C,$A$25,'Data Repository Table'!$G:$G,$C$27,'Data Repository Table'!$H:$H,$D$27,'Data Repository Table'!$D:$D,'Expenses Analysis'!J12)</f>
        <v>1863864.9561839998</v>
      </c>
      <c r="K27" s="19">
        <f>SUMIFS('Data Repository Table'!$J:$J,'Data Repository Table'!$A:$A,'Data Repository Table'!$A$7,'Data Repository Table'!$C:$C,$A$25,'Data Repository Table'!$G:$G,$C$27,'Data Repository Table'!$H:$H,$D$27,'Data Repository Table'!$D:$D,'Expenses Analysis'!K12)</f>
        <v>1443732.4692000004</v>
      </c>
      <c r="L27" s="19">
        <f>SUMIFS('Data Repository Table'!$J:$J,'Data Repository Table'!$A:$A,'Data Repository Table'!$A$7,'Data Repository Table'!$C:$C,$A$25,'Data Repository Table'!$G:$G,$C$27,'Data Repository Table'!$H:$H,$D$27,'Data Repository Table'!$D:$D,'Expenses Analysis'!L12)</f>
        <v>1687351.1777500003</v>
      </c>
      <c r="M27" s="19">
        <f>SUMIFS('Data Repository Table'!$J:$J,'Data Repository Table'!$A:$A,'Data Repository Table'!$A$7,'Data Repository Table'!$C:$C,$A$25,'Data Repository Table'!$G:$G,$C$27,'Data Repository Table'!$H:$H,$D$27,'Data Repository Table'!$D:$D,'Expenses Analysis'!M12)</f>
        <v>1986645.0922500002</v>
      </c>
      <c r="N27" s="19">
        <f>SUMIFS('Data Repository Table'!$J:$J,'Data Repository Table'!$A:$A,'Data Repository Table'!$A$7,'Data Repository Table'!$C:$C,$A$25,'Data Repository Table'!$G:$G,$C$27,'Data Repository Table'!$H:$H,$D$27,'Data Repository Table'!$D:$D,'Expenses Analysis'!N12)</f>
        <v>1811134.5035000001</v>
      </c>
      <c r="O27" s="19">
        <f>SUMIFS('Data Repository Table'!$J:$J,'Data Repository Table'!$A:$A,'Data Repository Table'!$A$7,'Data Repository Table'!$C:$C,$A$25,'Data Repository Table'!$G:$G,$C$27,'Data Repository Table'!$H:$H,$D$27,'Data Repository Table'!$D:$D,'Expenses Analysis'!O12)</f>
        <v>1946475.4697500004</v>
      </c>
      <c r="P27" s="19">
        <f>SUMIFS('Data Repository Table'!$J:$J,'Data Repository Table'!$A:$A,'Data Repository Table'!$A$7,'Data Repository Table'!$C:$C,$A$25,'Data Repository Table'!$G:$G,$C$27,'Data Repository Table'!$H:$H,$D$27,'Data Repository Table'!$D:$D,'Expenses Analysis'!P12)</f>
        <v>2282543.5850000004</v>
      </c>
      <c r="Q27" s="19">
        <f>SUMIFS('Data Repository Table'!$J:$J,'Data Repository Table'!$A:$A,'Data Repository Table'!$A$7,'Data Repository Table'!$C:$C,$A$25,'Data Repository Table'!$G:$G,$C$27,'Data Repository Table'!$H:$H,$D$27,'Data Repository Table'!$D:$D,'Expenses Analysis'!Q12)</f>
        <v>945752.15280000004</v>
      </c>
      <c r="R27" s="19">
        <f t="shared" si="2"/>
        <v>19302505.322982002</v>
      </c>
      <c r="S27" s="79"/>
      <c r="T27" s="79"/>
      <c r="U27" s="79"/>
      <c r="V27" s="79"/>
      <c r="W27" s="79"/>
    </row>
    <row r="28" spans="1:23" x14ac:dyDescent="0.25">
      <c r="A28" s="80" t="s">
        <v>47</v>
      </c>
      <c r="B28" s="80" t="s">
        <v>49</v>
      </c>
      <c r="C28" s="80" t="s">
        <v>56</v>
      </c>
      <c r="D28" s="80" t="s">
        <v>57</v>
      </c>
      <c r="E28" s="103"/>
      <c r="F28" s="19">
        <f>SUMIFS('Data Repository Table'!$J:$J,'Data Repository Table'!$A:$A,'Data Repository Table'!$A$7,'Data Repository Table'!$C:$C,$A$25,'Data Repository Table'!$G:$G,$C$28,'Data Repository Table'!$H:$H,$D$28,'Data Repository Table'!$D:$D,'Expenses Analysis'!F12)</f>
        <v>996326.908492608</v>
      </c>
      <c r="G28" s="19">
        <f>SUMIFS('Data Repository Table'!$J:$J,'Data Repository Table'!$A:$A,'Data Repository Table'!$A$7,'Data Repository Table'!$C:$C,$A$25,'Data Repository Table'!$G:$G,$C$28,'Data Repository Table'!$H:$H,$D$28,'Data Repository Table'!$D:$D,'Expenses Analysis'!G12)</f>
        <v>1200285.8372736</v>
      </c>
      <c r="H28" s="19">
        <f>SUMIFS('Data Repository Table'!$J:$J,'Data Repository Table'!$A:$A,'Data Repository Table'!$A$7,'Data Repository Table'!$C:$C,$A$25,'Data Repository Table'!$G:$G,$C$28,'Data Repository Table'!$H:$H,$D$28,'Data Repository Table'!$D:$D,'Expenses Analysis'!H12)</f>
        <v>1213119.7515064322</v>
      </c>
      <c r="I28" s="19">
        <f>SUMIFS('Data Repository Table'!$J:$J,'Data Repository Table'!$A:$A,'Data Repository Table'!$A$7,'Data Repository Table'!$C:$C,$A$25,'Data Repository Table'!$G:$G,$C$28,'Data Repository Table'!$H:$H,$D$28,'Data Repository Table'!$D:$D,'Expenses Analysis'!I12)</f>
        <v>1626513.0879486722</v>
      </c>
      <c r="J28" s="19">
        <f>SUMIFS('Data Repository Table'!$J:$J,'Data Repository Table'!$A:$A,'Data Repository Table'!$A$7,'Data Repository Table'!$C:$C,$A$25,'Data Repository Table'!$G:$G,$C$28,'Data Repository Table'!$H:$H,$D$28,'Data Repository Table'!$D:$D,'Expenses Analysis'!J12)</f>
        <v>1759488.5186376958</v>
      </c>
      <c r="K28" s="19">
        <f>SUMIFS('Data Repository Table'!$J:$J,'Data Repository Table'!$A:$A,'Data Repository Table'!$A$7,'Data Repository Table'!$C:$C,$A$25,'Data Repository Table'!$G:$G,$C$28,'Data Repository Table'!$H:$H,$D$28,'Data Repository Table'!$D:$D,'Expenses Analysis'!K12)</f>
        <v>1362883.4509248002</v>
      </c>
      <c r="L28" s="19">
        <f>SUMIFS('Data Repository Table'!$J:$J,'Data Repository Table'!$A:$A,'Data Repository Table'!$A$7,'Data Repository Table'!$C:$C,$A$25,'Data Repository Table'!$G:$G,$C$28,'Data Repository Table'!$H:$H,$D$28,'Data Repository Table'!$D:$D,'Expenses Analysis'!L12)</f>
        <v>1592859.5117959999</v>
      </c>
      <c r="M28" s="19">
        <f>SUMIFS('Data Repository Table'!$J:$J,'Data Repository Table'!$A:$A,'Data Repository Table'!$A$7,'Data Repository Table'!$C:$C,$A$25,'Data Repository Table'!$G:$G,$C$28,'Data Repository Table'!$H:$H,$D$28,'Data Repository Table'!$D:$D,'Expenses Analysis'!M12)</f>
        <v>1875392.9670840001</v>
      </c>
      <c r="N28" s="19">
        <f>SUMIFS('Data Repository Table'!$J:$J,'Data Repository Table'!$A:$A,'Data Repository Table'!$A$7,'Data Repository Table'!$C:$C,$A$25,'Data Repository Table'!$G:$G,$C$28,'Data Repository Table'!$H:$H,$D$28,'Data Repository Table'!$D:$D,'Expenses Analysis'!N12)</f>
        <v>1709710.9713039999</v>
      </c>
      <c r="O28" s="19">
        <f>SUMIFS('Data Repository Table'!$J:$J,'Data Repository Table'!$A:$A,'Data Repository Table'!$A$7,'Data Repository Table'!$C:$C,$A$25,'Data Repository Table'!$G:$G,$C$28,'Data Repository Table'!$H:$H,$D$28,'Data Repository Table'!$D:$D,'Expenses Analysis'!O12)</f>
        <v>1837472.8434440002</v>
      </c>
      <c r="P28" s="19">
        <f>SUMIFS('Data Repository Table'!$J:$J,'Data Repository Table'!$A:$A,'Data Repository Table'!$A$7,'Data Repository Table'!$C:$C,$A$25,'Data Repository Table'!$G:$G,$C$28,'Data Repository Table'!$H:$H,$D$28,'Data Repository Table'!$D:$D,'Expenses Analysis'!P12)</f>
        <v>2154721.1442400003</v>
      </c>
      <c r="Q28" s="19">
        <f>SUMIFS('Data Repository Table'!$J:$J,'Data Repository Table'!$A:$A,'Data Repository Table'!$A$7,'Data Repository Table'!$C:$C,$A$25,'Data Repository Table'!$G:$G,$C$28,'Data Repository Table'!$H:$H,$D$28,'Data Repository Table'!$D:$D,'Expenses Analysis'!Q12)</f>
        <v>892790.0322432</v>
      </c>
      <c r="R28" s="19">
        <f t="shared" si="2"/>
        <v>18221565.024895009</v>
      </c>
      <c r="S28" s="79"/>
      <c r="T28" s="79"/>
      <c r="U28" s="79"/>
      <c r="V28" s="79"/>
      <c r="W28" s="79"/>
    </row>
    <row r="29" spans="1:23" x14ac:dyDescent="0.25">
      <c r="A29" s="80" t="s">
        <v>47</v>
      </c>
      <c r="B29" s="80" t="s">
        <v>49</v>
      </c>
      <c r="C29" s="80" t="s">
        <v>56</v>
      </c>
      <c r="D29" s="80" t="s">
        <v>58</v>
      </c>
      <c r="E29" s="103"/>
      <c r="F29" s="19">
        <f>SUMIFS('Data Repository Table'!$J:$J,'Data Repository Table'!$A:$A,'Data Repository Table'!$A$7,'Data Repository Table'!$C:$C,$A$25,'Data Repository Table'!$G:$G,$C$29,'Data Repository Table'!$H:$H,$D$29,'Data Repository Table'!$D:$D,'Expenses Analysis'!F12)</f>
        <v>869931.04490880016</v>
      </c>
      <c r="G29" s="19">
        <f>SUMIFS('Data Repository Table'!$J:$J,'Data Repository Table'!$A:$A,'Data Repository Table'!$A$7,'Data Repository Table'!$C:$C,$A$25,'Data Repository Table'!$G:$G,$C$29,'Data Repository Table'!$H:$H,$D$29,'Data Repository Table'!$D:$D,'Expenses Analysis'!G12)</f>
        <v>1048015.3689600001</v>
      </c>
      <c r="H29" s="19">
        <f>SUMIFS('Data Repository Table'!$J:$J,'Data Repository Table'!$A:$A,'Data Repository Table'!$A$7,'Data Repository Table'!$C:$C,$A$25,'Data Repository Table'!$G:$G,$C$29,'Data Repository Table'!$H:$H,$D$29,'Data Repository Table'!$D:$D,'Expenses Analysis'!H12)</f>
        <v>1059221.1492352001</v>
      </c>
      <c r="I29" s="19">
        <f>SUMIFS('Data Repository Table'!$J:$J,'Data Repository Table'!$A:$A,'Data Repository Table'!$A$7,'Data Repository Table'!$C:$C,$A$25,'Data Repository Table'!$G:$G,$C$29,'Data Repository Table'!$H:$H,$D$29,'Data Repository Table'!$D:$D,'Expenses Analysis'!I12)</f>
        <v>1420170.6468992003</v>
      </c>
      <c r="J29" s="19">
        <f>SUMIFS('Data Repository Table'!$J:$J,'Data Repository Table'!$A:$A,'Data Repository Table'!$A$7,'Data Repository Table'!$C:$C,$A$25,'Data Repository Table'!$G:$G,$C$29,'Data Repository Table'!$H:$H,$D$29,'Data Repository Table'!$D:$D,'Expenses Analysis'!J12)</f>
        <v>1536276.5699455999</v>
      </c>
      <c r="K29" s="19">
        <f>SUMIFS('Data Repository Table'!$J:$J,'Data Repository Table'!$A:$A,'Data Repository Table'!$A$7,'Data Repository Table'!$C:$C,$A$25,'Data Repository Table'!$G:$G,$C$29,'Data Repository Table'!$H:$H,$D$29,'Data Repository Table'!$D:$D,'Expenses Analysis'!K12)</f>
        <v>785390.46324480022</v>
      </c>
      <c r="L29" s="19">
        <f>SUMIFS('Data Repository Table'!$J:$J,'Data Repository Table'!$A:$A,'Data Repository Table'!$A$7,'Data Repository Table'!$C:$C,$A$25,'Data Repository Table'!$G:$G,$C$29,'Data Repository Table'!$H:$H,$D$29,'Data Repository Table'!$D:$D,'Expenses Analysis'!L12)</f>
        <v>734335.23255680013</v>
      </c>
      <c r="M29" s="19">
        <f>SUMIFS('Data Repository Table'!$J:$J,'Data Repository Table'!$A:$A,'Data Repository Table'!$A$7,'Data Repository Table'!$C:$C,$A$25,'Data Repository Table'!$G:$G,$C$29,'Data Repository Table'!$H:$H,$D$29,'Data Repository Table'!$D:$D,'Expenses Analysis'!M12)</f>
        <v>864587.94414720009</v>
      </c>
      <c r="N29" s="19">
        <f>SUMIFS('Data Repository Table'!$J:$J,'Data Repository Table'!$A:$A,'Data Repository Table'!$A$7,'Data Repository Table'!$C:$C,$A$25,'Data Repository Table'!$G:$G,$C$29,'Data Repository Table'!$H:$H,$D$29,'Data Repository Table'!$D:$D,'Expenses Analysis'!N12)</f>
        <v>788205.73592320003</v>
      </c>
      <c r="O29" s="19">
        <f>SUMIFS('Data Repository Table'!$J:$J,'Data Repository Table'!$A:$A,'Data Repository Table'!$A$7,'Data Repository Table'!$C:$C,$A$25,'Data Repository Table'!$G:$G,$C$29,'Data Repository Table'!$H:$H,$D$29,'Data Repository Table'!$D:$D,'Expenses Analysis'!O12)</f>
        <v>847106.12443520024</v>
      </c>
      <c r="P29" s="19">
        <f>SUMIFS('Data Repository Table'!$J:$J,'Data Repository Table'!$A:$A,'Data Repository Table'!$A$7,'Data Repository Table'!$C:$C,$A$25,'Data Repository Table'!$G:$G,$C$29,'Data Repository Table'!$H:$H,$D$29,'Data Repository Table'!$D:$D,'Expenses Analysis'!P12)</f>
        <v>993362.96819200017</v>
      </c>
      <c r="Q29" s="19">
        <f>SUMIFS('Data Repository Table'!$J:$J,'Data Repository Table'!$A:$A,'Data Repository Table'!$A$7,'Data Repository Table'!$C:$C,$A$25,'Data Repository Table'!$G:$G,$C$29,'Data Repository Table'!$H:$H,$D$29,'Data Repository Table'!$D:$D,'Expenses Analysis'!Q12)</f>
        <v>514489.17112320004</v>
      </c>
      <c r="R29" s="19">
        <f t="shared" si="2"/>
        <v>11461092.4195712</v>
      </c>
      <c r="S29" s="79"/>
      <c r="T29" s="79"/>
      <c r="U29" s="79"/>
      <c r="V29" s="79"/>
      <c r="W29" s="79"/>
    </row>
    <row r="30" spans="1:23" x14ac:dyDescent="0.25">
      <c r="A30" s="80" t="s">
        <v>47</v>
      </c>
      <c r="B30" s="80" t="s">
        <v>49</v>
      </c>
      <c r="C30" s="80" t="s">
        <v>56</v>
      </c>
      <c r="D30" s="80" t="s">
        <v>59</v>
      </c>
      <c r="E30" s="103"/>
      <c r="F30" s="19">
        <f>SUMIFS('Data Repository Table'!$J:$J,'Data Repository Table'!$A:$A,'Data Repository Table'!$A$7,'Data Repository Table'!$C:$C,$A$25,'Data Repository Table'!$G:$G,$C$30,'Data Repository Table'!$H:$H,$D$30,'Data Repository Table'!$D:$D,'Expenses Analysis'!F12)</f>
        <v>921103.45931519999</v>
      </c>
      <c r="G30" s="19">
        <f>SUMIFS('Data Repository Table'!$J:$J,'Data Repository Table'!$A:$A,'Data Repository Table'!$A$7,'Data Repository Table'!$C:$C,$A$25,'Data Repository Table'!$G:$G,$C$30,'Data Repository Table'!$H:$H,$D$30,'Data Repository Table'!$D:$D,'Expenses Analysis'!G12)</f>
        <v>1109663.3318399999</v>
      </c>
      <c r="H30" s="19">
        <f>SUMIFS('Data Repository Table'!$J:$J,'Data Repository Table'!$A:$A,'Data Repository Table'!$A$7,'Data Repository Table'!$C:$C,$A$25,'Data Repository Table'!$G:$G,$C$30,'Data Repository Table'!$H:$H,$D$30,'Data Repository Table'!$D:$D,'Expenses Analysis'!H12)</f>
        <v>1121528.2756608</v>
      </c>
      <c r="I30" s="19">
        <f>SUMIFS('Data Repository Table'!$J:$J,'Data Repository Table'!$A:$A,'Data Repository Table'!$A$7,'Data Repository Table'!$C:$C,$A$25,'Data Repository Table'!$G:$G,$C$30,'Data Repository Table'!$H:$H,$D$30,'Data Repository Table'!$D:$D,'Expenses Analysis'!I12)</f>
        <v>1503710.0967168</v>
      </c>
      <c r="J30" s="19">
        <f>SUMIFS('Data Repository Table'!$J:$J,'Data Repository Table'!$A:$A,'Data Repository Table'!$A$7,'Data Repository Table'!$C:$C,$A$25,'Data Repository Table'!$G:$G,$C$30,'Data Repository Table'!$H:$H,$D$30,'Data Repository Table'!$D:$D,'Expenses Analysis'!J12)</f>
        <v>1626645.7799423998</v>
      </c>
      <c r="K30" s="19">
        <f>SUMIFS('Data Repository Table'!$J:$J,'Data Repository Table'!$A:$A,'Data Repository Table'!$A$7,'Data Repository Table'!$C:$C,$A$25,'Data Repository Table'!$G:$G,$C$30,'Data Repository Table'!$H:$H,$D$30,'Data Repository Table'!$D:$D,'Expenses Analysis'!K12)</f>
        <v>831589.90225920011</v>
      </c>
      <c r="L30" s="19">
        <f>SUMIFS('Data Repository Table'!$J:$J,'Data Repository Table'!$A:$A,'Data Repository Table'!$A$7,'Data Repository Table'!$C:$C,$A$25,'Data Repository Table'!$G:$G,$C$30,'Data Repository Table'!$H:$H,$D$30,'Data Repository Table'!$D:$D,'Expenses Analysis'!L12)</f>
        <v>777531.42270720005</v>
      </c>
      <c r="M30" s="19">
        <f>SUMIFS('Data Repository Table'!$J:$J,'Data Repository Table'!$A:$A,'Data Repository Table'!$A$7,'Data Repository Table'!$C:$C,$A$25,'Data Repository Table'!$G:$G,$C$30,'Data Repository Table'!$H:$H,$D$30,'Data Repository Table'!$D:$D,'Expenses Analysis'!M12)</f>
        <v>915446.05850879999</v>
      </c>
      <c r="N30" s="19">
        <f>SUMIFS('Data Repository Table'!$J:$J,'Data Repository Table'!$A:$A,'Data Repository Table'!$A$7,'Data Repository Table'!$C:$C,$A$25,'Data Repository Table'!$G:$G,$C$30,'Data Repository Table'!$H:$H,$D$30,'Data Repository Table'!$D:$D,'Expenses Analysis'!N12)</f>
        <v>834570.77921279997</v>
      </c>
      <c r="O30" s="19">
        <f>SUMIFS('Data Repository Table'!$J:$J,'Data Repository Table'!$A:$A,'Data Repository Table'!$A$7,'Data Repository Table'!$C:$C,$A$25,'Data Repository Table'!$G:$G,$C$30,'Data Repository Table'!$H:$H,$D$30,'Data Repository Table'!$D:$D,'Expenses Analysis'!O12)</f>
        <v>896935.89646080008</v>
      </c>
      <c r="P30" s="19">
        <f>SUMIFS('Data Repository Table'!$J:$J,'Data Repository Table'!$A:$A,'Data Repository Table'!$A$7,'Data Repository Table'!$C:$C,$A$25,'Data Repository Table'!$G:$G,$C$30,'Data Repository Table'!$H:$H,$D$30,'Data Repository Table'!$D:$D,'Expenses Analysis'!P12)</f>
        <v>1051796.083968</v>
      </c>
      <c r="Q30" s="19">
        <f>SUMIFS('Data Repository Table'!$J:$J,'Data Repository Table'!$A:$A,'Data Repository Table'!$A$7,'Data Repository Table'!$C:$C,$A$25,'Data Repository Table'!$G:$G,$C$30,'Data Repository Table'!$H:$H,$D$30,'Data Repository Table'!$D:$D,'Expenses Analysis'!Q12)</f>
        <v>544753.24001279997</v>
      </c>
      <c r="R30" s="19">
        <f t="shared" si="2"/>
        <v>12135274.3266048</v>
      </c>
      <c r="S30" s="79"/>
      <c r="T30" s="79"/>
      <c r="U30" s="79"/>
      <c r="V30" s="79"/>
      <c r="W30" s="79"/>
    </row>
    <row r="31" spans="1:23" x14ac:dyDescent="0.25">
      <c r="A31" s="80" t="s">
        <v>47</v>
      </c>
      <c r="B31" s="80" t="s">
        <v>49</v>
      </c>
      <c r="C31" s="80" t="s">
        <v>56</v>
      </c>
      <c r="D31" s="80" t="s">
        <v>60</v>
      </c>
      <c r="E31" s="103"/>
      <c r="F31" s="19">
        <f>SUMIFS('Data Repository Table'!$J:$J,'Data Repository Table'!$A:$A,'Data Repository Table'!$A$7,'Data Repository Table'!$C:$C,$A$25,'Data Repository Table'!$G:$G,$C$31,'Data Repository Table'!$H:$H,$D$31,'Data Repository Table'!$D:$D,'Expenses Analysis'!F12)</f>
        <v>498931.04046240001</v>
      </c>
      <c r="G31" s="19">
        <f>SUMIFS('Data Repository Table'!$J:$J,'Data Repository Table'!$A:$A,'Data Repository Table'!$A$7,'Data Repository Table'!$C:$C,$A$25,'Data Repository Table'!$G:$G,$C$31,'Data Repository Table'!$H:$H,$D$31,'Data Repository Table'!$D:$D,'Expenses Analysis'!G12)</f>
        <v>601067.63808000006</v>
      </c>
      <c r="H31" s="19">
        <f>SUMIFS('Data Repository Table'!$J:$J,'Data Repository Table'!$A:$A,'Data Repository Table'!$A$7,'Data Repository Table'!$C:$C,$A$25,'Data Repository Table'!$G:$G,$C$31,'Data Repository Table'!$H:$H,$D$31,'Data Repository Table'!$D:$D,'Expenses Analysis'!H12)</f>
        <v>607494.48264960002</v>
      </c>
      <c r="I31" s="19">
        <f>SUMIFS('Data Repository Table'!$J:$J,'Data Repository Table'!$A:$A,'Data Repository Table'!$A$7,'Data Repository Table'!$C:$C,$A$25,'Data Repository Table'!$G:$G,$C$31,'Data Repository Table'!$H:$H,$D$31,'Data Repository Table'!$D:$D,'Expenses Analysis'!I12)</f>
        <v>814509.63572160015</v>
      </c>
      <c r="J31" s="19">
        <f>SUMIFS('Data Repository Table'!$J:$J,'Data Repository Table'!$A:$A,'Data Repository Table'!$A$7,'Data Repository Table'!$C:$C,$A$25,'Data Repository Table'!$G:$G,$C$31,'Data Repository Table'!$H:$H,$D$31,'Data Repository Table'!$D:$D,'Expenses Analysis'!J12)</f>
        <v>881099.79746879986</v>
      </c>
      <c r="K31" s="19">
        <f>SUMIFS('Data Repository Table'!$J:$J,'Data Repository Table'!$A:$A,'Data Repository Table'!$A$7,'Data Repository Table'!$C:$C,$A$25,'Data Repository Table'!$G:$G,$C$31,'Data Repository Table'!$H:$H,$D$31,'Data Repository Table'!$D:$D,'Expenses Analysis'!K12)</f>
        <v>450444.53039040015</v>
      </c>
      <c r="L31" s="19">
        <f>SUMIFS('Data Repository Table'!$J:$J,'Data Repository Table'!$A:$A,'Data Repository Table'!$A$7,'Data Repository Table'!$C:$C,$A$25,'Data Repository Table'!$G:$G,$C$31,'Data Repository Table'!$H:$H,$D$31,'Data Repository Table'!$D:$D,'Expenses Analysis'!L12)</f>
        <v>421162.85396640003</v>
      </c>
      <c r="M31" s="19">
        <f>SUMIFS('Data Repository Table'!$J:$J,'Data Repository Table'!$A:$A,'Data Repository Table'!$A$7,'Data Repository Table'!$C:$C,$A$25,'Data Repository Table'!$G:$G,$C$31,'Data Repository Table'!$H:$H,$D$31,'Data Repository Table'!$D:$D,'Expenses Analysis'!M12)</f>
        <v>495866.61502560001</v>
      </c>
      <c r="N31" s="19">
        <f>SUMIFS('Data Repository Table'!$J:$J,'Data Repository Table'!$A:$A,'Data Repository Table'!$A$7,'Data Repository Table'!$C:$C,$A$25,'Data Repository Table'!$G:$G,$C$31,'Data Repository Table'!$H:$H,$D$31,'Data Repository Table'!$D:$D,'Expenses Analysis'!N12)</f>
        <v>452059.1720736</v>
      </c>
      <c r="O31" s="19">
        <f>SUMIFS('Data Repository Table'!$J:$J,'Data Repository Table'!$A:$A,'Data Repository Table'!$A$7,'Data Repository Table'!$C:$C,$A$25,'Data Repository Table'!$G:$G,$C$31,'Data Repository Table'!$H:$H,$D$31,'Data Repository Table'!$D:$D,'Expenses Analysis'!O12)</f>
        <v>485840.2772496001</v>
      </c>
      <c r="P31" s="19">
        <f>SUMIFS('Data Repository Table'!$J:$J,'Data Repository Table'!$A:$A,'Data Repository Table'!$A$7,'Data Repository Table'!$C:$C,$A$25,'Data Repository Table'!$G:$G,$C$31,'Data Repository Table'!$H:$H,$D$31,'Data Repository Table'!$D:$D,'Expenses Analysis'!P12)</f>
        <v>569722.87881600007</v>
      </c>
      <c r="Q31" s="19">
        <f>SUMIFS('Data Repository Table'!$J:$J,'Data Repository Table'!$A:$A,'Data Repository Table'!$A$7,'Data Repository Table'!$C:$C,$A$25,'Data Repository Table'!$G:$G,$C$31,'Data Repository Table'!$H:$H,$D$31,'Data Repository Table'!$D:$D,'Expenses Analysis'!Q12)</f>
        <v>295074.67167360004</v>
      </c>
      <c r="R31" s="19">
        <f t="shared" si="2"/>
        <v>6573273.5935776001</v>
      </c>
      <c r="S31" s="79"/>
      <c r="T31" s="79"/>
      <c r="U31" s="79"/>
      <c r="V31" s="79"/>
      <c r="W31" s="79"/>
    </row>
    <row r="32" spans="1:23" ht="15.75" thickBot="1" x14ac:dyDescent="0.3">
      <c r="A32" s="80" t="s">
        <v>47</v>
      </c>
      <c r="B32" s="80" t="s">
        <v>49</v>
      </c>
      <c r="C32" s="80" t="s">
        <v>61</v>
      </c>
      <c r="D32" s="80" t="s">
        <v>62</v>
      </c>
      <c r="E32" s="104"/>
      <c r="F32" s="19">
        <f>SUMIFS('Data Repository Table'!$J:$J,'Data Repository Table'!$A:$A,'Data Repository Table'!$A$7,'Data Repository Table'!$C:$C,$A$25,'Data Repository Table'!$G:$G,$C$32,'Data Repository Table'!$H:$H,$D$32,'Data Repository Table'!$D:$D,'Expenses Analysis'!F12)</f>
        <v>3198275.9004000002</v>
      </c>
      <c r="G32" s="19">
        <f>SUMIFS('Data Repository Table'!$J:$J,'Data Repository Table'!$A:$A,'Data Repository Table'!$A$7,'Data Repository Table'!$C:$C,$A$25,'Data Repository Table'!$G:$G,$C$32,'Data Repository Table'!$H:$H,$D$32,'Data Repository Table'!$D:$D,'Expenses Analysis'!G12)</f>
        <v>3852997.68</v>
      </c>
      <c r="H32" s="19">
        <f>SUMIFS('Data Repository Table'!$J:$J,'Data Repository Table'!$A:$A,'Data Repository Table'!$A$7,'Data Repository Table'!$C:$C,$A$25,'Data Repository Table'!$G:$G,$C$32,'Data Repository Table'!$H:$H,$D$32,'Data Repository Table'!$D:$D,'Expenses Analysis'!H12)</f>
        <v>3894195.4016000004</v>
      </c>
      <c r="I32" s="19">
        <f>SUMIFS('Data Repository Table'!$J:$J,'Data Repository Table'!$A:$A,'Data Repository Table'!$A$7,'Data Repository Table'!$C:$C,$A$25,'Data Repository Table'!$G:$G,$C$32,'Data Repository Table'!$H:$H,$D$32,'Data Repository Table'!$D:$D,'Expenses Analysis'!I12)</f>
        <v>5221215.6136000007</v>
      </c>
      <c r="J32" s="19">
        <f>SUMIFS('Data Repository Table'!$J:$J,'Data Repository Table'!$A:$A,'Data Repository Table'!$A$7,'Data Repository Table'!$C:$C,$A$25,'Data Repository Table'!$G:$G,$C$32,'Data Repository Table'!$H:$H,$D$32,'Data Repository Table'!$D:$D,'Expenses Analysis'!J12)</f>
        <v>5648075.6247999994</v>
      </c>
      <c r="K32" s="19">
        <f>SUMIFS('Data Repository Table'!$J:$J,'Data Repository Table'!$A:$A,'Data Repository Table'!$A$7,'Data Repository Table'!$C:$C,$A$25,'Data Repository Table'!$G:$G,$C$32,'Data Repository Table'!$H:$H,$D$32,'Data Repository Table'!$D:$D,'Expenses Analysis'!K12)</f>
        <v>2887464.9384000008</v>
      </c>
      <c r="L32" s="19">
        <f>SUMIFS('Data Repository Table'!$J:$J,'Data Repository Table'!$A:$A,'Data Repository Table'!$A$7,'Data Repository Table'!$C:$C,$A$25,'Data Repository Table'!$G:$G,$C$32,'Data Repository Table'!$H:$H,$D$32,'Data Repository Table'!$D:$D,'Expenses Analysis'!L12)</f>
        <v>2699761.8844000003</v>
      </c>
      <c r="M32" s="19">
        <f>SUMIFS('Data Repository Table'!$J:$J,'Data Repository Table'!$A:$A,'Data Repository Table'!$A$7,'Data Repository Table'!$C:$C,$A$25,'Data Repository Table'!$G:$G,$C$32,'Data Repository Table'!$H:$H,$D$32,'Data Repository Table'!$D:$D,'Expenses Analysis'!M12)</f>
        <v>3178632.1476000003</v>
      </c>
      <c r="N32" s="19">
        <f>SUMIFS('Data Repository Table'!$J:$J,'Data Repository Table'!$A:$A,'Data Repository Table'!$A$7,'Data Repository Table'!$C:$C,$A$25,'Data Repository Table'!$G:$G,$C$32,'Data Repository Table'!$H:$H,$D$32,'Data Repository Table'!$D:$D,'Expenses Analysis'!N12)</f>
        <v>2897815.2056</v>
      </c>
      <c r="O32" s="19">
        <f>SUMIFS('Data Repository Table'!$J:$J,'Data Repository Table'!$A:$A,'Data Repository Table'!$A$7,'Data Repository Table'!$C:$C,$A$25,'Data Repository Table'!$G:$G,$C$32,'Data Repository Table'!$H:$H,$D$32,'Data Repository Table'!$D:$D,'Expenses Analysis'!O12)</f>
        <v>3114360.7516000005</v>
      </c>
      <c r="P32" s="19">
        <f>SUMIFS('Data Repository Table'!$J:$J,'Data Repository Table'!$A:$A,'Data Repository Table'!$A$7,'Data Repository Table'!$C:$C,$A$25,'Data Repository Table'!$G:$G,$C$32,'Data Repository Table'!$H:$H,$D$32,'Data Repository Table'!$D:$D,'Expenses Analysis'!P12)</f>
        <v>3652069.7360000005</v>
      </c>
      <c r="Q32" s="19">
        <f>SUMIFS('Data Repository Table'!$J:$J,'Data Repository Table'!$A:$A,'Data Repository Table'!$A$7,'Data Repository Table'!$C:$C,$A$25,'Data Repository Table'!$G:$G,$C$32,'Data Repository Table'!$H:$H,$D$32,'Data Repository Table'!$D:$D,'Expenses Analysis'!Q12)</f>
        <v>1891504.3056000001</v>
      </c>
      <c r="R32" s="19">
        <f>SUM(F32:Q32)</f>
        <v>42136369.189600006</v>
      </c>
      <c r="S32" s="79"/>
      <c r="T32" s="79"/>
      <c r="U32" s="79"/>
      <c r="V32" s="79"/>
      <c r="W32" s="79"/>
    </row>
    <row r="33" spans="1:23" s="118" customFormat="1" ht="16.5" thickTop="1" thickBot="1" x14ac:dyDescent="0.3">
      <c r="A33" s="133"/>
      <c r="B33" s="133"/>
      <c r="C33" s="133"/>
      <c r="D33" s="116" t="s">
        <v>79</v>
      </c>
      <c r="E33" s="133"/>
      <c r="F33" s="43">
        <f>SUM(F25:F32)</f>
        <v>11339551.170386208</v>
      </c>
      <c r="G33" s="43">
        <f t="shared" ref="G33:Q33" si="3">SUM(G25:G32)</f>
        <v>13660880.3343936</v>
      </c>
      <c r="H33" s="43">
        <f t="shared" si="3"/>
        <v>13806947.680280834</v>
      </c>
      <c r="I33" s="43">
        <f t="shared" si="3"/>
        <v>18511924.382331077</v>
      </c>
      <c r="J33" s="43">
        <f t="shared" si="3"/>
        <v>20025365.089240894</v>
      </c>
      <c r="K33" s="43">
        <f t="shared" si="3"/>
        <v>12958942.643539203</v>
      </c>
      <c r="L33" s="43">
        <f t="shared" si="3"/>
        <v>13987466.323076401</v>
      </c>
      <c r="M33" s="43">
        <f t="shared" si="3"/>
        <v>16468493.156715602</v>
      </c>
      <c r="N33" s="43">
        <f t="shared" si="3"/>
        <v>15013580.580213603</v>
      </c>
      <c r="O33" s="43">
        <f t="shared" si="3"/>
        <v>16135503.054039603</v>
      </c>
      <c r="P33" s="43">
        <f t="shared" si="3"/>
        <v>18921373.302216005</v>
      </c>
      <c r="Q33" s="43">
        <f t="shared" si="3"/>
        <v>8489071.3235327993</v>
      </c>
      <c r="R33" s="43">
        <f t="shared" ref="R33" si="4">SUM(R25:R32)</f>
        <v>179319099.03996587</v>
      </c>
      <c r="S33" s="117"/>
      <c r="T33" s="117"/>
      <c r="U33" s="117"/>
      <c r="V33" s="117"/>
      <c r="W33" s="117"/>
    </row>
    <row r="34" spans="1:23" ht="15.75" thickTop="1" x14ac:dyDescent="0.25">
      <c r="A34" s="87"/>
      <c r="B34" s="87"/>
      <c r="C34" s="87"/>
      <c r="D34" s="87"/>
      <c r="E34" s="87"/>
      <c r="F34" s="105"/>
      <c r="G34" s="105"/>
      <c r="H34" s="105"/>
      <c r="I34" s="105"/>
      <c r="J34" s="105"/>
      <c r="K34" s="105"/>
      <c r="L34" s="105"/>
      <c r="M34" s="105"/>
      <c r="N34" s="105"/>
      <c r="O34" s="105"/>
      <c r="P34" s="105"/>
      <c r="Q34" s="105"/>
      <c r="R34" s="101" t="s">
        <v>79</v>
      </c>
      <c r="S34" s="84"/>
      <c r="T34" s="84"/>
      <c r="U34" s="84"/>
      <c r="V34" s="84"/>
      <c r="W34" s="84"/>
    </row>
    <row r="35" spans="1:23" x14ac:dyDescent="0.25">
      <c r="A35" s="80" t="s">
        <v>48</v>
      </c>
      <c r="B35" s="80" t="s">
        <v>49</v>
      </c>
      <c r="C35" s="80" t="s">
        <v>51</v>
      </c>
      <c r="D35" s="80" t="s">
        <v>52</v>
      </c>
      <c r="E35" s="103"/>
      <c r="F35" s="19">
        <f>SUMIFS('Data Repository Table'!$J:$J,'Data Repository Table'!$A:$A,'Data Repository Table'!$A$7,'Data Repository Table'!$C:$C,$A$35,'Data Repository Table'!$G:$G,$C$35,'Data Repository Table'!$H:$H,$D$35,'Data Repository Table'!$D:$D,'Expenses Analysis'!F12)</f>
        <v>1625596.3356633</v>
      </c>
      <c r="G35" s="19">
        <f>SUMIFS('Data Repository Table'!$J:$J,'Data Repository Table'!$A:$A,'Data Repository Table'!$A$7,'Data Repository Table'!$C:$C,$A$35,'Data Repository Table'!$G:$G,$C$35,'Data Repository Table'!$H:$H,$D$35,'Data Repository Table'!$D:$D,'Expenses Analysis'!G12)</f>
        <v>1295067.8472731998</v>
      </c>
      <c r="H35" s="19">
        <f>SUMIFS('Data Repository Table'!$J:$J,'Data Repository Table'!$A:$A,'Data Repository Table'!$A$7,'Data Repository Table'!$C:$C,$A$35,'Data Repository Table'!$G:$G,$C$35,'Data Repository Table'!$H:$H,$D$35,'Data Repository Table'!$D:$D,'Expenses Analysis'!H12)</f>
        <v>1750624.8818057997</v>
      </c>
      <c r="I35" s="19">
        <f>SUMIFS('Data Repository Table'!$J:$J,'Data Repository Table'!$A:$A,'Data Repository Table'!$A$7,'Data Repository Table'!$C:$C,$A$35,'Data Repository Table'!$G:$G,$C$35,'Data Repository Table'!$H:$H,$D$35,'Data Repository Table'!$D:$D,'Expenses Analysis'!I12)</f>
        <v>1472529.3869285996</v>
      </c>
      <c r="J35" s="19">
        <f>SUMIFS('Data Repository Table'!$J:$J,'Data Repository Table'!$A:$A,'Data Repository Table'!$A$7,'Data Repository Table'!$C:$C,$A$35,'Data Repository Table'!$G:$G,$C$35,'Data Repository Table'!$H:$H,$D$35,'Data Repository Table'!$D:$D,'Expenses Analysis'!J12)</f>
        <v>1252200.4923928501</v>
      </c>
      <c r="K35" s="19">
        <f>SUMIFS('Data Repository Table'!$J:$J,'Data Repository Table'!$A:$A,'Data Repository Table'!$A$7,'Data Repository Table'!$C:$C,$A$35,'Data Repository Table'!$G:$G,$C$35,'Data Repository Table'!$H:$H,$D$35,'Data Repository Table'!$D:$D,'Expenses Analysis'!K12)</f>
        <v>1406782.6738875001</v>
      </c>
      <c r="L35" s="19">
        <f>SUMIFS('Data Repository Table'!$J:$J,'Data Repository Table'!$A:$A,'Data Repository Table'!$A$7,'Data Repository Table'!$C:$C,$A$35,'Data Repository Table'!$G:$G,$C$35,'Data Repository Table'!$H:$H,$D$35,'Data Repository Table'!$D:$D,'Expenses Analysis'!L12)</f>
        <v>1877449.5046125001</v>
      </c>
      <c r="M35" s="19">
        <f>SUMIFS('Data Repository Table'!$J:$J,'Data Repository Table'!$A:$A,'Data Repository Table'!$A$7,'Data Repository Table'!$C:$C,$A$35,'Data Repository Table'!$G:$G,$C$35,'Data Repository Table'!$H:$H,$D$35,'Data Repository Table'!$D:$D,'Expenses Analysis'!M12)</f>
        <v>1912219.1750437501</v>
      </c>
      <c r="N35" s="19">
        <f>SUMIFS('Data Repository Table'!$J:$J,'Data Repository Table'!$A:$A,'Data Repository Table'!$A$7,'Data Repository Table'!$C:$C,$A$35,'Data Repository Table'!$G:$G,$C$35,'Data Repository Table'!$H:$H,$D$35,'Data Repository Table'!$D:$D,'Expenses Analysis'!N12)</f>
        <v>2266625.1980531253</v>
      </c>
      <c r="O35" s="19">
        <f>SUMIFS('Data Repository Table'!$J:$J,'Data Repository Table'!$A:$A,'Data Repository Table'!$A$7,'Data Repository Table'!$C:$C,$A$35,'Data Repository Table'!$G:$G,$C$35,'Data Repository Table'!$H:$H,$D$35,'Data Repository Table'!$D:$D,'Expenses Analysis'!O12)</f>
        <v>2234200.5744250002</v>
      </c>
      <c r="P35" s="19">
        <f>SUMIFS('Data Repository Table'!$J:$J,'Data Repository Table'!$A:$A,'Data Repository Table'!$A$7,'Data Repository Table'!$C:$C,$A$35,'Data Repository Table'!$G:$G,$C$35,'Data Repository Table'!$H:$H,$D$35,'Data Repository Table'!$D:$D,'Expenses Analysis'!P12)</f>
        <v>2593715.6428375002</v>
      </c>
      <c r="Q35" s="19">
        <f>SUMIFS('Data Repository Table'!$J:$J,'Data Repository Table'!$A:$A,'Data Repository Table'!$A$7,'Data Repository Table'!$C:$C,$A$35,'Data Repository Table'!$G:$G,$C$35,'Data Repository Table'!$H:$H,$D$35,'Data Repository Table'!$D:$D,'Expenses Analysis'!Q12)</f>
        <v>2274807.7859325004</v>
      </c>
      <c r="R35" s="19">
        <f>SUM(F35:Q35)</f>
        <v>21961819.498855624</v>
      </c>
      <c r="S35" s="79"/>
      <c r="T35" s="79"/>
      <c r="U35" s="79"/>
      <c r="V35" s="79"/>
      <c r="W35" s="79"/>
    </row>
    <row r="36" spans="1:23" x14ac:dyDescent="0.25">
      <c r="A36" s="80" t="s">
        <v>48</v>
      </c>
      <c r="B36" s="80" t="s">
        <v>49</v>
      </c>
      <c r="C36" s="80" t="s">
        <v>53</v>
      </c>
      <c r="D36" s="80" t="s">
        <v>54</v>
      </c>
      <c r="E36" s="103"/>
      <c r="F36" s="19">
        <f>SUMIFS('Data Repository Table'!$J:$J,'Data Repository Table'!$A:$A,'Data Repository Table'!$A$7,'Data Repository Table'!$C:$C,$A$35,'Data Repository Table'!$G:$G,$C$36,'Data Repository Table'!$H:$H,$D$36,'Data Repository Table'!$D:$D,'Expenses Analysis'!F12)</f>
        <v>895736.75638589996</v>
      </c>
      <c r="G36" s="19">
        <f>SUMIFS('Data Repository Table'!$J:$J,'Data Repository Table'!$A:$A,'Data Repository Table'!$A$7,'Data Repository Table'!$C:$C,$A$35,'Data Repository Table'!$G:$G,$C$36,'Data Repository Table'!$H:$H,$D$36,'Data Repository Table'!$D:$D,'Expenses Analysis'!G12)</f>
        <v>713608.81380359991</v>
      </c>
      <c r="H36" s="19">
        <f>SUMIFS('Data Repository Table'!$J:$J,'Data Repository Table'!$A:$A,'Data Repository Table'!$A$7,'Data Repository Table'!$C:$C,$A$35,'Data Repository Table'!$G:$G,$C$36,'Data Repository Table'!$H:$H,$D$36,'Data Repository Table'!$D:$D,'Expenses Analysis'!H12)</f>
        <v>964630.03691340005</v>
      </c>
      <c r="I36" s="19">
        <f>SUMIFS('Data Repository Table'!$J:$J,'Data Repository Table'!$A:$A,'Data Repository Table'!$A$7,'Data Repository Table'!$C:$C,$A$35,'Data Repository Table'!$G:$G,$C$36,'Data Repository Table'!$H:$H,$D$36,'Data Repository Table'!$D:$D,'Expenses Analysis'!I12)</f>
        <v>811393.74381779996</v>
      </c>
      <c r="J36" s="19">
        <f>SUMIFS('Data Repository Table'!$J:$J,'Data Repository Table'!$A:$A,'Data Repository Table'!$A$7,'Data Repository Table'!$C:$C,$A$35,'Data Repository Table'!$G:$G,$C$36,'Data Repository Table'!$H:$H,$D$36,'Data Repository Table'!$D:$D,'Expenses Analysis'!J12)</f>
        <v>689988.02642055007</v>
      </c>
      <c r="K36" s="19">
        <f>SUMIFS('Data Repository Table'!$J:$J,'Data Repository Table'!$A:$A,'Data Repository Table'!$A$7,'Data Repository Table'!$C:$C,$A$35,'Data Repository Table'!$G:$G,$C$36,'Data Repository Table'!$H:$H,$D$36,'Data Repository Table'!$D:$D,'Expenses Analysis'!K12)</f>
        <v>775165.96316250006</v>
      </c>
      <c r="L36" s="19">
        <f>SUMIFS('Data Repository Table'!$J:$J,'Data Repository Table'!$A:$A,'Data Repository Table'!$A$7,'Data Repository Table'!$C:$C,$A$35,'Data Repository Table'!$G:$G,$C$36,'Data Repository Table'!$H:$H,$D$36,'Data Repository Table'!$D:$D,'Expenses Analysis'!L12)</f>
        <v>1034512.9923375</v>
      </c>
      <c r="M36" s="19">
        <f>SUMIFS('Data Repository Table'!$J:$J,'Data Repository Table'!$A:$A,'Data Repository Table'!$A$7,'Data Repository Table'!$C:$C,$A$35,'Data Repository Table'!$G:$G,$C$36,'Data Repository Table'!$H:$H,$D$36,'Data Repository Table'!$D:$D,'Expenses Analysis'!M12)</f>
        <v>888365.66788124992</v>
      </c>
      <c r="N36" s="19">
        <f>SUMIFS('Data Repository Table'!$J:$J,'Data Repository Table'!$A:$A,'Data Repository Table'!$A$7,'Data Repository Table'!$C:$C,$A$35,'Data Repository Table'!$G:$G,$C$36,'Data Repository Table'!$H:$H,$D$36,'Data Repository Table'!$D:$D,'Expenses Analysis'!N12)</f>
        <v>1248956.7417843752</v>
      </c>
      <c r="O36" s="19">
        <f>SUMIFS('Data Repository Table'!$J:$J,'Data Repository Table'!$A:$A,'Data Repository Table'!$A$7,'Data Repository Table'!$C:$C,$A$35,'Data Repository Table'!$G:$G,$C$36,'Data Repository Table'!$H:$H,$D$36,'Data Repository Table'!$D:$D,'Expenses Analysis'!O12)</f>
        <v>680069.70427499991</v>
      </c>
      <c r="P36" s="19">
        <f>SUMIFS('Data Repository Table'!$J:$J,'Data Repository Table'!$A:$A,'Data Repository Table'!$A$7,'Data Repository Table'!$C:$C,$A$35,'Data Repository Table'!$G:$G,$C$36,'Data Repository Table'!$H:$H,$D$36,'Data Repository Table'!$D:$D,'Expenses Analysis'!P12)</f>
        <v>878169.84401249979</v>
      </c>
      <c r="Q36" s="19">
        <f>SUMIFS('Data Repository Table'!$J:$J,'Data Repository Table'!$A:$A,'Data Repository Table'!$A$7,'Data Repository Table'!$C:$C,$A$35,'Data Repository Table'!$G:$G,$C$36,'Data Repository Table'!$H:$H,$D$36,'Data Repository Table'!$D:$D,'Expenses Analysis'!Q12)</f>
        <v>1253465.5146975003</v>
      </c>
      <c r="R36" s="19">
        <f t="shared" ref="R36:R42" si="5">SUM(F36:Q36)</f>
        <v>10834063.805491872</v>
      </c>
      <c r="S36" s="79"/>
      <c r="T36" s="79"/>
      <c r="U36" s="79"/>
      <c r="V36" s="79"/>
      <c r="W36" s="79"/>
    </row>
    <row r="37" spans="1:23" x14ac:dyDescent="0.25">
      <c r="A37" s="80" t="s">
        <v>48</v>
      </c>
      <c r="B37" s="80" t="s">
        <v>49</v>
      </c>
      <c r="C37" s="80" t="s">
        <v>53</v>
      </c>
      <c r="D37" s="80" t="s">
        <v>55</v>
      </c>
      <c r="E37" s="103"/>
      <c r="F37" s="19">
        <f>SUMIFS('Data Repository Table'!$J:$J,'Data Repository Table'!$A:$A,'Data Repository Table'!$A$7,'Data Repository Table'!$C:$C,$A$35,'Data Repository Table'!$G:$G,$C$37,'Data Repository Table'!$H:$H,$D$37,'Data Repository Table'!$D:$D,'Expenses Analysis'!F12)</f>
        <v>829385.88554250007</v>
      </c>
      <c r="G37" s="19">
        <f>SUMIFS('Data Repository Table'!$J:$J,'Data Repository Table'!$A:$A,'Data Repository Table'!$A$7,'Data Repository Table'!$C:$C,$A$35,'Data Repository Table'!$G:$G,$C$37,'Data Repository Table'!$H:$H,$D$37,'Data Repository Table'!$D:$D,'Expenses Analysis'!G12)</f>
        <v>660748.90166999993</v>
      </c>
      <c r="H37" s="19">
        <f>SUMIFS('Data Repository Table'!$J:$J,'Data Repository Table'!$A:$A,'Data Repository Table'!$A$7,'Data Repository Table'!$C:$C,$A$35,'Data Repository Table'!$G:$G,$C$37,'Data Repository Table'!$H:$H,$D$37,'Data Repository Table'!$D:$D,'Expenses Analysis'!H12)</f>
        <v>893175.96010499995</v>
      </c>
      <c r="I37" s="19">
        <f>SUMIFS('Data Repository Table'!$J:$J,'Data Repository Table'!$A:$A,'Data Repository Table'!$A$7,'Data Repository Table'!$C:$C,$A$35,'Data Repository Table'!$G:$G,$C$37,'Data Repository Table'!$H:$H,$D$37,'Data Repository Table'!$D:$D,'Expenses Analysis'!I12)</f>
        <v>751290.50353499991</v>
      </c>
      <c r="J37" s="19">
        <f>SUMIFS('Data Repository Table'!$J:$J,'Data Repository Table'!$A:$A,'Data Repository Table'!$A$7,'Data Repository Table'!$C:$C,$A$35,'Data Repository Table'!$G:$G,$C$37,'Data Repository Table'!$H:$H,$D$37,'Data Repository Table'!$D:$D,'Expenses Analysis'!J12)</f>
        <v>638877.80224125006</v>
      </c>
      <c r="K37" s="19">
        <f>SUMIFS('Data Repository Table'!$J:$J,'Data Repository Table'!$A:$A,'Data Repository Table'!$A$7,'Data Repository Table'!$C:$C,$A$35,'Data Repository Table'!$G:$G,$C$37,'Data Repository Table'!$H:$H,$D$37,'Data Repository Table'!$D:$D,'Expenses Analysis'!K12)</f>
        <v>717746.26218750002</v>
      </c>
      <c r="L37" s="19">
        <f>SUMIFS('Data Repository Table'!$J:$J,'Data Repository Table'!$A:$A,'Data Repository Table'!$A$7,'Data Repository Table'!$C:$C,$A$35,'Data Repository Table'!$G:$G,$C$37,'Data Repository Table'!$H:$H,$D$37,'Data Repository Table'!$D:$D,'Expenses Analysis'!L12)</f>
        <v>957882.40031249996</v>
      </c>
      <c r="M37" s="19">
        <f>SUMIFS('Data Repository Table'!$J:$J,'Data Repository Table'!$A:$A,'Data Repository Table'!$A$7,'Data Repository Table'!$C:$C,$A$35,'Data Repository Table'!$G:$G,$C$37,'Data Repository Table'!$H:$H,$D$37,'Data Repository Table'!$D:$D,'Expenses Analysis'!M12)</f>
        <v>822560.80359374988</v>
      </c>
      <c r="N37" s="19">
        <f>SUMIFS('Data Repository Table'!$J:$J,'Data Repository Table'!$A:$A,'Data Repository Table'!$A$7,'Data Repository Table'!$C:$C,$A$35,'Data Repository Table'!$G:$G,$C$37,'Data Repository Table'!$H:$H,$D$37,'Data Repository Table'!$D:$D,'Expenses Analysis'!N12)</f>
        <v>1156441.4275781249</v>
      </c>
      <c r="O37" s="19">
        <f>SUMIFS('Data Repository Table'!$J:$J,'Data Repository Table'!$A:$A,'Data Repository Table'!$A$7,'Data Repository Table'!$C:$C,$A$35,'Data Repository Table'!$G:$G,$C$37,'Data Repository Table'!$H:$H,$D$37,'Data Repository Table'!$D:$D,'Expenses Analysis'!O12)</f>
        <v>629694.17062500003</v>
      </c>
      <c r="P37" s="19">
        <f>SUMIFS('Data Repository Table'!$J:$J,'Data Repository Table'!$A:$A,'Data Repository Table'!$A$7,'Data Repository Table'!$C:$C,$A$35,'Data Repository Table'!$G:$G,$C$37,'Data Repository Table'!$H:$H,$D$37,'Data Repository Table'!$D:$D,'Expenses Analysis'!P12)</f>
        <v>813120.22593749978</v>
      </c>
      <c r="Q37" s="19">
        <f>SUMIFS('Data Repository Table'!$J:$J,'Data Repository Table'!$A:$A,'Data Repository Table'!$A$7,'Data Repository Table'!$C:$C,$A$35,'Data Repository Table'!$G:$G,$C$37,'Data Repository Table'!$H:$H,$D$37,'Data Repository Table'!$D:$D,'Expenses Analysis'!Q12)</f>
        <v>1160616.2173125001</v>
      </c>
      <c r="R37" s="19">
        <f t="shared" si="5"/>
        <v>10031540.560640626</v>
      </c>
      <c r="S37" s="79"/>
      <c r="T37" s="79"/>
      <c r="U37" s="79"/>
      <c r="V37" s="79"/>
      <c r="W37" s="79"/>
    </row>
    <row r="38" spans="1:23" x14ac:dyDescent="0.25">
      <c r="A38" s="80" t="s">
        <v>48</v>
      </c>
      <c r="B38" s="80" t="s">
        <v>49</v>
      </c>
      <c r="C38" s="80" t="s">
        <v>56</v>
      </c>
      <c r="D38" s="80" t="s">
        <v>57</v>
      </c>
      <c r="E38" s="103"/>
      <c r="F38" s="19">
        <f>SUMIFS('Data Repository Table'!$J:$J,'Data Repository Table'!$A:$A,'Data Repository Table'!$A$7,'Data Repository Table'!$C:$C,$A$35,'Data Repository Table'!$G:$G,$C$38,'Data Repository Table'!$H:$H,$D$38,'Data Repository Table'!$D:$D,'Expenses Analysis'!F12)</f>
        <v>716589.40510871995</v>
      </c>
      <c r="G38" s="19">
        <f>SUMIFS('Data Repository Table'!$J:$J,'Data Repository Table'!$A:$A,'Data Repository Table'!$A$7,'Data Repository Table'!$C:$C,$A$35,'Data Repository Table'!$G:$G,$C$38,'Data Repository Table'!$H:$H,$D$38,'Data Repository Table'!$D:$D,'Expenses Analysis'!G12)</f>
        <v>570887.05104287993</v>
      </c>
      <c r="H38" s="19">
        <f>SUMIFS('Data Repository Table'!$J:$J,'Data Repository Table'!$A:$A,'Data Repository Table'!$A$7,'Data Repository Table'!$C:$C,$A$35,'Data Repository Table'!$G:$G,$C$38,'Data Repository Table'!$H:$H,$D$38,'Data Repository Table'!$D:$D,'Expenses Analysis'!H12)</f>
        <v>771704.02953071985</v>
      </c>
      <c r="I38" s="19">
        <f>SUMIFS('Data Repository Table'!$J:$J,'Data Repository Table'!$A:$A,'Data Repository Table'!$A$7,'Data Repository Table'!$C:$C,$A$35,'Data Repository Table'!$G:$G,$C$38,'Data Repository Table'!$H:$H,$D$38,'Data Repository Table'!$D:$D,'Expenses Analysis'!I12)</f>
        <v>649114.99505423987</v>
      </c>
      <c r="J38" s="19">
        <f>SUMIFS('Data Repository Table'!$J:$J,'Data Repository Table'!$A:$A,'Data Repository Table'!$A$7,'Data Repository Table'!$C:$C,$A$35,'Data Repository Table'!$G:$G,$C$38,'Data Repository Table'!$H:$H,$D$38,'Data Repository Table'!$D:$D,'Expenses Analysis'!J12)</f>
        <v>551990.42113644001</v>
      </c>
      <c r="K38" s="19">
        <f>SUMIFS('Data Repository Table'!$J:$J,'Data Repository Table'!$A:$A,'Data Repository Table'!$A$7,'Data Repository Table'!$C:$C,$A$35,'Data Repository Table'!$G:$G,$C$38,'Data Repository Table'!$H:$H,$D$38,'Data Repository Table'!$D:$D,'Expenses Analysis'!K12)</f>
        <v>620132.77052999998</v>
      </c>
      <c r="L38" s="19">
        <f>SUMIFS('Data Repository Table'!$J:$J,'Data Repository Table'!$A:$A,'Data Repository Table'!$A$7,'Data Repository Table'!$C:$C,$A$35,'Data Repository Table'!$G:$G,$C$38,'Data Repository Table'!$H:$H,$D$38,'Data Repository Table'!$D:$D,'Expenses Analysis'!L12)</f>
        <v>827610.39387000003</v>
      </c>
      <c r="M38" s="19">
        <f>SUMIFS('Data Repository Table'!$J:$J,'Data Repository Table'!$A:$A,'Data Repository Table'!$A$7,'Data Repository Table'!$C:$C,$A$35,'Data Repository Table'!$G:$G,$C$38,'Data Repository Table'!$H:$H,$D$38,'Data Repository Table'!$D:$D,'Expenses Analysis'!M12)</f>
        <v>710692.53430499986</v>
      </c>
      <c r="N38" s="19">
        <f>SUMIFS('Data Repository Table'!$J:$J,'Data Repository Table'!$A:$A,'Data Repository Table'!$A$7,'Data Repository Table'!$C:$C,$A$35,'Data Repository Table'!$G:$G,$C$38,'Data Repository Table'!$H:$H,$D$38,'Data Repository Table'!$D:$D,'Expenses Analysis'!N12)</f>
        <v>999165.39342749992</v>
      </c>
      <c r="O38" s="19">
        <f>SUMIFS('Data Repository Table'!$J:$J,'Data Repository Table'!$A:$A,'Data Repository Table'!$A$7,'Data Repository Table'!$C:$C,$A$35,'Data Repository Table'!$G:$G,$C$38,'Data Repository Table'!$H:$H,$D$38,'Data Repository Table'!$D:$D,'Expenses Analysis'!O12)</f>
        <v>544055.76341999997</v>
      </c>
      <c r="P38" s="19">
        <f>SUMIFS('Data Repository Table'!$J:$J,'Data Repository Table'!$A:$A,'Data Repository Table'!$A$7,'Data Repository Table'!$C:$C,$A$35,'Data Repository Table'!$G:$G,$C$38,'Data Repository Table'!$H:$H,$D$38,'Data Repository Table'!$D:$D,'Expenses Analysis'!P12)</f>
        <v>702535.87520999974</v>
      </c>
      <c r="Q38" s="19">
        <f>SUMIFS('Data Repository Table'!$J:$J,'Data Repository Table'!$A:$A,'Data Repository Table'!$A$7,'Data Repository Table'!$C:$C,$A$35,'Data Repository Table'!$G:$G,$C$38,'Data Repository Table'!$H:$H,$D$38,'Data Repository Table'!$D:$D,'Expenses Analysis'!Q12)</f>
        <v>1002772.411758</v>
      </c>
      <c r="R38" s="19">
        <f t="shared" si="5"/>
        <v>8667251.0443934985</v>
      </c>
      <c r="S38" s="79"/>
      <c r="T38" s="79"/>
      <c r="U38" s="79"/>
      <c r="V38" s="79"/>
      <c r="W38" s="79"/>
    </row>
    <row r="39" spans="1:23" x14ac:dyDescent="0.25">
      <c r="A39" s="80" t="s">
        <v>48</v>
      </c>
      <c r="B39" s="80" t="s">
        <v>49</v>
      </c>
      <c r="C39" s="80" t="s">
        <v>56</v>
      </c>
      <c r="D39" s="80" t="s">
        <v>58</v>
      </c>
      <c r="E39" s="103"/>
      <c r="F39" s="19">
        <f>SUMIFS('Data Repository Table'!$J:$J,'Data Repository Table'!$A:$A,'Data Repository Table'!$A$7,'Data Repository Table'!$C:$C,$A$35,'Data Repository Table'!$G:$G,$C$39,'Data Repository Table'!$H:$H,$D$39,'Data Repository Table'!$D:$D,'Expenses Analysis'!F12)</f>
        <v>251329.05622500001</v>
      </c>
      <c r="G39" s="19">
        <f>SUMIFS('Data Repository Table'!$J:$J,'Data Repository Table'!$A:$A,'Data Repository Table'!$A$7,'Data Repository Table'!$C:$C,$A$35,'Data Repository Table'!$G:$G,$C$39,'Data Repository Table'!$H:$H,$D$39,'Data Repository Table'!$D:$D,'Expenses Analysis'!G12)</f>
        <v>200226.9399</v>
      </c>
      <c r="H39" s="19">
        <f>SUMIFS('Data Repository Table'!$J:$J,'Data Repository Table'!$A:$A,'Data Repository Table'!$A$7,'Data Repository Table'!$C:$C,$A$35,'Data Repository Table'!$G:$G,$C$39,'Data Repository Table'!$H:$H,$D$39,'Data Repository Table'!$D:$D,'Expenses Analysis'!H12)</f>
        <v>270659.38184999995</v>
      </c>
      <c r="I39" s="19">
        <f>SUMIFS('Data Repository Table'!$J:$J,'Data Repository Table'!$A:$A,'Data Repository Table'!$A$7,'Data Repository Table'!$C:$C,$A$35,'Data Repository Table'!$G:$G,$C$39,'Data Repository Table'!$H:$H,$D$39,'Data Repository Table'!$D:$D,'Expenses Analysis'!I12)</f>
        <v>227663.78894999996</v>
      </c>
      <c r="J39" s="19">
        <f>SUMIFS('Data Repository Table'!$J:$J,'Data Repository Table'!$A:$A,'Data Repository Table'!$A$7,'Data Repository Table'!$C:$C,$A$35,'Data Repository Table'!$G:$G,$C$39,'Data Repository Table'!$H:$H,$D$39,'Data Repository Table'!$D:$D,'Expenses Analysis'!J12)</f>
        <v>193599.33401250001</v>
      </c>
      <c r="K39" s="19">
        <f>SUMIFS('Data Repository Table'!$J:$J,'Data Repository Table'!$A:$A,'Data Repository Table'!$A$7,'Data Repository Table'!$C:$C,$A$35,'Data Repository Table'!$G:$G,$C$39,'Data Repository Table'!$H:$H,$D$39,'Data Repository Table'!$D:$D,'Expenses Analysis'!K12)</f>
        <v>143549.25243750002</v>
      </c>
      <c r="L39" s="19">
        <f>SUMIFS('Data Repository Table'!$J:$J,'Data Repository Table'!$A:$A,'Data Repository Table'!$A$7,'Data Repository Table'!$C:$C,$A$35,'Data Repository Table'!$G:$G,$C$39,'Data Repository Table'!$H:$H,$D$39,'Data Repository Table'!$D:$D,'Expenses Analysis'!L12)</f>
        <v>153261.18405000001</v>
      </c>
      <c r="M39" s="19">
        <f>SUMIFS('Data Repository Table'!$J:$J,'Data Repository Table'!$A:$A,'Data Repository Table'!$A$7,'Data Repository Table'!$C:$C,$A$35,'Data Repository Table'!$G:$G,$C$39,'Data Repository Table'!$H:$H,$D$39,'Data Repository Table'!$D:$D,'Expenses Analysis'!M12)</f>
        <v>131609.72857499999</v>
      </c>
      <c r="N39" s="19">
        <f>SUMIFS('Data Repository Table'!$J:$J,'Data Repository Table'!$A:$A,'Data Repository Table'!$A$7,'Data Repository Table'!$C:$C,$A$35,'Data Repository Table'!$G:$G,$C$39,'Data Repository Table'!$H:$H,$D$39,'Data Repository Table'!$D:$D,'Expenses Analysis'!N12)</f>
        <v>185030.62841250002</v>
      </c>
      <c r="O39" s="19">
        <f>SUMIFS('Data Repository Table'!$J:$J,'Data Repository Table'!$A:$A,'Data Repository Table'!$A$7,'Data Repository Table'!$C:$C,$A$35,'Data Repository Table'!$G:$G,$C$39,'Data Repository Table'!$H:$H,$D$39,'Data Repository Table'!$D:$D,'Expenses Analysis'!O12)</f>
        <v>100751.0673</v>
      </c>
      <c r="P39" s="19">
        <f>SUMIFS('Data Repository Table'!$J:$J,'Data Repository Table'!$A:$A,'Data Repository Table'!$A$7,'Data Repository Table'!$C:$C,$A$35,'Data Repository Table'!$G:$G,$C$39,'Data Repository Table'!$H:$H,$D$39,'Data Repository Table'!$D:$D,'Expenses Analysis'!P12)</f>
        <v>130099.23614999997</v>
      </c>
      <c r="Q39" s="19">
        <f>SUMIFS('Data Repository Table'!$J:$J,'Data Repository Table'!$A:$A,'Data Repository Table'!$A$7,'Data Repository Table'!$C:$C,$A$35,'Data Repository Table'!$G:$G,$C$39,'Data Repository Table'!$H:$H,$D$39,'Data Repository Table'!$D:$D,'Expenses Analysis'!Q12)</f>
        <v>232123.24346250005</v>
      </c>
      <c r="R39" s="19">
        <f t="shared" si="5"/>
        <v>2219902.8413250004</v>
      </c>
      <c r="S39" s="79"/>
      <c r="T39" s="79"/>
      <c r="U39" s="79"/>
      <c r="V39" s="79"/>
      <c r="W39" s="79"/>
    </row>
    <row r="40" spans="1:23" x14ac:dyDescent="0.25">
      <c r="A40" s="80" t="s">
        <v>48</v>
      </c>
      <c r="B40" s="80" t="s">
        <v>49</v>
      </c>
      <c r="C40" s="80" t="s">
        <v>56</v>
      </c>
      <c r="D40" s="80" t="s">
        <v>59</v>
      </c>
      <c r="E40" s="103"/>
      <c r="F40" s="19">
        <f>SUMIFS('Data Repository Table'!$J:$J,'Data Repository Table'!$A:$A,'Data Repository Table'!$A$7,'Data Repository Table'!$C:$C,$A$35,'Data Repository Table'!$G:$G,$C$40,'Data Repository Table'!$H:$H,$D$40,'Data Repository Table'!$D:$D,'Expenses Analysis'!F12)</f>
        <v>623296.05943799997</v>
      </c>
      <c r="G40" s="19">
        <f>SUMIFS('Data Repository Table'!$J:$J,'Data Repository Table'!$A:$A,'Data Repository Table'!$A$7,'Data Repository Table'!$C:$C,$A$35,'Data Repository Table'!$G:$G,$C$40,'Data Repository Table'!$H:$H,$D$40,'Data Repository Table'!$D:$D,'Expenses Analysis'!G12)</f>
        <v>496562.81095199991</v>
      </c>
      <c r="H40" s="19">
        <f>SUMIFS('Data Repository Table'!$J:$J,'Data Repository Table'!$A:$A,'Data Repository Table'!$A$7,'Data Repository Table'!$C:$C,$A$35,'Data Repository Table'!$G:$G,$C$40,'Data Repository Table'!$H:$H,$D$40,'Data Repository Table'!$D:$D,'Expenses Analysis'!H12)</f>
        <v>671235.2669879999</v>
      </c>
      <c r="I40" s="19">
        <f>SUMIFS('Data Repository Table'!$J:$J,'Data Repository Table'!$A:$A,'Data Repository Table'!$A$7,'Data Repository Table'!$C:$C,$A$35,'Data Repository Table'!$G:$G,$C$40,'Data Repository Table'!$H:$H,$D$40,'Data Repository Table'!$D:$D,'Expenses Analysis'!I12)</f>
        <v>564606.19659599988</v>
      </c>
      <c r="J40" s="19">
        <f>SUMIFS('Data Repository Table'!$J:$J,'Data Repository Table'!$A:$A,'Data Repository Table'!$A$7,'Data Repository Table'!$C:$C,$A$35,'Data Repository Table'!$G:$G,$C$40,'Data Repository Table'!$H:$H,$D$40,'Data Repository Table'!$D:$D,'Expenses Analysis'!J12)</f>
        <v>480126.34835100005</v>
      </c>
      <c r="K40" s="19">
        <f>SUMIFS('Data Repository Table'!$J:$J,'Data Repository Table'!$A:$A,'Data Repository Table'!$A$7,'Data Repository Table'!$C:$C,$A$35,'Data Repository Table'!$G:$G,$C$40,'Data Repository Table'!$H:$H,$D$40,'Data Repository Table'!$D:$D,'Expenses Analysis'!K12)</f>
        <v>356002.146045</v>
      </c>
      <c r="L40" s="19">
        <f>SUMIFS('Data Repository Table'!$J:$J,'Data Repository Table'!$A:$A,'Data Repository Table'!$A$7,'Data Repository Table'!$C:$C,$A$35,'Data Repository Table'!$G:$G,$C$40,'Data Repository Table'!$H:$H,$D$40,'Data Repository Table'!$D:$D,'Expenses Analysis'!L12)</f>
        <v>380087.73644399998</v>
      </c>
      <c r="M40" s="19">
        <f>SUMIFS('Data Repository Table'!$J:$J,'Data Repository Table'!$A:$A,'Data Repository Table'!$A$7,'Data Repository Table'!$C:$C,$A$35,'Data Repository Table'!$G:$G,$C$40,'Data Repository Table'!$H:$H,$D$40,'Data Repository Table'!$D:$D,'Expenses Analysis'!M12)</f>
        <v>326392.12686599995</v>
      </c>
      <c r="N40" s="19">
        <f>SUMIFS('Data Repository Table'!$J:$J,'Data Repository Table'!$A:$A,'Data Repository Table'!$A$7,'Data Repository Table'!$C:$C,$A$35,'Data Repository Table'!$G:$G,$C$40,'Data Repository Table'!$H:$H,$D$40,'Data Repository Table'!$D:$D,'Expenses Analysis'!N12)</f>
        <v>458875.95846300002</v>
      </c>
      <c r="O40" s="19">
        <f>SUMIFS('Data Repository Table'!$J:$J,'Data Repository Table'!$A:$A,'Data Repository Table'!$A$7,'Data Repository Table'!$C:$C,$A$35,'Data Repository Table'!$G:$G,$C$40,'Data Repository Table'!$H:$H,$D$40,'Data Repository Table'!$D:$D,'Expenses Analysis'!O12)</f>
        <v>249862.64690399999</v>
      </c>
      <c r="P40" s="19">
        <f>SUMIFS('Data Repository Table'!$J:$J,'Data Repository Table'!$A:$A,'Data Repository Table'!$A$7,'Data Repository Table'!$C:$C,$A$35,'Data Repository Table'!$G:$G,$C$40,'Data Repository Table'!$H:$H,$D$40,'Data Repository Table'!$D:$D,'Expenses Analysis'!P12)</f>
        <v>322646.10565199988</v>
      </c>
      <c r="Q40" s="19">
        <f>SUMIFS('Data Repository Table'!$J:$J,'Data Repository Table'!$A:$A,'Data Repository Table'!$A$7,'Data Repository Table'!$C:$C,$A$35,'Data Repository Table'!$G:$G,$C$40,'Data Repository Table'!$H:$H,$D$40,'Data Repository Table'!$D:$D,'Expenses Analysis'!Q12)</f>
        <v>575665.6437870001</v>
      </c>
      <c r="R40" s="19">
        <f t="shared" si="5"/>
        <v>5505359.0464859996</v>
      </c>
      <c r="S40" s="79"/>
      <c r="T40" s="79"/>
      <c r="U40" s="79"/>
      <c r="V40" s="79"/>
      <c r="W40" s="79"/>
    </row>
    <row r="41" spans="1:23" x14ac:dyDescent="0.25">
      <c r="A41" s="80" t="s">
        <v>48</v>
      </c>
      <c r="B41" s="80" t="s">
        <v>49</v>
      </c>
      <c r="C41" s="80" t="s">
        <v>56</v>
      </c>
      <c r="D41" s="80" t="s">
        <v>60</v>
      </c>
      <c r="E41" s="103"/>
      <c r="F41" s="19">
        <f>SUMIFS('Data Repository Table'!$J:$J,'Data Repository Table'!$A:$A,'Data Repository Table'!$A$7,'Data Repository Table'!$C:$C,$A$35,'Data Repository Table'!$G:$G,$C$41,'Data Repository Table'!$H:$H,$D$41,'Data Repository Table'!$D:$D,'Expenses Analysis'!F12)</f>
        <v>211116.407229</v>
      </c>
      <c r="G41" s="19">
        <f>SUMIFS('Data Repository Table'!$J:$J,'Data Repository Table'!$A:$A,'Data Repository Table'!$A$7,'Data Repository Table'!$C:$C,$A$35,'Data Repository Table'!$G:$G,$C$41,'Data Repository Table'!$H:$H,$D$41,'Data Repository Table'!$D:$D,'Expenses Analysis'!G12)</f>
        <v>168190.62951599999</v>
      </c>
      <c r="H41" s="19">
        <f>SUMIFS('Data Repository Table'!$J:$J,'Data Repository Table'!$A:$A,'Data Repository Table'!$A$7,'Data Repository Table'!$C:$C,$A$35,'Data Repository Table'!$G:$G,$C$41,'Data Repository Table'!$H:$H,$D$41,'Data Repository Table'!$D:$D,'Expenses Analysis'!H12)</f>
        <v>227353.88075399998</v>
      </c>
      <c r="I41" s="19">
        <f>SUMIFS('Data Repository Table'!$J:$J,'Data Repository Table'!$A:$A,'Data Repository Table'!$A$7,'Data Repository Table'!$C:$C,$A$35,'Data Repository Table'!$G:$G,$C$41,'Data Repository Table'!$H:$H,$D$41,'Data Repository Table'!$D:$D,'Expenses Analysis'!I12)</f>
        <v>191237.58271799999</v>
      </c>
      <c r="J41" s="19">
        <f>SUMIFS('Data Repository Table'!$J:$J,'Data Repository Table'!$A:$A,'Data Repository Table'!$A$7,'Data Repository Table'!$C:$C,$A$35,'Data Repository Table'!$G:$G,$C$41,'Data Repository Table'!$H:$H,$D$41,'Data Repository Table'!$D:$D,'Expenses Analysis'!J12)</f>
        <v>162623.44057050001</v>
      </c>
      <c r="K41" s="19">
        <f>SUMIFS('Data Repository Table'!$J:$J,'Data Repository Table'!$A:$A,'Data Repository Table'!$A$7,'Data Repository Table'!$C:$C,$A$35,'Data Repository Table'!$G:$G,$C$41,'Data Repository Table'!$H:$H,$D$41,'Data Repository Table'!$D:$D,'Expenses Analysis'!K12)</f>
        <v>120581.37204750002</v>
      </c>
      <c r="L41" s="19">
        <f>SUMIFS('Data Repository Table'!$J:$J,'Data Repository Table'!$A:$A,'Data Repository Table'!$A$7,'Data Repository Table'!$C:$C,$A$35,'Data Repository Table'!$G:$G,$C$41,'Data Repository Table'!$H:$H,$D$41,'Data Repository Table'!$D:$D,'Expenses Analysis'!L12)</f>
        <v>128739.394602</v>
      </c>
      <c r="M41" s="19">
        <f>SUMIFS('Data Repository Table'!$J:$J,'Data Repository Table'!$A:$A,'Data Repository Table'!$A$7,'Data Repository Table'!$C:$C,$A$35,'Data Repository Table'!$G:$G,$C$41,'Data Repository Table'!$H:$H,$D$41,'Data Repository Table'!$D:$D,'Expenses Analysis'!M12)</f>
        <v>110552.17200299999</v>
      </c>
      <c r="N41" s="19">
        <f>SUMIFS('Data Repository Table'!$J:$J,'Data Repository Table'!$A:$A,'Data Repository Table'!$A$7,'Data Repository Table'!$C:$C,$A$35,'Data Repository Table'!$G:$G,$C$41,'Data Repository Table'!$H:$H,$D$41,'Data Repository Table'!$D:$D,'Expenses Analysis'!N12)</f>
        <v>155425.7278665</v>
      </c>
      <c r="O41" s="19">
        <f>SUMIFS('Data Repository Table'!$J:$J,'Data Repository Table'!$A:$A,'Data Repository Table'!$A$7,'Data Repository Table'!$C:$C,$A$35,'Data Repository Table'!$G:$G,$C$41,'Data Repository Table'!$H:$H,$D$41,'Data Repository Table'!$D:$D,'Expenses Analysis'!O12)</f>
        <v>84630.896531999999</v>
      </c>
      <c r="P41" s="19">
        <f>SUMIFS('Data Repository Table'!$J:$J,'Data Repository Table'!$A:$A,'Data Repository Table'!$A$7,'Data Repository Table'!$C:$C,$A$35,'Data Repository Table'!$G:$G,$C$41,'Data Repository Table'!$H:$H,$D$41,'Data Repository Table'!$D:$D,'Expenses Analysis'!P12)</f>
        <v>109283.35836599997</v>
      </c>
      <c r="Q41" s="19">
        <f>SUMIFS('Data Repository Table'!$J:$J,'Data Repository Table'!$A:$A,'Data Repository Table'!$A$7,'Data Repository Table'!$C:$C,$A$35,'Data Repository Table'!$G:$G,$C$41,'Data Repository Table'!$H:$H,$D$41,'Data Repository Table'!$D:$D,'Expenses Analysis'!Q12)</f>
        <v>194983.52450850004</v>
      </c>
      <c r="R41" s="19">
        <f t="shared" si="5"/>
        <v>1864718.386713</v>
      </c>
      <c r="S41" s="79"/>
      <c r="T41" s="79"/>
      <c r="U41" s="79"/>
      <c r="V41" s="79"/>
      <c r="W41" s="79"/>
    </row>
    <row r="42" spans="1:23" ht="15.75" thickBot="1" x14ac:dyDescent="0.3">
      <c r="A42" s="80" t="s">
        <v>48</v>
      </c>
      <c r="B42" s="80" t="s">
        <v>49</v>
      </c>
      <c r="C42" s="80" t="s">
        <v>61</v>
      </c>
      <c r="D42" s="80" t="s">
        <v>62</v>
      </c>
      <c r="E42" s="104"/>
      <c r="F42" s="19">
        <f>SUMIFS('Data Repository Table'!$J:$J,'Data Repository Table'!$A:$A,'Data Repository Table'!$A$7,'Data Repository Table'!$C:$C,$A$35,'Data Repository Table'!$G:$G,$C$42,'Data Repository Table'!$H:$H,$D$42,'Data Repository Table'!$D:$D,'Expenses Analysis'!F12)</f>
        <v>3015948.6746999999</v>
      </c>
      <c r="G42" s="19">
        <f>SUMIFS('Data Repository Table'!$J:$J,'Data Repository Table'!$A:$A,'Data Repository Table'!$A$7,'Data Repository Table'!$C:$C,$A$35,'Data Repository Table'!$G:$G,$C$42,'Data Repository Table'!$H:$H,$D$42,'Data Repository Table'!$D:$D,'Expenses Analysis'!G12)</f>
        <v>2402723.2787999995</v>
      </c>
      <c r="H42" s="19">
        <f>SUMIFS('Data Repository Table'!$J:$J,'Data Repository Table'!$A:$A,'Data Repository Table'!$A$7,'Data Repository Table'!$C:$C,$A$35,'Data Repository Table'!$G:$G,$C$42,'Data Repository Table'!$H:$H,$D$42,'Data Repository Table'!$D:$D,'Expenses Analysis'!H12)</f>
        <v>3247912.5821999996</v>
      </c>
      <c r="I42" s="19">
        <f>SUMIFS('Data Repository Table'!$J:$J,'Data Repository Table'!$A:$A,'Data Repository Table'!$A$7,'Data Repository Table'!$C:$C,$A$35,'Data Repository Table'!$G:$G,$C$42,'Data Repository Table'!$H:$H,$D$42,'Data Repository Table'!$D:$D,'Expenses Analysis'!I12)</f>
        <v>2731965.4673999995</v>
      </c>
      <c r="J42" s="19">
        <f>SUMIFS('Data Repository Table'!$J:$J,'Data Repository Table'!$A:$A,'Data Repository Table'!$A$7,'Data Repository Table'!$C:$C,$A$35,'Data Repository Table'!$G:$G,$C$42,'Data Repository Table'!$H:$H,$D$42,'Data Repository Table'!$D:$D,'Expenses Analysis'!J12)</f>
        <v>2323192.0081500001</v>
      </c>
      <c r="K42" s="19">
        <f>SUMIFS('Data Repository Table'!$J:$J,'Data Repository Table'!$A:$A,'Data Repository Table'!$A$7,'Data Repository Table'!$C:$C,$A$35,'Data Repository Table'!$G:$G,$C$42,'Data Repository Table'!$H:$H,$D$42,'Data Repository Table'!$D:$D,'Expenses Analysis'!K12)</f>
        <v>1722591.0292499999</v>
      </c>
      <c r="L42" s="19">
        <f>SUMIFS('Data Repository Table'!$J:$J,'Data Repository Table'!$A:$A,'Data Repository Table'!$A$7,'Data Repository Table'!$C:$C,$A$35,'Data Repository Table'!$G:$G,$C$42,'Data Repository Table'!$H:$H,$D$42,'Data Repository Table'!$D:$D,'Expenses Analysis'!L12)</f>
        <v>1839134.2085999998</v>
      </c>
      <c r="M42" s="19">
        <f>SUMIFS('Data Repository Table'!$J:$J,'Data Repository Table'!$A:$A,'Data Repository Table'!$A$7,'Data Repository Table'!$C:$C,$A$35,'Data Repository Table'!$G:$G,$C$42,'Data Repository Table'!$H:$H,$D$42,'Data Repository Table'!$D:$D,'Expenses Analysis'!M12)</f>
        <v>2579316.7429</v>
      </c>
      <c r="N42" s="19">
        <f>SUMIFS('Data Repository Table'!$J:$J,'Data Repository Table'!$A:$A,'Data Repository Table'!$A$7,'Data Repository Table'!$C:$C,$A$35,'Data Repository Table'!$G:$G,$C$42,'Data Repository Table'!$H:$H,$D$42,'Data Repository Table'!$D:$D,'Expenses Analysis'!N12)</f>
        <v>2220367.5409499998</v>
      </c>
      <c r="O42" s="19">
        <f>SUMIFS('Data Repository Table'!$J:$J,'Data Repository Table'!$A:$A,'Data Repository Table'!$A$7,'Data Repository Table'!$C:$C,$A$35,'Data Repository Table'!$G:$G,$C$42,'Data Repository Table'!$H:$H,$D$42,'Data Repository Table'!$D:$D,'Expenses Analysis'!O12)</f>
        <v>2209012.8075999999</v>
      </c>
      <c r="P42" s="19">
        <f>SUMIFS('Data Repository Table'!$J:$J,'Data Repository Table'!$A:$A,'Data Repository Table'!$A$7,'Data Repository Table'!$C:$C,$A$35,'Data Repository Table'!$G:$G,$C$42,'Data Repository Table'!$H:$H,$D$42,'Data Repository Table'!$D:$D,'Expenses Analysis'!P12)</f>
        <v>2561190.8338000001</v>
      </c>
      <c r="Q42" s="19">
        <f>SUMIFS('Data Repository Table'!$J:$J,'Data Repository Table'!$A:$A,'Data Repository Table'!$A$7,'Data Repository Table'!$C:$C,$A$35,'Data Repository Table'!$G:$G,$C$42,'Data Repository Table'!$H:$H,$D$42,'Data Repository Table'!$D:$D,'Expenses Analysis'!Q12)</f>
        <v>2785478.9215500001</v>
      </c>
      <c r="R42" s="19">
        <f t="shared" si="5"/>
        <v>29638834.095899999</v>
      </c>
      <c r="S42" s="79"/>
      <c r="T42" s="79"/>
      <c r="U42" s="79"/>
      <c r="V42" s="79"/>
      <c r="W42" s="79"/>
    </row>
    <row r="43" spans="1:23" s="118" customFormat="1" ht="16.5" thickTop="1" thickBot="1" x14ac:dyDescent="0.3">
      <c r="A43" s="117"/>
      <c r="B43" s="117"/>
      <c r="C43" s="117"/>
      <c r="D43" s="116" t="s">
        <v>79</v>
      </c>
      <c r="E43" s="117"/>
      <c r="F43" s="43">
        <f>SUM(F35:F42)</f>
        <v>8168998.5802924205</v>
      </c>
      <c r="G43" s="43">
        <f t="shared" ref="G43:Q43" si="6">SUM(G35:G42)</f>
        <v>6508016.2729576789</v>
      </c>
      <c r="H43" s="43">
        <f t="shared" si="6"/>
        <v>8797296.0201469176</v>
      </c>
      <c r="I43" s="43">
        <f t="shared" si="6"/>
        <v>7399801.6649996387</v>
      </c>
      <c r="J43" s="43">
        <f t="shared" si="6"/>
        <v>6292597.87327509</v>
      </c>
      <c r="K43" s="43">
        <f t="shared" si="6"/>
        <v>5862551.4695474999</v>
      </c>
      <c r="L43" s="43">
        <f t="shared" si="6"/>
        <v>7198677.8148285002</v>
      </c>
      <c r="M43" s="43">
        <f t="shared" si="6"/>
        <v>7481708.9511677492</v>
      </c>
      <c r="N43" s="43">
        <f t="shared" si="6"/>
        <v>8690888.6165351253</v>
      </c>
      <c r="O43" s="43">
        <f t="shared" si="6"/>
        <v>6732277.631081</v>
      </c>
      <c r="P43" s="43">
        <f t="shared" si="6"/>
        <v>8110761.1219654996</v>
      </c>
      <c r="Q43" s="43">
        <f t="shared" si="6"/>
        <v>9479913.2630085014</v>
      </c>
      <c r="R43" s="43">
        <f>SUM(R35:R42)</f>
        <v>90723489.279805601</v>
      </c>
      <c r="S43" s="117"/>
      <c r="T43" s="117"/>
      <c r="U43" s="117"/>
      <c r="V43" s="117"/>
      <c r="W43" s="117"/>
    </row>
    <row r="44" spans="1:23" ht="45" customHeight="1" thickTop="1" x14ac:dyDescent="0.25">
      <c r="A44" s="152" t="s">
        <v>93</v>
      </c>
      <c r="B44" s="153"/>
      <c r="C44" s="153"/>
      <c r="D44" s="153"/>
      <c r="E44" s="153"/>
      <c r="F44" s="153"/>
      <c r="G44" s="153"/>
      <c r="H44" s="153"/>
      <c r="I44" s="153"/>
      <c r="J44" s="153"/>
      <c r="K44" s="153"/>
      <c r="L44" s="153"/>
      <c r="M44" s="153"/>
      <c r="N44" s="153"/>
      <c r="O44" s="153"/>
      <c r="P44" s="153"/>
      <c r="Q44" s="153"/>
      <c r="R44" s="153"/>
      <c r="S44" s="153"/>
      <c r="T44" s="153"/>
      <c r="U44" s="153"/>
      <c r="V44" s="153"/>
      <c r="W44" s="83"/>
    </row>
    <row r="45" spans="1:23" ht="18.600000000000001" customHeight="1" x14ac:dyDescent="0.25">
      <c r="A45" s="152" t="s">
        <v>94</v>
      </c>
      <c r="B45" s="154"/>
      <c r="C45" s="154"/>
      <c r="D45" s="154"/>
      <c r="E45" s="154"/>
      <c r="F45" s="154"/>
      <c r="G45" s="154"/>
      <c r="H45" s="154"/>
      <c r="I45" s="154"/>
      <c r="J45" s="154"/>
      <c r="K45" s="154"/>
      <c r="L45" s="154"/>
      <c r="M45" s="154"/>
      <c r="N45" s="154"/>
      <c r="O45" s="154"/>
      <c r="P45" s="154"/>
      <c r="Q45" s="154"/>
      <c r="R45" s="154"/>
      <c r="S45" s="154"/>
      <c r="T45" s="154"/>
      <c r="U45" s="154"/>
      <c r="V45" s="154"/>
      <c r="W45" s="154"/>
    </row>
    <row r="46" spans="1:23" ht="38.1" customHeight="1" x14ac:dyDescent="0.25">
      <c r="A46" s="158" t="s">
        <v>95</v>
      </c>
      <c r="B46" s="156"/>
      <c r="C46" s="156"/>
      <c r="D46" s="156"/>
      <c r="E46" s="156"/>
      <c r="F46" s="156"/>
      <c r="G46" s="156"/>
      <c r="H46" s="156"/>
      <c r="I46" s="156"/>
      <c r="J46" s="156"/>
      <c r="K46" s="156"/>
      <c r="L46" s="156"/>
      <c r="M46" s="156"/>
      <c r="N46" s="113"/>
      <c r="O46" s="113"/>
      <c r="P46" s="113"/>
      <c r="Q46" s="113"/>
      <c r="R46" s="113"/>
      <c r="S46" s="113"/>
      <c r="T46" s="113"/>
      <c r="U46" s="113"/>
      <c r="V46" s="113"/>
      <c r="W46" s="113"/>
    </row>
    <row r="47" spans="1:23" x14ac:dyDescent="0.25">
      <c r="A47" s="85" t="s">
        <v>20</v>
      </c>
      <c r="B47" s="85" t="s">
        <v>77</v>
      </c>
      <c r="C47" s="85" t="s">
        <v>50</v>
      </c>
      <c r="D47" s="85" t="s">
        <v>92</v>
      </c>
      <c r="E47" s="84"/>
      <c r="F47" s="98">
        <v>41456</v>
      </c>
      <c r="G47" s="98">
        <v>41487</v>
      </c>
      <c r="H47" s="98">
        <v>41518</v>
      </c>
      <c r="I47" s="98">
        <v>41548</v>
      </c>
      <c r="J47" s="98">
        <v>41579</v>
      </c>
      <c r="K47" s="98">
        <v>41609</v>
      </c>
      <c r="L47" s="98">
        <v>41640</v>
      </c>
      <c r="M47" s="98">
        <v>41671</v>
      </c>
      <c r="N47" s="98">
        <v>41699</v>
      </c>
      <c r="O47" s="98">
        <v>41730</v>
      </c>
      <c r="P47" s="98">
        <v>41760</v>
      </c>
      <c r="Q47" s="98">
        <v>41791</v>
      </c>
      <c r="R47" s="99"/>
      <c r="S47" s="84"/>
      <c r="T47" s="84"/>
      <c r="U47" s="84"/>
      <c r="V47" s="84"/>
      <c r="W47" s="84"/>
    </row>
    <row r="48" spans="1:23" x14ac:dyDescent="0.25">
      <c r="A48" s="85"/>
      <c r="B48" s="85"/>
      <c r="C48" s="85"/>
      <c r="D48" s="84"/>
      <c r="E48" s="84"/>
      <c r="F48" s="99"/>
      <c r="G48" s="99"/>
      <c r="H48" s="99"/>
      <c r="I48" s="99"/>
      <c r="J48" s="99"/>
      <c r="K48" s="99"/>
      <c r="L48" s="99"/>
      <c r="M48" s="99"/>
      <c r="N48" s="99"/>
      <c r="O48" s="99"/>
      <c r="P48" s="99"/>
      <c r="Q48" s="99"/>
      <c r="R48" s="101" t="s">
        <v>79</v>
      </c>
      <c r="S48" s="84"/>
      <c r="T48" s="84"/>
      <c r="U48" s="84"/>
      <c r="V48" s="84"/>
      <c r="W48" s="84"/>
    </row>
    <row r="49" spans="1:23" x14ac:dyDescent="0.25">
      <c r="A49" s="80" t="s">
        <v>96</v>
      </c>
      <c r="B49" s="80" t="s">
        <v>49</v>
      </c>
      <c r="C49" s="80" t="s">
        <v>51</v>
      </c>
      <c r="D49" s="80" t="s">
        <v>52</v>
      </c>
      <c r="E49" s="79"/>
      <c r="F49" s="19">
        <f>SUMIFS('Data Repository Table'!$J:$J,'Data Repository Table'!$A:$A,'Data Repository Table'!$A$7,'Data Repository Table'!$G:$G,$C$49,'Data Repository Table'!$H:$H,$D$49,'Data Repository Table'!$D:$D,F47)</f>
        <v>4752382.6895514736</v>
      </c>
      <c r="G49" s="19">
        <f>SUMIFS('Data Repository Table'!$J:$J,'Data Repository Table'!$A:$A,'Data Repository Table'!$A$7,'Data Repository Table'!$G:$G,$C$49,'Data Repository Table'!$H:$H,$D$49,'Data Repository Table'!$D:$D,G47)</f>
        <v>5167035.0438473243</v>
      </c>
      <c r="H49" s="19">
        <f>SUMIFS('Data Repository Table'!$J:$J,'Data Repository Table'!$A:$A,'Data Repository Table'!$A$7,'Data Repository Table'!$G:$G,$C$49,'Data Repository Table'!$H:$H,$D$49,'Data Repository Table'!$D:$D,H47)</f>
        <v>5477119.2220016234</v>
      </c>
      <c r="I49" s="19">
        <f>SUMIFS('Data Repository Table'!$J:$J,'Data Repository Table'!$A:$A,'Data Repository Table'!$A$7,'Data Repository Table'!$G:$G,$C$49,'Data Repository Table'!$H:$H,$D$49,'Data Repository Table'!$D:$D,I47)</f>
        <v>6217372.1257881755</v>
      </c>
      <c r="J49" s="19">
        <f>SUMIFS('Data Repository Table'!$J:$J,'Data Repository Table'!$A:$A,'Data Repository Table'!$A$7,'Data Repository Table'!$G:$G,$C$49,'Data Repository Table'!$H:$H,$D$49,'Data Repository Table'!$D:$D,J47)</f>
        <v>6351549.5562056992</v>
      </c>
      <c r="K49" s="19">
        <f>SUMIFS('Data Repository Table'!$J:$J,'Data Repository Table'!$A:$A,'Data Repository Table'!$A$7,'Data Repository Table'!$G:$G,$C$49,'Data Repository Table'!$H:$H,$D$49,'Data Repository Table'!$D:$D,K47)</f>
        <v>5473893.9778650012</v>
      </c>
      <c r="L49" s="19">
        <f>SUMIFS('Data Repository Table'!$J:$J,'Data Repository Table'!$A:$A,'Data Repository Table'!$A$7,'Data Repository Table'!$G:$G,$C$49,'Data Repository Table'!$H:$H,$D$49,'Data Repository Table'!$D:$D,L47)</f>
        <v>7073236.3159125</v>
      </c>
      <c r="M49" s="19">
        <f>SUMIFS('Data Repository Table'!$J:$J,'Data Repository Table'!$A:$A,'Data Repository Table'!$A$7,'Data Repository Table'!$G:$G,$C$49,'Data Repository Table'!$H:$H,$D$49,'Data Repository Table'!$D:$D,M47)</f>
        <v>7645099.2339562494</v>
      </c>
      <c r="N49" s="19">
        <f>SUMIFS('Data Repository Table'!$J:$J,'Data Repository Table'!$A:$A,'Data Repository Table'!$A$7,'Data Repository Table'!$G:$G,$C$49,'Data Repository Table'!$H:$H,$D$49,'Data Repository Table'!$D:$D,N47)</f>
        <v>7576081.9643531246</v>
      </c>
      <c r="O49" s="19">
        <f>SUMIFS('Data Repository Table'!$J:$J,'Data Repository Table'!$A:$A,'Data Repository Table'!$A$7,'Data Repository Table'!$G:$G,$C$49,'Data Repository Table'!$H:$H,$D$49,'Data Repository Table'!$D:$D,O47)</f>
        <v>7870566.9194312505</v>
      </c>
      <c r="P49" s="19">
        <f>SUMIFS('Data Repository Table'!$J:$J,'Data Repository Table'!$A:$A,'Data Repository Table'!$A$7,'Data Repository Table'!$G:$G,$C$49,'Data Repository Table'!$H:$H,$D$49,'Data Repository Table'!$D:$D,P47)</f>
        <v>9096355.030431252</v>
      </c>
      <c r="Q49" s="19">
        <f>SUMIFS('Data Repository Table'!$J:$J,'Data Repository Table'!$A:$A,'Data Repository Table'!$A$7,'Data Repository Table'!$G:$G,$C$49,'Data Repository Table'!$H:$H,$D$49,'Data Repository Table'!$D:$D,Q47)</f>
        <v>5712658.1783212498</v>
      </c>
      <c r="R49" s="19">
        <f>SUM(F49:Q49)</f>
        <v>78413350.257664919</v>
      </c>
      <c r="S49" s="79"/>
      <c r="T49" s="79"/>
      <c r="U49" s="79"/>
      <c r="V49" s="79"/>
      <c r="W49" s="79"/>
    </row>
    <row r="50" spans="1:23" x14ac:dyDescent="0.25">
      <c r="A50" s="80" t="s">
        <v>96</v>
      </c>
      <c r="B50" s="80" t="s">
        <v>49</v>
      </c>
      <c r="C50" s="80" t="s">
        <v>53</v>
      </c>
      <c r="D50" s="80" t="s">
        <v>54</v>
      </c>
      <c r="E50" s="79"/>
      <c r="F50" s="19">
        <f>SUMIFS('Data Repository Table'!$J:$J,'Data Repository Table'!$A:$A,'Data Repository Table'!$A$7,'Data Repository Table'!$G:$G,$C$50,'Data Repository Table'!$H:$H,$D$50,'Data Repository Table'!$D:$D,F47)</f>
        <v>2439061.3979192991</v>
      </c>
      <c r="G50" s="19">
        <f>SUMIFS('Data Repository Table'!$J:$J,'Data Repository Table'!$A:$A,'Data Repository Table'!$A$7,'Data Repository Table'!$G:$G,$C$50,'Data Repository Table'!$H:$H,$D$50,'Data Repository Table'!$D:$D,G47)</f>
        <v>2621863.5100085996</v>
      </c>
      <c r="H50" s="19">
        <f>SUMIFS('Data Repository Table'!$J:$J,'Data Repository Table'!$A:$A,'Data Repository Table'!$A$7,'Data Repository Table'!$G:$G,$C$50,'Data Repository Table'!$H:$H,$D$50,'Data Repository Table'!$D:$D,H47)</f>
        <v>2806168.0509719998</v>
      </c>
      <c r="I50" s="19">
        <f>SUMIFS('Data Repository Table'!$J:$J,'Data Repository Table'!$A:$A,'Data Repository Table'!$A$7,'Data Repository Table'!$G:$G,$C$50,'Data Repository Table'!$H:$H,$D$50,'Data Repository Table'!$D:$D,I47)</f>
        <v>3163209.5663784007</v>
      </c>
      <c r="J50" s="19">
        <f>SUMIFS('Data Repository Table'!$J:$J,'Data Repository Table'!$A:$A,'Data Repository Table'!$A$7,'Data Repository Table'!$G:$G,$C$50,'Data Repository Table'!$H:$H,$D$50,'Data Repository Table'!$D:$D,J47)</f>
        <v>3218501.5770913498</v>
      </c>
      <c r="K50" s="19">
        <f>SUMIFS('Data Repository Table'!$J:$J,'Data Repository Table'!$A:$A,'Data Repository Table'!$A$7,'Data Repository Table'!$G:$G,$C$50,'Data Repository Table'!$H:$H,$D$50,'Data Repository Table'!$D:$D,K47)</f>
        <v>2788369.1117025004</v>
      </c>
      <c r="L50" s="19">
        <f>SUMIFS('Data Repository Table'!$J:$J,'Data Repository Table'!$A:$A,'Data Repository Table'!$A$7,'Data Repository Table'!$G:$G,$C$50,'Data Repository Table'!$H:$H,$D$50,'Data Repository Table'!$D:$D,L47)</f>
        <v>3593667.2656375002</v>
      </c>
      <c r="M50" s="19">
        <f>SUMIFS('Data Repository Table'!$J:$J,'Data Repository Table'!$A:$A,'Data Repository Table'!$A$7,'Data Repository Table'!$G:$G,$C$50,'Data Repository Table'!$H:$H,$D$50,'Data Repository Table'!$D:$D,M47)</f>
        <v>3722191.4510812499</v>
      </c>
      <c r="N50" s="19">
        <f>SUMIFS('Data Repository Table'!$J:$J,'Data Repository Table'!$A:$A,'Data Repository Table'!$A$7,'Data Repository Table'!$G:$G,$C$50,'Data Repository Table'!$H:$H,$D$50,'Data Repository Table'!$D:$D,N47)</f>
        <v>3871145.1659843749</v>
      </c>
      <c r="O50" s="19">
        <f>SUMIFS('Data Repository Table'!$J:$J,'Data Repository Table'!$A:$A,'Data Repository Table'!$A$7,'Data Repository Table'!$G:$G,$C$50,'Data Repository Table'!$H:$H,$D$50,'Data Repository Table'!$D:$D,O47)</f>
        <v>3465642.2342250003</v>
      </c>
      <c r="P50" s="19">
        <f>SUMIFS('Data Repository Table'!$J:$J,'Data Repository Table'!$A:$A,'Data Repository Table'!$A$7,'Data Repository Table'!$G:$G,$C$50,'Data Repository Table'!$H:$H,$D$50,'Data Repository Table'!$D:$D,P47)</f>
        <v>4094860.7397625004</v>
      </c>
      <c r="Q50" s="19">
        <f>SUMIFS('Data Repository Table'!$J:$J,'Data Repository Table'!$A:$A,'Data Repository Table'!$A$7,'Data Repository Table'!$G:$G,$C$50,'Data Repository Table'!$H:$H,$D$50,'Data Repository Table'!$D:$D,Q47)</f>
        <v>2932911.3268075003</v>
      </c>
      <c r="R50" s="19">
        <f>SUM(F50:Q50)</f>
        <v>38717591.397570275</v>
      </c>
      <c r="S50" s="79"/>
      <c r="T50" s="137"/>
      <c r="U50" s="79"/>
      <c r="V50" s="79"/>
      <c r="W50" s="79"/>
    </row>
    <row r="51" spans="1:23" x14ac:dyDescent="0.25">
      <c r="A51" s="80" t="s">
        <v>96</v>
      </c>
      <c r="B51" s="80" t="s">
        <v>49</v>
      </c>
      <c r="C51" s="80" t="s">
        <v>53</v>
      </c>
      <c r="D51" s="80" t="s">
        <v>55</v>
      </c>
      <c r="E51" s="79"/>
      <c r="F51" s="19">
        <f>SUMIFS('Data Repository Table'!$J:$J,'Data Repository Table'!$A:$A,'Data Repository Table'!$A$7,'Data Repository Table'!$G:$G,$C$51,'Data Repository Table'!$H:$H,$D$51,'Data Repository Table'!$D:$D,F47)</f>
        <v>2300028.0101369992</v>
      </c>
      <c r="G51" s="19">
        <f>SUMIFS('Data Repository Table'!$J:$J,'Data Repository Table'!$A:$A,'Data Repository Table'!$A$7,'Data Repository Table'!$G:$G,$C$51,'Data Repository Table'!$H:$H,$D$51,'Data Repository Table'!$D:$D,G47)</f>
        <v>2505939.5584575003</v>
      </c>
      <c r="H51" s="19">
        <f>SUMIFS('Data Repository Table'!$J:$J,'Data Repository Table'!$A:$A,'Data Repository Table'!$A$7,'Data Repository Table'!$G:$G,$C$51,'Data Repository Table'!$H:$H,$D$51,'Data Repository Table'!$D:$D,H47)</f>
        <v>2627415.3951704986</v>
      </c>
      <c r="I51" s="19">
        <f>SUMIFS('Data Repository Table'!$J:$J,'Data Repository Table'!$A:$A,'Data Repository Table'!$A$7,'Data Repository Table'!$G:$G,$C$51,'Data Repository Table'!$H:$H,$D$51,'Data Repository Table'!$D:$D,I47)</f>
        <v>2900613.3153855</v>
      </c>
      <c r="J51" s="19">
        <f>SUMIFS('Data Repository Table'!$J:$J,'Data Repository Table'!$A:$A,'Data Repository Table'!$A$7,'Data Repository Table'!$G:$G,$C$51,'Data Repository Table'!$H:$H,$D$51,'Data Repository Table'!$D:$D,J47)</f>
        <v>2940556.1633002497</v>
      </c>
      <c r="K51" s="19">
        <f>SUMIFS('Data Repository Table'!$J:$J,'Data Repository Table'!$A:$A,'Data Repository Table'!$A$7,'Data Repository Table'!$G:$G,$C$51,'Data Repository Table'!$H:$H,$D$51,'Data Repository Table'!$D:$D,K47)</f>
        <v>2582565.0096375002</v>
      </c>
      <c r="L51" s="19">
        <f>SUMIFS('Data Repository Table'!$J:$J,'Data Repository Table'!$A:$A,'Data Repository Table'!$A$7,'Data Repository Table'!$G:$G,$C$51,'Data Repository Table'!$H:$H,$D$51,'Data Repository Table'!$D:$D,L47)</f>
        <v>3446732.8680624999</v>
      </c>
      <c r="M51" s="19">
        <f>SUMIFS('Data Repository Table'!$J:$J,'Data Repository Table'!$A:$A,'Data Repository Table'!$A$7,'Data Repository Table'!$G:$G,$C$51,'Data Repository Table'!$H:$H,$D$51,'Data Repository Table'!$D:$D,M47)</f>
        <v>3483983.4045937499</v>
      </c>
      <c r="N51" s="19">
        <f>SUMIFS('Data Repository Table'!$J:$J,'Data Repository Table'!$A:$A,'Data Repository Table'!$A$7,'Data Repository Table'!$G:$G,$C$51,'Data Repository Table'!$H:$H,$D$51,'Data Repository Table'!$D:$D,N47)</f>
        <v>3640816.4610781251</v>
      </c>
      <c r="O51" s="19">
        <f>SUMIFS('Data Repository Table'!$J:$J,'Data Repository Table'!$A:$A,'Data Repository Table'!$A$7,'Data Repository Table'!$G:$G,$C$51,'Data Repository Table'!$H:$H,$D$51,'Data Repository Table'!$D:$D,O47)</f>
        <v>3250872.5897500003</v>
      </c>
      <c r="P51" s="19">
        <f>SUMIFS('Data Repository Table'!$J:$J,'Data Repository Table'!$A:$A,'Data Repository Table'!$A$7,'Data Repository Table'!$G:$G,$C$51,'Data Repository Table'!$H:$H,$D$51,'Data Repository Table'!$D:$D,P47)</f>
        <v>3812121.7015625001</v>
      </c>
      <c r="Q51" s="19">
        <f>SUMIFS('Data Repository Table'!$J:$J,'Data Repository Table'!$A:$A,'Data Repository Table'!$A$7,'Data Repository Table'!$G:$G,$C$51,'Data Repository Table'!$H:$H,$D$51,'Data Repository Table'!$D:$D,Q47)</f>
        <v>2923183.2132374998</v>
      </c>
      <c r="R51" s="19">
        <f t="shared" ref="R51:R56" si="7">SUM(F51:Q51)</f>
        <v>36414827.690372624</v>
      </c>
      <c r="S51" s="79"/>
      <c r="T51" s="79"/>
      <c r="U51" s="79"/>
      <c r="V51" s="79"/>
      <c r="W51" s="79"/>
    </row>
    <row r="52" spans="1:23" x14ac:dyDescent="0.25">
      <c r="A52" s="80" t="s">
        <v>96</v>
      </c>
      <c r="B52" s="80" t="s">
        <v>49</v>
      </c>
      <c r="C52" s="80" t="s">
        <v>56</v>
      </c>
      <c r="D52" s="80" t="s">
        <v>57</v>
      </c>
      <c r="E52" s="79"/>
      <c r="F52" s="19">
        <f>SUMIFS('Data Repository Table'!$J:$J,'Data Repository Table'!$A:$A,'Data Repository Table'!$A$7,'Data Repository Table'!$G:$G,$C$52,'Data Repository Table'!$H:$H,$D$52,'Data Repository Table'!$D:$D,F47)</f>
        <v>2073604.724326327</v>
      </c>
      <c r="G52" s="19">
        <f>SUMIFS('Data Repository Table'!$J:$J,'Data Repository Table'!$A:$A,'Data Repository Table'!$A$7,'Data Repository Table'!$G:$G,$C$52,'Data Repository Table'!$H:$H,$D$52,'Data Repository Table'!$D:$D,G47)</f>
        <v>2269539.7804914797</v>
      </c>
      <c r="H52" s="19">
        <f>SUMIFS('Data Repository Table'!$J:$J,'Data Repository Table'!$A:$A,'Data Repository Table'!$A$7,'Data Repository Table'!$G:$G,$C$52,'Data Repository Table'!$H:$H,$D$52,'Data Repository Table'!$D:$D,H47)</f>
        <v>2374998.790312151</v>
      </c>
      <c r="I52" s="19">
        <f>SUMIFS('Data Repository Table'!$J:$J,'Data Repository Table'!$A:$A,'Data Repository Table'!$A$7,'Data Repository Table'!$G:$G,$C$52,'Data Repository Table'!$H:$H,$D$52,'Data Repository Table'!$D:$D,I47)</f>
        <v>2645968.110327912</v>
      </c>
      <c r="J52" s="19">
        <f>SUMIFS('Data Repository Table'!$J:$J,'Data Repository Table'!$A:$A,'Data Repository Table'!$A$7,'Data Repository Table'!$G:$G,$C$52,'Data Repository Table'!$H:$H,$D$52,'Data Repository Table'!$D:$D,J47)</f>
        <v>2691801.6955241356</v>
      </c>
      <c r="K52" s="19">
        <f>SUMIFS('Data Repository Table'!$J:$J,'Data Repository Table'!$A:$A,'Data Repository Table'!$A$7,'Data Repository Table'!$G:$G,$C$52,'Data Repository Table'!$H:$H,$D$52,'Data Repository Table'!$D:$D,K47)</f>
        <v>2348808.3419548003</v>
      </c>
      <c r="L52" s="19">
        <f>SUMIFS('Data Repository Table'!$J:$J,'Data Repository Table'!$A:$A,'Data Repository Table'!$A$7,'Data Repository Table'!$G:$G,$C$52,'Data Repository Table'!$H:$H,$D$52,'Data Repository Table'!$D:$D,L47)</f>
        <v>2879996.1652659997</v>
      </c>
      <c r="M52" s="19">
        <f>SUMIFS('Data Repository Table'!$J:$J,'Data Repository Table'!$A:$A,'Data Repository Table'!$A$7,'Data Repository Table'!$G:$G,$C$52,'Data Repository Table'!$H:$H,$D$52,'Data Repository Table'!$D:$D,M47)</f>
        <v>2972957.9397390001</v>
      </c>
      <c r="N52" s="19">
        <f>SUMIFS('Data Repository Table'!$J:$J,'Data Repository Table'!$A:$A,'Data Repository Table'!$A$7,'Data Repository Table'!$G:$G,$C$52,'Data Repository Table'!$H:$H,$D$52,'Data Repository Table'!$D:$D,N47)</f>
        <v>3094867.6019314998</v>
      </c>
      <c r="O52" s="19">
        <f>SUMIFS('Data Repository Table'!$J:$J,'Data Repository Table'!$A:$A,'Data Repository Table'!$A$7,'Data Repository Table'!$G:$G,$C$52,'Data Repository Table'!$H:$H,$D$52,'Data Repository Table'!$D:$D,O47)</f>
        <v>2768358.2978389999</v>
      </c>
      <c r="P52" s="19">
        <f>SUMIFS('Data Repository Table'!$J:$J,'Data Repository Table'!$A:$A,'Data Repository Table'!$A$7,'Data Repository Table'!$G:$G,$C$52,'Data Repository Table'!$H:$H,$D$52,'Data Repository Table'!$D:$D,P47)</f>
        <v>3268026.2100749998</v>
      </c>
      <c r="Q52" s="19">
        <f>SUMIFS('Data Repository Table'!$J:$J,'Data Repository Table'!$A:$A,'Data Repository Table'!$A$7,'Data Repository Table'!$G:$G,$C$52,'Data Repository Table'!$H:$H,$D$52,'Data Repository Table'!$D:$D,Q47)</f>
        <v>2363869.6207261998</v>
      </c>
      <c r="R52" s="19">
        <f t="shared" si="7"/>
        <v>31752797.278513506</v>
      </c>
      <c r="S52" s="79"/>
      <c r="T52" s="79"/>
      <c r="U52" s="79"/>
      <c r="V52" s="79"/>
      <c r="W52" s="79"/>
    </row>
    <row r="53" spans="1:23" x14ac:dyDescent="0.25">
      <c r="A53" s="80" t="s">
        <v>96</v>
      </c>
      <c r="B53" s="80" t="s">
        <v>49</v>
      </c>
      <c r="C53" s="80" t="s">
        <v>56</v>
      </c>
      <c r="D53" s="80" t="s">
        <v>58</v>
      </c>
      <c r="E53" s="79"/>
      <c r="F53" s="19">
        <f>SUMIFS('Data Repository Table'!$J:$J,'Data Repository Table'!$A:$A,'Data Repository Table'!$A$7,'Data Repository Table'!$G:$G,$C$53,'Data Repository Table'!$H:$H,$D$53,'Data Repository Table'!$D:$D,F47)</f>
        <v>1347738.8706587995</v>
      </c>
      <c r="G53" s="19">
        <f>SUMIFS('Data Repository Table'!$J:$J,'Data Repository Table'!$A:$A,'Data Repository Table'!$A$7,'Data Repository Table'!$G:$G,$C$53,'Data Repository Table'!$H:$H,$D$53,'Data Repository Table'!$D:$D,G47)</f>
        <v>1561170.3574350001</v>
      </c>
      <c r="H53" s="19">
        <f>SUMIFS('Data Repository Table'!$J:$J,'Data Repository Table'!$A:$A,'Data Repository Table'!$A$7,'Data Repository Table'!$G:$G,$C$53,'Data Repository Table'!$H:$H,$D$53,'Data Repository Table'!$D:$D,H47)</f>
        <v>1574874.1415601994</v>
      </c>
      <c r="I53" s="19">
        <f>SUMIFS('Data Repository Table'!$J:$J,'Data Repository Table'!$A:$A,'Data Repository Table'!$A$7,'Data Repository Table'!$G:$G,$C$53,'Data Repository Table'!$H:$H,$D$53,'Data Repository Table'!$D:$D,I47)</f>
        <v>1880373.5227742002</v>
      </c>
      <c r="J53" s="19">
        <f>SUMIFS('Data Repository Table'!$J:$J,'Data Repository Table'!$A:$A,'Data Repository Table'!$A$7,'Data Repository Table'!$G:$G,$C$53,'Data Repository Table'!$H:$H,$D$53,'Data Repository Table'!$D:$D,J47)</f>
        <v>1968683.2157081</v>
      </c>
      <c r="K53" s="19">
        <f>SUMIFS('Data Repository Table'!$J:$J,'Data Repository Table'!$A:$A,'Data Repository Table'!$A$7,'Data Repository Table'!$G:$G,$C$53,'Data Repository Table'!$H:$H,$D$53,'Data Repository Table'!$D:$D,K47)</f>
        <v>1158623.1401823002</v>
      </c>
      <c r="L53" s="19">
        <f>SUMIFS('Data Repository Table'!$J:$J,'Data Repository Table'!$A:$A,'Data Repository Table'!$A$7,'Data Repository Table'!$G:$G,$C$53,'Data Repository Table'!$H:$H,$D$53,'Data Repository Table'!$D:$D,L47)</f>
        <v>1176136.1610068001</v>
      </c>
      <c r="M53" s="19">
        <f>SUMIFS('Data Repository Table'!$J:$J,'Data Repository Table'!$A:$A,'Data Repository Table'!$A$7,'Data Repository Table'!$G:$G,$C$53,'Data Repository Table'!$H:$H,$D$53,'Data Repository Table'!$D:$D,M47)</f>
        <v>1239117.5758722001</v>
      </c>
      <c r="N53" s="19">
        <f>SUMIFS('Data Repository Table'!$J:$J,'Data Repository Table'!$A:$A,'Data Repository Table'!$A$7,'Data Repository Table'!$G:$G,$C$53,'Data Repository Table'!$H:$H,$D$53,'Data Repository Table'!$D:$D,N47)</f>
        <v>1215602.9551357001</v>
      </c>
      <c r="O53" s="19">
        <f>SUMIFS('Data Repository Table'!$J:$J,'Data Repository Table'!$A:$A,'Data Repository Table'!$A$7,'Data Repository Table'!$G:$G,$C$53,'Data Repository Table'!$H:$H,$D$53,'Data Repository Table'!$D:$D,O47)</f>
        <v>1190750.2535102002</v>
      </c>
      <c r="P53" s="19">
        <f>SUMIFS('Data Repository Table'!$J:$J,'Data Repository Table'!$A:$A,'Data Repository Table'!$A$7,'Data Repository Table'!$G:$G,$C$53,'Data Repository Table'!$H:$H,$D$53,'Data Repository Table'!$D:$D,P47)</f>
        <v>1381387.0449670001</v>
      </c>
      <c r="Q53" s="19">
        <f>SUMIFS('Data Repository Table'!$J:$J,'Data Repository Table'!$A:$A,'Data Repository Table'!$A$7,'Data Repository Table'!$G:$G,$C$53,'Data Repository Table'!$H:$H,$D$53,'Data Repository Table'!$D:$D,Q47)</f>
        <v>1040665.7581107001</v>
      </c>
      <c r="R53" s="19">
        <f>SUM(F53:Q53)</f>
        <v>16735122.996921198</v>
      </c>
      <c r="S53" s="79"/>
      <c r="T53" s="79"/>
      <c r="U53" s="79"/>
      <c r="V53" s="79"/>
      <c r="W53" s="79"/>
    </row>
    <row r="54" spans="1:23" x14ac:dyDescent="0.25">
      <c r="A54" s="80" t="s">
        <v>96</v>
      </c>
      <c r="B54" s="80" t="s">
        <v>49</v>
      </c>
      <c r="C54" s="80" t="s">
        <v>56</v>
      </c>
      <c r="D54" s="80" t="s">
        <v>59</v>
      </c>
      <c r="E54" s="79"/>
      <c r="F54" s="19">
        <f>SUMIFS('Data Repository Table'!$J:$J,'Data Repository Table'!$A:$A,'Data Repository Table'!$A$7,'Data Repository Table'!$G:$G,$C$54,'Data Repository Table'!$H:$H,$D$54,'Data Repository Table'!$D:$D,F47)</f>
        <v>1800236.6472906992</v>
      </c>
      <c r="G54" s="19">
        <f>SUMIFS('Data Repository Table'!$J:$J,'Data Repository Table'!$A:$A,'Data Repository Table'!$A$7,'Data Repository Table'!$G:$G,$C$54,'Data Repository Table'!$H:$H,$D$54,'Data Repository Table'!$D:$D,G47)</f>
        <v>1959718.9384044998</v>
      </c>
      <c r="H54" s="19">
        <f>SUMIFS('Data Repository Table'!$J:$J,'Data Repository Table'!$A:$A,'Data Repository Table'!$A$7,'Data Repository Table'!$G:$G,$C$54,'Data Repository Table'!$H:$H,$D$54,'Data Repository Table'!$D:$D,H47)</f>
        <v>2069515.5841112991</v>
      </c>
      <c r="I54" s="19">
        <f>SUMIFS('Data Repository Table'!$J:$J,'Data Repository Table'!$A:$A,'Data Repository Table'!$A$7,'Data Repository Table'!$G:$G,$C$54,'Data Repository Table'!$H:$H,$D$54,'Data Repository Table'!$D:$D,I47)</f>
        <v>2330999.3359503001</v>
      </c>
      <c r="J54" s="19">
        <f>SUMIFS('Data Repository Table'!$J:$J,'Data Repository Table'!$A:$A,'Data Repository Table'!$A$7,'Data Repository Table'!$G:$G,$C$54,'Data Repository Table'!$H:$H,$D$54,'Data Repository Table'!$D:$D,J47)</f>
        <v>2376535.9434183999</v>
      </c>
      <c r="K54" s="19">
        <f>SUMIFS('Data Repository Table'!$J:$J,'Data Repository Table'!$A:$A,'Data Repository Table'!$A$7,'Data Repository Table'!$G:$G,$C$54,'Data Repository Table'!$H:$H,$D$54,'Data Repository Table'!$D:$D,K47)</f>
        <v>1447049.2500542002</v>
      </c>
      <c r="L54" s="19">
        <f>SUMIFS('Data Repository Table'!$J:$J,'Data Repository Table'!$A:$A,'Data Repository Table'!$A$7,'Data Repository Table'!$G:$G,$C$54,'Data Repository Table'!$H:$H,$D$54,'Data Repository Table'!$D:$D,L47)</f>
        <v>1483562.2037511999</v>
      </c>
      <c r="M54" s="19">
        <f>SUMIFS('Data Repository Table'!$J:$J,'Data Repository Table'!$A:$A,'Data Repository Table'!$A$7,'Data Repository Table'!$G:$G,$C$54,'Data Repository Table'!$H:$H,$D$54,'Data Repository Table'!$D:$D,M47)</f>
        <v>1516247.7055998</v>
      </c>
      <c r="N54" s="19">
        <f>SUMIFS('Data Repository Table'!$J:$J,'Data Repository Table'!$A:$A,'Data Repository Table'!$A$7,'Data Repository Table'!$G:$G,$C$54,'Data Repository Table'!$H:$H,$D$54,'Data Repository Table'!$D:$D,N47)</f>
        <v>1567231.2198758</v>
      </c>
      <c r="O54" s="19">
        <f>SUMIFS('Data Repository Table'!$J:$J,'Data Repository Table'!$A:$A,'Data Repository Table'!$A$7,'Data Repository Table'!$G:$G,$C$54,'Data Repository Table'!$H:$H,$D$54,'Data Repository Table'!$D:$D,O47)</f>
        <v>1421177.7427773001</v>
      </c>
      <c r="P54" s="19">
        <f>SUMIFS('Data Repository Table'!$J:$J,'Data Repository Table'!$A:$A,'Data Repository Table'!$A$7,'Data Repository Table'!$G:$G,$C$54,'Data Repository Table'!$H:$H,$D$54,'Data Repository Table'!$D:$D,P47)</f>
        <v>1665801.7318074999</v>
      </c>
      <c r="Q54" s="19">
        <f>SUMIFS('Data Repository Table'!$J:$J,'Data Repository Table'!$A:$A,'Data Repository Table'!$A$7,'Data Repository Table'!$G:$G,$C$54,'Data Repository Table'!$H:$H,$D$54,'Data Repository Table'!$D:$D,Q47)</f>
        <v>1452590.2533372999</v>
      </c>
      <c r="R54" s="19">
        <f>SUM(F54:Q54)</f>
        <v>21090666.556378298</v>
      </c>
      <c r="S54" s="79"/>
      <c r="T54" s="79"/>
      <c r="U54" s="79"/>
      <c r="V54" s="79"/>
      <c r="W54" s="79"/>
    </row>
    <row r="55" spans="1:23" x14ac:dyDescent="0.25">
      <c r="A55" s="80" t="s">
        <v>96</v>
      </c>
      <c r="B55" s="80" t="s">
        <v>49</v>
      </c>
      <c r="C55" s="80" t="s">
        <v>56</v>
      </c>
      <c r="D55" s="80" t="s">
        <v>60</v>
      </c>
      <c r="E55" s="79"/>
      <c r="F55" s="19">
        <f>SUMIFS('Data Repository Table'!$J:$J,'Data Repository Table'!$A:$A,'Data Repository Table'!$A$7,'Data Repository Table'!$G:$G,$C$55,'Data Repository Table'!$H:$H,$D$55,'Data Repository Table'!$D:$D,F47)</f>
        <v>886197.60176639946</v>
      </c>
      <c r="G55" s="19">
        <f>SUMIFS('Data Repository Table'!$J:$J,'Data Repository Table'!$A:$A,'Data Repository Table'!$A$7,'Data Repository Table'!$G:$G,$C$55,'Data Repository Table'!$H:$H,$D$55,'Data Repository Table'!$D:$D,G47)</f>
        <v>1012646.749821</v>
      </c>
      <c r="H55" s="19">
        <f>SUMIFS('Data Repository Table'!$J:$J,'Data Repository Table'!$A:$A,'Data Repository Table'!$A$7,'Data Repository Table'!$G:$G,$C$55,'Data Repository Table'!$H:$H,$D$55,'Data Repository Table'!$D:$D,H47)</f>
        <v>1025398.9493285995</v>
      </c>
      <c r="I55" s="19">
        <f>SUMIFS('Data Repository Table'!$J:$J,'Data Repository Table'!$A:$A,'Data Repository Table'!$A$7,'Data Repository Table'!$G:$G,$C$55,'Data Repository Table'!$H:$H,$D$55,'Data Repository Table'!$D:$D,I47)</f>
        <v>1186610.9527146001</v>
      </c>
      <c r="J55" s="19">
        <f>SUMIFS('Data Repository Table'!$J:$J,'Data Repository Table'!$A:$A,'Data Repository Table'!$A$7,'Data Repository Table'!$G:$G,$C$55,'Data Repository Table'!$H:$H,$D$55,'Data Repository Table'!$D:$D,J47)</f>
        <v>1229462.2582892999</v>
      </c>
      <c r="K55" s="19">
        <f>SUMIFS('Data Repository Table'!$J:$J,'Data Repository Table'!$A:$A,'Data Repository Table'!$A$7,'Data Repository Table'!$G:$G,$C$55,'Data Repository Table'!$H:$H,$D$55,'Data Repository Table'!$D:$D,K47)</f>
        <v>749668.56593790022</v>
      </c>
      <c r="L55" s="19">
        <f>SUMIFS('Data Repository Table'!$J:$J,'Data Repository Table'!$A:$A,'Data Repository Table'!$A$7,'Data Repository Table'!$G:$G,$C$55,'Data Repository Table'!$H:$H,$D$55,'Data Repository Table'!$D:$D,L47)</f>
        <v>774322.04976840003</v>
      </c>
      <c r="M55" s="19">
        <f>SUMIFS('Data Repository Table'!$J:$J,'Data Repository Table'!$A:$A,'Data Repository Table'!$A$7,'Data Repository Table'!$G:$G,$C$55,'Data Repository Table'!$H:$H,$D$55,'Data Repository Table'!$D:$D,M47)</f>
        <v>795356.48947859998</v>
      </c>
      <c r="N55" s="19">
        <f>SUMIFS('Data Repository Table'!$J:$J,'Data Repository Table'!$A:$A,'Data Repository Table'!$A$7,'Data Repository Table'!$G:$G,$C$55,'Data Repository Table'!$H:$H,$D$55,'Data Repository Table'!$D:$D,N47)</f>
        <v>795992.24834010005</v>
      </c>
      <c r="O55" s="19">
        <f>SUMIFS('Data Repository Table'!$J:$J,'Data Repository Table'!$A:$A,'Data Repository Table'!$A$7,'Data Repository Table'!$G:$G,$C$55,'Data Repository Table'!$H:$H,$D$55,'Data Repository Table'!$D:$D,O47)</f>
        <v>759387.99960660015</v>
      </c>
      <c r="P55" s="19">
        <f>SUMIFS('Data Repository Table'!$J:$J,'Data Repository Table'!$A:$A,'Data Repository Table'!$A$7,'Data Repository Table'!$G:$G,$C$55,'Data Repository Table'!$H:$H,$D$55,'Data Repository Table'!$D:$D,P47)</f>
        <v>879614.44655700005</v>
      </c>
      <c r="Q55" s="19">
        <f>SUMIFS('Data Repository Table'!$J:$J,'Data Repository Table'!$A:$A,'Data Repository Table'!$A$7,'Data Repository Table'!$G:$G,$C$55,'Data Repository Table'!$H:$H,$D$55,'Data Repository Table'!$D:$D,Q47)</f>
        <v>718766.35225710005</v>
      </c>
      <c r="R55" s="19">
        <f>SUM(F55:Q55)</f>
        <v>10813424.6638656</v>
      </c>
      <c r="S55" s="79"/>
      <c r="T55" s="79"/>
      <c r="U55" s="79"/>
      <c r="V55" s="79"/>
      <c r="W55" s="79"/>
    </row>
    <row r="56" spans="1:23" ht="15.75" thickBot="1" x14ac:dyDescent="0.3">
      <c r="A56" s="80" t="s">
        <v>96</v>
      </c>
      <c r="B56" s="80" t="s">
        <v>49</v>
      </c>
      <c r="C56" s="80" t="s">
        <v>61</v>
      </c>
      <c r="D56" s="80" t="s">
        <v>62</v>
      </c>
      <c r="E56" s="79"/>
      <c r="F56" s="19">
        <f>SUMIFS('Data Repository Table'!$J:$J,'Data Repository Table'!$A:$A,'Data Repository Table'!$A$7,'Data Repository Table'!$G:$G,$C$56,'Data Repository Table'!$H:$H,$D$56,'Data Repository Table'!$D:$D,F47)</f>
        <v>7367588.6791624967</v>
      </c>
      <c r="G56" s="19">
        <f>SUMIFS('Data Repository Table'!$J:$J,'Data Repository Table'!$A:$A,'Data Repository Table'!$A$7,'Data Repository Table'!$G:$G,$C$56,'Data Repository Table'!$H:$H,$D$56,'Data Repository Table'!$D:$D,G47)</f>
        <v>7849336.0209874995</v>
      </c>
      <c r="H56" s="19">
        <f>SUMIFS('Data Repository Table'!$J:$J,'Data Repository Table'!$A:$A,'Data Repository Table'!$A$7,'Data Repository Table'!$G:$G,$C$56,'Data Repository Table'!$H:$H,$D$56,'Data Repository Table'!$D:$D,H47)</f>
        <v>8389760.6297374964</v>
      </c>
      <c r="I56" s="19">
        <f>SUMIFS('Data Repository Table'!$J:$J,'Data Repository Table'!$A:$A,'Data Repository Table'!$A$7,'Data Repository Table'!$G:$G,$C$56,'Data Repository Table'!$H:$H,$D$56,'Data Repository Table'!$D:$D,I47)</f>
        <v>9137407.9125625007</v>
      </c>
      <c r="J56" s="19">
        <f>SUMIFS('Data Repository Table'!$J:$J,'Data Repository Table'!$A:$A,'Data Repository Table'!$A$7,'Data Repository Table'!$G:$G,$C$56,'Data Repository Table'!$H:$H,$D$56,'Data Repository Table'!$D:$D,J47)</f>
        <v>9187415.9798249993</v>
      </c>
      <c r="K56" s="19">
        <f>SUMIFS('Data Repository Table'!$J:$J,'Data Repository Table'!$A:$A,'Data Repository Table'!$A$7,'Data Repository Table'!$G:$G,$C$56,'Data Repository Table'!$H:$H,$D$56,'Data Repository Table'!$D:$D,K47)</f>
        <v>5779740.0739000011</v>
      </c>
      <c r="L56" s="19">
        <f>SUMIFS('Data Repository Table'!$J:$J,'Data Repository Table'!$A:$A,'Data Repository Table'!$A$7,'Data Repository Table'!$G:$G,$C$56,'Data Repository Table'!$H:$H,$D$56,'Data Repository Table'!$D:$D,L47)</f>
        <v>6008311.4579999996</v>
      </c>
      <c r="M56" s="19">
        <f>SUMIFS('Data Repository Table'!$J:$J,'Data Repository Table'!$A:$A,'Data Repository Table'!$A$7,'Data Repository Table'!$G:$G,$C$56,'Data Repository Table'!$H:$H,$D$56,'Data Repository Table'!$D:$D,M47)</f>
        <v>6995040.989875</v>
      </c>
      <c r="N56" s="19">
        <f>SUMIFS('Data Repository Table'!$J:$J,'Data Repository Table'!$A:$A,'Data Repository Table'!$A$7,'Data Repository Table'!$G:$G,$C$56,'Data Repository Table'!$H:$H,$D$56,'Data Repository Table'!$D:$D,N47)</f>
        <v>6352457.05155</v>
      </c>
      <c r="O56" s="19">
        <f>SUMIFS('Data Repository Table'!$J:$J,'Data Repository Table'!$A:$A,'Data Repository Table'!$A$7,'Data Repository Table'!$G:$G,$C$56,'Data Repository Table'!$H:$H,$D$56,'Data Repository Table'!$D:$D,O47)</f>
        <v>6560328.9663875001</v>
      </c>
      <c r="P56" s="19">
        <f>SUMIFS('Data Repository Table'!$J:$J,'Data Repository Table'!$A:$A,'Data Repository Table'!$A$7,'Data Repository Table'!$G:$G,$C$56,'Data Repository Table'!$H:$H,$D$56,'Data Repository Table'!$D:$D,P47)</f>
        <v>7526766.7026125006</v>
      </c>
      <c r="Q56" s="19">
        <f>SUMIFS('Data Repository Table'!$J:$J,'Data Repository Table'!$A:$A,'Data Repository Table'!$A$7,'Data Repository Table'!$G:$G,$C$56,'Data Repository Table'!$H:$H,$D$56,'Data Repository Table'!$D:$D,Q47)</f>
        <v>6174477.1062125005</v>
      </c>
      <c r="R56" s="19">
        <f t="shared" si="7"/>
        <v>87328631.570812494</v>
      </c>
      <c r="S56" s="79"/>
      <c r="T56" s="79"/>
      <c r="U56" s="79"/>
      <c r="V56" s="79"/>
      <c r="W56" s="79"/>
    </row>
    <row r="57" spans="1:23" s="118" customFormat="1" ht="16.5" thickTop="1" thickBot="1" x14ac:dyDescent="0.3">
      <c r="A57" s="116" t="s">
        <v>79</v>
      </c>
      <c r="B57" s="116" t="s">
        <v>79</v>
      </c>
      <c r="C57" s="116" t="s">
        <v>79</v>
      </c>
      <c r="D57" s="116" t="s">
        <v>79</v>
      </c>
      <c r="E57" s="117"/>
      <c r="F57" s="43"/>
      <c r="G57" s="43"/>
      <c r="H57" s="43"/>
      <c r="I57" s="43"/>
      <c r="J57" s="43"/>
      <c r="K57" s="43"/>
      <c r="L57" s="43"/>
      <c r="M57" s="43"/>
      <c r="N57" s="43"/>
      <c r="O57" s="43"/>
      <c r="P57" s="43"/>
      <c r="Q57" s="43"/>
      <c r="R57" s="43">
        <f>SUM(R49:R56)</f>
        <v>321266412.41209888</v>
      </c>
      <c r="S57" s="117"/>
      <c r="T57" s="117"/>
      <c r="U57" s="117"/>
      <c r="V57" s="117"/>
      <c r="W57" s="117"/>
    </row>
    <row r="58" spans="1:23" ht="24.95" customHeight="1" thickTop="1" x14ac:dyDescent="0.25">
      <c r="A58" s="155"/>
      <c r="B58" s="156"/>
      <c r="C58" s="156"/>
      <c r="D58" s="156"/>
      <c r="E58" s="156"/>
      <c r="F58" s="156"/>
      <c r="G58" s="156"/>
      <c r="H58" s="156"/>
      <c r="I58" s="156"/>
      <c r="J58" s="156"/>
      <c r="K58" s="156"/>
      <c r="L58" s="156"/>
      <c r="M58" s="156"/>
      <c r="N58" s="156"/>
      <c r="O58" s="156"/>
      <c r="P58" s="156"/>
      <c r="Q58" s="156"/>
      <c r="R58" s="156"/>
      <c r="S58" s="156"/>
      <c r="T58" s="93"/>
      <c r="U58" s="93"/>
      <c r="V58" s="93"/>
      <c r="W58" s="93"/>
    </row>
    <row r="59" spans="1:23" x14ac:dyDescent="0.25">
      <c r="A59" s="119"/>
      <c r="F59"/>
      <c r="G59"/>
      <c r="H59"/>
      <c r="I59"/>
      <c r="J59"/>
      <c r="K59"/>
      <c r="L59"/>
      <c r="M59"/>
      <c r="N59"/>
      <c r="O59"/>
      <c r="P59"/>
      <c r="Q59"/>
      <c r="R59"/>
      <c r="T59" s="93"/>
      <c r="U59" s="93"/>
      <c r="V59" s="93"/>
      <c r="W59" s="93"/>
    </row>
    <row r="60" spans="1:23" x14ac:dyDescent="0.25">
      <c r="A60" s="119"/>
      <c r="F60"/>
      <c r="G60"/>
      <c r="H60"/>
      <c r="I60"/>
      <c r="J60"/>
      <c r="K60"/>
      <c r="L60"/>
      <c r="M60"/>
      <c r="N60"/>
      <c r="O60"/>
      <c r="P60"/>
      <c r="Q60"/>
      <c r="R60"/>
      <c r="T60" s="93"/>
      <c r="U60" s="93"/>
      <c r="V60" s="93"/>
      <c r="W60" s="93"/>
    </row>
    <row r="61" spans="1:23" x14ac:dyDescent="0.25">
      <c r="A61" s="119"/>
      <c r="F61"/>
      <c r="G61"/>
      <c r="H61"/>
      <c r="I61"/>
      <c r="J61"/>
      <c r="K61"/>
      <c r="L61"/>
      <c r="M61" s="130" t="s">
        <v>201</v>
      </c>
      <c r="N61"/>
      <c r="O61"/>
      <c r="P61"/>
      <c r="Q61"/>
      <c r="R61">
        <f>R33/R57</f>
        <v>0.55816323185987904</v>
      </c>
      <c r="T61" s="93"/>
      <c r="U61" s="93"/>
      <c r="V61" s="93"/>
      <c r="W61" s="93"/>
    </row>
    <row r="62" spans="1:23" x14ac:dyDescent="0.25">
      <c r="A62" s="119"/>
      <c r="F62"/>
      <c r="G62"/>
      <c r="H62"/>
      <c r="I62"/>
      <c r="J62"/>
      <c r="K62"/>
      <c r="L62"/>
      <c r="M62" s="130" t="s">
        <v>202</v>
      </c>
      <c r="N62"/>
      <c r="O62"/>
      <c r="P62"/>
      <c r="Q62"/>
      <c r="R62"/>
      <c r="T62" s="93"/>
      <c r="U62" s="93"/>
      <c r="V62" s="93"/>
      <c r="W62" s="93"/>
    </row>
    <row r="63" spans="1:23" x14ac:dyDescent="0.25">
      <c r="A63" s="119"/>
      <c r="F63"/>
      <c r="G63"/>
      <c r="H63"/>
      <c r="I63"/>
      <c r="J63"/>
      <c r="K63"/>
      <c r="L63"/>
      <c r="M63" s="130" t="s">
        <v>203</v>
      </c>
      <c r="N63"/>
      <c r="O63"/>
      <c r="P63"/>
      <c r="Q63"/>
      <c r="R63"/>
      <c r="T63" s="93"/>
      <c r="U63" s="93"/>
      <c r="V63" s="93"/>
      <c r="W63" s="93"/>
    </row>
    <row r="64" spans="1:23" x14ac:dyDescent="0.25">
      <c r="A64" s="79"/>
      <c r="B64" s="79"/>
      <c r="C64" s="79"/>
      <c r="D64" s="79"/>
      <c r="E64" s="79"/>
      <c r="M64" s="2" t="s">
        <v>204</v>
      </c>
      <c r="S64" s="79"/>
      <c r="T64" s="79"/>
      <c r="U64" s="79"/>
      <c r="V64" s="79"/>
      <c r="W64" s="79"/>
    </row>
    <row r="65" spans="1:23" x14ac:dyDescent="0.25">
      <c r="A65" s="79"/>
      <c r="B65" s="79"/>
      <c r="C65" s="79"/>
      <c r="D65" s="79"/>
      <c r="E65" s="79"/>
      <c r="M65" s="2" t="s">
        <v>205</v>
      </c>
      <c r="S65" s="79"/>
      <c r="T65" s="79"/>
      <c r="U65" s="79"/>
      <c r="V65" s="79"/>
      <c r="W65" s="79"/>
    </row>
    <row r="66" spans="1:23" x14ac:dyDescent="0.25">
      <c r="A66" s="79"/>
      <c r="B66" s="79"/>
      <c r="C66" s="79"/>
      <c r="D66" s="79"/>
      <c r="E66" s="79"/>
      <c r="M66" s="2" t="s">
        <v>206</v>
      </c>
      <c r="S66" s="79"/>
      <c r="T66" s="79"/>
      <c r="U66" s="79"/>
      <c r="V66" s="79"/>
      <c r="W66" s="79"/>
    </row>
    <row r="67" spans="1:23" x14ac:dyDescent="0.25">
      <c r="A67" s="79"/>
      <c r="B67" s="79"/>
      <c r="C67" s="79"/>
      <c r="D67" s="79"/>
      <c r="E67" s="79"/>
      <c r="M67" s="2" t="s">
        <v>207</v>
      </c>
      <c r="S67" s="79"/>
      <c r="T67" s="79"/>
      <c r="U67" s="79"/>
      <c r="V67" s="79"/>
      <c r="W67" s="79"/>
    </row>
    <row r="68" spans="1:23" x14ac:dyDescent="0.25">
      <c r="A68" s="79"/>
      <c r="B68" s="79"/>
      <c r="C68" s="79"/>
      <c r="D68" s="79"/>
      <c r="E68" s="79"/>
      <c r="M68" s="2" t="s">
        <v>208</v>
      </c>
      <c r="S68" s="79"/>
      <c r="T68" s="79"/>
      <c r="U68" s="79"/>
      <c r="V68" s="79"/>
      <c r="W68" s="79"/>
    </row>
    <row r="69" spans="1:23" x14ac:dyDescent="0.25">
      <c r="A69" s="79"/>
      <c r="B69" s="79"/>
      <c r="C69" s="79"/>
      <c r="D69" s="79"/>
      <c r="E69" s="79"/>
      <c r="S69" s="79"/>
      <c r="T69" s="79"/>
      <c r="U69" s="79"/>
      <c r="V69" s="79"/>
      <c r="W69" s="79"/>
    </row>
    <row r="70" spans="1:23" x14ac:dyDescent="0.25">
      <c r="A70" s="79"/>
      <c r="B70" s="79"/>
      <c r="C70" s="79"/>
      <c r="D70" s="79"/>
      <c r="E70" s="79"/>
      <c r="S70" s="79"/>
      <c r="T70" s="79"/>
      <c r="U70" s="79"/>
      <c r="V70" s="79"/>
      <c r="W70" s="79"/>
    </row>
    <row r="71" spans="1:23" x14ac:dyDescent="0.25">
      <c r="A71" s="79"/>
      <c r="B71" s="79"/>
      <c r="C71" s="79"/>
      <c r="D71" s="79"/>
      <c r="E71" s="79"/>
      <c r="S71" s="79"/>
      <c r="T71" s="79"/>
      <c r="U71" s="79"/>
      <c r="V71" s="79"/>
      <c r="W71" s="79"/>
    </row>
    <row r="72" spans="1:23" x14ac:dyDescent="0.25">
      <c r="A72" s="79"/>
      <c r="B72" s="79"/>
      <c r="C72" s="79"/>
      <c r="D72" s="79"/>
      <c r="E72" s="79"/>
      <c r="S72" s="79"/>
      <c r="T72" s="79"/>
      <c r="U72" s="79"/>
      <c r="V72" s="79"/>
      <c r="W72" s="79"/>
    </row>
    <row r="73" spans="1:23" x14ac:dyDescent="0.25">
      <c r="A73" s="79"/>
      <c r="B73" s="79"/>
      <c r="C73" s="79"/>
      <c r="D73" s="79"/>
      <c r="E73" s="79"/>
      <c r="S73" s="79"/>
      <c r="T73" s="79"/>
      <c r="U73" s="79"/>
      <c r="V73" s="79"/>
      <c r="W73" s="79"/>
    </row>
    <row r="74" spans="1:23" x14ac:dyDescent="0.25">
      <c r="A74" s="79"/>
      <c r="B74" s="79"/>
      <c r="C74" s="79"/>
      <c r="D74" s="79"/>
      <c r="E74" s="79"/>
      <c r="S74" s="79"/>
      <c r="T74" s="79"/>
      <c r="U74" s="79"/>
      <c r="V74" s="79"/>
      <c r="W74" s="79"/>
    </row>
    <row r="75" spans="1:23" x14ac:dyDescent="0.25">
      <c r="A75" s="79"/>
      <c r="B75" s="79"/>
      <c r="C75" s="79"/>
      <c r="D75" s="79"/>
      <c r="E75" s="79"/>
      <c r="S75" s="79"/>
      <c r="T75" s="79"/>
      <c r="U75" s="79"/>
      <c r="V75" s="79"/>
      <c r="W75" s="79"/>
    </row>
    <row r="76" spans="1:23" x14ac:dyDescent="0.25">
      <c r="A76" s="79"/>
      <c r="B76" s="79"/>
      <c r="C76" s="79"/>
      <c r="D76" s="79"/>
      <c r="E76" s="79"/>
      <c r="S76" s="79"/>
      <c r="T76" s="79"/>
      <c r="U76" s="79"/>
      <c r="V76" s="79"/>
      <c r="W76" s="79"/>
    </row>
    <row r="77" spans="1:23" ht="102" customHeight="1" x14ac:dyDescent="0.25">
      <c r="A77" s="152" t="s">
        <v>97</v>
      </c>
      <c r="B77" s="153"/>
      <c r="C77" s="153"/>
      <c r="D77" s="153"/>
      <c r="E77" s="153"/>
      <c r="F77" s="153"/>
      <c r="G77" s="153"/>
      <c r="H77" s="153"/>
      <c r="I77" s="153"/>
      <c r="J77" s="153"/>
      <c r="K77" s="153"/>
      <c r="L77" s="153"/>
      <c r="M77" s="153"/>
      <c r="N77" s="153"/>
      <c r="O77" s="153"/>
      <c r="P77" s="153"/>
      <c r="Q77" s="153"/>
      <c r="R77" s="153"/>
      <c r="S77" s="153"/>
      <c r="T77" s="153"/>
      <c r="U77" s="153"/>
      <c r="V77" s="153"/>
      <c r="W77" s="83"/>
    </row>
    <row r="78" spans="1:23" x14ac:dyDescent="0.25">
      <c r="A78" s="79"/>
      <c r="B78" s="79"/>
      <c r="C78" s="79"/>
      <c r="D78" s="79"/>
      <c r="E78" s="79"/>
      <c r="S78" s="79"/>
      <c r="T78" s="79"/>
      <c r="U78" s="79"/>
      <c r="V78" s="79"/>
      <c r="W78" s="79"/>
    </row>
    <row r="79" spans="1:23" x14ac:dyDescent="0.25">
      <c r="A79" s="79" t="s">
        <v>98</v>
      </c>
      <c r="B79" s="79"/>
      <c r="C79" s="79"/>
      <c r="D79" s="79"/>
      <c r="E79" s="79"/>
      <c r="S79" s="79"/>
      <c r="T79" s="79"/>
      <c r="U79" s="79"/>
      <c r="V79" s="79"/>
      <c r="W79" s="79"/>
    </row>
    <row r="80" spans="1:23" x14ac:dyDescent="0.25">
      <c r="A80" s="79" t="s">
        <v>99</v>
      </c>
      <c r="B80" s="79"/>
      <c r="C80" s="79"/>
      <c r="D80" s="79"/>
      <c r="E80" s="79"/>
      <c r="S80" s="79"/>
      <c r="T80" s="79"/>
      <c r="U80" s="79"/>
      <c r="V80" s="79"/>
      <c r="W80" s="79"/>
    </row>
    <row r="81" spans="1:23" x14ac:dyDescent="0.25">
      <c r="A81" s="79" t="s">
        <v>100</v>
      </c>
      <c r="B81" s="79"/>
      <c r="C81" s="79"/>
      <c r="D81" s="79"/>
      <c r="E81" s="79"/>
      <c r="S81" s="79"/>
      <c r="T81" s="79"/>
      <c r="U81" s="79"/>
      <c r="V81" s="79"/>
      <c r="W81" s="79"/>
    </row>
    <row r="82" spans="1:23" x14ac:dyDescent="0.25">
      <c r="A82" s="79" t="s">
        <v>101</v>
      </c>
      <c r="B82" s="79"/>
      <c r="C82" s="79"/>
      <c r="D82" s="79"/>
      <c r="E82" s="79"/>
      <c r="S82" s="79"/>
      <c r="T82" s="79"/>
      <c r="U82" s="79"/>
      <c r="V82" s="79"/>
      <c r="W82" s="79"/>
    </row>
    <row r="83" spans="1:23" x14ac:dyDescent="0.25">
      <c r="A83" s="79"/>
      <c r="B83" s="79"/>
      <c r="C83" s="79"/>
      <c r="D83" s="79"/>
      <c r="E83" s="79"/>
      <c r="S83" s="79"/>
      <c r="T83" s="79"/>
      <c r="U83" s="79"/>
      <c r="V83" s="79"/>
      <c r="W83" s="79"/>
    </row>
    <row r="84" spans="1:23" x14ac:dyDescent="0.25">
      <c r="A84" s="79"/>
      <c r="B84" s="79"/>
      <c r="C84" s="79"/>
      <c r="D84" s="79"/>
      <c r="E84" s="79"/>
      <c r="S84" s="79"/>
      <c r="T84" s="79"/>
      <c r="U84" s="79"/>
      <c r="V84" s="79"/>
      <c r="W84" s="79"/>
    </row>
    <row r="85" spans="1:23" x14ac:dyDescent="0.25">
      <c r="A85" s="79"/>
      <c r="B85" s="79"/>
      <c r="C85" s="79"/>
      <c r="D85" s="79"/>
      <c r="E85" s="79"/>
      <c r="S85" s="79"/>
      <c r="T85" s="79"/>
      <c r="U85" s="79"/>
      <c r="V85" s="79"/>
      <c r="W85" s="79"/>
    </row>
    <row r="86" spans="1:23" x14ac:dyDescent="0.25">
      <c r="A86" s="79"/>
      <c r="B86" s="79"/>
      <c r="C86" s="79"/>
      <c r="D86" s="79"/>
      <c r="E86" s="79"/>
      <c r="S86" s="79"/>
      <c r="T86" s="79"/>
      <c r="U86" s="79"/>
      <c r="V86" s="79"/>
      <c r="W86" s="79"/>
    </row>
    <row r="87" spans="1:23" x14ac:dyDescent="0.25">
      <c r="A87" s="79"/>
      <c r="B87" s="79"/>
      <c r="C87" s="79"/>
      <c r="D87" s="79"/>
      <c r="E87" s="79"/>
      <c r="S87" s="79"/>
      <c r="T87" s="79"/>
      <c r="U87" s="79"/>
      <c r="V87" s="79"/>
      <c r="W87" s="79"/>
    </row>
    <row r="88" spans="1:23" x14ac:dyDescent="0.25">
      <c r="A88" s="79"/>
      <c r="B88" s="79"/>
      <c r="C88" s="79"/>
      <c r="D88" s="79"/>
      <c r="E88" s="79"/>
      <c r="S88" s="79"/>
      <c r="T88" s="79"/>
      <c r="U88" s="79"/>
      <c r="V88" s="79"/>
      <c r="W88" s="79"/>
    </row>
    <row r="89" spans="1:23" x14ac:dyDescent="0.25">
      <c r="A89" s="79"/>
      <c r="B89" s="79"/>
      <c r="C89" s="79"/>
      <c r="D89" s="79"/>
      <c r="E89" s="79"/>
      <c r="S89" s="79"/>
      <c r="T89" s="79"/>
      <c r="U89" s="79"/>
      <c r="V89" s="79"/>
      <c r="W89" s="79"/>
    </row>
    <row r="90" spans="1:23" x14ac:dyDescent="0.25">
      <c r="A90" s="79"/>
      <c r="B90" s="79"/>
      <c r="C90" s="79"/>
      <c r="D90" s="79"/>
      <c r="E90" s="79"/>
      <c r="S90" s="79"/>
      <c r="T90" s="79"/>
      <c r="U90" s="79"/>
      <c r="V90" s="79"/>
      <c r="W90" s="79"/>
    </row>
    <row r="91" spans="1:23" x14ac:dyDescent="0.25">
      <c r="A91" s="79"/>
      <c r="B91" s="79"/>
      <c r="C91" s="79"/>
      <c r="D91" s="79"/>
      <c r="E91" s="79"/>
      <c r="S91" s="79"/>
      <c r="T91" s="79"/>
      <c r="U91" s="79"/>
      <c r="V91" s="79"/>
      <c r="W91" s="79"/>
    </row>
    <row r="92" spans="1:23" x14ac:dyDescent="0.25">
      <c r="A92" s="79"/>
      <c r="B92" s="79"/>
      <c r="C92" s="79"/>
      <c r="D92" s="79"/>
      <c r="E92" s="79"/>
      <c r="S92" s="79"/>
      <c r="T92" s="79"/>
      <c r="U92" s="79"/>
      <c r="V92" s="79"/>
      <c r="W92" s="79"/>
    </row>
    <row r="93" spans="1:23" x14ac:dyDescent="0.25">
      <c r="A93" s="79"/>
      <c r="B93" s="79"/>
      <c r="C93" s="79"/>
      <c r="D93" s="79"/>
      <c r="E93" s="79"/>
      <c r="S93" s="79"/>
      <c r="T93" s="79"/>
      <c r="U93" s="79"/>
      <c r="V93" s="79"/>
      <c r="W93" s="79"/>
    </row>
    <row r="94" spans="1:23" x14ac:dyDescent="0.25">
      <c r="A94" s="79"/>
      <c r="B94" s="79"/>
      <c r="C94" s="79"/>
      <c r="D94" s="79"/>
      <c r="E94" s="79"/>
      <c r="S94" s="79"/>
      <c r="T94" s="79"/>
      <c r="U94" s="79"/>
      <c r="V94" s="79"/>
      <c r="W94" s="79"/>
    </row>
    <row r="95" spans="1:23" ht="26.45" customHeight="1" x14ac:dyDescent="0.25">
      <c r="A95" s="152" t="s">
        <v>102</v>
      </c>
      <c r="B95" s="153"/>
      <c r="C95" s="153"/>
      <c r="D95" s="153"/>
      <c r="E95" s="153"/>
      <c r="F95" s="153"/>
      <c r="G95" s="153"/>
      <c r="H95" s="153"/>
      <c r="I95" s="153"/>
      <c r="J95" s="153"/>
      <c r="K95" s="153"/>
      <c r="L95" s="153"/>
      <c r="M95" s="153"/>
      <c r="N95" s="153"/>
      <c r="O95" s="153"/>
      <c r="P95" s="153"/>
      <c r="Q95" s="153"/>
      <c r="R95" s="153"/>
      <c r="S95" s="153"/>
      <c r="T95" s="153"/>
      <c r="U95" s="153"/>
      <c r="V95" s="153"/>
      <c r="W95" s="83"/>
    </row>
    <row r="96" spans="1:23" ht="21" customHeight="1" x14ac:dyDescent="0.25">
      <c r="A96" s="152" t="s">
        <v>103</v>
      </c>
      <c r="B96" s="153"/>
      <c r="C96" s="153"/>
      <c r="D96" s="153"/>
      <c r="E96" s="153"/>
      <c r="F96" s="153"/>
      <c r="G96" s="153"/>
      <c r="H96" s="153"/>
      <c r="I96" s="153"/>
      <c r="J96" s="153"/>
      <c r="K96" s="153"/>
      <c r="L96" s="153"/>
      <c r="M96" s="153"/>
      <c r="N96" s="153"/>
      <c r="O96" s="153"/>
      <c r="P96" s="153"/>
      <c r="Q96" s="153"/>
      <c r="R96" s="153"/>
      <c r="S96" s="153"/>
      <c r="T96" s="153"/>
      <c r="U96" s="153"/>
      <c r="V96" s="153"/>
      <c r="W96" s="83"/>
    </row>
    <row r="97" spans="1:34" ht="21.95" customHeight="1" x14ac:dyDescent="0.25">
      <c r="A97" s="152" t="s">
        <v>104</v>
      </c>
      <c r="B97" s="153"/>
      <c r="C97" s="153"/>
      <c r="D97" s="153"/>
      <c r="E97" s="153"/>
      <c r="F97" s="153"/>
      <c r="G97" s="153"/>
      <c r="H97" s="153"/>
      <c r="I97" s="153"/>
      <c r="J97" s="153"/>
      <c r="K97" s="153"/>
      <c r="L97" s="153"/>
      <c r="M97" s="153"/>
      <c r="N97" s="153"/>
      <c r="O97" s="153"/>
      <c r="P97" s="153"/>
      <c r="Q97" s="153"/>
      <c r="R97" s="153"/>
      <c r="S97" s="153"/>
      <c r="T97" s="153"/>
      <c r="U97" s="153"/>
      <c r="V97" s="153"/>
      <c r="W97" s="83"/>
    </row>
    <row r="98" spans="1:34" ht="18.95" customHeight="1" x14ac:dyDescent="0.25">
      <c r="A98" s="152" t="s">
        <v>105</v>
      </c>
      <c r="B98" s="153"/>
      <c r="C98" s="153"/>
      <c r="D98" s="153"/>
      <c r="E98" s="153"/>
      <c r="F98" s="153"/>
      <c r="G98" s="153"/>
      <c r="H98" s="153"/>
      <c r="I98" s="153"/>
      <c r="J98" s="153"/>
      <c r="K98" s="153"/>
      <c r="L98" s="153"/>
      <c r="M98" s="153"/>
      <c r="N98" s="153"/>
      <c r="O98" s="153"/>
      <c r="P98" s="153"/>
      <c r="Q98" s="153"/>
      <c r="R98" s="153"/>
      <c r="S98" s="153"/>
      <c r="T98" s="153"/>
      <c r="U98" s="153"/>
      <c r="V98" s="153"/>
      <c r="W98" s="83"/>
    </row>
    <row r="99" spans="1:34" ht="18.600000000000001" customHeight="1" x14ac:dyDescent="0.25">
      <c r="A99" s="152" t="s">
        <v>106</v>
      </c>
      <c r="B99" s="153"/>
      <c r="C99" s="153"/>
      <c r="D99" s="153"/>
      <c r="E99" s="153"/>
      <c r="F99" s="153"/>
      <c r="G99" s="153"/>
      <c r="H99" s="153"/>
      <c r="I99" s="153"/>
      <c r="J99" s="153"/>
      <c r="K99" s="153"/>
      <c r="L99" s="153"/>
      <c r="M99" s="153"/>
      <c r="N99" s="153"/>
      <c r="O99" s="153"/>
      <c r="P99" s="153"/>
      <c r="Q99" s="153"/>
      <c r="R99" s="153"/>
      <c r="S99" s="153"/>
      <c r="T99" s="153"/>
      <c r="U99" s="153"/>
      <c r="V99" s="153"/>
      <c r="W99" s="83"/>
    </row>
    <row r="100" spans="1:34" ht="18.600000000000001" customHeight="1" x14ac:dyDescent="0.25">
      <c r="A100" s="152" t="s">
        <v>107</v>
      </c>
      <c r="B100" s="153"/>
      <c r="C100" s="153"/>
      <c r="D100" s="153"/>
      <c r="E100" s="153"/>
      <c r="F100" s="153"/>
      <c r="G100" s="153"/>
      <c r="H100" s="153"/>
      <c r="I100" s="153"/>
      <c r="J100" s="153"/>
      <c r="K100" s="153"/>
      <c r="L100" s="153"/>
      <c r="M100" s="153"/>
      <c r="N100" s="153"/>
      <c r="O100" s="153"/>
      <c r="P100" s="153"/>
      <c r="Q100" s="153"/>
      <c r="R100" s="153"/>
      <c r="S100" s="153"/>
      <c r="T100" s="153"/>
      <c r="U100" s="153"/>
      <c r="V100" s="153"/>
      <c r="W100" s="83"/>
    </row>
    <row r="101" spans="1:34" s="120" customFormat="1" ht="54" customHeight="1" x14ac:dyDescent="0.25">
      <c r="A101" s="152" t="s">
        <v>108</v>
      </c>
      <c r="B101" s="153"/>
      <c r="C101" s="153"/>
      <c r="D101" s="153"/>
      <c r="E101" s="153"/>
      <c r="F101" s="153"/>
      <c r="G101" s="153"/>
      <c r="H101" s="153"/>
      <c r="I101" s="153"/>
      <c r="J101" s="153"/>
      <c r="K101" s="153"/>
      <c r="L101" s="153"/>
      <c r="M101" s="153"/>
      <c r="N101" s="153"/>
      <c r="O101" s="153"/>
      <c r="P101" s="83"/>
      <c r="Q101" s="83"/>
      <c r="R101" s="83"/>
    </row>
    <row r="102" spans="1:34" x14ac:dyDescent="0.25">
      <c r="A102" s="2"/>
      <c r="B102" s="2"/>
      <c r="C102" s="2"/>
      <c r="D102" s="2"/>
      <c r="E102" s="2"/>
    </row>
    <row r="103" spans="1:34" s="115" customFormat="1" x14ac:dyDescent="0.25">
      <c r="A103" s="85" t="s">
        <v>16</v>
      </c>
      <c r="B103" s="85" t="s">
        <v>20</v>
      </c>
      <c r="C103" s="85" t="s">
        <v>77</v>
      </c>
      <c r="D103" s="85" t="s">
        <v>50</v>
      </c>
      <c r="E103" s="85" t="s">
        <v>92</v>
      </c>
      <c r="F103" s="98">
        <v>41456</v>
      </c>
      <c r="G103" s="98">
        <v>41487</v>
      </c>
      <c r="H103" s="98">
        <v>41518</v>
      </c>
      <c r="I103" s="98">
        <v>41548</v>
      </c>
      <c r="J103" s="98">
        <v>41579</v>
      </c>
      <c r="K103" s="98">
        <v>41609</v>
      </c>
      <c r="L103" s="98">
        <v>41640</v>
      </c>
      <c r="M103" s="98">
        <v>41671</v>
      </c>
      <c r="N103" s="98">
        <v>41699</v>
      </c>
      <c r="O103" s="98">
        <v>41730</v>
      </c>
      <c r="P103" s="98">
        <v>41760</v>
      </c>
      <c r="Q103" s="98">
        <v>41791</v>
      </c>
      <c r="R103" s="99"/>
      <c r="W103" s="98">
        <v>41456</v>
      </c>
      <c r="X103" s="98">
        <v>41487</v>
      </c>
      <c r="Y103" s="98">
        <v>41518</v>
      </c>
      <c r="Z103" s="98">
        <v>41548</v>
      </c>
      <c r="AA103" s="98">
        <v>41579</v>
      </c>
      <c r="AB103" s="98">
        <v>41609</v>
      </c>
      <c r="AC103" s="98">
        <v>41640</v>
      </c>
      <c r="AD103" s="98">
        <v>41671</v>
      </c>
      <c r="AE103" s="98">
        <v>41699</v>
      </c>
      <c r="AF103" s="98">
        <v>41730</v>
      </c>
      <c r="AG103" s="98">
        <v>41760</v>
      </c>
      <c r="AH103" s="98">
        <v>41791</v>
      </c>
    </row>
    <row r="104" spans="1:34" s="115" customFormat="1" x14ac:dyDescent="0.25">
      <c r="A104" s="85"/>
      <c r="B104" s="85"/>
      <c r="C104" s="85"/>
      <c r="D104" s="84"/>
      <c r="E104" s="99"/>
      <c r="F104" s="99"/>
      <c r="G104" s="99"/>
      <c r="H104" s="99"/>
      <c r="I104" s="99"/>
      <c r="J104" s="99"/>
      <c r="K104" s="99"/>
      <c r="L104" s="99"/>
      <c r="M104" s="99"/>
      <c r="N104" s="99"/>
      <c r="O104" s="99"/>
      <c r="P104" s="99"/>
      <c r="Q104" s="99"/>
      <c r="R104" s="19" t="s">
        <v>209</v>
      </c>
      <c r="T104" s="141"/>
    </row>
    <row r="105" spans="1:34" x14ac:dyDescent="0.25">
      <c r="A105" s="80" t="s">
        <v>37</v>
      </c>
      <c r="B105" s="80" t="s">
        <v>39</v>
      </c>
      <c r="C105" s="80" t="s">
        <v>49</v>
      </c>
      <c r="D105" s="80" t="s">
        <v>51</v>
      </c>
      <c r="E105" s="80" t="s">
        <v>52</v>
      </c>
      <c r="F105" s="19">
        <f>SUMIFS('Data Repository Table'!$J:$J,'Data Repository Table'!$A:$A,$A$105,'Data Repository Table'!$C:$C,$B$105,'Data Repository Table'!$G:$G,$D$105,'Data Repository Table'!$H:$H,$E$105,'Data Repository Table'!$D:$D,F103)</f>
        <v>593751.84077137313</v>
      </c>
      <c r="G105" s="19">
        <f>SUMIFS('Data Repository Table'!$J:$J,'Data Repository Table'!$A:$A,$A$105,'Data Repository Table'!$C:$C,$B$105,'Data Repository Table'!$G:$G,$D$105,'Data Repository Table'!$H:$H,$E$105,'Data Repository Table'!$D:$D,G103)</f>
        <v>820393.03401412489</v>
      </c>
      <c r="H105" s="19">
        <f>SUMIFS('Data Repository Table'!$J:$J,'Data Repository Table'!$A:$A,$A$105,'Data Repository Table'!$C:$C,$B$105,'Data Repository Table'!$G:$G,$D$105,'Data Repository Table'!$H:$H,$E$105,'Data Repository Table'!$D:$D,H103)</f>
        <v>642291.58212862327</v>
      </c>
      <c r="I105" s="19">
        <f>SUMIFS('Data Repository Table'!$J:$J,'Data Repository Table'!$A:$A,$A$105,'Data Repository Table'!$C:$C,$B$105,'Data Repository Table'!$G:$G,$D$105,'Data Repository Table'!$H:$H,$E$105,'Data Repository Table'!$D:$D,I103)</f>
        <v>609639.97288837493</v>
      </c>
      <c r="J105" s="19">
        <f>SUMIFS('Data Repository Table'!$J:$J,'Data Repository Table'!$A:$A,$A$105,'Data Repository Table'!$C:$C,$B$105,'Data Repository Table'!$G:$G,$D$105,'Data Repository Table'!$H:$H,$E$105,'Data Repository Table'!$D:$D,J103)</f>
        <v>626073.16897124995</v>
      </c>
      <c r="K105" s="19">
        <f>SUMIFS('Data Repository Table'!$J:$J,'Data Repository Table'!$A:$A,$A$105,'Data Repository Table'!$C:$C,$B$105,'Data Repository Table'!$G:$G,$D$105,'Data Repository Table'!$H:$H,$E$105,'Data Repository Table'!$D:$D,K103)</f>
        <v>602153.37789750006</v>
      </c>
      <c r="L105" s="19">
        <f>SUMIFS('Data Repository Table'!$J:$J,'Data Repository Table'!$A:$A,$A$105,'Data Repository Table'!$C:$C,$B$105,'Data Repository Table'!$G:$G,$D$105,'Data Repository Table'!$H:$H,$E$105,'Data Repository Table'!$D:$D,L103)</f>
        <v>1146143.9846999997</v>
      </c>
      <c r="M105" s="19">
        <f>SUMIFS('Data Repository Table'!$J:$J,'Data Repository Table'!$A:$A,$A$105,'Data Repository Table'!$C:$C,$B$105,'Data Repository Table'!$G:$G,$D$105,'Data Repository Table'!$H:$H,$E$105,'Data Repository Table'!$D:$D,M103)</f>
        <v>964931.83751249989</v>
      </c>
      <c r="N105" s="19">
        <f>SUMIFS('Data Repository Table'!$J:$J,'Data Repository Table'!$A:$A,$A$105,'Data Repository Table'!$C:$C,$B$105,'Data Repository Table'!$G:$G,$D$105,'Data Repository Table'!$H:$H,$E$105,'Data Repository Table'!$D:$D,N103)</f>
        <v>962733.95790000004</v>
      </c>
      <c r="O105" s="19">
        <f>SUMIFS('Data Repository Table'!$J:$J,'Data Repository Table'!$A:$A,$A$105,'Data Repository Table'!$C:$C,$B$105,'Data Repository Table'!$G:$G,$D$105,'Data Repository Table'!$H:$H,$E$105,'Data Repository Table'!$D:$D,O103)</f>
        <v>964825.21760624985</v>
      </c>
      <c r="P105" s="19">
        <f>SUMIFS('Data Repository Table'!$J:$J,'Data Repository Table'!$A:$A,$A$105,'Data Repository Table'!$C:$C,$B$105,'Data Repository Table'!$G:$G,$D$105,'Data Repository Table'!$H:$H,$E$105,'Data Repository Table'!$D:$D,P103)</f>
        <v>1024534.78359375</v>
      </c>
      <c r="Q105" s="19">
        <f>SUMIFS('Data Repository Table'!$J:$J,'Data Repository Table'!$A:$A,$A$105,'Data Repository Table'!$C:$C,$B$105,'Data Repository Table'!$G:$G,$D$105,'Data Repository Table'!$H:$H,$E$105,'Data Repository Table'!$D:$D,Q103)</f>
        <v>1168045.22566875</v>
      </c>
      <c r="R105" s="19">
        <f>SUM(F105:Q105)</f>
        <v>10125517.983652497</v>
      </c>
      <c r="V105" s="130" t="s">
        <v>109</v>
      </c>
      <c r="W105" s="110">
        <f t="shared" ref="W105:AH105" si="8">SUM(F105:F107)</f>
        <v>4752382.6895514736</v>
      </c>
      <c r="X105" s="110">
        <f t="shared" si="8"/>
        <v>5167035.0438473243</v>
      </c>
      <c r="Y105" s="110">
        <f t="shared" si="8"/>
        <v>5477119.2220016234</v>
      </c>
      <c r="Z105" s="110">
        <f t="shared" si="8"/>
        <v>6217372.1257881755</v>
      </c>
      <c r="AA105" s="110">
        <f t="shared" si="8"/>
        <v>6351549.5562056992</v>
      </c>
      <c r="AB105" s="110">
        <f t="shared" si="8"/>
        <v>5473893.9778650012</v>
      </c>
      <c r="AC105" s="110">
        <f t="shared" si="8"/>
        <v>7073236.3159125</v>
      </c>
      <c r="AD105" s="110">
        <f t="shared" si="8"/>
        <v>7645099.2339562494</v>
      </c>
      <c r="AE105" s="110">
        <f t="shared" si="8"/>
        <v>7576081.9643531246</v>
      </c>
      <c r="AF105" s="110">
        <f t="shared" si="8"/>
        <v>7870566.9194312505</v>
      </c>
      <c r="AG105" s="110">
        <f t="shared" si="8"/>
        <v>9096355.030431252</v>
      </c>
      <c r="AH105" s="110">
        <f t="shared" si="8"/>
        <v>5712658.1783212498</v>
      </c>
    </row>
    <row r="106" spans="1:34" x14ac:dyDescent="0.25">
      <c r="A106" s="80" t="s">
        <v>37</v>
      </c>
      <c r="B106" s="80" t="s">
        <v>47</v>
      </c>
      <c r="C106" s="80" t="s">
        <v>49</v>
      </c>
      <c r="D106" s="80" t="s">
        <v>51</v>
      </c>
      <c r="E106" s="80" t="s">
        <v>52</v>
      </c>
      <c r="F106" s="19">
        <f>SUMIFS('Data Repository Table'!$J:$J,'Data Repository Table'!$A:$A,$A$106,'Data Repository Table'!$C:$C,$B$106,'Data Repository Table'!$G:$G,$D$106,'Data Repository Table'!$H:$H,$E$106,'Data Repository Table'!$D:$D,F103)</f>
        <v>2533034.5131168002</v>
      </c>
      <c r="G106" s="19">
        <f>SUMIFS('Data Repository Table'!$J:$J,'Data Repository Table'!$A:$A,$A$106,'Data Repository Table'!$C:$C,$B$106,'Data Repository Table'!$G:$G,$D$106,'Data Repository Table'!$H:$H,$E$106,'Data Repository Table'!$D:$D,G103)</f>
        <v>3051574.1625600001</v>
      </c>
      <c r="H106" s="19">
        <f>SUMIFS('Data Repository Table'!$J:$J,'Data Repository Table'!$A:$A,$A$106,'Data Repository Table'!$C:$C,$B$106,'Data Repository Table'!$G:$G,$D$106,'Data Repository Table'!$H:$H,$E$106,'Data Repository Table'!$D:$D,H103)</f>
        <v>3084202.7580672004</v>
      </c>
      <c r="I106" s="19">
        <f>SUMIFS('Data Repository Table'!$J:$J,'Data Repository Table'!$A:$A,$A$106,'Data Repository Table'!$C:$C,$B$106,'Data Repository Table'!$G:$G,$D$106,'Data Repository Table'!$H:$H,$E$106,'Data Repository Table'!$D:$D,I103)</f>
        <v>4135202.765971201</v>
      </c>
      <c r="J106" s="19">
        <f>SUMIFS('Data Repository Table'!$J:$J,'Data Repository Table'!$A:$A,$A$106,'Data Repository Table'!$C:$C,$B$106,'Data Repository Table'!$G:$G,$D$106,'Data Repository Table'!$H:$H,$E$106,'Data Repository Table'!$D:$D,J103)</f>
        <v>4473275.8948415993</v>
      </c>
      <c r="K106" s="19">
        <f>SUMIFS('Data Repository Table'!$J:$J,'Data Repository Table'!$A:$A,$A$106,'Data Repository Table'!$C:$C,$B$106,'Data Repository Table'!$G:$G,$D$106,'Data Repository Table'!$H:$H,$E$106,'Data Repository Table'!$D:$D,K103)</f>
        <v>3464957.9260800011</v>
      </c>
      <c r="L106" s="19">
        <f>SUMIFS('Data Repository Table'!$J:$J,'Data Repository Table'!$A:$A,$A$106,'Data Repository Table'!$C:$C,$B$106,'Data Repository Table'!$G:$G,$D$106,'Data Repository Table'!$H:$H,$E$106,'Data Repository Table'!$D:$D,L103)</f>
        <v>4049642.8266000003</v>
      </c>
      <c r="M106" s="19">
        <f>SUMIFS('Data Repository Table'!$J:$J,'Data Repository Table'!$A:$A,$A$106,'Data Repository Table'!$C:$C,$B$106,'Data Repository Table'!$G:$G,$D$106,'Data Repository Table'!$H:$H,$E$106,'Data Repository Table'!$D:$D,M103)</f>
        <v>4767948.2214000002</v>
      </c>
      <c r="N106" s="19">
        <f>SUMIFS('Data Repository Table'!$J:$J,'Data Repository Table'!$A:$A,$A$106,'Data Repository Table'!$C:$C,$B$106,'Data Repository Table'!$G:$G,$D$106,'Data Repository Table'!$H:$H,$E$106,'Data Repository Table'!$D:$D,N103)</f>
        <v>4346722.8083999995</v>
      </c>
      <c r="O106" s="19">
        <f>SUMIFS('Data Repository Table'!$J:$J,'Data Repository Table'!$A:$A,$A$106,'Data Repository Table'!$C:$C,$B$106,'Data Repository Table'!$G:$G,$D$106,'Data Repository Table'!$H:$H,$E$106,'Data Repository Table'!$D:$D,O103)</f>
        <v>4671541.1274000006</v>
      </c>
      <c r="P106" s="19">
        <f>SUMIFS('Data Repository Table'!$J:$J,'Data Repository Table'!$A:$A,$A$106,'Data Repository Table'!$C:$C,$B$106,'Data Repository Table'!$G:$G,$D$106,'Data Repository Table'!$H:$H,$E$106,'Data Repository Table'!$D:$D,P103)</f>
        <v>5478104.6040000012</v>
      </c>
      <c r="Q106" s="19">
        <f>SUMIFS('Data Repository Table'!$J:$J,'Data Repository Table'!$A:$A,$A$106,'Data Repository Table'!$C:$C,$B$106,'Data Repository Table'!$G:$G,$D$106,'Data Repository Table'!$H:$H,$E$106,'Data Repository Table'!$D:$D,Q103)</f>
        <v>2269805.1667200001</v>
      </c>
      <c r="R106" s="19">
        <f t="shared" ref="R106:R113" si="9">SUM(F106:Q106)</f>
        <v>46326012.775156811</v>
      </c>
      <c r="T106" s="110"/>
      <c r="V106" s="130" t="s">
        <v>110</v>
      </c>
      <c r="W106" s="142">
        <f>SUM(F108:F110)</f>
        <v>647.14428099999998</v>
      </c>
      <c r="X106" s="142">
        <f t="shared" ref="X106:AH106" si="10">SUM(G108:G110)</f>
        <v>622.38369699999998</v>
      </c>
      <c r="Y106" s="142">
        <f t="shared" si="10"/>
        <v>602.54558499999996</v>
      </c>
      <c r="Z106" s="142">
        <f t="shared" si="10"/>
        <v>602.67093499999999</v>
      </c>
      <c r="AA106" s="142">
        <f t="shared" si="10"/>
        <v>534.23997600000007</v>
      </c>
      <c r="AB106" s="142">
        <f t="shared" si="10"/>
        <v>571.87367900000004</v>
      </c>
      <c r="AC106" s="142">
        <f t="shared" si="10"/>
        <v>679.26448500000004</v>
      </c>
      <c r="AD106" s="142">
        <f t="shared" si="10"/>
        <v>682.90148799999997</v>
      </c>
      <c r="AE106" s="142">
        <f t="shared" si="10"/>
        <v>790.03688200000011</v>
      </c>
      <c r="AF106" s="142">
        <f t="shared" si="10"/>
        <v>759.48916599999995</v>
      </c>
      <c r="AG106" s="142">
        <f t="shared" si="10"/>
        <v>773.51636800000006</v>
      </c>
      <c r="AH106" s="142">
        <f t="shared" si="10"/>
        <v>623.20135099999993</v>
      </c>
    </row>
    <row r="107" spans="1:34" x14ac:dyDescent="0.25">
      <c r="A107" s="80" t="s">
        <v>37</v>
      </c>
      <c r="B107" s="80" t="s">
        <v>48</v>
      </c>
      <c r="C107" s="80" t="s">
        <v>49</v>
      </c>
      <c r="D107" s="80" t="s">
        <v>51</v>
      </c>
      <c r="E107" s="80" t="s">
        <v>52</v>
      </c>
      <c r="F107" s="19">
        <f>SUMIFS('Data Repository Table'!$J:$J,'Data Repository Table'!$A:$A,$A$107,'Data Repository Table'!$C:$C,$B$107,'Data Repository Table'!$G:$G,$D$107,'Data Repository Table'!$H:$H,$E$107,'Data Repository Table'!$D:$D,F103)</f>
        <v>1625596.3356633</v>
      </c>
      <c r="G107" s="19">
        <f>SUMIFS('Data Repository Table'!$J:$J,'Data Repository Table'!$A:$A,$A$107,'Data Repository Table'!$C:$C,$B$107,'Data Repository Table'!$G:$G,$D$107,'Data Repository Table'!$H:$H,$E$107,'Data Repository Table'!$D:$D,G103)</f>
        <v>1295067.8472731998</v>
      </c>
      <c r="H107" s="19">
        <f>SUMIFS('Data Repository Table'!$J:$J,'Data Repository Table'!$A:$A,$A$107,'Data Repository Table'!$C:$C,$B$107,'Data Repository Table'!$G:$G,$D$107,'Data Repository Table'!$H:$H,$E$107,'Data Repository Table'!$D:$D,H103)</f>
        <v>1750624.8818057997</v>
      </c>
      <c r="I107" s="19">
        <f>SUMIFS('Data Repository Table'!$J:$J,'Data Repository Table'!$A:$A,$A$107,'Data Repository Table'!$C:$C,$B$107,'Data Repository Table'!$G:$G,$D$107,'Data Repository Table'!$H:$H,$E$107,'Data Repository Table'!$D:$D,I103)</f>
        <v>1472529.3869285996</v>
      </c>
      <c r="J107" s="19">
        <f>SUMIFS('Data Repository Table'!$J:$J,'Data Repository Table'!$A:$A,$A$107,'Data Repository Table'!$C:$C,$B$107,'Data Repository Table'!$G:$G,$D$107,'Data Repository Table'!$H:$H,$E$107,'Data Repository Table'!$D:$D,J103)</f>
        <v>1252200.4923928501</v>
      </c>
      <c r="K107" s="19">
        <f>SUMIFS('Data Repository Table'!$J:$J,'Data Repository Table'!$A:$A,$A$107,'Data Repository Table'!$C:$C,$B$107,'Data Repository Table'!$G:$G,$D$107,'Data Repository Table'!$H:$H,$E$107,'Data Repository Table'!$D:$D,K103)</f>
        <v>1406782.6738875001</v>
      </c>
      <c r="L107" s="19">
        <f>SUMIFS('Data Repository Table'!$J:$J,'Data Repository Table'!$A:$A,$A$107,'Data Repository Table'!$C:$C,$B$107,'Data Repository Table'!$G:$G,$D$107,'Data Repository Table'!$H:$H,$E$107,'Data Repository Table'!$D:$D,L103)</f>
        <v>1877449.5046125001</v>
      </c>
      <c r="M107" s="19">
        <f>SUMIFS('Data Repository Table'!$J:$J,'Data Repository Table'!$A:$A,$A$107,'Data Repository Table'!$C:$C,$B$107,'Data Repository Table'!$G:$G,$D$107,'Data Repository Table'!$H:$H,$E$107,'Data Repository Table'!$D:$D,M103)</f>
        <v>1912219.1750437501</v>
      </c>
      <c r="N107" s="19">
        <f>SUMIFS('Data Repository Table'!$J:$J,'Data Repository Table'!$A:$A,$A$107,'Data Repository Table'!$C:$C,$B$107,'Data Repository Table'!$G:$G,$D$107,'Data Repository Table'!$H:$H,$E$107,'Data Repository Table'!$D:$D,N103)</f>
        <v>2266625.1980531253</v>
      </c>
      <c r="O107" s="19">
        <f>SUMIFS('Data Repository Table'!$J:$J,'Data Repository Table'!$A:$A,$A$107,'Data Repository Table'!$C:$C,$B$107,'Data Repository Table'!$G:$G,$D$107,'Data Repository Table'!$H:$H,$E$107,'Data Repository Table'!$D:$D,O103)</f>
        <v>2234200.5744250002</v>
      </c>
      <c r="P107" s="19">
        <f>SUMIFS('Data Repository Table'!$J:$J,'Data Repository Table'!$A:$A,$A$107,'Data Repository Table'!$C:$C,$B$107,'Data Repository Table'!$G:$G,$D$107,'Data Repository Table'!$H:$H,$E$107,'Data Repository Table'!$D:$D,P103)</f>
        <v>2593715.6428375002</v>
      </c>
      <c r="Q107" s="19">
        <f>SUMIFS('Data Repository Table'!$J:$J,'Data Repository Table'!$A:$A,$A$107,'Data Repository Table'!$C:$C,$B$107,'Data Repository Table'!$G:$G,$D$107,'Data Repository Table'!$H:$H,$E$107,'Data Repository Table'!$D:$D,Q103)</f>
        <v>2274807.7859325004</v>
      </c>
      <c r="R107" s="19">
        <f t="shared" si="9"/>
        <v>21961819.498855624</v>
      </c>
    </row>
    <row r="108" spans="1:34" x14ac:dyDescent="0.25">
      <c r="A108" s="80" t="s">
        <v>64</v>
      </c>
      <c r="B108" s="80" t="s">
        <v>39</v>
      </c>
      <c r="C108" s="80" t="s">
        <v>65</v>
      </c>
      <c r="D108" s="80" t="s">
        <v>65</v>
      </c>
      <c r="E108" s="80" t="s">
        <v>65</v>
      </c>
      <c r="F108" s="112">
        <f>SUMIFS('Data Repository Table'!$J:$J,'Data Repository Table'!$A:$A,$A$108,'Data Repository Table'!$C:$C,$B$108,'Data Repository Table'!$G:$G,$D$108,'Data Repository Table'!$H:$H,$E$108,'Data Repository Table'!$D:$D,F103)</f>
        <v>181.933291</v>
      </c>
      <c r="G108" s="112">
        <f>SUMIFS('Data Repository Table'!$J:$J,'Data Repository Table'!$A:$A,$A$108,'Data Repository Table'!$C:$C,$B$108,'Data Repository Table'!$G:$G,$D$108,'Data Repository Table'!$H:$H,$E$108,'Data Repository Table'!$D:$D,G103)</f>
        <v>187.44394299999999</v>
      </c>
      <c r="H108" s="112">
        <f>SUMIFS('Data Repository Table'!$J:$J,'Data Repository Table'!$A:$A,$A$108,'Data Repository Table'!$C:$C,$B$108,'Data Repository Table'!$G:$G,$D$108,'Data Repository Table'!$H:$H,$E$108,'Data Repository Table'!$D:$D,H103)</f>
        <v>184.77365699999999</v>
      </c>
      <c r="I108" s="112">
        <f>SUMIFS('Data Repository Table'!$J:$J,'Data Repository Table'!$A:$A,$A$108,'Data Repository Table'!$C:$C,$B$108,'Data Repository Table'!$G:$G,$D$108,'Data Repository Table'!$H:$H,$E$108,'Data Repository Table'!$D:$D,I103)</f>
        <v>191.54109299999999</v>
      </c>
      <c r="J108" s="112">
        <f>SUMIFS('Data Repository Table'!$J:$J,'Data Repository Table'!$A:$A,$A$108,'Data Repository Table'!$C:$C,$B$108,'Data Repository Table'!$G:$G,$D$108,'Data Repository Table'!$H:$H,$E$108,'Data Repository Table'!$D:$D,J103)</f>
        <v>98.096062000000003</v>
      </c>
      <c r="K108" s="112">
        <f>SUMIFS('Data Repository Table'!$J:$J,'Data Repository Table'!$A:$A,$A$108,'Data Repository Table'!$C:$C,$B$108,'Data Repository Table'!$G:$G,$D$108,'Data Repository Table'!$H:$H,$E$108,'Data Repository Table'!$D:$D,K103)</f>
        <v>185.30685299999999</v>
      </c>
      <c r="L108" s="112">
        <f>SUMIFS('Data Repository Table'!$J:$J,'Data Repository Table'!$A:$A,$A$108,'Data Repository Table'!$C:$C,$B$108,'Data Repository Table'!$G:$G,$D$108,'Data Repository Table'!$H:$H,$E$108,'Data Repository Table'!$D:$D,L103)</f>
        <v>186.90143900000001</v>
      </c>
      <c r="M108" s="112">
        <f>SUMIFS('Data Repository Table'!$J:$J,'Data Repository Table'!$A:$A,$A$108,'Data Repository Table'!$C:$C,$B$108,'Data Repository Table'!$G:$G,$D$108,'Data Repository Table'!$H:$H,$E$108,'Data Repository Table'!$D:$D,M103)</f>
        <v>158.58676500000001</v>
      </c>
      <c r="N108" s="112">
        <f>SUMIFS('Data Repository Table'!$J:$J,'Data Repository Table'!$A:$A,$A$108,'Data Repository Table'!$C:$C,$B$108,'Data Repository Table'!$G:$G,$D$108,'Data Repository Table'!$H:$H,$E$108,'Data Repository Table'!$D:$D,N103)</f>
        <v>191.40367599999999</v>
      </c>
      <c r="O108" s="112">
        <f>SUMIFS('Data Repository Table'!$J:$J,'Data Repository Table'!$A:$A,$A$108,'Data Repository Table'!$C:$C,$B$108,'Data Repository Table'!$G:$G,$D$108,'Data Repository Table'!$H:$H,$E$108,'Data Repository Table'!$D:$D,O103)</f>
        <v>171.057864</v>
      </c>
      <c r="P108" s="112">
        <f>SUMIFS('Data Repository Table'!$J:$J,'Data Repository Table'!$A:$A,$A$108,'Data Repository Table'!$C:$C,$B$108,'Data Repository Table'!$G:$G,$D$108,'Data Repository Table'!$H:$H,$E$108,'Data Repository Table'!$D:$D,P103)</f>
        <v>169.28699900000001</v>
      </c>
      <c r="Q108" s="112">
        <f>SUMIFS('Data Repository Table'!$J:$J,'Data Repository Table'!$A:$A,$A$108,'Data Repository Table'!$C:$C,$B$108,'Data Repository Table'!$G:$G,$D$108,'Data Repository Table'!$H:$H,$E$108,'Data Repository Table'!$D:$D,Q103)</f>
        <v>142.50871699999999</v>
      </c>
      <c r="R108" s="140">
        <f t="shared" si="9"/>
        <v>2048.8403589999998</v>
      </c>
    </row>
    <row r="109" spans="1:34" x14ac:dyDescent="0.25">
      <c r="A109" s="80" t="s">
        <v>64</v>
      </c>
      <c r="B109" s="80" t="s">
        <v>47</v>
      </c>
      <c r="C109" s="80" t="s">
        <v>65</v>
      </c>
      <c r="D109" s="80" t="s">
        <v>65</v>
      </c>
      <c r="E109" s="80" t="s">
        <v>65</v>
      </c>
      <c r="F109" s="112">
        <f>SUMIFS('Data Repository Table'!$J:$J,'Data Repository Table'!$A:$A,$A$109,'Data Repository Table'!$C:$C,$B$109,'Data Repository Table'!$G:$G,$D$109,'Data Repository Table'!$H:$H,$E$109,'Data Repository Table'!$D:$D,F103)</f>
        <v>214.968999</v>
      </c>
      <c r="G109" s="112">
        <f>SUMIFS('Data Repository Table'!$J:$J,'Data Repository Table'!$A:$A,$A$109,'Data Repository Table'!$C:$C,$B$109,'Data Repository Table'!$G:$G,$D$109,'Data Repository Table'!$H:$H,$E$109,'Data Repository Table'!$D:$D,G103)</f>
        <v>228.199051</v>
      </c>
      <c r="H109" s="112">
        <f>SUMIFS('Data Repository Table'!$J:$J,'Data Repository Table'!$A:$A,$A$109,'Data Repository Table'!$C:$C,$B$109,'Data Repository Table'!$G:$G,$D$109,'Data Repository Table'!$H:$H,$E$109,'Data Repository Table'!$D:$D,H103)</f>
        <v>216.53646700000002</v>
      </c>
      <c r="I109" s="112">
        <f>SUMIFS('Data Repository Table'!$J:$J,'Data Repository Table'!$A:$A,$A$109,'Data Repository Table'!$C:$C,$B$109,'Data Repository Table'!$G:$G,$D$109,'Data Repository Table'!$H:$H,$E$109,'Data Repository Table'!$D:$D,I103)</f>
        <v>236.760276</v>
      </c>
      <c r="J109" s="112">
        <f>SUMIFS('Data Repository Table'!$J:$J,'Data Repository Table'!$A:$A,$A$109,'Data Repository Table'!$C:$C,$B$109,'Data Repository Table'!$G:$G,$D$109,'Data Repository Table'!$H:$H,$E$109,'Data Repository Table'!$D:$D,J103)</f>
        <v>232.052864</v>
      </c>
      <c r="K109" s="112">
        <f>SUMIFS('Data Repository Table'!$J:$J,'Data Repository Table'!$A:$A,$A$109,'Data Repository Table'!$C:$C,$B$109,'Data Repository Table'!$G:$G,$D$109,'Data Repository Table'!$H:$H,$E$109,'Data Repository Table'!$D:$D,K103)</f>
        <v>240.21016</v>
      </c>
      <c r="L109" s="112">
        <f>SUMIFS('Data Repository Table'!$J:$J,'Data Repository Table'!$A:$A,$A$109,'Data Repository Table'!$C:$C,$B$109,'Data Repository Table'!$G:$G,$D$109,'Data Repository Table'!$H:$H,$E$109,'Data Repository Table'!$D:$D,L103)</f>
        <v>288.160549</v>
      </c>
      <c r="M109" s="112">
        <f>SUMIFS('Data Repository Table'!$J:$J,'Data Repository Table'!$A:$A,$A$109,'Data Repository Table'!$C:$C,$B$109,'Data Repository Table'!$G:$G,$D$109,'Data Repository Table'!$H:$H,$E$109,'Data Repository Table'!$D:$D,M103)</f>
        <v>306.884524</v>
      </c>
      <c r="N109" s="112">
        <f>SUMIFS('Data Repository Table'!$J:$J,'Data Repository Table'!$A:$A,$A$109,'Data Repository Table'!$C:$C,$B$109,'Data Repository Table'!$G:$G,$D$109,'Data Repository Table'!$H:$H,$E$109,'Data Repository Table'!$D:$D,N103)</f>
        <v>367.65100600000005</v>
      </c>
      <c r="O109" s="112">
        <f>SUMIFS('Data Repository Table'!$J:$J,'Data Repository Table'!$A:$A,$A$109,'Data Repository Table'!$C:$C,$B$109,'Data Repository Table'!$G:$G,$D$109,'Data Repository Table'!$H:$H,$E$109,'Data Repository Table'!$D:$D,O103)</f>
        <v>351.99016599999999</v>
      </c>
      <c r="P109" s="112">
        <f>SUMIFS('Data Repository Table'!$J:$J,'Data Repository Table'!$A:$A,$A$109,'Data Repository Table'!$C:$C,$B$109,'Data Repository Table'!$G:$G,$D$109,'Data Repository Table'!$H:$H,$E$109,'Data Repository Table'!$D:$D,P103)</f>
        <v>362.822</v>
      </c>
      <c r="Q109" s="112">
        <f>SUMIFS('Data Repository Table'!$J:$J,'Data Repository Table'!$A:$A,$A$109,'Data Repository Table'!$C:$C,$B$109,'Data Repository Table'!$G:$G,$D$109,'Data Repository Table'!$H:$H,$E$109,'Data Repository Table'!$D:$D,Q103)</f>
        <v>260.31229999999999</v>
      </c>
      <c r="R109" s="140">
        <f t="shared" si="9"/>
        <v>3306.5483620000005</v>
      </c>
    </row>
    <row r="110" spans="1:34" x14ac:dyDescent="0.25">
      <c r="A110" s="80" t="s">
        <v>64</v>
      </c>
      <c r="B110" s="80" t="s">
        <v>48</v>
      </c>
      <c r="C110" s="80" t="s">
        <v>65</v>
      </c>
      <c r="D110" s="80" t="s">
        <v>65</v>
      </c>
      <c r="E110" s="80" t="s">
        <v>65</v>
      </c>
      <c r="F110" s="112">
        <f>SUMIFS('Data Repository Table'!$J:$J,'Data Repository Table'!$A:$A,$A$110,'Data Repository Table'!$C:$C,$B$110,'Data Repository Table'!$G:$G,$D$110,'Data Repository Table'!$H:$H,$E$110,'Data Repository Table'!$D:$D,F103)</f>
        <v>250.24199099999998</v>
      </c>
      <c r="G110" s="112">
        <f>SUMIFS('Data Repository Table'!$J:$J,'Data Repository Table'!$A:$A,$A$110,'Data Repository Table'!$C:$C,$B$110,'Data Repository Table'!$G:$G,$D$110,'Data Repository Table'!$H:$H,$E$110,'Data Repository Table'!$D:$D,G103)</f>
        <v>206.740703</v>
      </c>
      <c r="H110" s="112">
        <f>SUMIFS('Data Repository Table'!$J:$J,'Data Repository Table'!$A:$A,$A$110,'Data Repository Table'!$C:$C,$B$110,'Data Repository Table'!$G:$G,$D$110,'Data Repository Table'!$H:$H,$E$110,'Data Repository Table'!$D:$D,H103)</f>
        <v>201.23546099999996</v>
      </c>
      <c r="I110" s="112">
        <f>SUMIFS('Data Repository Table'!$J:$J,'Data Repository Table'!$A:$A,$A$110,'Data Repository Table'!$C:$C,$B$110,'Data Repository Table'!$G:$G,$D$110,'Data Repository Table'!$H:$H,$E$110,'Data Repository Table'!$D:$D,I103)</f>
        <v>174.36956599999999</v>
      </c>
      <c r="J110" s="112">
        <f>SUMIFS('Data Repository Table'!$J:$J,'Data Repository Table'!$A:$A,$A$110,'Data Repository Table'!$C:$C,$B$110,'Data Repository Table'!$G:$G,$D$110,'Data Repository Table'!$H:$H,$E$110,'Data Repository Table'!$D:$D,J103)</f>
        <v>204.09105</v>
      </c>
      <c r="K110" s="112">
        <f>SUMIFS('Data Repository Table'!$J:$J,'Data Repository Table'!$A:$A,$A$110,'Data Repository Table'!$C:$C,$B$110,'Data Repository Table'!$G:$G,$D$110,'Data Repository Table'!$H:$H,$E$110,'Data Repository Table'!$D:$D,K103)</f>
        <v>146.35666599999999</v>
      </c>
      <c r="L110" s="112">
        <f>SUMIFS('Data Repository Table'!$J:$J,'Data Repository Table'!$A:$A,$A$110,'Data Repository Table'!$C:$C,$B$110,'Data Repository Table'!$G:$G,$D$110,'Data Repository Table'!$H:$H,$E$110,'Data Repository Table'!$D:$D,L103)</f>
        <v>204.20249700000002</v>
      </c>
      <c r="M110" s="112">
        <f>SUMIFS('Data Repository Table'!$J:$J,'Data Repository Table'!$A:$A,$A$110,'Data Repository Table'!$C:$C,$B$110,'Data Repository Table'!$G:$G,$D$110,'Data Repository Table'!$H:$H,$E$110,'Data Repository Table'!$D:$D,M103)</f>
        <v>217.43019900000002</v>
      </c>
      <c r="N110" s="112">
        <f>SUMIFS('Data Repository Table'!$J:$J,'Data Repository Table'!$A:$A,$A$110,'Data Repository Table'!$C:$C,$B$110,'Data Repository Table'!$G:$G,$D$110,'Data Repository Table'!$H:$H,$E$110,'Data Repository Table'!$D:$D,N103)</f>
        <v>230.98220000000001</v>
      </c>
      <c r="O110" s="112">
        <f>SUMIFS('Data Repository Table'!$J:$J,'Data Repository Table'!$A:$A,$A$110,'Data Repository Table'!$C:$C,$B$110,'Data Repository Table'!$G:$G,$D$110,'Data Repository Table'!$H:$H,$E$110,'Data Repository Table'!$D:$D,O103)</f>
        <v>236.441136</v>
      </c>
      <c r="P110" s="112">
        <f>SUMIFS('Data Repository Table'!$J:$J,'Data Repository Table'!$A:$A,$A$110,'Data Repository Table'!$C:$C,$B$110,'Data Repository Table'!$G:$G,$D$110,'Data Repository Table'!$H:$H,$E$110,'Data Repository Table'!$D:$D,P103)</f>
        <v>241.40736899999999</v>
      </c>
      <c r="Q110" s="112">
        <f>SUMIFS('Data Repository Table'!$J:$J,'Data Repository Table'!$A:$A,$A$110,'Data Repository Table'!$C:$C,$B$110,'Data Repository Table'!$G:$G,$D$110,'Data Repository Table'!$H:$H,$E$110,'Data Repository Table'!$D:$D,Q103)</f>
        <v>220.380334</v>
      </c>
      <c r="R110" s="140">
        <f t="shared" si="9"/>
        <v>2533.8791719999995</v>
      </c>
    </row>
    <row r="111" spans="1:34" x14ac:dyDescent="0.25">
      <c r="A111" s="80" t="s">
        <v>37</v>
      </c>
      <c r="B111" s="80" t="s">
        <v>39</v>
      </c>
      <c r="C111" s="80" t="s">
        <v>49</v>
      </c>
      <c r="D111" s="80" t="s">
        <v>61</v>
      </c>
      <c r="E111" s="80" t="s">
        <v>62</v>
      </c>
      <c r="F111" s="139">
        <f>SUMIFS('Data Repository Table'!$J:$J,'Data Repository Table'!$A:$A,$A$111,'Data Repository Table'!$C:$C,$B$111,'Data Repository Table'!$G:$G,$D$111,'Data Repository Table'!$H:$H,$E$111,'Data Repository Table'!$D:$D,F103)</f>
        <v>1153364.1040624965</v>
      </c>
      <c r="G111" s="139">
        <f>SUMIFS('Data Repository Table'!$J:$J,'Data Repository Table'!$A:$A,$A$111,'Data Repository Table'!$C:$C,$B$111,'Data Repository Table'!$G:$G,$D$111,'Data Repository Table'!$H:$H,$E$111,'Data Repository Table'!$D:$D,G103)</f>
        <v>1593615.0621875001</v>
      </c>
      <c r="H111" s="139">
        <f>SUMIFS('Data Repository Table'!$J:$J,'Data Repository Table'!$A:$A,$A$111,'Data Repository Table'!$C:$C,$B$111,'Data Repository Table'!$G:$G,$D$111,'Data Repository Table'!$H:$H,$E$111,'Data Repository Table'!$D:$D,H103)</f>
        <v>1247652.6459374966</v>
      </c>
      <c r="I111" s="139">
        <f>SUMIFS('Data Repository Table'!$J:$J,'Data Repository Table'!$A:$A,$A$111,'Data Repository Table'!$C:$C,$B$111,'Data Repository Table'!$G:$G,$D$111,'Data Repository Table'!$H:$H,$E$111,'Data Repository Table'!$D:$D,I103)</f>
        <v>1184226.8315625</v>
      </c>
      <c r="J111" s="139">
        <f>SUMIFS('Data Repository Table'!$J:$J,'Data Repository Table'!$A:$A,$A$111,'Data Repository Table'!$C:$C,$B$111,'Data Repository Table'!$G:$G,$D$111,'Data Repository Table'!$H:$H,$E$111,'Data Repository Table'!$D:$D,J103)</f>
        <v>1216148.346875</v>
      </c>
      <c r="K111" s="139">
        <f>SUMIFS('Data Repository Table'!$J:$J,'Data Repository Table'!$A:$A,$A$111,'Data Repository Table'!$C:$C,$B$111,'Data Repository Table'!$G:$G,$D$111,'Data Repository Table'!$H:$H,$E$111,'Data Repository Table'!$D:$D,K103)</f>
        <v>1169684.1062500002</v>
      </c>
      <c r="L111" s="139">
        <f>SUMIFS('Data Repository Table'!$J:$J,'Data Repository Table'!$A:$A,$A$111,'Data Repository Table'!$C:$C,$B$111,'Data Repository Table'!$G:$G,$D$111,'Data Repository Table'!$H:$H,$E$111,'Data Repository Table'!$D:$D,L103)</f>
        <v>1469415.3649999998</v>
      </c>
      <c r="M111" s="139">
        <f>SUMIFS('Data Repository Table'!$J:$J,'Data Repository Table'!$A:$A,$A$111,'Data Repository Table'!$C:$C,$B$111,'Data Repository Table'!$G:$G,$D$111,'Data Repository Table'!$H:$H,$E$111,'Data Repository Table'!$D:$D,M103)</f>
        <v>1237092.099375</v>
      </c>
      <c r="N111" s="139">
        <f>SUMIFS('Data Repository Table'!$J:$J,'Data Repository Table'!$A:$A,$A$111,'Data Repository Table'!$C:$C,$B$111,'Data Repository Table'!$G:$G,$D$111,'Data Repository Table'!$H:$H,$E$111,'Data Repository Table'!$D:$D,N103)</f>
        <v>1234274.3050000002</v>
      </c>
      <c r="O111" s="139">
        <f>SUMIFS('Data Repository Table'!$J:$J,'Data Repository Table'!$A:$A,$A$111,'Data Repository Table'!$C:$C,$B$111,'Data Repository Table'!$G:$G,$D$111,'Data Repository Table'!$H:$H,$E$111,'Data Repository Table'!$D:$D,O103)</f>
        <v>1236955.4071875</v>
      </c>
      <c r="P111" s="139">
        <f>SUMIFS('Data Repository Table'!$J:$J,'Data Repository Table'!$A:$A,$A$111,'Data Repository Table'!$C:$C,$B$111,'Data Repository Table'!$G:$G,$D$111,'Data Repository Table'!$H:$H,$E$111,'Data Repository Table'!$D:$D,P103)</f>
        <v>1313506.1328125</v>
      </c>
      <c r="Q111" s="139">
        <f>SUMIFS('Data Repository Table'!$J:$J,'Data Repository Table'!$A:$A,$A$111,'Data Repository Table'!$C:$C,$B$111,'Data Repository Table'!$G:$G,$D$111,'Data Repository Table'!$H:$H,$E$111,'Data Repository Table'!$D:$D,Q103)</f>
        <v>1497493.8790625001</v>
      </c>
      <c r="R111" s="19">
        <f t="shared" si="9"/>
        <v>15553428.285312492</v>
      </c>
    </row>
    <row r="112" spans="1:34" x14ac:dyDescent="0.25">
      <c r="A112" s="80" t="s">
        <v>37</v>
      </c>
      <c r="B112" s="80" t="s">
        <v>47</v>
      </c>
      <c r="C112" s="80" t="s">
        <v>49</v>
      </c>
      <c r="D112" s="80" t="s">
        <v>61</v>
      </c>
      <c r="E112" s="80" t="s">
        <v>62</v>
      </c>
      <c r="F112" s="139">
        <f>SUMIFS('Data Repository Table'!$J:$J,'Data Repository Table'!$A:$A,$A$112,'Data Repository Table'!$C:$C,$B$112,'Data Repository Table'!$G:$G,$D$112,'Data Repository Table'!$H:$H,$E$112,'Data Repository Table'!$D:$D,F103)</f>
        <v>3198275.9004000002</v>
      </c>
      <c r="G112" s="139">
        <f>SUMIFS('Data Repository Table'!$J:$J,'Data Repository Table'!$A:$A,$A$112,'Data Repository Table'!$C:$C,$B$112,'Data Repository Table'!$G:$G,$D$112,'Data Repository Table'!$H:$H,$E$112,'Data Repository Table'!$D:$D,G103)</f>
        <v>3852997.68</v>
      </c>
      <c r="H112" s="139">
        <f>SUMIFS('Data Repository Table'!$J:$J,'Data Repository Table'!$A:$A,$A$112,'Data Repository Table'!$C:$C,$B$112,'Data Repository Table'!$G:$G,$D$112,'Data Repository Table'!$H:$H,$E$112,'Data Repository Table'!$D:$D,H103)</f>
        <v>3894195.4016000004</v>
      </c>
      <c r="I112" s="139">
        <f>SUMIFS('Data Repository Table'!$J:$J,'Data Repository Table'!$A:$A,$A$112,'Data Repository Table'!$C:$C,$B$112,'Data Repository Table'!$G:$G,$D$112,'Data Repository Table'!$H:$H,$E$112,'Data Repository Table'!$D:$D,I103)</f>
        <v>5221215.6136000007</v>
      </c>
      <c r="J112" s="139">
        <f>SUMIFS('Data Repository Table'!$J:$J,'Data Repository Table'!$A:$A,$A$112,'Data Repository Table'!$C:$C,$B$112,'Data Repository Table'!$G:$G,$D$112,'Data Repository Table'!$H:$H,$E$112,'Data Repository Table'!$D:$D,J103)</f>
        <v>5648075.6247999994</v>
      </c>
      <c r="K112" s="139">
        <f>SUMIFS('Data Repository Table'!$J:$J,'Data Repository Table'!$A:$A,$A$112,'Data Repository Table'!$C:$C,$B$112,'Data Repository Table'!$G:$G,$D$112,'Data Repository Table'!$H:$H,$E$112,'Data Repository Table'!$D:$D,K103)</f>
        <v>2887464.9384000008</v>
      </c>
      <c r="L112" s="139">
        <f>SUMIFS('Data Repository Table'!$J:$J,'Data Repository Table'!$A:$A,$A$112,'Data Repository Table'!$C:$C,$B$112,'Data Repository Table'!$G:$G,$D$112,'Data Repository Table'!$H:$H,$E$112,'Data Repository Table'!$D:$D,L103)</f>
        <v>2699761.8844000003</v>
      </c>
      <c r="M112" s="139">
        <f>SUMIFS('Data Repository Table'!$J:$J,'Data Repository Table'!$A:$A,$A$112,'Data Repository Table'!$C:$C,$B$112,'Data Repository Table'!$G:$G,$D$112,'Data Repository Table'!$H:$H,$E$112,'Data Repository Table'!$D:$D,M103)</f>
        <v>3178632.1476000003</v>
      </c>
      <c r="N112" s="139">
        <f>SUMIFS('Data Repository Table'!$J:$J,'Data Repository Table'!$A:$A,$A$112,'Data Repository Table'!$C:$C,$B$112,'Data Repository Table'!$G:$G,$D$112,'Data Repository Table'!$H:$H,$E$112,'Data Repository Table'!$D:$D,N103)</f>
        <v>2897815.2056</v>
      </c>
      <c r="O112" s="139">
        <f>SUMIFS('Data Repository Table'!$J:$J,'Data Repository Table'!$A:$A,$A$112,'Data Repository Table'!$C:$C,$B$112,'Data Repository Table'!$G:$G,$D$112,'Data Repository Table'!$H:$H,$E$112,'Data Repository Table'!$D:$D,O103)</f>
        <v>3114360.7516000005</v>
      </c>
      <c r="P112" s="139">
        <f>SUMIFS('Data Repository Table'!$J:$J,'Data Repository Table'!$A:$A,$A$112,'Data Repository Table'!$C:$C,$B$112,'Data Repository Table'!$G:$G,$D$112,'Data Repository Table'!$H:$H,$E$112,'Data Repository Table'!$D:$D,P103)</f>
        <v>3652069.7360000005</v>
      </c>
      <c r="Q112" s="139">
        <f>SUMIFS('Data Repository Table'!$J:$J,'Data Repository Table'!$A:$A,$A$112,'Data Repository Table'!$C:$C,$B$112,'Data Repository Table'!$G:$G,$D$112,'Data Repository Table'!$H:$H,$E$112,'Data Repository Table'!$D:$D,Q103)</f>
        <v>1891504.3056000001</v>
      </c>
      <c r="R112" s="19">
        <f t="shared" si="9"/>
        <v>42136369.189600006</v>
      </c>
      <c r="W112" s="110"/>
    </row>
    <row r="113" spans="1:18" x14ac:dyDescent="0.25">
      <c r="A113" s="80" t="s">
        <v>37</v>
      </c>
      <c r="B113" s="80" t="s">
        <v>48</v>
      </c>
      <c r="C113" s="80" t="s">
        <v>49</v>
      </c>
      <c r="D113" s="80" t="s">
        <v>61</v>
      </c>
      <c r="E113" s="80" t="s">
        <v>62</v>
      </c>
      <c r="F113" s="139">
        <f>SUMIFS('Data Repository Table'!$J:$J,'Data Repository Table'!$A:$A,$A$113,'Data Repository Table'!$C:$C,$B$113,'Data Repository Table'!$G:$G,$D$113,'Data Repository Table'!$H:$H,$E$113,'Data Repository Table'!$D:$D,F103)</f>
        <v>3015948.6746999999</v>
      </c>
      <c r="G113" s="139">
        <f>SUMIFS('Data Repository Table'!$J:$J,'Data Repository Table'!$A:$A,$A$113,'Data Repository Table'!$C:$C,$B$113,'Data Repository Table'!$G:$G,$D$113,'Data Repository Table'!$H:$H,$E$113,'Data Repository Table'!$D:$D,G103)</f>
        <v>2402723.2787999995</v>
      </c>
      <c r="H113" s="139">
        <f>SUMIFS('Data Repository Table'!$J:$J,'Data Repository Table'!$A:$A,$A$113,'Data Repository Table'!$C:$C,$B$113,'Data Repository Table'!$G:$G,$D$113,'Data Repository Table'!$H:$H,$E$113,'Data Repository Table'!$D:$D,H103)</f>
        <v>3247912.5821999996</v>
      </c>
      <c r="I113" s="139">
        <f>SUMIFS('Data Repository Table'!$J:$J,'Data Repository Table'!$A:$A,$A$113,'Data Repository Table'!$C:$C,$B$113,'Data Repository Table'!$G:$G,$D$113,'Data Repository Table'!$H:$H,$E$113,'Data Repository Table'!$D:$D,I103)</f>
        <v>2731965.4673999995</v>
      </c>
      <c r="J113" s="139">
        <f>SUMIFS('Data Repository Table'!$J:$J,'Data Repository Table'!$A:$A,$A$113,'Data Repository Table'!$C:$C,$B$113,'Data Repository Table'!$G:$G,$D$113,'Data Repository Table'!$H:$H,$E$113,'Data Repository Table'!$D:$D,J103)</f>
        <v>2323192.0081500001</v>
      </c>
      <c r="K113" s="139">
        <f>SUMIFS('Data Repository Table'!$J:$J,'Data Repository Table'!$A:$A,$A$113,'Data Repository Table'!$C:$C,$B$113,'Data Repository Table'!$G:$G,$D$113,'Data Repository Table'!$H:$H,$E$113,'Data Repository Table'!$D:$D,K103)</f>
        <v>1722591.0292499999</v>
      </c>
      <c r="L113" s="139">
        <f>SUMIFS('Data Repository Table'!$J:$J,'Data Repository Table'!$A:$A,$A$113,'Data Repository Table'!$C:$C,$B$113,'Data Repository Table'!$G:$G,$D$113,'Data Repository Table'!$H:$H,$E$113,'Data Repository Table'!$D:$D,L103)</f>
        <v>1839134.2085999998</v>
      </c>
      <c r="M113" s="139">
        <f>SUMIFS('Data Repository Table'!$J:$J,'Data Repository Table'!$A:$A,$A$113,'Data Repository Table'!$C:$C,$B$113,'Data Repository Table'!$G:$G,$D$113,'Data Repository Table'!$H:$H,$E$113,'Data Repository Table'!$D:$D,M103)</f>
        <v>2579316.7429</v>
      </c>
      <c r="N113" s="139">
        <f>SUMIFS('Data Repository Table'!$J:$J,'Data Repository Table'!$A:$A,$A$113,'Data Repository Table'!$C:$C,$B$113,'Data Repository Table'!$G:$G,$D$113,'Data Repository Table'!$H:$H,$E$113,'Data Repository Table'!$D:$D,N103)</f>
        <v>2220367.5409499998</v>
      </c>
      <c r="O113" s="139">
        <f>SUMIFS('Data Repository Table'!$J:$J,'Data Repository Table'!$A:$A,$A$113,'Data Repository Table'!$C:$C,$B$113,'Data Repository Table'!$G:$G,$D$113,'Data Repository Table'!$H:$H,$E$113,'Data Repository Table'!$D:$D,O103)</f>
        <v>2209012.8075999999</v>
      </c>
      <c r="P113" s="139">
        <f>SUMIFS('Data Repository Table'!$J:$J,'Data Repository Table'!$A:$A,$A$113,'Data Repository Table'!$C:$C,$B$113,'Data Repository Table'!$G:$G,$D$113,'Data Repository Table'!$H:$H,$E$113,'Data Repository Table'!$D:$D,P103)</f>
        <v>2561190.8338000001</v>
      </c>
      <c r="Q113" s="139">
        <f>SUMIFS('Data Repository Table'!$J:$J,'Data Repository Table'!$A:$A,$A$113,'Data Repository Table'!$C:$C,$B$113,'Data Repository Table'!$G:$G,$D$113,'Data Repository Table'!$H:$H,$E$113,'Data Repository Table'!$D:$D,Q103)</f>
        <v>2785478.9215500001</v>
      </c>
      <c r="R113" s="19">
        <f t="shared" si="9"/>
        <v>29638834.095899999</v>
      </c>
    </row>
    <row r="134" spans="1:22" ht="35.25" customHeight="1" x14ac:dyDescent="0.25">
      <c r="A134" s="152" t="s">
        <v>111</v>
      </c>
      <c r="B134" s="152"/>
      <c r="C134" s="152"/>
      <c r="D134" s="152"/>
      <c r="E134" s="152"/>
      <c r="F134" s="152"/>
      <c r="G134" s="152"/>
      <c r="H134" s="152"/>
      <c r="I134" s="152"/>
      <c r="J134" s="152"/>
      <c r="K134" s="152"/>
      <c r="L134" s="152"/>
      <c r="M134" s="152"/>
      <c r="N134" s="152"/>
      <c r="O134" s="152"/>
      <c r="P134" s="152"/>
      <c r="Q134" s="152"/>
      <c r="R134" s="152"/>
      <c r="S134" s="152"/>
      <c r="T134" s="152"/>
      <c r="U134" s="152"/>
      <c r="V134" s="152"/>
    </row>
  </sheetData>
  <mergeCells count="16">
    <mergeCell ref="A58:S58"/>
    <mergeCell ref="A4:T4"/>
    <mergeCell ref="A10:V10"/>
    <mergeCell ref="A11:W11"/>
    <mergeCell ref="A44:V44"/>
    <mergeCell ref="A45:W45"/>
    <mergeCell ref="A46:M46"/>
    <mergeCell ref="A77:V77"/>
    <mergeCell ref="A100:V100"/>
    <mergeCell ref="A101:O101"/>
    <mergeCell ref="A134:V134"/>
    <mergeCell ref="A96:V96"/>
    <mergeCell ref="A95:V95"/>
    <mergeCell ref="A97:V97"/>
    <mergeCell ref="A98:V98"/>
    <mergeCell ref="A99:V99"/>
  </mergeCells>
  <conditionalFormatting sqref="F15:Q22">
    <cfRule type="colorScale" priority="4">
      <colorScale>
        <cfvo type="min"/>
        <cfvo type="percentile" val="50"/>
        <cfvo type="max"/>
        <color rgb="FF5A8AC6"/>
        <color rgb="FFFCFCFF"/>
        <color rgb="FFF8696B"/>
      </colorScale>
    </cfRule>
  </conditionalFormatting>
  <conditionalFormatting sqref="F25:Q32">
    <cfRule type="colorScale" priority="2">
      <colorScale>
        <cfvo type="min"/>
        <cfvo type="percentile" val="50"/>
        <cfvo type="max"/>
        <color rgb="FF5A8AC6"/>
        <color rgb="FFFCFCFF"/>
        <color rgb="FFF8696B"/>
      </colorScale>
    </cfRule>
  </conditionalFormatting>
  <conditionalFormatting sqref="F35:Q42">
    <cfRule type="colorScale" priority="3">
      <colorScale>
        <cfvo type="min"/>
        <cfvo type="percentile" val="50"/>
        <cfvo type="max"/>
        <color rgb="FF5A8AC6"/>
        <color rgb="FFFCFCFF"/>
        <color rgb="FFF8696B"/>
      </colorScale>
    </cfRule>
  </conditionalFormatting>
  <conditionalFormatting sqref="F49:Q5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F8E29-A4BF-4B17-83AB-E828CE0B4267}">
  <sheetPr>
    <tabColor theme="9" tint="0.59999389629810485"/>
  </sheetPr>
  <dimension ref="A1:V58"/>
  <sheetViews>
    <sheetView showGridLines="0" tabSelected="1" topLeftCell="A15" zoomScale="130" zoomScaleNormal="130" workbookViewId="0">
      <selection activeCell="M61" sqref="M61"/>
    </sheetView>
  </sheetViews>
  <sheetFormatPr defaultColWidth="8.7109375" defaultRowHeight="14.25" x14ac:dyDescent="0.2"/>
  <cols>
    <col min="1" max="1" width="8.7109375" style="79"/>
    <col min="2" max="2" width="10.7109375" style="79" bestFit="1" customWidth="1"/>
    <col min="3" max="3" width="10.28515625" style="79" bestFit="1" customWidth="1"/>
    <col min="4" max="4" width="17.5703125" style="79" bestFit="1" customWidth="1"/>
    <col min="5" max="5" width="15.5703125" style="79" bestFit="1" customWidth="1"/>
    <col min="6" max="6" width="13.7109375" style="79" bestFit="1" customWidth="1"/>
    <col min="7" max="16" width="11.85546875" style="79" bestFit="1" customWidth="1"/>
    <col min="17" max="17" width="13.140625" style="79" bestFit="1" customWidth="1"/>
    <col min="18" max="16384" width="8.7109375" style="79"/>
  </cols>
  <sheetData>
    <row r="1" spans="1:22" ht="18" x14ac:dyDescent="0.25">
      <c r="A1" s="81" t="s">
        <v>112</v>
      </c>
      <c r="B1" s="82"/>
    </row>
    <row r="2" spans="1:22" x14ac:dyDescent="0.2">
      <c r="A2" s="2" t="s">
        <v>113</v>
      </c>
      <c r="B2" s="2"/>
    </row>
    <row r="3" spans="1:22" x14ac:dyDescent="0.2">
      <c r="A3" s="2" t="s">
        <v>114</v>
      </c>
      <c r="B3" s="2"/>
    </row>
    <row r="4" spans="1:22" ht="54.95" customHeight="1" x14ac:dyDescent="0.2">
      <c r="A4" s="157" t="s">
        <v>115</v>
      </c>
      <c r="B4" s="160"/>
      <c r="C4" s="160"/>
      <c r="D4" s="160"/>
      <c r="E4" s="160"/>
      <c r="F4" s="160"/>
      <c r="G4" s="160"/>
      <c r="H4" s="160"/>
      <c r="I4" s="160"/>
      <c r="J4" s="160"/>
      <c r="K4" s="160"/>
      <c r="L4" s="160"/>
      <c r="M4" s="160"/>
      <c r="N4" s="160"/>
      <c r="O4" s="160"/>
      <c r="P4" s="160"/>
      <c r="Q4" s="160"/>
      <c r="R4" s="160"/>
    </row>
    <row r="5" spans="1:22" x14ac:dyDescent="0.2">
      <c r="A5" s="1"/>
      <c r="B5" s="2"/>
    </row>
    <row r="6" spans="1:22" x14ac:dyDescent="0.2">
      <c r="A6" s="1" t="s">
        <v>74</v>
      </c>
      <c r="B6" s="2"/>
    </row>
    <row r="7" spans="1:22" x14ac:dyDescent="0.2">
      <c r="A7" s="2"/>
      <c r="B7" s="2"/>
    </row>
    <row r="8" spans="1:22" x14ac:dyDescent="0.2">
      <c r="A8" s="79" t="s">
        <v>116</v>
      </c>
    </row>
    <row r="9" spans="1:22" x14ac:dyDescent="0.2">
      <c r="A9" s="79" t="s">
        <v>117</v>
      </c>
    </row>
    <row r="10" spans="1:22" x14ac:dyDescent="0.2">
      <c r="A10" s="79" t="s">
        <v>118</v>
      </c>
    </row>
    <row r="12" spans="1:22" customFormat="1" ht="69.599999999999994" customHeight="1" x14ac:dyDescent="0.25">
      <c r="A12" s="158" t="s">
        <v>119</v>
      </c>
      <c r="B12" s="159"/>
      <c r="C12" s="159"/>
      <c r="D12" s="159"/>
      <c r="E12" s="159"/>
      <c r="F12" s="159"/>
      <c r="G12" s="159"/>
      <c r="H12" s="159"/>
      <c r="I12" s="159"/>
      <c r="J12" s="159"/>
      <c r="K12" s="159"/>
      <c r="L12" s="159"/>
      <c r="M12" s="159"/>
      <c r="N12" s="159"/>
      <c r="O12" s="159"/>
      <c r="P12" s="159"/>
      <c r="Q12" s="159"/>
      <c r="R12" s="159"/>
      <c r="S12" s="159"/>
      <c r="T12" s="159"/>
      <c r="U12" s="159"/>
      <c r="V12" s="102"/>
    </row>
    <row r="13" spans="1:22" s="84" customFormat="1" x14ac:dyDescent="0.2">
      <c r="A13" s="85" t="s">
        <v>20</v>
      </c>
      <c r="B13" s="85" t="s">
        <v>77</v>
      </c>
      <c r="C13" s="85"/>
      <c r="D13" s="85"/>
      <c r="E13" s="98">
        <v>41456</v>
      </c>
      <c r="F13" s="98">
        <v>41487</v>
      </c>
      <c r="G13" s="98">
        <v>41518</v>
      </c>
      <c r="H13" s="98">
        <v>41548</v>
      </c>
      <c r="I13" s="98">
        <v>41579</v>
      </c>
      <c r="J13" s="98">
        <v>41609</v>
      </c>
      <c r="K13" s="98">
        <v>41640</v>
      </c>
      <c r="L13" s="98">
        <v>41671</v>
      </c>
      <c r="M13" s="98">
        <v>41699</v>
      </c>
      <c r="N13" s="98">
        <v>41730</v>
      </c>
      <c r="O13" s="98">
        <v>41760</v>
      </c>
      <c r="P13" s="98">
        <v>41791</v>
      </c>
      <c r="Q13" s="101" t="s">
        <v>79</v>
      </c>
    </row>
    <row r="14" spans="1:22" s="84" customFormat="1" x14ac:dyDescent="0.2">
      <c r="A14" s="85"/>
      <c r="B14" s="85"/>
      <c r="C14" s="85"/>
      <c r="D14" s="85"/>
      <c r="E14" s="100"/>
      <c r="F14" s="100"/>
      <c r="G14" s="100"/>
      <c r="H14" s="100"/>
      <c r="I14" s="100"/>
      <c r="J14" s="100"/>
      <c r="K14" s="100"/>
      <c r="L14" s="100"/>
      <c r="M14" s="100"/>
      <c r="N14" s="100"/>
      <c r="O14" s="100"/>
      <c r="P14" s="100"/>
      <c r="Q14" s="101"/>
    </row>
    <row r="15" spans="1:22" s="80" customFormat="1" ht="12" x14ac:dyDescent="0.2">
      <c r="A15" s="80" t="s">
        <v>39</v>
      </c>
      <c r="B15" s="80" t="s">
        <v>38</v>
      </c>
      <c r="E15" s="121">
        <f>SUMIFS('Data Repository Table'!$J:$J,'Data Repository Table'!$A:$A,'Data Repository Table'!$A$7,'Data Repository Table'!$C:$C,$A$15,'Data Repository Table'!$B:$B,$B$15,'Data Repository Table'!$D:$D,'EBIT Analysis'!E13)</f>
        <v>5914581.1976700742</v>
      </c>
      <c r="F15" s="121">
        <f>SUMIFS('Data Repository Table'!$J:$J,'Data Repository Table'!$A:$A,'Data Repository Table'!$A$7,'Data Repository Table'!$C:$C,$A$15,'Data Repository Table'!$B:$B,$B$15,'Data Repository Table'!$D:$D,'EBIT Analysis'!F13)</f>
        <v>5696664.2399759311</v>
      </c>
      <c r="G15" s="121">
        <f>SUMIFS('Data Repository Table'!$J:$J,'Data Repository Table'!$A:$A,'Data Repository Table'!$A$7,'Data Repository Table'!$C:$C,$A$15,'Data Repository Table'!$B:$B,$B$15,'Data Repository Table'!$D:$D,'EBIT Analysis'!G13)</f>
        <v>5260681.8298072498</v>
      </c>
      <c r="H15" s="121">
        <f>SUMIFS('Data Repository Table'!$J:$J,'Data Repository Table'!$A:$A,'Data Repository Table'!$A$7,'Data Repository Table'!$C:$C,$A$15,'Data Repository Table'!$B:$B,$B$15,'Data Repository Table'!$D:$D,'EBIT Analysis'!H13)</f>
        <v>5221955.4924466992</v>
      </c>
      <c r="I15" s="121">
        <f>SUMIFS('Data Repository Table'!$J:$J,'Data Repository Table'!$A:$A,'Data Repository Table'!$A$7,'Data Repository Table'!$C:$C,$A$15,'Data Repository Table'!$B:$B,$B$15,'Data Repository Table'!$D:$D,'EBIT Analysis'!I13)</f>
        <v>5514147.1707946751</v>
      </c>
      <c r="J15" s="121">
        <f>SUMIFS('Data Repository Table'!$J:$J,'Data Repository Table'!$A:$A,'Data Repository Table'!$A$7,'Data Repository Table'!$C:$C,$A$15,'Data Repository Table'!$B:$B,$B$15,'Data Repository Table'!$D:$D,'EBIT Analysis'!J13)</f>
        <v>5380892.2001862573</v>
      </c>
      <c r="K15" s="121">
        <f>SUMIFS('Data Repository Table'!$J:$J,'Data Repository Table'!$A:$A,'Data Repository Table'!$A$7,'Data Repository Table'!$C:$C,$A$15,'Data Repository Table'!$B:$B,$B$15,'Data Repository Table'!$D:$D,'EBIT Analysis'!K13)</f>
        <v>7822599.7200296307</v>
      </c>
      <c r="L15" s="121">
        <f>SUMIFS('Data Repository Table'!$J:$J,'Data Repository Table'!$A:$A,'Data Repository Table'!$A$7,'Data Repository Table'!$C:$C,$A$15,'Data Repository Table'!$B:$B,$B$15,'Data Repository Table'!$D:$D,'EBIT Analysis'!L13)</f>
        <v>6924324.6322913244</v>
      </c>
      <c r="M15" s="121">
        <f>SUMIFS('Data Repository Table'!$J:$J,'Data Repository Table'!$A:$A,'Data Repository Table'!$A$7,'Data Repository Table'!$C:$C,$A$15,'Data Repository Table'!$B:$B,$B$15,'Data Repository Table'!$D:$D,'EBIT Analysis'!M13)</f>
        <v>7297789.3913026378</v>
      </c>
      <c r="N15" s="121">
        <f>SUMIFS('Data Repository Table'!$J:$J,'Data Repository Table'!$A:$A,'Data Repository Table'!$A$7,'Data Repository Table'!$C:$C,$A$15,'Data Repository Table'!$B:$B,$B$15,'Data Repository Table'!$D:$D,'EBIT Analysis'!N13)</f>
        <v>5332240.4186026063</v>
      </c>
      <c r="O15" s="121">
        <f>SUMIFS('Data Repository Table'!$J:$J,'Data Repository Table'!$A:$A,'Data Repository Table'!$A$7,'Data Repository Table'!$C:$C,$A$15,'Data Repository Table'!$B:$B,$B$15,'Data Repository Table'!$D:$D,'EBIT Analysis'!O13)</f>
        <v>5394917.135688588</v>
      </c>
      <c r="P15" s="121">
        <f>SUMIFS('Data Repository Table'!$J:$J,'Data Repository Table'!$A:$A,'Data Repository Table'!$A$7,'Data Repository Table'!$C:$C,$A$15,'Data Repository Table'!$B:$B,$B$15,'Data Repository Table'!$D:$D,'EBIT Analysis'!P13)</f>
        <v>5184163.8693572879</v>
      </c>
      <c r="Q15" s="121">
        <f>SUM(E15:P15)</f>
        <v>70944957.298152953</v>
      </c>
    </row>
    <row r="16" spans="1:22" s="80" customFormat="1" ht="12" x14ac:dyDescent="0.2">
      <c r="A16" s="80" t="s">
        <v>47</v>
      </c>
      <c r="B16" s="80" t="s">
        <v>38</v>
      </c>
      <c r="E16" s="121">
        <f>SUMIFS('Data Repository Table'!$J:$J,'Data Repository Table'!$A:$A,'Data Repository Table'!$A$7,'Data Repository Table'!$C:$C,$A$16,'Data Repository Table'!$B:$B,$B$16,'Data Repository Table'!$D:$D,'EBIT Analysis'!E13)</f>
        <v>17328050.972999997</v>
      </c>
      <c r="F16" s="121">
        <f>SUMIFS('Data Repository Table'!$J:$J,'Data Repository Table'!$A:$A,'Data Repository Table'!$A$7,'Data Repository Table'!$C:$C,$A$16,'Data Repository Table'!$B:$B,$B$16,'Data Repository Table'!$D:$D,'EBIT Analysis'!F13)</f>
        <v>14604314.435999997</v>
      </c>
      <c r="G16" s="121">
        <f>SUMIFS('Data Repository Table'!$J:$J,'Data Repository Table'!$A:$A,'Data Repository Table'!$A$7,'Data Repository Table'!$C:$C,$A$16,'Data Repository Table'!$B:$B,$B$16,'Data Repository Table'!$D:$D,'EBIT Analysis'!G13)</f>
        <v>16135900.118999999</v>
      </c>
      <c r="H16" s="121">
        <f>SUMIFS('Data Repository Table'!$J:$J,'Data Repository Table'!$A:$A,'Data Repository Table'!$A$7,'Data Repository Table'!$C:$C,$A$16,'Data Repository Table'!$B:$B,$B$16,'Data Repository Table'!$D:$D,'EBIT Analysis'!H13)</f>
        <v>15151633.271999998</v>
      </c>
      <c r="I16" s="121">
        <f>SUMIFS('Data Repository Table'!$J:$J,'Data Repository Table'!$A:$A,'Data Repository Table'!$A$7,'Data Repository Table'!$C:$C,$A$16,'Data Repository Table'!$B:$B,$B$16,'Data Repository Table'!$D:$D,'EBIT Analysis'!I13)</f>
        <v>13832900.801999997</v>
      </c>
      <c r="J16" s="121">
        <f>SUMIFS('Data Repository Table'!$J:$J,'Data Repository Table'!$A:$A,'Data Repository Table'!$A$7,'Data Repository Table'!$C:$C,$A$16,'Data Repository Table'!$B:$B,$B$16,'Data Repository Table'!$D:$D,'EBIT Analysis'!J13)</f>
        <v>15562959.623999998</v>
      </c>
      <c r="K16" s="121">
        <f>SUMIFS('Data Repository Table'!$J:$J,'Data Repository Table'!$A:$A,'Data Repository Table'!$A$7,'Data Repository Table'!$C:$C,$A$16,'Data Repository Table'!$B:$B,$B$16,'Data Repository Table'!$D:$D,'EBIT Analysis'!K13)</f>
        <v>22354057.620000001</v>
      </c>
      <c r="L16" s="121">
        <f>SUMIFS('Data Repository Table'!$J:$J,'Data Repository Table'!$A:$A,'Data Repository Table'!$A$7,'Data Repository Table'!$C:$C,$A$16,'Data Repository Table'!$B:$B,$B$16,'Data Repository Table'!$D:$D,'EBIT Analysis'!L13)</f>
        <v>18580950.729999997</v>
      </c>
      <c r="M16" s="121">
        <f>SUMIFS('Data Repository Table'!$J:$J,'Data Repository Table'!$A:$A,'Data Repository Table'!$A$7,'Data Repository Table'!$C:$C,$A$16,'Data Repository Table'!$B:$B,$B$16,'Data Repository Table'!$D:$D,'EBIT Analysis'!M13)</f>
        <v>19644680.780999999</v>
      </c>
      <c r="N16" s="121">
        <f>SUMIFS('Data Repository Table'!$J:$J,'Data Repository Table'!$A:$A,'Data Repository Table'!$A$7,'Data Repository Table'!$C:$C,$A$16,'Data Repository Table'!$B:$B,$B$16,'Data Repository Table'!$D:$D,'EBIT Analysis'!N13)</f>
        <v>18268435.046</v>
      </c>
      <c r="O16" s="121">
        <f>SUMIFS('Data Repository Table'!$J:$J,'Data Repository Table'!$A:$A,'Data Repository Table'!$A$7,'Data Repository Table'!$C:$C,$A$16,'Data Repository Table'!$B:$B,$B$16,'Data Repository Table'!$D:$D,'EBIT Analysis'!O13)</f>
        <v>14627298.491999999</v>
      </c>
      <c r="P16" s="121">
        <f>SUMIFS('Data Repository Table'!$J:$J,'Data Repository Table'!$A:$A,'Data Repository Table'!$A$7,'Data Repository Table'!$C:$C,$A$16,'Data Repository Table'!$B:$B,$B$16,'Data Repository Table'!$D:$D,'EBIT Analysis'!P13)</f>
        <v>16164167.273999998</v>
      </c>
      <c r="Q16" s="121">
        <f>SUM(E16:P16)</f>
        <v>202255349.16899997</v>
      </c>
    </row>
    <row r="17" spans="1:17" s="80" customFormat="1" ht="12" x14ac:dyDescent="0.2">
      <c r="A17" s="80" t="s">
        <v>48</v>
      </c>
      <c r="B17" s="80" t="s">
        <v>38</v>
      </c>
      <c r="E17" s="121">
        <f>SUMIFS('Data Repository Table'!$J:$J,'Data Repository Table'!$A:$A,'Data Repository Table'!$A$7,'Data Repository Table'!$C:$C,$A$17,'Data Repository Table'!$B:$B,$B$17,'Data Repository Table'!$D:$D,'EBIT Analysis'!E13)</f>
        <v>12716846.793</v>
      </c>
      <c r="F17" s="121">
        <f>SUMIFS('Data Repository Table'!$J:$J,'Data Repository Table'!$A:$A,'Data Repository Table'!$A$7,'Data Repository Table'!$C:$C,$A$17,'Data Repository Table'!$B:$B,$B$17,'Data Repository Table'!$D:$D,'EBIT Analysis'!F13)</f>
        <v>13050243.880999997</v>
      </c>
      <c r="G17" s="121">
        <f>SUMIFS('Data Repository Table'!$J:$J,'Data Repository Table'!$A:$A,'Data Repository Table'!$A$7,'Data Repository Table'!$C:$C,$A$17,'Data Repository Table'!$B:$B,$B$17,'Data Repository Table'!$D:$D,'EBIT Analysis'!G13)</f>
        <v>13235472.919</v>
      </c>
      <c r="H17" s="121">
        <f>SUMIFS('Data Repository Table'!$J:$J,'Data Repository Table'!$A:$A,'Data Repository Table'!$A$7,'Data Repository Table'!$C:$C,$A$17,'Data Repository Table'!$B:$B,$B$17,'Data Repository Table'!$D:$D,'EBIT Analysis'!H13)</f>
        <v>11815762.267000001</v>
      </c>
      <c r="I17" s="121">
        <f>SUMIFS('Data Repository Table'!$J:$J,'Data Repository Table'!$A:$A,'Data Repository Table'!$A$7,'Data Repository Table'!$C:$C,$A$17,'Data Repository Table'!$B:$B,$B$17,'Data Repository Table'!$D:$D,'EBIT Analysis'!I13)</f>
        <v>11881724.445</v>
      </c>
      <c r="J17" s="121">
        <f>SUMIFS('Data Repository Table'!$J:$J,'Data Repository Table'!$A:$A,'Data Repository Table'!$A$7,'Data Repository Table'!$C:$C,$A$17,'Data Repository Table'!$B:$B,$B$17,'Data Repository Table'!$D:$D,'EBIT Analysis'!J13)</f>
        <v>11127131.811999999</v>
      </c>
      <c r="K17" s="121">
        <f>SUMIFS('Data Repository Table'!$J:$J,'Data Repository Table'!$A:$A,'Data Repository Table'!$A$7,'Data Repository Table'!$C:$C,$A$17,'Data Repository Table'!$B:$B,$B$17,'Data Repository Table'!$D:$D,'EBIT Analysis'!K13)</f>
        <v>15491089.403999997</v>
      </c>
      <c r="L17" s="121">
        <f>SUMIFS('Data Repository Table'!$J:$J,'Data Repository Table'!$A:$A,'Data Repository Table'!$A$7,'Data Repository Table'!$C:$C,$A$17,'Data Repository Table'!$B:$B,$B$17,'Data Repository Table'!$D:$D,'EBIT Analysis'!L13)</f>
        <v>15776843.228999998</v>
      </c>
      <c r="M17" s="121">
        <f>SUMIFS('Data Repository Table'!$J:$J,'Data Repository Table'!$A:$A,'Data Repository Table'!$A$7,'Data Repository Table'!$C:$C,$A$17,'Data Repository Table'!$B:$B,$B$17,'Data Repository Table'!$D:$D,'EBIT Analysis'!M13)</f>
        <v>14151791.636999998</v>
      </c>
      <c r="N17" s="121">
        <f>SUMIFS('Data Repository Table'!$J:$J,'Data Repository Table'!$A:$A,'Data Repository Table'!$A$7,'Data Repository Table'!$C:$C,$A$17,'Data Repository Table'!$B:$B,$B$17,'Data Repository Table'!$D:$D,'EBIT Analysis'!N13)</f>
        <v>15011361.791999999</v>
      </c>
      <c r="O17" s="121">
        <f>SUMIFS('Data Repository Table'!$J:$J,'Data Repository Table'!$A:$A,'Data Repository Table'!$A$7,'Data Repository Table'!$C:$C,$A$17,'Data Repository Table'!$B:$B,$B$17,'Data Repository Table'!$D:$D,'EBIT Analysis'!O13)</f>
        <v>14286635.347000001</v>
      </c>
      <c r="P17" s="121">
        <f>SUMIFS('Data Repository Table'!$J:$J,'Data Repository Table'!$A:$A,'Data Repository Table'!$A$7,'Data Repository Table'!$C:$C,$A$17,'Data Repository Table'!$B:$B,$B$17,'Data Repository Table'!$D:$D,'EBIT Analysis'!P13)</f>
        <v>15120321.851</v>
      </c>
      <c r="Q17" s="121">
        <f>SUM(E17:P17)</f>
        <v>163665225.377</v>
      </c>
    </row>
    <row r="18" spans="1:17" s="87" customFormat="1" ht="12" x14ac:dyDescent="0.2">
      <c r="E18" s="123"/>
      <c r="F18" s="123"/>
      <c r="G18" s="123"/>
      <c r="H18" s="123"/>
      <c r="I18" s="123"/>
      <c r="J18" s="123"/>
      <c r="K18" s="123"/>
      <c r="L18" s="123"/>
      <c r="M18" s="123"/>
      <c r="N18" s="123"/>
      <c r="O18" s="123"/>
      <c r="P18" s="123"/>
      <c r="Q18" s="123"/>
    </row>
    <row r="19" spans="1:17" x14ac:dyDescent="0.2">
      <c r="A19" s="80" t="s">
        <v>39</v>
      </c>
      <c r="B19" s="80" t="s">
        <v>49</v>
      </c>
      <c r="E19" s="121">
        <f>SUMIFS('Data Repository Table'!$J:$J,'Data Repository Table'!$A:$A,'Data Repository Table'!$A$7,'Data Repository Table'!$C:$C,$A$19,'Data Repository Table'!$B:$B,$B$19,'Data Repository Table'!$D:$D,'EBIT Analysis'!E13)</f>
        <v>3458288.8701338647</v>
      </c>
      <c r="F19" s="121">
        <f>SUMIFS('Data Repository Table'!$J:$J,'Data Repository Table'!$A:$A,'Data Repository Table'!$A$7,'Data Repository Table'!$C:$C,$A$19,'Data Repository Table'!$B:$B,$B$19,'Data Repository Table'!$D:$D,'EBIT Analysis'!F13)</f>
        <v>4778353.3521016249</v>
      </c>
      <c r="G19" s="121">
        <f>SUMIFS('Data Repository Table'!$J:$J,'Data Repository Table'!$A:$A,'Data Repository Table'!$A$7,'Data Repository Table'!$C:$C,$A$19,'Data Repository Table'!$B:$B,$B$19,'Data Repository Table'!$D:$D,'EBIT Analysis'!G13)</f>
        <v>3741007.0627661142</v>
      </c>
      <c r="H19" s="121">
        <f>SUMIFS('Data Repository Table'!$J:$J,'Data Repository Table'!$A:$A,'Data Repository Table'!$A$7,'Data Repository Table'!$C:$C,$A$19,'Data Repository Table'!$B:$B,$B$19,'Data Repository Table'!$D:$D,'EBIT Analysis'!H13)</f>
        <v>3550828.7945508747</v>
      </c>
      <c r="I19" s="121">
        <f>SUMIFS('Data Repository Table'!$J:$J,'Data Repository Table'!$A:$A,'Data Repository Table'!$A$7,'Data Repository Table'!$C:$C,$A$19,'Data Repository Table'!$B:$B,$B$19,'Data Repository Table'!$D:$D,'EBIT Analysis'!I13)</f>
        <v>3646543.42684625</v>
      </c>
      <c r="J19" s="121">
        <f>SUMIFS('Data Repository Table'!$J:$J,'Data Repository Table'!$A:$A,'Data Repository Table'!$A$7,'Data Repository Table'!$C:$C,$A$19,'Data Repository Table'!$B:$B,$B$19,'Data Repository Table'!$D:$D,'EBIT Analysis'!J13)</f>
        <v>3507223.3581475001</v>
      </c>
      <c r="K19" s="121">
        <f>SUMIFS('Data Repository Table'!$J:$J,'Data Repository Table'!$A:$A,'Data Repository Table'!$A$7,'Data Repository Table'!$C:$C,$A$19,'Data Repository Table'!$B:$B,$B$19,'Data Repository Table'!$D:$D,'EBIT Analysis'!K13)</f>
        <v>5249820.3494999986</v>
      </c>
      <c r="L19" s="121">
        <f>SUMIFS('Data Repository Table'!$J:$J,'Data Repository Table'!$A:$A,'Data Repository Table'!$A$7,'Data Repository Table'!$C:$C,$A$19,'Data Repository Table'!$B:$B,$B$19,'Data Repository Table'!$D:$D,'EBIT Analysis'!L13)</f>
        <v>4419792.6823125007</v>
      </c>
      <c r="M19" s="121">
        <f>SUMIFS('Data Repository Table'!$J:$J,'Data Repository Table'!$A:$A,'Data Repository Table'!$A$7,'Data Repository Table'!$C:$C,$A$19,'Data Repository Table'!$B:$B,$B$19,'Data Repository Table'!$D:$D,'EBIT Analysis'!M13)</f>
        <v>4409725.4715</v>
      </c>
      <c r="N19" s="121">
        <f>SUMIFS('Data Repository Table'!$J:$J,'Data Repository Table'!$A:$A,'Data Repository Table'!$A$7,'Data Repository Table'!$C:$C,$A$19,'Data Repository Table'!$B:$B,$B$19,'Data Repository Table'!$D:$D,'EBIT Analysis'!N13)</f>
        <v>4419304.3184062503</v>
      </c>
      <c r="O19" s="121">
        <f>SUMIFS('Data Repository Table'!$J:$J,'Data Repository Table'!$A:$A,'Data Repository Table'!$A$7,'Data Repository Table'!$C:$C,$A$19,'Data Repository Table'!$B:$B,$B$19,'Data Repository Table'!$D:$D,'EBIT Analysis'!O13)</f>
        <v>4692799.18359375</v>
      </c>
      <c r="P19" s="121">
        <f>SUMIFS('Data Repository Table'!$J:$J,'Data Repository Table'!$A:$A,'Data Repository Table'!$A$7,'Data Repository Table'!$C:$C,$A$19,'Data Repository Table'!$B:$B,$B$19,'Data Repository Table'!$D:$D,'EBIT Analysis'!P13)</f>
        <v>5350137.2224687496</v>
      </c>
      <c r="Q19" s="121">
        <f>SUM(E19:P19)</f>
        <v>51223824.092327476</v>
      </c>
    </row>
    <row r="20" spans="1:17" x14ac:dyDescent="0.2">
      <c r="A20" s="80" t="s">
        <v>47</v>
      </c>
      <c r="B20" s="80" t="s">
        <v>49</v>
      </c>
      <c r="E20" s="121">
        <f>SUMIFS('Data Repository Table'!$J:$J,'Data Repository Table'!$A:$A,'Data Repository Table'!$A$7,'Data Repository Table'!$C:$C,$A$20,'Data Repository Table'!$B:$B,$B$20,'Data Repository Table'!$D:$D,'EBIT Analysis'!E13)</f>
        <v>11339551.170386208</v>
      </c>
      <c r="F20" s="121">
        <f>SUMIFS('Data Repository Table'!$J:$J,'Data Repository Table'!$A:$A,'Data Repository Table'!$A$7,'Data Repository Table'!$C:$C,$A$20,'Data Repository Table'!$B:$B,$B$20,'Data Repository Table'!$D:$D,'EBIT Analysis'!F13)</f>
        <v>13660880.3343936</v>
      </c>
      <c r="G20" s="121">
        <f>SUMIFS('Data Repository Table'!$J:$J,'Data Repository Table'!$A:$A,'Data Repository Table'!$A$7,'Data Repository Table'!$C:$C,$A$20,'Data Repository Table'!$B:$B,$B$20,'Data Repository Table'!$D:$D,'EBIT Analysis'!G13)</f>
        <v>13806947.680280834</v>
      </c>
      <c r="H20" s="121">
        <f>SUMIFS('Data Repository Table'!$J:$J,'Data Repository Table'!$A:$A,'Data Repository Table'!$A$7,'Data Repository Table'!$C:$C,$A$20,'Data Repository Table'!$B:$B,$B$20,'Data Repository Table'!$D:$D,'EBIT Analysis'!H13)</f>
        <v>18511924.382331077</v>
      </c>
      <c r="I20" s="121">
        <f>SUMIFS('Data Repository Table'!$J:$J,'Data Repository Table'!$A:$A,'Data Repository Table'!$A$7,'Data Repository Table'!$C:$C,$A$20,'Data Repository Table'!$B:$B,$B$20,'Data Repository Table'!$D:$D,'EBIT Analysis'!I13)</f>
        <v>20025365.089240894</v>
      </c>
      <c r="J20" s="121">
        <f>SUMIFS('Data Repository Table'!$J:$J,'Data Repository Table'!$A:$A,'Data Repository Table'!$A$7,'Data Repository Table'!$C:$C,$A$20,'Data Repository Table'!$B:$B,$B$20,'Data Repository Table'!$D:$D,'EBIT Analysis'!J13)</f>
        <v>12958942.643539203</v>
      </c>
      <c r="K20" s="121">
        <f>SUMIFS('Data Repository Table'!$J:$J,'Data Repository Table'!$A:$A,'Data Repository Table'!$A$7,'Data Repository Table'!$C:$C,$A$20,'Data Repository Table'!$B:$B,$B$20,'Data Repository Table'!$D:$D,'EBIT Analysis'!K13)</f>
        <v>13987466.323076401</v>
      </c>
      <c r="L20" s="121">
        <f>SUMIFS('Data Repository Table'!$J:$J,'Data Repository Table'!$A:$A,'Data Repository Table'!$A$7,'Data Repository Table'!$C:$C,$A$20,'Data Repository Table'!$B:$B,$B$20,'Data Repository Table'!$D:$D,'EBIT Analysis'!L13)</f>
        <v>16468493.156715602</v>
      </c>
      <c r="M20" s="121">
        <f>SUMIFS('Data Repository Table'!$J:$J,'Data Repository Table'!$A:$A,'Data Repository Table'!$A$7,'Data Repository Table'!$C:$C,$A$20,'Data Repository Table'!$B:$B,$B$20,'Data Repository Table'!$D:$D,'EBIT Analysis'!M13)</f>
        <v>15013580.580213603</v>
      </c>
      <c r="N20" s="121">
        <f>SUMIFS('Data Repository Table'!$J:$J,'Data Repository Table'!$A:$A,'Data Repository Table'!$A$7,'Data Repository Table'!$C:$C,$A$20,'Data Repository Table'!$B:$B,$B$20,'Data Repository Table'!$D:$D,'EBIT Analysis'!N13)</f>
        <v>16135503.054039603</v>
      </c>
      <c r="O20" s="121">
        <f>SUMIFS('Data Repository Table'!$J:$J,'Data Repository Table'!$A:$A,'Data Repository Table'!$A$7,'Data Repository Table'!$C:$C,$A$20,'Data Repository Table'!$B:$B,$B$20,'Data Repository Table'!$D:$D,'EBIT Analysis'!O13)</f>
        <v>18921373.302216005</v>
      </c>
      <c r="P20" s="121">
        <f>SUMIFS('Data Repository Table'!$J:$J,'Data Repository Table'!$A:$A,'Data Repository Table'!$A$7,'Data Repository Table'!$C:$C,$A$20,'Data Repository Table'!$B:$B,$B$20,'Data Repository Table'!$D:$D,'EBIT Analysis'!P13)</f>
        <v>8489071.3235327993</v>
      </c>
      <c r="Q20" s="121">
        <f t="shared" ref="Q20:Q21" si="0">SUM(E20:P20)</f>
        <v>179319099.03996581</v>
      </c>
    </row>
    <row r="21" spans="1:17" x14ac:dyDescent="0.2">
      <c r="A21" s="80" t="s">
        <v>48</v>
      </c>
      <c r="B21" s="80" t="s">
        <v>49</v>
      </c>
      <c r="E21" s="121">
        <f>SUMIFS('Data Repository Table'!$J:$J,'Data Repository Table'!$A:$A,'Data Repository Table'!$A$7,'Data Repository Table'!$C:$C,$A$21,'Data Repository Table'!$B:$B,$B$21,'Data Repository Table'!$D:$D,'EBIT Analysis'!E13)</f>
        <v>8168998.5802924205</v>
      </c>
      <c r="F21" s="121">
        <f>SUMIFS('Data Repository Table'!$J:$J,'Data Repository Table'!$A:$A,'Data Repository Table'!$A$7,'Data Repository Table'!$C:$C,$A$21,'Data Repository Table'!$B:$B,$B$21,'Data Repository Table'!$D:$D,'EBIT Analysis'!F13)</f>
        <v>6508016.2729576789</v>
      </c>
      <c r="G21" s="121">
        <f>SUMIFS('Data Repository Table'!$J:$J,'Data Repository Table'!$A:$A,'Data Repository Table'!$A$7,'Data Repository Table'!$C:$C,$A$21,'Data Repository Table'!$B:$B,$B$21,'Data Repository Table'!$D:$D,'EBIT Analysis'!G13)</f>
        <v>8797296.0201469176</v>
      </c>
      <c r="H21" s="121">
        <f>SUMIFS('Data Repository Table'!$J:$J,'Data Repository Table'!$A:$A,'Data Repository Table'!$A$7,'Data Repository Table'!$C:$C,$A$21,'Data Repository Table'!$B:$B,$B$21,'Data Repository Table'!$D:$D,'EBIT Analysis'!H13)</f>
        <v>7399801.6649996387</v>
      </c>
      <c r="I21" s="121">
        <f>SUMIFS('Data Repository Table'!$J:$J,'Data Repository Table'!$A:$A,'Data Repository Table'!$A$7,'Data Repository Table'!$C:$C,$A$21,'Data Repository Table'!$B:$B,$B$21,'Data Repository Table'!$D:$D,'EBIT Analysis'!I13)</f>
        <v>6292597.87327509</v>
      </c>
      <c r="J21" s="121">
        <f>SUMIFS('Data Repository Table'!$J:$J,'Data Repository Table'!$A:$A,'Data Repository Table'!$A$7,'Data Repository Table'!$C:$C,$A$21,'Data Repository Table'!$B:$B,$B$21,'Data Repository Table'!$D:$D,'EBIT Analysis'!J13)</f>
        <v>5862551.4695474999</v>
      </c>
      <c r="K21" s="121">
        <f>SUMIFS('Data Repository Table'!$J:$J,'Data Repository Table'!$A:$A,'Data Repository Table'!$A$7,'Data Repository Table'!$C:$C,$A$21,'Data Repository Table'!$B:$B,$B$21,'Data Repository Table'!$D:$D,'EBIT Analysis'!K13)</f>
        <v>7198677.8148285002</v>
      </c>
      <c r="L21" s="121">
        <f>SUMIFS('Data Repository Table'!$J:$J,'Data Repository Table'!$A:$A,'Data Repository Table'!$A$7,'Data Repository Table'!$C:$C,$A$21,'Data Repository Table'!$B:$B,$B$21,'Data Repository Table'!$D:$D,'EBIT Analysis'!L13)</f>
        <v>7481708.9511677492</v>
      </c>
      <c r="M21" s="121">
        <f>SUMIFS('Data Repository Table'!$J:$J,'Data Repository Table'!$A:$A,'Data Repository Table'!$A$7,'Data Repository Table'!$C:$C,$A$21,'Data Repository Table'!$B:$B,$B$21,'Data Repository Table'!$D:$D,'EBIT Analysis'!M13)</f>
        <v>8690888.6165351253</v>
      </c>
      <c r="N21" s="121">
        <f>SUMIFS('Data Repository Table'!$J:$J,'Data Repository Table'!$A:$A,'Data Repository Table'!$A$7,'Data Repository Table'!$C:$C,$A$21,'Data Repository Table'!$B:$B,$B$21,'Data Repository Table'!$D:$D,'EBIT Analysis'!N13)</f>
        <v>6732277.631081</v>
      </c>
      <c r="O21" s="121">
        <f>SUMIFS('Data Repository Table'!$J:$J,'Data Repository Table'!$A:$A,'Data Repository Table'!$A$7,'Data Repository Table'!$C:$C,$A$21,'Data Repository Table'!$B:$B,$B$21,'Data Repository Table'!$D:$D,'EBIT Analysis'!O13)</f>
        <v>8110761.1219654996</v>
      </c>
      <c r="P21" s="121">
        <f>SUMIFS('Data Repository Table'!$J:$J,'Data Repository Table'!$A:$A,'Data Repository Table'!$A$7,'Data Repository Table'!$C:$C,$A$21,'Data Repository Table'!$B:$B,$B$21,'Data Repository Table'!$D:$D,'EBIT Analysis'!P13)</f>
        <v>9479913.2630085014</v>
      </c>
      <c r="Q21" s="121">
        <f t="shared" si="0"/>
        <v>90723489.27980563</v>
      </c>
    </row>
    <row r="22" spans="1:17" s="84" customFormat="1" x14ac:dyDescent="0.2">
      <c r="E22" s="124"/>
      <c r="F22" s="124"/>
      <c r="G22" s="124"/>
      <c r="H22" s="124"/>
      <c r="I22" s="124"/>
      <c r="J22" s="124"/>
      <c r="K22" s="124"/>
      <c r="L22" s="124"/>
      <c r="M22" s="124"/>
      <c r="N22" s="124"/>
      <c r="O22" s="124"/>
      <c r="P22" s="124"/>
      <c r="Q22" s="124"/>
    </row>
    <row r="23" spans="1:17" x14ac:dyDescent="0.2">
      <c r="A23" s="80" t="s">
        <v>39</v>
      </c>
      <c r="B23" s="80" t="s">
        <v>120</v>
      </c>
      <c r="E23" s="121">
        <f>(SUMIFS('Data Repository Table'!$J:$J,'Data Repository Table'!$A:$A,'Data Repository Table'!$A$7,'Data Repository Table'!$C:$C,$A$15,'Data Repository Table'!$B:$B,$B$15,'Data Repository Table'!$D:$D,'EBIT Analysis'!E13))-(SUMIFS('Data Repository Table'!$J:$J,'Data Repository Table'!$A:$A,'Data Repository Table'!$A$7,'Data Repository Table'!$C:$C,$A$19,'Data Repository Table'!$B:$B,$B$19,'Data Repository Table'!$D:$D,'EBIT Analysis'!E13))</f>
        <v>2456292.3275362095</v>
      </c>
      <c r="F23" s="121">
        <f>(SUMIFS('Data Repository Table'!$J:$J,'Data Repository Table'!$A:$A,'Data Repository Table'!$A$7,'Data Repository Table'!$C:$C,$A$15,'Data Repository Table'!$B:$B,$B$15,'Data Repository Table'!$D:$D,'EBIT Analysis'!F13))-(SUMIFS('Data Repository Table'!$J:$J,'Data Repository Table'!$A:$A,'Data Repository Table'!$A$7,'Data Repository Table'!$C:$C,$A$19,'Data Repository Table'!$B:$B,$B$19,'Data Repository Table'!$D:$D,'EBIT Analysis'!F13))</f>
        <v>918310.88787430618</v>
      </c>
      <c r="G23" s="121">
        <f>(SUMIFS('Data Repository Table'!$J:$J,'Data Repository Table'!$A:$A,'Data Repository Table'!$A$7,'Data Repository Table'!$C:$C,$A$15,'Data Repository Table'!$B:$B,$B$15,'Data Repository Table'!$D:$D,'EBIT Analysis'!G13))-(SUMIFS('Data Repository Table'!$J:$J,'Data Repository Table'!$A:$A,'Data Repository Table'!$A$7,'Data Repository Table'!$C:$C,$A$19,'Data Repository Table'!$B:$B,$B$19,'Data Repository Table'!$D:$D,'EBIT Analysis'!G13))</f>
        <v>1519674.7670411356</v>
      </c>
      <c r="H23" s="121">
        <f>(SUMIFS('Data Repository Table'!$J:$J,'Data Repository Table'!$A:$A,'Data Repository Table'!$A$7,'Data Repository Table'!$C:$C,$A$15,'Data Repository Table'!$B:$B,$B$15,'Data Repository Table'!$D:$D,'EBIT Analysis'!H13))-(SUMIFS('Data Repository Table'!$J:$J,'Data Repository Table'!$A:$A,'Data Repository Table'!$A$7,'Data Repository Table'!$C:$C,$A$19,'Data Repository Table'!$B:$B,$B$19,'Data Repository Table'!$D:$D,'EBIT Analysis'!H13))</f>
        <v>1671126.6978958244</v>
      </c>
      <c r="I23" s="121">
        <f>(SUMIFS('Data Repository Table'!$J:$J,'Data Repository Table'!$A:$A,'Data Repository Table'!$A$7,'Data Repository Table'!$C:$C,$A$15,'Data Repository Table'!$B:$B,$B$15,'Data Repository Table'!$D:$D,'EBIT Analysis'!I13))-(SUMIFS('Data Repository Table'!$J:$J,'Data Repository Table'!$A:$A,'Data Repository Table'!$A$7,'Data Repository Table'!$C:$C,$A$19,'Data Repository Table'!$B:$B,$B$19,'Data Repository Table'!$D:$D,'EBIT Analysis'!I13))</f>
        <v>1867603.7439484252</v>
      </c>
      <c r="J23" s="121">
        <f>(SUMIFS('Data Repository Table'!$J:$J,'Data Repository Table'!$A:$A,'Data Repository Table'!$A$7,'Data Repository Table'!$C:$C,$A$15,'Data Repository Table'!$B:$B,$B$15,'Data Repository Table'!$D:$D,'EBIT Analysis'!J13))-(SUMIFS('Data Repository Table'!$J:$J,'Data Repository Table'!$A:$A,'Data Repository Table'!$A$7,'Data Repository Table'!$C:$C,$A$19,'Data Repository Table'!$B:$B,$B$19,'Data Repository Table'!$D:$D,'EBIT Analysis'!J13))</f>
        <v>1873668.8420387572</v>
      </c>
      <c r="K23" s="121">
        <f>(SUMIFS('Data Repository Table'!$J:$J,'Data Repository Table'!$A:$A,'Data Repository Table'!$A$7,'Data Repository Table'!$C:$C,$A$15,'Data Repository Table'!$B:$B,$B$15,'Data Repository Table'!$D:$D,'EBIT Analysis'!K13))-(SUMIFS('Data Repository Table'!$J:$J,'Data Repository Table'!$A:$A,'Data Repository Table'!$A$7,'Data Repository Table'!$C:$C,$A$19,'Data Repository Table'!$B:$B,$B$19,'Data Repository Table'!$D:$D,'EBIT Analysis'!K13))</f>
        <v>2572779.3705296321</v>
      </c>
      <c r="L23" s="121">
        <f>(SUMIFS('Data Repository Table'!$J:$J,'Data Repository Table'!$A:$A,'Data Repository Table'!$A$7,'Data Repository Table'!$C:$C,$A$15,'Data Repository Table'!$B:$B,$B$15,'Data Repository Table'!$D:$D,'EBIT Analysis'!L13))-(SUMIFS('Data Repository Table'!$J:$J,'Data Repository Table'!$A:$A,'Data Repository Table'!$A$7,'Data Repository Table'!$C:$C,$A$19,'Data Repository Table'!$B:$B,$B$19,'Data Repository Table'!$D:$D,'EBIT Analysis'!L13))</f>
        <v>2504531.9499788238</v>
      </c>
      <c r="M23" s="121">
        <f>(SUMIFS('Data Repository Table'!$J:$J,'Data Repository Table'!$A:$A,'Data Repository Table'!$A$7,'Data Repository Table'!$C:$C,$A$15,'Data Repository Table'!$B:$B,$B$15,'Data Repository Table'!$D:$D,'EBIT Analysis'!M13))-(SUMIFS('Data Repository Table'!$J:$J,'Data Repository Table'!$A:$A,'Data Repository Table'!$A$7,'Data Repository Table'!$C:$C,$A$19,'Data Repository Table'!$B:$B,$B$19,'Data Repository Table'!$D:$D,'EBIT Analysis'!M13))</f>
        <v>2888063.9198026378</v>
      </c>
      <c r="N23" s="121">
        <f>(SUMIFS('Data Repository Table'!$J:$J,'Data Repository Table'!$A:$A,'Data Repository Table'!$A$7,'Data Repository Table'!$C:$C,$A$15,'Data Repository Table'!$B:$B,$B$15,'Data Repository Table'!$D:$D,'EBIT Analysis'!N13))-(SUMIFS('Data Repository Table'!$J:$J,'Data Repository Table'!$A:$A,'Data Repository Table'!$A$7,'Data Repository Table'!$C:$C,$A$19,'Data Repository Table'!$B:$B,$B$19,'Data Repository Table'!$D:$D,'EBIT Analysis'!N13))</f>
        <v>912936.10019635595</v>
      </c>
      <c r="O23" s="121">
        <f>(SUMIFS('Data Repository Table'!$J:$J,'Data Repository Table'!$A:$A,'Data Repository Table'!$A$7,'Data Repository Table'!$C:$C,$A$15,'Data Repository Table'!$B:$B,$B$15,'Data Repository Table'!$D:$D,'EBIT Analysis'!O13))-(SUMIFS('Data Repository Table'!$J:$J,'Data Repository Table'!$A:$A,'Data Repository Table'!$A$7,'Data Repository Table'!$C:$C,$A$19,'Data Repository Table'!$B:$B,$B$19,'Data Repository Table'!$D:$D,'EBIT Analysis'!O13))</f>
        <v>702117.95209483802</v>
      </c>
      <c r="P23" s="121">
        <f>(SUMIFS('Data Repository Table'!$J:$J,'Data Repository Table'!$A:$A,'Data Repository Table'!$A$7,'Data Repository Table'!$C:$C,$A$15,'Data Repository Table'!$B:$B,$B$15,'Data Repository Table'!$D:$D,'EBIT Analysis'!P13))-(SUMIFS('Data Repository Table'!$J:$J,'Data Repository Table'!$A:$A,'Data Repository Table'!$A$7,'Data Repository Table'!$C:$C,$A$19,'Data Repository Table'!$B:$B,$B$19,'Data Repository Table'!$D:$D,'EBIT Analysis'!P13))</f>
        <v>-165973.35311146174</v>
      </c>
      <c r="Q23" s="121">
        <f>SUM(E23:P23)</f>
        <v>19721133.205825485</v>
      </c>
    </row>
    <row r="24" spans="1:17" x14ac:dyDescent="0.2">
      <c r="A24" s="80" t="s">
        <v>47</v>
      </c>
      <c r="B24" s="80" t="s">
        <v>120</v>
      </c>
      <c r="E24" s="121">
        <f>(SUMIFS('Data Repository Table'!$J:$J,'Data Repository Table'!$A:$A,'Data Repository Table'!$A$7,'Data Repository Table'!$C:$C,$A$16,'Data Repository Table'!$B:$B,$B$16,'Data Repository Table'!$D:$D,'EBIT Analysis'!E13))-(SUMIFS('Data Repository Table'!$J:$J,'Data Repository Table'!$A:$A,'Data Repository Table'!$A$7,'Data Repository Table'!$C:$C,$A$20,'Data Repository Table'!$B:$B,$B$20,'Data Repository Table'!$D:$D,'EBIT Analysis'!E13))</f>
        <v>5988499.8026137892</v>
      </c>
      <c r="F24" s="121">
        <f>(SUMIFS('Data Repository Table'!$J:$J,'Data Repository Table'!$A:$A,'Data Repository Table'!$A$7,'Data Repository Table'!$C:$C,$A$16,'Data Repository Table'!$B:$B,$B$16,'Data Repository Table'!$D:$D,'EBIT Analysis'!F13))-(SUMIFS('Data Repository Table'!$J:$J,'Data Repository Table'!$A:$A,'Data Repository Table'!$A$7,'Data Repository Table'!$C:$C,$A$20,'Data Repository Table'!$B:$B,$B$20,'Data Repository Table'!$D:$D,'EBIT Analysis'!F13))</f>
        <v>943434.10160639696</v>
      </c>
      <c r="G24" s="121">
        <f>(SUMIFS('Data Repository Table'!$J:$J,'Data Repository Table'!$A:$A,'Data Repository Table'!$A$7,'Data Repository Table'!$C:$C,$A$16,'Data Repository Table'!$B:$B,$B$16,'Data Repository Table'!$D:$D,'EBIT Analysis'!G13))-(SUMIFS('Data Repository Table'!$J:$J,'Data Repository Table'!$A:$A,'Data Repository Table'!$A$7,'Data Repository Table'!$C:$C,$A$20,'Data Repository Table'!$B:$B,$B$20,'Data Repository Table'!$D:$D,'EBIT Analysis'!G13))</f>
        <v>2328952.4387191646</v>
      </c>
      <c r="H24" s="121">
        <f>(SUMIFS('Data Repository Table'!$J:$J,'Data Repository Table'!$A:$A,'Data Repository Table'!$A$7,'Data Repository Table'!$C:$C,$A$16,'Data Repository Table'!$B:$B,$B$16,'Data Repository Table'!$D:$D,'EBIT Analysis'!H13))-(SUMIFS('Data Repository Table'!$J:$J,'Data Repository Table'!$A:$A,'Data Repository Table'!$A$7,'Data Repository Table'!$C:$C,$A$20,'Data Repository Table'!$B:$B,$B$20,'Data Repository Table'!$D:$D,'EBIT Analysis'!H13))</f>
        <v>-3360291.110331079</v>
      </c>
      <c r="I24" s="121">
        <f>(SUMIFS('Data Repository Table'!$J:$J,'Data Repository Table'!$A:$A,'Data Repository Table'!$A$7,'Data Repository Table'!$C:$C,$A$16,'Data Repository Table'!$B:$B,$B$16,'Data Repository Table'!$D:$D,'EBIT Analysis'!I13))-(SUMIFS('Data Repository Table'!$J:$J,'Data Repository Table'!$A:$A,'Data Repository Table'!$A$7,'Data Repository Table'!$C:$C,$A$20,'Data Repository Table'!$B:$B,$B$20,'Data Repository Table'!$D:$D,'EBIT Analysis'!I13))</f>
        <v>-6192464.2872408964</v>
      </c>
      <c r="J24" s="121">
        <f>(SUMIFS('Data Repository Table'!$J:$J,'Data Repository Table'!$A:$A,'Data Repository Table'!$A$7,'Data Repository Table'!$C:$C,$A$16,'Data Repository Table'!$B:$B,$B$16,'Data Repository Table'!$D:$D,'EBIT Analysis'!J13))-(SUMIFS('Data Repository Table'!$J:$J,'Data Repository Table'!$A:$A,'Data Repository Table'!$A$7,'Data Repository Table'!$C:$C,$A$20,'Data Repository Table'!$B:$B,$B$20,'Data Repository Table'!$D:$D,'EBIT Analysis'!J13))</f>
        <v>2604016.9804607946</v>
      </c>
      <c r="K24" s="121">
        <f>(SUMIFS('Data Repository Table'!$J:$J,'Data Repository Table'!$A:$A,'Data Repository Table'!$A$7,'Data Repository Table'!$C:$C,$A$16,'Data Repository Table'!$B:$B,$B$16,'Data Repository Table'!$D:$D,'EBIT Analysis'!K13))-(SUMIFS('Data Repository Table'!$J:$J,'Data Repository Table'!$A:$A,'Data Repository Table'!$A$7,'Data Repository Table'!$C:$C,$A$20,'Data Repository Table'!$B:$B,$B$20,'Data Repository Table'!$D:$D,'EBIT Analysis'!K13))</f>
        <v>8366591.2969236001</v>
      </c>
      <c r="L24" s="121">
        <f>(SUMIFS('Data Repository Table'!$J:$J,'Data Repository Table'!$A:$A,'Data Repository Table'!$A$7,'Data Repository Table'!$C:$C,$A$16,'Data Repository Table'!$B:$B,$B$16,'Data Repository Table'!$D:$D,'EBIT Analysis'!L13))-(SUMIFS('Data Repository Table'!$J:$J,'Data Repository Table'!$A:$A,'Data Repository Table'!$A$7,'Data Repository Table'!$C:$C,$A$20,'Data Repository Table'!$B:$B,$B$20,'Data Repository Table'!$D:$D,'EBIT Analysis'!L13))</f>
        <v>2112457.573284395</v>
      </c>
      <c r="M24" s="121">
        <f>(SUMIFS('Data Repository Table'!$J:$J,'Data Repository Table'!$A:$A,'Data Repository Table'!$A$7,'Data Repository Table'!$C:$C,$A$16,'Data Repository Table'!$B:$B,$B$16,'Data Repository Table'!$D:$D,'EBIT Analysis'!M13))-(SUMIFS('Data Repository Table'!$J:$J,'Data Repository Table'!$A:$A,'Data Repository Table'!$A$7,'Data Repository Table'!$C:$C,$A$20,'Data Repository Table'!$B:$B,$B$20,'Data Repository Table'!$D:$D,'EBIT Analysis'!M13))</f>
        <v>4631100.2007863969</v>
      </c>
      <c r="N24" s="121">
        <f>(SUMIFS('Data Repository Table'!$J:$J,'Data Repository Table'!$A:$A,'Data Repository Table'!$A$7,'Data Repository Table'!$C:$C,$A$16,'Data Repository Table'!$B:$B,$B$16,'Data Repository Table'!$D:$D,'EBIT Analysis'!N13))-(SUMIFS('Data Repository Table'!$J:$J,'Data Repository Table'!$A:$A,'Data Repository Table'!$A$7,'Data Repository Table'!$C:$C,$A$20,'Data Repository Table'!$B:$B,$B$20,'Data Repository Table'!$D:$D,'EBIT Analysis'!N13))</f>
        <v>2132931.991960397</v>
      </c>
      <c r="O24" s="121">
        <f>(SUMIFS('Data Repository Table'!$J:$J,'Data Repository Table'!$A:$A,'Data Repository Table'!$A$7,'Data Repository Table'!$C:$C,$A$16,'Data Repository Table'!$B:$B,$B$16,'Data Repository Table'!$D:$D,'EBIT Analysis'!O13))-(SUMIFS('Data Repository Table'!$J:$J,'Data Repository Table'!$A:$A,'Data Repository Table'!$A$7,'Data Repository Table'!$C:$C,$A$20,'Data Repository Table'!$B:$B,$B$20,'Data Repository Table'!$D:$D,'EBIT Analysis'!O13))</f>
        <v>-4294074.8102160059</v>
      </c>
      <c r="P24" s="121">
        <f>(SUMIFS('Data Repository Table'!$J:$J,'Data Repository Table'!$A:$A,'Data Repository Table'!$A$7,'Data Repository Table'!$C:$C,$A$16,'Data Repository Table'!$B:$B,$B$16,'Data Repository Table'!$D:$D,'EBIT Analysis'!P13))-(SUMIFS('Data Repository Table'!$J:$J,'Data Repository Table'!$A:$A,'Data Repository Table'!$A$7,'Data Repository Table'!$C:$C,$A$20,'Data Repository Table'!$B:$B,$B$20,'Data Repository Table'!$D:$D,'EBIT Analysis'!P13))</f>
        <v>7675095.9504671991</v>
      </c>
      <c r="Q24" s="121">
        <f>SUM(E24:P24)</f>
        <v>22936250.12903415</v>
      </c>
    </row>
    <row r="25" spans="1:17" x14ac:dyDescent="0.2">
      <c r="A25" s="80" t="s">
        <v>48</v>
      </c>
      <c r="B25" s="80" t="s">
        <v>120</v>
      </c>
      <c r="E25" s="121">
        <f>(SUMIFS('Data Repository Table'!$J:$J,'Data Repository Table'!$A:$A,'Data Repository Table'!$A$7,'Data Repository Table'!$C:$C,$A$17,'Data Repository Table'!$B:$B,$B$17,'Data Repository Table'!$D:$D,'EBIT Analysis'!E13))-(SUMIFS('Data Repository Table'!$J:$J,'Data Repository Table'!$A:$A,'Data Repository Table'!$A$7,'Data Repository Table'!$C:$C,$A$21,'Data Repository Table'!$B:$B,$B$21,'Data Repository Table'!$D:$D,'EBIT Analysis'!E13))</f>
        <v>4547848.2127075791</v>
      </c>
      <c r="F25" s="121">
        <f>(SUMIFS('Data Repository Table'!$J:$J,'Data Repository Table'!$A:$A,'Data Repository Table'!$A$7,'Data Repository Table'!$C:$C,$A$17,'Data Repository Table'!$B:$B,$B$17,'Data Repository Table'!$D:$D,'EBIT Analysis'!F13))-(SUMIFS('Data Repository Table'!$J:$J,'Data Repository Table'!$A:$A,'Data Repository Table'!$A$7,'Data Repository Table'!$C:$C,$A$21,'Data Repository Table'!$B:$B,$B$21,'Data Repository Table'!$D:$D,'EBIT Analysis'!F13))</f>
        <v>6542227.6080423184</v>
      </c>
      <c r="G25" s="121">
        <f>(SUMIFS('Data Repository Table'!$J:$J,'Data Repository Table'!$A:$A,'Data Repository Table'!$A$7,'Data Repository Table'!$C:$C,$A$17,'Data Repository Table'!$B:$B,$B$17,'Data Repository Table'!$D:$D,'EBIT Analysis'!G13))-(SUMIFS('Data Repository Table'!$J:$J,'Data Repository Table'!$A:$A,'Data Repository Table'!$A$7,'Data Repository Table'!$C:$C,$A$21,'Data Repository Table'!$B:$B,$B$21,'Data Repository Table'!$D:$D,'EBIT Analysis'!G13))</f>
        <v>4438176.8988530822</v>
      </c>
      <c r="H25" s="121">
        <f>(SUMIFS('Data Repository Table'!$J:$J,'Data Repository Table'!$A:$A,'Data Repository Table'!$A$7,'Data Repository Table'!$C:$C,$A$17,'Data Repository Table'!$B:$B,$B$17,'Data Repository Table'!$D:$D,'EBIT Analysis'!H13))-(SUMIFS('Data Repository Table'!$J:$J,'Data Repository Table'!$A:$A,'Data Repository Table'!$A$7,'Data Repository Table'!$C:$C,$A$21,'Data Repository Table'!$B:$B,$B$21,'Data Repository Table'!$D:$D,'EBIT Analysis'!H13))</f>
        <v>4415960.6020003622</v>
      </c>
      <c r="I25" s="121">
        <f>(SUMIFS('Data Repository Table'!$J:$J,'Data Repository Table'!$A:$A,'Data Repository Table'!$A$7,'Data Repository Table'!$C:$C,$A$17,'Data Repository Table'!$B:$B,$B$17,'Data Repository Table'!$D:$D,'EBIT Analysis'!I13))-(SUMIFS('Data Repository Table'!$J:$J,'Data Repository Table'!$A:$A,'Data Repository Table'!$A$7,'Data Repository Table'!$C:$C,$A$21,'Data Repository Table'!$B:$B,$B$21,'Data Repository Table'!$D:$D,'EBIT Analysis'!I13))</f>
        <v>5589126.5717249103</v>
      </c>
      <c r="J25" s="121">
        <f>(SUMIFS('Data Repository Table'!$J:$J,'Data Repository Table'!$A:$A,'Data Repository Table'!$A$7,'Data Repository Table'!$C:$C,$A$17,'Data Repository Table'!$B:$B,$B$17,'Data Repository Table'!$D:$D,'EBIT Analysis'!J13))-(SUMIFS('Data Repository Table'!$J:$J,'Data Repository Table'!$A:$A,'Data Repository Table'!$A$7,'Data Repository Table'!$C:$C,$A$21,'Data Repository Table'!$B:$B,$B$21,'Data Repository Table'!$D:$D,'EBIT Analysis'!J13))</f>
        <v>5264580.3424524991</v>
      </c>
      <c r="K25" s="121">
        <f>(SUMIFS('Data Repository Table'!$J:$J,'Data Repository Table'!$A:$A,'Data Repository Table'!$A$7,'Data Repository Table'!$C:$C,$A$17,'Data Repository Table'!$B:$B,$B$17,'Data Repository Table'!$D:$D,'EBIT Analysis'!K13))-(SUMIFS('Data Repository Table'!$J:$J,'Data Repository Table'!$A:$A,'Data Repository Table'!$A$7,'Data Repository Table'!$C:$C,$A$21,'Data Repository Table'!$B:$B,$B$21,'Data Repository Table'!$D:$D,'EBIT Analysis'!K13))</f>
        <v>8292411.5891714972</v>
      </c>
      <c r="L25" s="121">
        <f>(SUMIFS('Data Repository Table'!$J:$J,'Data Repository Table'!$A:$A,'Data Repository Table'!$A$7,'Data Repository Table'!$C:$C,$A$17,'Data Repository Table'!$B:$B,$B$17,'Data Repository Table'!$D:$D,'EBIT Analysis'!L13))-(SUMIFS('Data Repository Table'!$J:$J,'Data Repository Table'!$A:$A,'Data Repository Table'!$A$7,'Data Repository Table'!$C:$C,$A$21,'Data Repository Table'!$B:$B,$B$21,'Data Repository Table'!$D:$D,'EBIT Analysis'!L13))</f>
        <v>8295134.2778322492</v>
      </c>
      <c r="M25" s="121">
        <f>(SUMIFS('Data Repository Table'!$J:$J,'Data Repository Table'!$A:$A,'Data Repository Table'!$A$7,'Data Repository Table'!$C:$C,$A$17,'Data Repository Table'!$B:$B,$B$17,'Data Repository Table'!$D:$D,'EBIT Analysis'!M13))-(SUMIFS('Data Repository Table'!$J:$J,'Data Repository Table'!$A:$A,'Data Repository Table'!$A$7,'Data Repository Table'!$C:$C,$A$21,'Data Repository Table'!$B:$B,$B$21,'Data Repository Table'!$D:$D,'EBIT Analysis'!M13))</f>
        <v>5460903.0204648729</v>
      </c>
      <c r="N25" s="121">
        <f>(SUMIFS('Data Repository Table'!$J:$J,'Data Repository Table'!$A:$A,'Data Repository Table'!$A$7,'Data Repository Table'!$C:$C,$A$17,'Data Repository Table'!$B:$B,$B$17,'Data Repository Table'!$D:$D,'EBIT Analysis'!N13))-(SUMIFS('Data Repository Table'!$J:$J,'Data Repository Table'!$A:$A,'Data Repository Table'!$A$7,'Data Repository Table'!$C:$C,$A$21,'Data Repository Table'!$B:$B,$B$21,'Data Repository Table'!$D:$D,'EBIT Analysis'!N13))</f>
        <v>8279084.1609189995</v>
      </c>
      <c r="O25" s="121">
        <f>(SUMIFS('Data Repository Table'!$J:$J,'Data Repository Table'!$A:$A,'Data Repository Table'!$A$7,'Data Repository Table'!$C:$C,$A$17,'Data Repository Table'!$B:$B,$B$17,'Data Repository Table'!$D:$D,'EBIT Analysis'!O13))-(SUMIFS('Data Repository Table'!$J:$J,'Data Repository Table'!$A:$A,'Data Repository Table'!$A$7,'Data Repository Table'!$C:$C,$A$21,'Data Repository Table'!$B:$B,$B$21,'Data Repository Table'!$D:$D,'EBIT Analysis'!O13))</f>
        <v>6175874.2250345014</v>
      </c>
      <c r="P25" s="121">
        <f>(SUMIFS('Data Repository Table'!$J:$J,'Data Repository Table'!$A:$A,'Data Repository Table'!$A$7,'Data Repository Table'!$C:$C,$A$17,'Data Repository Table'!$B:$B,$B$17,'Data Repository Table'!$D:$D,'EBIT Analysis'!P13))-(SUMIFS('Data Repository Table'!$J:$J,'Data Repository Table'!$A:$A,'Data Repository Table'!$A$7,'Data Repository Table'!$C:$C,$A$21,'Data Repository Table'!$B:$B,$B$21,'Data Repository Table'!$D:$D,'EBIT Analysis'!P13))</f>
        <v>5640408.5879914984</v>
      </c>
      <c r="Q25" s="121">
        <f>SUM(E25:P25)</f>
        <v>72941736.097194374</v>
      </c>
    </row>
    <row r="26" spans="1:17" x14ac:dyDescent="0.2">
      <c r="E26" s="122"/>
      <c r="F26" s="122"/>
      <c r="G26" s="122"/>
      <c r="H26" s="122"/>
      <c r="I26" s="122"/>
      <c r="J26" s="122"/>
      <c r="K26" s="122"/>
      <c r="L26" s="122"/>
      <c r="M26" s="122"/>
      <c r="N26" s="122"/>
      <c r="O26" s="122"/>
      <c r="P26" s="122"/>
      <c r="Q26" s="122"/>
    </row>
    <row r="27" spans="1:17" x14ac:dyDescent="0.2">
      <c r="E27" s="143"/>
      <c r="F27" s="143"/>
    </row>
    <row r="28" spans="1:17" x14ac:dyDescent="0.2">
      <c r="E28" s="143"/>
    </row>
    <row r="29" spans="1:17" x14ac:dyDescent="0.2">
      <c r="E29" s="143"/>
    </row>
    <row r="51" spans="1:22" ht="20.100000000000001" customHeight="1" x14ac:dyDescent="0.25">
      <c r="A51" s="119"/>
      <c r="B51" s="25"/>
      <c r="C51" s="25"/>
      <c r="D51" s="25"/>
      <c r="E51" s="25"/>
      <c r="F51" s="25"/>
      <c r="G51" s="25"/>
      <c r="H51" s="25"/>
      <c r="I51" s="25"/>
      <c r="J51" s="25"/>
      <c r="K51" s="25"/>
      <c r="L51" s="25"/>
      <c r="M51" s="25"/>
      <c r="N51" s="25"/>
      <c r="O51" s="25"/>
      <c r="P51" s="25"/>
    </row>
    <row r="52" spans="1:22" customFormat="1" ht="140.44999999999999" customHeight="1" x14ac:dyDescent="0.25">
      <c r="A52" s="158" t="s">
        <v>121</v>
      </c>
      <c r="B52" s="159"/>
      <c r="C52" s="159"/>
      <c r="D52" s="159"/>
      <c r="E52" s="159"/>
      <c r="F52" s="159"/>
      <c r="G52" s="159"/>
      <c r="H52" s="159"/>
      <c r="I52" s="159"/>
      <c r="J52" s="159"/>
      <c r="K52" s="159"/>
      <c r="L52" s="159"/>
      <c r="M52" s="159"/>
      <c r="N52" s="159"/>
      <c r="O52" s="159"/>
      <c r="P52" s="159"/>
      <c r="Q52" s="159"/>
      <c r="R52" s="159"/>
      <c r="S52" s="159"/>
      <c r="T52" s="159"/>
      <c r="U52" s="159"/>
      <c r="V52" s="102"/>
    </row>
    <row r="54" spans="1:22" s="84" customFormat="1" x14ac:dyDescent="0.2">
      <c r="A54" s="85" t="s">
        <v>20</v>
      </c>
      <c r="B54" s="85" t="s">
        <v>77</v>
      </c>
      <c r="C54" s="85" t="s">
        <v>50</v>
      </c>
      <c r="D54" s="85" t="s">
        <v>92</v>
      </c>
      <c r="E54" s="98">
        <v>41456</v>
      </c>
      <c r="F54" s="98">
        <v>41487</v>
      </c>
      <c r="G54" s="98">
        <v>41518</v>
      </c>
      <c r="H54" s="98">
        <v>41548</v>
      </c>
      <c r="I54" s="98">
        <v>41579</v>
      </c>
      <c r="J54" s="98">
        <v>41609</v>
      </c>
      <c r="K54" s="98">
        <v>41640</v>
      </c>
      <c r="L54" s="98">
        <v>41671</v>
      </c>
      <c r="M54" s="98">
        <v>41699</v>
      </c>
      <c r="N54" s="98">
        <v>41730</v>
      </c>
      <c r="O54" s="98">
        <v>41760</v>
      </c>
      <c r="P54" s="98">
        <v>41791</v>
      </c>
      <c r="Q54" s="101" t="s">
        <v>79</v>
      </c>
    </row>
    <row r="55" spans="1:22" s="84" customFormat="1" x14ac:dyDescent="0.2">
      <c r="A55" s="85"/>
      <c r="B55" s="85"/>
      <c r="C55" s="85"/>
      <c r="D55" s="85"/>
      <c r="E55" s="100"/>
      <c r="F55" s="100"/>
      <c r="G55" s="100"/>
      <c r="H55" s="100"/>
      <c r="I55" s="100"/>
      <c r="J55" s="100"/>
      <c r="K55" s="100"/>
      <c r="L55" s="100"/>
      <c r="M55" s="100"/>
      <c r="N55" s="100"/>
      <c r="O55" s="100"/>
      <c r="P55" s="100"/>
      <c r="Q55" s="101"/>
    </row>
    <row r="56" spans="1:22" x14ac:dyDescent="0.2">
      <c r="A56" s="80" t="s">
        <v>39</v>
      </c>
      <c r="B56" s="80" t="s">
        <v>120</v>
      </c>
      <c r="E56" s="125">
        <f>((SUMIFS('Data Repository Table'!$J:$J,'Data Repository Table'!$A:$A,'Data Repository Table'!$A$7,'Data Repository Table'!$C:$C,$A$15,'Data Repository Table'!$B:$B,$B$15,'Data Repository Table'!$D:$D,'EBIT Analysis'!E13))-(SUMIFS('Data Repository Table'!$J:$J,'Data Repository Table'!$A:$A,'Data Repository Table'!$A$7,'Data Repository Table'!$C:$C,$A$19,'Data Repository Table'!$B:$B,$B$19,'Data Repository Table'!$D:$D,'EBIT Analysis'!E13)))/(SUMIFS('Data Repository Table'!$J:$J,'Data Repository Table'!$A:$A,'Data Repository Table'!$A$7,'Data Repository Table'!$C:$C,$A$15,'Data Repository Table'!$B:$B,$B$15,'Data Repository Table'!$D:$D,'EBIT Analysis'!E13))</f>
        <v>0.41529437933894875</v>
      </c>
      <c r="F56" s="125">
        <f>((SUMIFS('Data Repository Table'!$J:$J,'Data Repository Table'!$A:$A,'Data Repository Table'!$A$7,'Data Repository Table'!$C:$C,$A$15,'Data Repository Table'!$B:$B,$B$15,'Data Repository Table'!$D:$D,'EBIT Analysis'!F13))-(SUMIFS('Data Repository Table'!$J:$J,'Data Repository Table'!$A:$A,'Data Repository Table'!$A$7,'Data Repository Table'!$C:$C,$A$19,'Data Repository Table'!$B:$B,$B$19,'Data Repository Table'!$D:$D,'EBIT Analysis'!F13)))/(SUMIFS('Data Repository Table'!$J:$J,'Data Repository Table'!$A:$A,'Data Repository Table'!$A$7,'Data Repository Table'!$C:$C,$A$15,'Data Repository Table'!$B:$B,$B$15,'Data Repository Table'!$D:$D,'EBIT Analysis'!F13))</f>
        <v>0.16120151183040166</v>
      </c>
      <c r="G56" s="125">
        <f>((SUMIFS('Data Repository Table'!$J:$J,'Data Repository Table'!$A:$A,'Data Repository Table'!$A$7,'Data Repository Table'!$C:$C,$A$15,'Data Repository Table'!$B:$B,$B$15,'Data Repository Table'!$D:$D,'EBIT Analysis'!G13))-(SUMIFS('Data Repository Table'!$J:$J,'Data Repository Table'!$A:$A,'Data Repository Table'!$A$7,'Data Repository Table'!$C:$C,$A$19,'Data Repository Table'!$B:$B,$B$19,'Data Repository Table'!$D:$D,'EBIT Analysis'!G13)))/(SUMIFS('Data Repository Table'!$J:$J,'Data Repository Table'!$A:$A,'Data Repository Table'!$A$7,'Data Repository Table'!$C:$C,$A$15,'Data Repository Table'!$B:$B,$B$15,'Data Repository Table'!$D:$D,'EBIT Analysis'!G13))</f>
        <v>0.28887410723655493</v>
      </c>
      <c r="H56" s="125">
        <f>((SUMIFS('Data Repository Table'!$J:$J,'Data Repository Table'!$A:$A,'Data Repository Table'!$A$7,'Data Repository Table'!$C:$C,$A$15,'Data Repository Table'!$B:$B,$B$15,'Data Repository Table'!$D:$D,'EBIT Analysis'!H13))-(SUMIFS('Data Repository Table'!$J:$J,'Data Repository Table'!$A:$A,'Data Repository Table'!$A$7,'Data Repository Table'!$C:$C,$A$19,'Data Repository Table'!$B:$B,$B$19,'Data Repository Table'!$D:$D,'EBIT Analysis'!H13)))/(SUMIFS('Data Repository Table'!$J:$J,'Data Repository Table'!$A:$A,'Data Repository Table'!$A$7,'Data Repository Table'!$C:$C,$A$15,'Data Repository Table'!$B:$B,$B$15,'Data Repository Table'!$D:$D,'EBIT Analysis'!H13))</f>
        <v>0.32001932998338012</v>
      </c>
      <c r="I56" s="125">
        <f>((SUMIFS('Data Repository Table'!$J:$J,'Data Repository Table'!$A:$A,'Data Repository Table'!$A$7,'Data Repository Table'!$C:$C,$A$15,'Data Repository Table'!$B:$B,$B$15,'Data Repository Table'!$D:$D,'EBIT Analysis'!I13))-(SUMIFS('Data Repository Table'!$J:$J,'Data Repository Table'!$A:$A,'Data Repository Table'!$A$7,'Data Repository Table'!$C:$C,$A$19,'Data Repository Table'!$B:$B,$B$19,'Data Repository Table'!$D:$D,'EBIT Analysis'!I13)))/(SUMIFS('Data Repository Table'!$J:$J,'Data Repository Table'!$A:$A,'Data Repository Table'!$A$7,'Data Repository Table'!$C:$C,$A$15,'Data Repository Table'!$B:$B,$B$15,'Data Repository Table'!$D:$D,'EBIT Analysis'!I13))</f>
        <v>0.33869312626258291</v>
      </c>
      <c r="J56" s="125">
        <f>((SUMIFS('Data Repository Table'!$J:$J,'Data Repository Table'!$A:$A,'Data Repository Table'!$A$7,'Data Repository Table'!$C:$C,$A$15,'Data Repository Table'!$B:$B,$B$15,'Data Repository Table'!$D:$D,'EBIT Analysis'!J13))-(SUMIFS('Data Repository Table'!$J:$J,'Data Repository Table'!$A:$A,'Data Repository Table'!$A$7,'Data Repository Table'!$C:$C,$A$19,'Data Repository Table'!$B:$B,$B$19,'Data Repository Table'!$D:$D,'EBIT Analysis'!J13)))/(SUMIFS('Data Repository Table'!$J:$J,'Data Repository Table'!$A:$A,'Data Repository Table'!$A$7,'Data Repository Table'!$C:$C,$A$15,'Data Repository Table'!$B:$B,$B$15,'Data Repository Table'!$D:$D,'EBIT Analysis'!J13))</f>
        <v>0.34820783846476255</v>
      </c>
      <c r="K56" s="125">
        <f>((SUMIFS('Data Repository Table'!$J:$J,'Data Repository Table'!$A:$A,'Data Repository Table'!$A$7,'Data Repository Table'!$C:$C,$A$15,'Data Repository Table'!$B:$B,$B$15,'Data Repository Table'!$D:$D,'EBIT Analysis'!K13))-(SUMIFS('Data Repository Table'!$J:$J,'Data Repository Table'!$A:$A,'Data Repository Table'!$A$7,'Data Repository Table'!$C:$C,$A$19,'Data Repository Table'!$B:$B,$B$19,'Data Repository Table'!$D:$D,'EBIT Analysis'!K13)))/(SUMIFS('Data Repository Table'!$J:$J,'Data Repository Table'!$A:$A,'Data Repository Table'!$A$7,'Data Repository Table'!$C:$C,$A$15,'Data Repository Table'!$B:$B,$B$15,'Data Repository Table'!$D:$D,'EBIT Analysis'!K13))</f>
        <v>0.32889058147025918</v>
      </c>
      <c r="L56" s="125">
        <f>((SUMIFS('Data Repository Table'!$J:$J,'Data Repository Table'!$A:$A,'Data Repository Table'!$A$7,'Data Repository Table'!$C:$C,$A$15,'Data Repository Table'!$B:$B,$B$15,'Data Repository Table'!$D:$D,'EBIT Analysis'!L13))-(SUMIFS('Data Repository Table'!$J:$J,'Data Repository Table'!$A:$A,'Data Repository Table'!$A$7,'Data Repository Table'!$C:$C,$A$19,'Data Repository Table'!$B:$B,$B$19,'Data Repository Table'!$D:$D,'EBIT Analysis'!L13)))/(SUMIFS('Data Repository Table'!$J:$J,'Data Repository Table'!$A:$A,'Data Repository Table'!$A$7,'Data Repository Table'!$C:$C,$A$15,'Data Repository Table'!$B:$B,$B$15,'Data Repository Table'!$D:$D,'EBIT Analysis'!L13))</f>
        <v>0.36170053874987812</v>
      </c>
      <c r="M56" s="125">
        <f>((SUMIFS('Data Repository Table'!$J:$J,'Data Repository Table'!$A:$A,'Data Repository Table'!$A$7,'Data Repository Table'!$C:$C,$A$15,'Data Repository Table'!$B:$B,$B$15,'Data Repository Table'!$D:$D,'EBIT Analysis'!M13))-(SUMIFS('Data Repository Table'!$J:$J,'Data Repository Table'!$A:$A,'Data Repository Table'!$A$7,'Data Repository Table'!$C:$C,$A$19,'Data Repository Table'!$B:$B,$B$19,'Data Repository Table'!$D:$D,'EBIT Analysis'!M13)))/(SUMIFS('Data Repository Table'!$J:$J,'Data Repository Table'!$A:$A,'Data Repository Table'!$A$7,'Data Repository Table'!$C:$C,$A$15,'Data Repository Table'!$B:$B,$B$15,'Data Repository Table'!$D:$D,'EBIT Analysis'!M13))</f>
        <v>0.3957450352355435</v>
      </c>
      <c r="N56" s="125">
        <f>((SUMIFS('Data Repository Table'!$J:$J,'Data Repository Table'!$A:$A,'Data Repository Table'!$A$7,'Data Repository Table'!$C:$C,$A$15,'Data Repository Table'!$B:$B,$B$15,'Data Repository Table'!$D:$D,'EBIT Analysis'!N13))-(SUMIFS('Data Repository Table'!$J:$J,'Data Repository Table'!$A:$A,'Data Repository Table'!$A$7,'Data Repository Table'!$C:$C,$A$19,'Data Repository Table'!$B:$B,$B$19,'Data Repository Table'!$D:$D,'EBIT Analysis'!N13)))/(SUMIFS('Data Repository Table'!$J:$J,'Data Repository Table'!$A:$A,'Data Repository Table'!$A$7,'Data Repository Table'!$C:$C,$A$15,'Data Repository Table'!$B:$B,$B$15,'Data Repository Table'!$D:$D,'EBIT Analysis'!N13))</f>
        <v>0.17121060352256295</v>
      </c>
      <c r="O56" s="125">
        <f>((SUMIFS('Data Repository Table'!$J:$J,'Data Repository Table'!$A:$A,'Data Repository Table'!$A$7,'Data Repository Table'!$C:$C,$A$15,'Data Repository Table'!$B:$B,$B$15,'Data Repository Table'!$D:$D,'EBIT Analysis'!O13))-(SUMIFS('Data Repository Table'!$J:$J,'Data Repository Table'!$A:$A,'Data Repository Table'!$A$7,'Data Repository Table'!$C:$C,$A$19,'Data Repository Table'!$B:$B,$B$19,'Data Repository Table'!$D:$D,'EBIT Analysis'!O13)))/(SUMIFS('Data Repository Table'!$J:$J,'Data Repository Table'!$A:$A,'Data Repository Table'!$A$7,'Data Repository Table'!$C:$C,$A$15,'Data Repository Table'!$B:$B,$B$15,'Data Repository Table'!$D:$D,'EBIT Analysis'!O13))</f>
        <v>0.13014434409940612</v>
      </c>
      <c r="P56" s="125">
        <f>((SUMIFS('Data Repository Table'!$J:$J,'Data Repository Table'!$A:$A,'Data Repository Table'!$A$7,'Data Repository Table'!$C:$C,$A$15,'Data Repository Table'!$B:$B,$B$15,'Data Repository Table'!$D:$D,'EBIT Analysis'!P13))-(SUMIFS('Data Repository Table'!$J:$J,'Data Repository Table'!$A:$A,'Data Repository Table'!$A$7,'Data Repository Table'!$C:$C,$A$19,'Data Repository Table'!$B:$B,$B$19,'Data Repository Table'!$D:$D,'EBIT Analysis'!P13)))/(SUMIFS('Data Repository Table'!$J:$J,'Data Repository Table'!$A:$A,'Data Repository Table'!$A$7,'Data Repository Table'!$C:$C,$A$15,'Data Repository Table'!$B:$B,$B$15,'Data Repository Table'!$D:$D,'EBIT Analysis'!P13))</f>
        <v>-3.2015452692863752E-2</v>
      </c>
      <c r="Q56" s="125">
        <f>(SUM(E23:P23))/(SUM(E15:P15))</f>
        <v>0.27797794172946699</v>
      </c>
    </row>
    <row r="57" spans="1:22" x14ac:dyDescent="0.2">
      <c r="A57" s="80" t="s">
        <v>47</v>
      </c>
      <c r="B57" s="80" t="s">
        <v>120</v>
      </c>
      <c r="E57" s="125">
        <f>((SUMIFS('Data Repository Table'!$J:$J,'Data Repository Table'!$A:$A,'Data Repository Table'!$A$7,'Data Repository Table'!$C:$C,$A$16,'Data Repository Table'!$B:$B,$B$16,'Data Repository Table'!$D:$D,'EBIT Analysis'!E13))-(SUMIFS('Data Repository Table'!$J:$J,'Data Repository Table'!$A:$A,'Data Repository Table'!$A$7,'Data Repository Table'!$C:$C,$A$20,'Data Repository Table'!$B:$B,$B$20,'Data Repository Table'!$D:$D,'EBIT Analysis'!E13)))/(SUMIFS('Data Repository Table'!$J:$J,'Data Repository Table'!$A:$A,'Data Repository Table'!$A$7,'Data Repository Table'!$C:$C,$A$16,'Data Repository Table'!$B:$B,$B$16,'Data Repository Table'!$D:$D,'EBIT Analysis'!E13))</f>
        <v>0.3455956940538133</v>
      </c>
      <c r="F57" s="125">
        <f>((SUMIFS('Data Repository Table'!$J:$J,'Data Repository Table'!$A:$A,'Data Repository Table'!$A$7,'Data Repository Table'!$C:$C,$A$16,'Data Repository Table'!$B:$B,$B$16,'Data Repository Table'!$D:$D,'EBIT Analysis'!F13))-(SUMIFS('Data Repository Table'!$J:$J,'Data Repository Table'!$A:$A,'Data Repository Table'!$A$7,'Data Repository Table'!$C:$C,$A$20,'Data Repository Table'!$B:$B,$B$20,'Data Repository Table'!$D:$D,'EBIT Analysis'!F13)))/(SUMIFS('Data Repository Table'!$J:$J,'Data Repository Table'!$A:$A,'Data Repository Table'!$A$7,'Data Repository Table'!$C:$C,$A$16,'Data Repository Table'!$B:$B,$B$16,'Data Repository Table'!$D:$D,'EBIT Analysis'!F13))</f>
        <v>6.4599684274176436E-2</v>
      </c>
      <c r="G57" s="125">
        <f>((SUMIFS('Data Repository Table'!$J:$J,'Data Repository Table'!$A:$A,'Data Repository Table'!$A$7,'Data Repository Table'!$C:$C,$A$16,'Data Repository Table'!$B:$B,$B$16,'Data Repository Table'!$D:$D,'EBIT Analysis'!G13))-(SUMIFS('Data Repository Table'!$J:$J,'Data Repository Table'!$A:$A,'Data Repository Table'!$A$7,'Data Repository Table'!$C:$C,$A$20,'Data Repository Table'!$B:$B,$B$20,'Data Repository Table'!$D:$D,'EBIT Analysis'!G13)))/(SUMIFS('Data Repository Table'!$J:$J,'Data Repository Table'!$A:$A,'Data Repository Table'!$A$7,'Data Repository Table'!$C:$C,$A$16,'Data Repository Table'!$B:$B,$B$16,'Data Repository Table'!$D:$D,'EBIT Analysis'!G13))</f>
        <v>0.14433359289184161</v>
      </c>
      <c r="H57" s="125">
        <f>((SUMIFS('Data Repository Table'!$J:$J,'Data Repository Table'!$A:$A,'Data Repository Table'!$A$7,'Data Repository Table'!$C:$C,$A$16,'Data Repository Table'!$B:$B,$B$16,'Data Repository Table'!$D:$D,'EBIT Analysis'!H13))-(SUMIFS('Data Repository Table'!$J:$J,'Data Repository Table'!$A:$A,'Data Repository Table'!$A$7,'Data Repository Table'!$C:$C,$A$20,'Data Repository Table'!$B:$B,$B$20,'Data Repository Table'!$D:$D,'EBIT Analysis'!H13)))/(SUMIFS('Data Repository Table'!$J:$J,'Data Repository Table'!$A:$A,'Data Repository Table'!$A$7,'Data Repository Table'!$C:$C,$A$16,'Data Repository Table'!$B:$B,$B$16,'Data Repository Table'!$D:$D,'EBIT Analysis'!H13))</f>
        <v>-0.22177748431522884</v>
      </c>
      <c r="I57" s="125">
        <f>((SUMIFS('Data Repository Table'!$J:$J,'Data Repository Table'!$A:$A,'Data Repository Table'!$A$7,'Data Repository Table'!$C:$C,$A$16,'Data Repository Table'!$B:$B,$B$16,'Data Repository Table'!$D:$D,'EBIT Analysis'!I13))-(SUMIFS('Data Repository Table'!$J:$J,'Data Repository Table'!$A:$A,'Data Repository Table'!$A$7,'Data Repository Table'!$C:$C,$A$20,'Data Repository Table'!$B:$B,$B$20,'Data Repository Table'!$D:$D,'EBIT Analysis'!I13)))/(SUMIFS('Data Repository Table'!$J:$J,'Data Repository Table'!$A:$A,'Data Repository Table'!$A$7,'Data Repository Table'!$C:$C,$A$16,'Data Repository Table'!$B:$B,$B$16,'Data Repository Table'!$D:$D,'EBIT Analysis'!I13))</f>
        <v>-0.44766201795834271</v>
      </c>
      <c r="J57" s="125">
        <f>((SUMIFS('Data Repository Table'!$J:$J,'Data Repository Table'!$A:$A,'Data Repository Table'!$A$7,'Data Repository Table'!$C:$C,$A$16,'Data Repository Table'!$B:$B,$B$16,'Data Repository Table'!$D:$D,'EBIT Analysis'!J13))-(SUMIFS('Data Repository Table'!$J:$J,'Data Repository Table'!$A:$A,'Data Repository Table'!$A$7,'Data Repository Table'!$C:$C,$A$20,'Data Repository Table'!$B:$B,$B$20,'Data Repository Table'!$D:$D,'EBIT Analysis'!J13)))/(SUMIFS('Data Repository Table'!$J:$J,'Data Repository Table'!$A:$A,'Data Repository Table'!$A$7,'Data Repository Table'!$C:$C,$A$16,'Data Repository Table'!$B:$B,$B$16,'Data Repository Table'!$D:$D,'EBIT Analysis'!J13))</f>
        <v>0.16732145063494736</v>
      </c>
      <c r="K57" s="125">
        <f>((SUMIFS('Data Repository Table'!$J:$J,'Data Repository Table'!$A:$A,'Data Repository Table'!$A$7,'Data Repository Table'!$C:$C,$A$16,'Data Repository Table'!$B:$B,$B$16,'Data Repository Table'!$D:$D,'EBIT Analysis'!K13))-(SUMIFS('Data Repository Table'!$J:$J,'Data Repository Table'!$A:$A,'Data Repository Table'!$A$7,'Data Repository Table'!$C:$C,$A$20,'Data Repository Table'!$B:$B,$B$20,'Data Repository Table'!$D:$D,'EBIT Analysis'!K13)))/(SUMIFS('Data Repository Table'!$J:$J,'Data Repository Table'!$A:$A,'Data Repository Table'!$A$7,'Data Repository Table'!$C:$C,$A$16,'Data Repository Table'!$B:$B,$B$16,'Data Repository Table'!$D:$D,'EBIT Analysis'!K13))</f>
        <v>0.37427618015254988</v>
      </c>
      <c r="L57" s="125">
        <f>((SUMIFS('Data Repository Table'!$J:$J,'Data Repository Table'!$A:$A,'Data Repository Table'!$A$7,'Data Repository Table'!$C:$C,$A$16,'Data Repository Table'!$B:$B,$B$16,'Data Repository Table'!$D:$D,'EBIT Analysis'!L13))-(SUMIFS('Data Repository Table'!$J:$J,'Data Repository Table'!$A:$A,'Data Repository Table'!$A$7,'Data Repository Table'!$C:$C,$A$20,'Data Repository Table'!$B:$B,$B$20,'Data Repository Table'!$D:$D,'EBIT Analysis'!L13)))/(SUMIFS('Data Repository Table'!$J:$J,'Data Repository Table'!$A:$A,'Data Repository Table'!$A$7,'Data Repository Table'!$C:$C,$A$16,'Data Repository Table'!$B:$B,$B$16,'Data Repository Table'!$D:$D,'EBIT Analysis'!L13))</f>
        <v>0.11368942332287189</v>
      </c>
      <c r="M57" s="125">
        <f>((SUMIFS('Data Repository Table'!$J:$J,'Data Repository Table'!$A:$A,'Data Repository Table'!$A$7,'Data Repository Table'!$C:$C,$A$16,'Data Repository Table'!$B:$B,$B$16,'Data Repository Table'!$D:$D,'EBIT Analysis'!M13))-(SUMIFS('Data Repository Table'!$J:$J,'Data Repository Table'!$A:$A,'Data Repository Table'!$A$7,'Data Repository Table'!$C:$C,$A$20,'Data Repository Table'!$B:$B,$B$20,'Data Repository Table'!$D:$D,'EBIT Analysis'!M13)))/(SUMIFS('Data Repository Table'!$J:$J,'Data Repository Table'!$A:$A,'Data Repository Table'!$A$7,'Data Repository Table'!$C:$C,$A$16,'Data Repository Table'!$B:$B,$B$16,'Data Repository Table'!$D:$D,'EBIT Analysis'!M13))</f>
        <v>0.23574321478746135</v>
      </c>
      <c r="N57" s="125">
        <f>((SUMIFS('Data Repository Table'!$J:$J,'Data Repository Table'!$A:$A,'Data Repository Table'!$A$7,'Data Repository Table'!$C:$C,$A$16,'Data Repository Table'!$B:$B,$B$16,'Data Repository Table'!$D:$D,'EBIT Analysis'!N13))-(SUMIFS('Data Repository Table'!$J:$J,'Data Repository Table'!$A:$A,'Data Repository Table'!$A$7,'Data Repository Table'!$C:$C,$A$20,'Data Repository Table'!$B:$B,$B$20,'Data Repository Table'!$D:$D,'EBIT Analysis'!N13)))/(SUMIFS('Data Repository Table'!$J:$J,'Data Repository Table'!$A:$A,'Data Repository Table'!$A$7,'Data Repository Table'!$C:$C,$A$16,'Data Repository Table'!$B:$B,$B$16,'Data Repository Table'!$D:$D,'EBIT Analysis'!N13))</f>
        <v>0.11675504697526991</v>
      </c>
      <c r="O57" s="125">
        <f>((SUMIFS('Data Repository Table'!$J:$J,'Data Repository Table'!$A:$A,'Data Repository Table'!$A$7,'Data Repository Table'!$C:$C,$A$16,'Data Repository Table'!$B:$B,$B$16,'Data Repository Table'!$D:$D,'EBIT Analysis'!O13))-(SUMIFS('Data Repository Table'!$J:$J,'Data Repository Table'!$A:$A,'Data Repository Table'!$A$7,'Data Repository Table'!$C:$C,$A$20,'Data Repository Table'!$B:$B,$B$20,'Data Repository Table'!$D:$D,'EBIT Analysis'!O13)))/(SUMIFS('Data Repository Table'!$J:$J,'Data Repository Table'!$A:$A,'Data Repository Table'!$A$7,'Data Repository Table'!$C:$C,$A$16,'Data Repository Table'!$B:$B,$B$16,'Data Repository Table'!$D:$D,'EBIT Analysis'!O13))</f>
        <v>-0.29356581548975247</v>
      </c>
      <c r="P57" s="125">
        <f>((SUMIFS('Data Repository Table'!$J:$J,'Data Repository Table'!$A:$A,'Data Repository Table'!$A$7,'Data Repository Table'!$C:$C,$A$16,'Data Repository Table'!$B:$B,$B$16,'Data Repository Table'!$D:$D,'EBIT Analysis'!P13))-(SUMIFS('Data Repository Table'!$J:$J,'Data Repository Table'!$A:$A,'Data Repository Table'!$A$7,'Data Repository Table'!$C:$C,$A$20,'Data Repository Table'!$B:$B,$B$20,'Data Repository Table'!$D:$D,'EBIT Analysis'!P13)))/(SUMIFS('Data Repository Table'!$J:$J,'Data Repository Table'!$A:$A,'Data Repository Table'!$A$7,'Data Repository Table'!$C:$C,$A$16,'Data Repository Table'!$B:$B,$B$16,'Data Repository Table'!$D:$D,'EBIT Analysis'!P13))</f>
        <v>0.47482161130642109</v>
      </c>
      <c r="Q57" s="125">
        <f>(SUM(E24:P24))/(SUM(E16:P16))</f>
        <v>0.11340244014940312</v>
      </c>
    </row>
    <row r="58" spans="1:22" x14ac:dyDescent="0.2">
      <c r="A58" s="80" t="s">
        <v>48</v>
      </c>
      <c r="B58" s="80" t="s">
        <v>120</v>
      </c>
      <c r="E58" s="125">
        <f>((SUMIFS('Data Repository Table'!$J:$J,'Data Repository Table'!$A:$A,'Data Repository Table'!$A$7,'Data Repository Table'!$C:$C,$A$17,'Data Repository Table'!$B:$B,$B$17,'Data Repository Table'!$D:$D,'EBIT Analysis'!E13))-(SUMIFS('Data Repository Table'!$J:$J,'Data Repository Table'!$A:$A,'Data Repository Table'!$A$7,'Data Repository Table'!$C:$C,$A$21,'Data Repository Table'!$B:$B,$B$21,'Data Repository Table'!$D:$D,'EBIT Analysis'!E13)))/(SUMIFS('Data Repository Table'!$J:$J,'Data Repository Table'!$A:$A,'Data Repository Table'!$A$7,'Data Repository Table'!$C:$C,$A$17,'Data Repository Table'!$B:$B,$B$17,'Data Repository Table'!$D:$D,'EBIT Analysis'!E13))</f>
        <v>0.35762388953297342</v>
      </c>
      <c r="F58" s="125">
        <f>((SUMIFS('Data Repository Table'!$J:$J,'Data Repository Table'!$A:$A,'Data Repository Table'!$A$7,'Data Repository Table'!$C:$C,$A$17,'Data Repository Table'!$B:$B,$B$17,'Data Repository Table'!$D:$D,'EBIT Analysis'!F13))-(SUMIFS('Data Repository Table'!$J:$J,'Data Repository Table'!$A:$A,'Data Repository Table'!$A$7,'Data Repository Table'!$C:$C,$A$21,'Data Repository Table'!$B:$B,$B$21,'Data Repository Table'!$D:$D,'EBIT Analysis'!F13)))/(SUMIFS('Data Repository Table'!$J:$J,'Data Repository Table'!$A:$A,'Data Repository Table'!$A$7,'Data Repository Table'!$C:$C,$A$17,'Data Repository Table'!$B:$B,$B$17,'Data Repository Table'!$D:$D,'EBIT Analysis'!F13))</f>
        <v>0.5013107546263732</v>
      </c>
      <c r="G58" s="125">
        <f>((SUMIFS('Data Repository Table'!$J:$J,'Data Repository Table'!$A:$A,'Data Repository Table'!$A$7,'Data Repository Table'!$C:$C,$A$17,'Data Repository Table'!$B:$B,$B$17,'Data Repository Table'!$D:$D,'EBIT Analysis'!G13))-(SUMIFS('Data Repository Table'!$J:$J,'Data Repository Table'!$A:$A,'Data Repository Table'!$A$7,'Data Repository Table'!$C:$C,$A$21,'Data Repository Table'!$B:$B,$B$21,'Data Repository Table'!$D:$D,'EBIT Analysis'!G13)))/(SUMIFS('Data Repository Table'!$J:$J,'Data Repository Table'!$A:$A,'Data Repository Table'!$A$7,'Data Repository Table'!$C:$C,$A$17,'Data Repository Table'!$B:$B,$B$17,'Data Repository Table'!$D:$D,'EBIT Analysis'!G13))</f>
        <v>0.33532439120342417</v>
      </c>
      <c r="H58" s="125">
        <f>((SUMIFS('Data Repository Table'!$J:$J,'Data Repository Table'!$A:$A,'Data Repository Table'!$A$7,'Data Repository Table'!$C:$C,$A$17,'Data Repository Table'!$B:$B,$B$17,'Data Repository Table'!$D:$D,'EBIT Analysis'!H13))-(SUMIFS('Data Repository Table'!$J:$J,'Data Repository Table'!$A:$A,'Data Repository Table'!$A$7,'Data Repository Table'!$C:$C,$A$21,'Data Repository Table'!$B:$B,$B$21,'Data Repository Table'!$D:$D,'EBIT Analysis'!H13)))/(SUMIFS('Data Repository Table'!$J:$J,'Data Repository Table'!$A:$A,'Data Repository Table'!$A$7,'Data Repository Table'!$C:$C,$A$17,'Data Repository Table'!$B:$B,$B$17,'Data Repository Table'!$D:$D,'EBIT Analysis'!H13))</f>
        <v>0.37373471996246976</v>
      </c>
      <c r="I58" s="125">
        <f>((SUMIFS('Data Repository Table'!$J:$J,'Data Repository Table'!$A:$A,'Data Repository Table'!$A$7,'Data Repository Table'!$C:$C,$A$17,'Data Repository Table'!$B:$B,$B$17,'Data Repository Table'!$D:$D,'EBIT Analysis'!I13))-(SUMIFS('Data Repository Table'!$J:$J,'Data Repository Table'!$A:$A,'Data Repository Table'!$A$7,'Data Repository Table'!$C:$C,$A$21,'Data Repository Table'!$B:$B,$B$21,'Data Repository Table'!$D:$D,'EBIT Analysis'!I13)))/(SUMIFS('Data Repository Table'!$J:$J,'Data Repository Table'!$A:$A,'Data Repository Table'!$A$7,'Data Repository Table'!$C:$C,$A$17,'Data Repository Table'!$B:$B,$B$17,'Data Repository Table'!$D:$D,'EBIT Analysis'!I13))</f>
        <v>0.47039691903281722</v>
      </c>
      <c r="J58" s="125">
        <f>((SUMIFS('Data Repository Table'!$J:$J,'Data Repository Table'!$A:$A,'Data Repository Table'!$A$7,'Data Repository Table'!$C:$C,$A$17,'Data Repository Table'!$B:$B,$B$17,'Data Repository Table'!$D:$D,'EBIT Analysis'!J13))-(SUMIFS('Data Repository Table'!$J:$J,'Data Repository Table'!$A:$A,'Data Repository Table'!$A$7,'Data Repository Table'!$C:$C,$A$21,'Data Repository Table'!$B:$B,$B$21,'Data Repository Table'!$D:$D,'EBIT Analysis'!J13)))/(SUMIFS('Data Repository Table'!$J:$J,'Data Repository Table'!$A:$A,'Data Repository Table'!$A$7,'Data Repository Table'!$C:$C,$A$17,'Data Repository Table'!$B:$B,$B$17,'Data Repository Table'!$D:$D,'EBIT Analysis'!J13))</f>
        <v>0.47313004208100951</v>
      </c>
      <c r="K58" s="125">
        <f>((SUMIFS('Data Repository Table'!$J:$J,'Data Repository Table'!$A:$A,'Data Repository Table'!$A$7,'Data Repository Table'!$C:$C,$A$17,'Data Repository Table'!$B:$B,$B$17,'Data Repository Table'!$D:$D,'EBIT Analysis'!K13))-(SUMIFS('Data Repository Table'!$J:$J,'Data Repository Table'!$A:$A,'Data Repository Table'!$A$7,'Data Repository Table'!$C:$C,$A$21,'Data Repository Table'!$B:$B,$B$21,'Data Repository Table'!$D:$D,'EBIT Analysis'!K13)))/(SUMIFS('Data Repository Table'!$J:$J,'Data Repository Table'!$A:$A,'Data Repository Table'!$A$7,'Data Repository Table'!$C:$C,$A$17,'Data Repository Table'!$B:$B,$B$17,'Data Repository Table'!$D:$D,'EBIT Analysis'!K13))</f>
        <v>0.5353020289864372</v>
      </c>
      <c r="L58" s="125">
        <f>((SUMIFS('Data Repository Table'!$J:$J,'Data Repository Table'!$A:$A,'Data Repository Table'!$A$7,'Data Repository Table'!$C:$C,$A$17,'Data Repository Table'!$B:$B,$B$17,'Data Repository Table'!$D:$D,'EBIT Analysis'!L13))-(SUMIFS('Data Repository Table'!$J:$J,'Data Repository Table'!$A:$A,'Data Repository Table'!$A$7,'Data Repository Table'!$C:$C,$A$21,'Data Repository Table'!$B:$B,$B$21,'Data Repository Table'!$D:$D,'EBIT Analysis'!L13)))/(SUMIFS('Data Repository Table'!$J:$J,'Data Repository Table'!$A:$A,'Data Repository Table'!$A$7,'Data Repository Table'!$C:$C,$A$17,'Data Repository Table'!$B:$B,$B$17,'Data Repository Table'!$D:$D,'EBIT Analysis'!L13))</f>
        <v>0.52577909011510338</v>
      </c>
      <c r="M58" s="125">
        <f>((SUMIFS('Data Repository Table'!$J:$J,'Data Repository Table'!$A:$A,'Data Repository Table'!$A$7,'Data Repository Table'!$C:$C,$A$17,'Data Repository Table'!$B:$B,$B$17,'Data Repository Table'!$D:$D,'EBIT Analysis'!M13))-(SUMIFS('Data Repository Table'!$J:$J,'Data Repository Table'!$A:$A,'Data Repository Table'!$A$7,'Data Repository Table'!$C:$C,$A$21,'Data Repository Table'!$B:$B,$B$21,'Data Repository Table'!$D:$D,'EBIT Analysis'!M13)))/(SUMIFS('Data Repository Table'!$J:$J,'Data Repository Table'!$A:$A,'Data Repository Table'!$A$7,'Data Repository Table'!$C:$C,$A$17,'Data Repository Table'!$B:$B,$B$17,'Data Repository Table'!$D:$D,'EBIT Analysis'!M13))</f>
        <v>0.38588068285200638</v>
      </c>
      <c r="N58" s="125">
        <f>((SUMIFS('Data Repository Table'!$J:$J,'Data Repository Table'!$A:$A,'Data Repository Table'!$A$7,'Data Repository Table'!$C:$C,$A$17,'Data Repository Table'!$B:$B,$B$17,'Data Repository Table'!$D:$D,'EBIT Analysis'!N13))-(SUMIFS('Data Repository Table'!$J:$J,'Data Repository Table'!$A:$A,'Data Repository Table'!$A$7,'Data Repository Table'!$C:$C,$A$21,'Data Repository Table'!$B:$B,$B$21,'Data Repository Table'!$D:$D,'EBIT Analysis'!N13)))/(SUMIFS('Data Repository Table'!$J:$J,'Data Repository Table'!$A:$A,'Data Repository Table'!$A$7,'Data Repository Table'!$C:$C,$A$17,'Data Repository Table'!$B:$B,$B$17,'Data Repository Table'!$D:$D,'EBIT Analysis'!N13))</f>
        <v>0.55152119278952894</v>
      </c>
      <c r="O58" s="125">
        <f>((SUMIFS('Data Repository Table'!$J:$J,'Data Repository Table'!$A:$A,'Data Repository Table'!$A$7,'Data Repository Table'!$C:$C,$A$17,'Data Repository Table'!$B:$B,$B$17,'Data Repository Table'!$D:$D,'EBIT Analysis'!O13))-(SUMIFS('Data Repository Table'!$J:$J,'Data Repository Table'!$A:$A,'Data Repository Table'!$A$7,'Data Repository Table'!$C:$C,$A$21,'Data Repository Table'!$B:$B,$B$21,'Data Repository Table'!$D:$D,'EBIT Analysis'!O13)))/(SUMIFS('Data Repository Table'!$J:$J,'Data Repository Table'!$A:$A,'Data Repository Table'!$A$7,'Data Repository Table'!$C:$C,$A$17,'Data Repository Table'!$B:$B,$B$17,'Data Repository Table'!$D:$D,'EBIT Analysis'!O13))</f>
        <v>0.43228332459198315</v>
      </c>
      <c r="P58" s="125">
        <f>((SUMIFS('Data Repository Table'!$J:$J,'Data Repository Table'!$A:$A,'Data Repository Table'!$A$7,'Data Repository Table'!$C:$C,$A$17,'Data Repository Table'!$B:$B,$B$17,'Data Repository Table'!$D:$D,'EBIT Analysis'!P13))-(SUMIFS('Data Repository Table'!$J:$J,'Data Repository Table'!$A:$A,'Data Repository Table'!$A$7,'Data Repository Table'!$C:$C,$A$21,'Data Repository Table'!$B:$B,$B$21,'Data Repository Table'!$D:$D,'EBIT Analysis'!P13)))/(SUMIFS('Data Repository Table'!$J:$J,'Data Repository Table'!$A:$A,'Data Repository Table'!$A$7,'Data Repository Table'!$C:$C,$A$17,'Data Repository Table'!$B:$B,$B$17,'Data Repository Table'!$D:$D,'EBIT Analysis'!P13))</f>
        <v>0.37303495544431575</v>
      </c>
      <c r="Q58" s="125">
        <f>(SUM(E25:P25))/(SUM(E17:P17))</f>
        <v>0.44567644671722018</v>
      </c>
    </row>
  </sheetData>
  <mergeCells count="3">
    <mergeCell ref="A4:R4"/>
    <mergeCell ref="A12:U12"/>
    <mergeCell ref="A52:U52"/>
  </mergeCells>
  <conditionalFormatting sqref="E15:P17">
    <cfRule type="colorScale" priority="7">
      <colorScale>
        <cfvo type="min"/>
        <cfvo type="percentile" val="50"/>
        <cfvo type="max"/>
        <color rgb="FFF8696B"/>
        <color rgb="FFFCFCFF"/>
        <color rgb="FF5A8AC6"/>
      </colorScale>
    </cfRule>
  </conditionalFormatting>
  <conditionalFormatting sqref="E19:P21">
    <cfRule type="colorScale" priority="6">
      <colorScale>
        <cfvo type="min"/>
        <cfvo type="percentile" val="50"/>
        <cfvo type="max"/>
        <color rgb="FF5A8AC6"/>
        <color rgb="FFFCFCFF"/>
        <color rgb="FFF8696B"/>
      </colorScale>
    </cfRule>
  </conditionalFormatting>
  <conditionalFormatting sqref="E23:P25">
    <cfRule type="colorScale" priority="9">
      <colorScale>
        <cfvo type="min"/>
        <cfvo type="percentile" val="50"/>
        <cfvo type="max"/>
        <color rgb="FFF8696B"/>
        <color rgb="FFFCFCFF"/>
        <color rgb="FF5A8AC6"/>
      </colorScale>
    </cfRule>
  </conditionalFormatting>
  <conditionalFormatting sqref="E56:P58">
    <cfRule type="colorScale" priority="3">
      <colorScale>
        <cfvo type="min"/>
        <cfvo type="percentile" val="50"/>
        <cfvo type="max"/>
        <color rgb="FFF8696B"/>
        <color rgb="FFFCFCFF"/>
        <color rgb="FF5A8AC6"/>
      </colorScale>
    </cfRule>
  </conditionalFormatting>
  <conditionalFormatting sqref="Q15:Q17">
    <cfRule type="colorScale" priority="5">
      <colorScale>
        <cfvo type="min"/>
        <cfvo type="percentile" val="50"/>
        <cfvo type="max"/>
        <color rgb="FFF8696B"/>
        <color rgb="FFFCFCFF"/>
        <color rgb="FF5A8AC6"/>
      </colorScale>
    </cfRule>
  </conditionalFormatting>
  <conditionalFormatting sqref="Q19:Q21">
    <cfRule type="colorScale" priority="4">
      <colorScale>
        <cfvo type="min"/>
        <cfvo type="percentile" val="50"/>
        <cfvo type="max"/>
        <color rgb="FF5A8AC6"/>
        <color rgb="FFFCFCFF"/>
        <color rgb="FFF8696B"/>
      </colorScale>
    </cfRule>
  </conditionalFormatting>
  <conditionalFormatting sqref="Q23:Q25">
    <cfRule type="colorScale" priority="8">
      <colorScale>
        <cfvo type="min"/>
        <cfvo type="percentile" val="50"/>
        <cfvo type="max"/>
        <color rgb="FFF8696B"/>
        <color rgb="FFFCFCFF"/>
        <color rgb="FF5A8AC6"/>
      </colorScale>
    </cfRule>
  </conditionalFormatting>
  <conditionalFormatting sqref="Q56:Q58">
    <cfRule type="colorScale" priority="1">
      <colorScale>
        <cfvo type="min"/>
        <cfvo type="percentile" val="50"/>
        <cfvo type="max"/>
        <color rgb="FFF8696B"/>
        <color rgb="FFFCFCFF"/>
        <color rgb="FF5A8AC6"/>
      </colorScale>
    </cfRule>
    <cfRule type="colorScale" priority="2">
      <colorScale>
        <cfvo type="min"/>
        <cfvo type="percentile" val="50"/>
        <cfvo type="max"/>
        <color rgb="FFF8696B"/>
        <color rgb="FFFCFCFF"/>
        <color rgb="FF5A8AC6"/>
      </colorScale>
    </cfRule>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V1010"/>
  <sheetViews>
    <sheetView showGridLines="0" zoomScale="60" zoomScaleNormal="60" workbookViewId="0">
      <selection activeCell="C39" sqref="C39:C41"/>
    </sheetView>
  </sheetViews>
  <sheetFormatPr defaultColWidth="14.42578125" defaultRowHeight="15" customHeight="1" x14ac:dyDescent="0.2"/>
  <cols>
    <col min="1" max="14" width="26.85546875" style="2" customWidth="1"/>
    <col min="15" max="22" width="8.7109375" style="2" customWidth="1"/>
    <col min="23" max="16384" width="14.42578125" style="2"/>
  </cols>
  <sheetData>
    <row r="1" spans="1:22" s="21" customFormat="1" ht="42.6" customHeight="1" x14ac:dyDescent="0.3">
      <c r="A1" s="161" t="s">
        <v>122</v>
      </c>
      <c r="B1" s="162"/>
      <c r="C1" s="162"/>
      <c r="D1" s="162"/>
      <c r="E1" s="162"/>
      <c r="F1" s="41"/>
      <c r="G1" s="41"/>
      <c r="H1" s="41"/>
      <c r="I1" s="41"/>
      <c r="J1" s="41"/>
      <c r="K1" s="41"/>
      <c r="L1" s="41"/>
      <c r="M1" s="41"/>
      <c r="N1" s="41"/>
      <c r="O1" s="41"/>
      <c r="P1" s="41"/>
      <c r="Q1" s="41"/>
      <c r="R1" s="41"/>
      <c r="S1" s="41"/>
      <c r="T1" s="41"/>
      <c r="U1" s="41"/>
      <c r="V1" s="41"/>
    </row>
    <row r="2" spans="1:22" ht="119.45" customHeight="1" x14ac:dyDescent="0.25">
      <c r="A2" s="163" t="s">
        <v>123</v>
      </c>
      <c r="B2" s="164"/>
      <c r="C2" s="164"/>
      <c r="D2" s="164"/>
      <c r="E2" s="164"/>
      <c r="F2" s="164"/>
      <c r="G2" s="164"/>
      <c r="H2" s="164"/>
      <c r="I2" s="164"/>
      <c r="J2" s="164"/>
      <c r="K2" s="164"/>
    </row>
    <row r="3" spans="1:22" ht="12.75" customHeight="1" x14ac:dyDescent="0.2">
      <c r="A3" s="44"/>
    </row>
    <row r="4" spans="1:22" s="21" customFormat="1" ht="72" customHeight="1" x14ac:dyDescent="0.25">
      <c r="A4" s="165" t="s">
        <v>124</v>
      </c>
      <c r="B4" s="149"/>
      <c r="C4" s="149"/>
      <c r="D4" s="149"/>
      <c r="E4" s="149"/>
      <c r="F4" s="149"/>
      <c r="G4" s="149"/>
      <c r="H4" s="149"/>
      <c r="I4" s="149"/>
      <c r="J4" s="149"/>
    </row>
    <row r="5" spans="1:22" s="21" customFormat="1" ht="20.45" customHeight="1" x14ac:dyDescent="0.25">
      <c r="A5" s="48"/>
      <c r="B5" s="26"/>
      <c r="C5" s="26"/>
      <c r="D5" s="26"/>
      <c r="E5" s="26"/>
      <c r="F5" s="26"/>
      <c r="G5" s="26"/>
      <c r="H5" s="26"/>
      <c r="I5" s="26"/>
      <c r="J5" s="26"/>
    </row>
    <row r="6" spans="1:22" s="149" customFormat="1" ht="12.95" customHeight="1" x14ac:dyDescent="0.25">
      <c r="A6" s="165" t="s">
        <v>125</v>
      </c>
    </row>
    <row r="7" spans="1:22" s="21" customFormat="1" ht="30" customHeight="1" x14ac:dyDescent="0.25">
      <c r="A7" s="36" t="s">
        <v>126</v>
      </c>
    </row>
    <row r="8" spans="1:22" s="21" customFormat="1" ht="12.75" customHeight="1" x14ac:dyDescent="0.2">
      <c r="A8" s="45" t="s">
        <v>127</v>
      </c>
      <c r="B8" s="46"/>
      <c r="C8" s="29" t="s">
        <v>128</v>
      </c>
      <c r="D8" s="29" t="s">
        <v>129</v>
      </c>
      <c r="E8" s="29" t="s">
        <v>130</v>
      </c>
      <c r="F8" s="29" t="s">
        <v>131</v>
      </c>
      <c r="G8" s="29" t="s">
        <v>132</v>
      </c>
      <c r="H8" s="29" t="s">
        <v>133</v>
      </c>
      <c r="I8" s="29" t="s">
        <v>134</v>
      </c>
      <c r="J8" s="29" t="s">
        <v>135</v>
      </c>
      <c r="K8" s="29" t="s">
        <v>136</v>
      </c>
      <c r="L8" s="29" t="s">
        <v>137</v>
      </c>
      <c r="M8" s="29" t="s">
        <v>138</v>
      </c>
      <c r="N8" s="29" t="s">
        <v>139</v>
      </c>
    </row>
    <row r="9" spans="1:22" ht="12.75" customHeight="1" x14ac:dyDescent="0.2">
      <c r="A9" s="23" t="s">
        <v>140</v>
      </c>
      <c r="B9" s="6" t="s">
        <v>80</v>
      </c>
      <c r="C9" s="73" t="e">
        <f>SUMIFS(#REF!,#REF!,'Variance Analysis'!$B9,#REF!,'Variance Analysis'!$A9)</f>
        <v>#REF!</v>
      </c>
      <c r="D9" s="73" t="e">
        <f>SUMIFS(#REF!,#REF!,'Variance Analysis'!$B9,#REF!,'Variance Analysis'!$A9)</f>
        <v>#REF!</v>
      </c>
      <c r="E9" s="73" t="e">
        <f>SUMIFS(#REF!,#REF!,'Variance Analysis'!$B9,#REF!,'Variance Analysis'!$A9)</f>
        <v>#REF!</v>
      </c>
      <c r="F9" s="73" t="e">
        <f>SUMIFS(#REF!,#REF!,'Variance Analysis'!$B9,#REF!,'Variance Analysis'!$A9)</f>
        <v>#REF!</v>
      </c>
      <c r="G9" s="73" t="e">
        <f>SUMIFS(#REF!,#REF!,'Variance Analysis'!$B9,#REF!,'Variance Analysis'!$A9)</f>
        <v>#REF!</v>
      </c>
      <c r="H9" s="73" t="e">
        <f>SUMIFS(#REF!,#REF!,'Variance Analysis'!$B9,#REF!,'Variance Analysis'!$A9)</f>
        <v>#REF!</v>
      </c>
      <c r="I9" s="73" t="e">
        <f>SUMIFS(#REF!,#REF!,'Variance Analysis'!$B9,#REF!,'Variance Analysis'!$A9)</f>
        <v>#REF!</v>
      </c>
      <c r="J9" s="73" t="e">
        <f>SUMIFS(#REF!,#REF!,'Variance Analysis'!$B9,#REF!,'Variance Analysis'!$A9)</f>
        <v>#REF!</v>
      </c>
      <c r="K9" s="73" t="e">
        <f>SUMIFS(#REF!,#REF!,'Variance Analysis'!$B9,#REF!,'Variance Analysis'!$A9)</f>
        <v>#REF!</v>
      </c>
      <c r="L9" s="73" t="e">
        <f>SUMIFS(#REF!,#REF!,'Variance Analysis'!$B9,#REF!,'Variance Analysis'!$A9)</f>
        <v>#REF!</v>
      </c>
      <c r="M9" s="73" t="e">
        <f>SUMIFS(#REF!,#REF!,'Variance Analysis'!$B9,#REF!,'Variance Analysis'!$A9)</f>
        <v>#REF!</v>
      </c>
      <c r="N9" s="73" t="e">
        <f>SUMIFS(#REF!,#REF!,'Variance Analysis'!$B9,#REF!,'Variance Analysis'!$A9)</f>
        <v>#REF!</v>
      </c>
      <c r="O9" s="24"/>
      <c r="P9" s="24"/>
      <c r="Q9" s="24"/>
      <c r="R9" s="24"/>
      <c r="S9" s="24"/>
      <c r="T9" s="24"/>
      <c r="U9" s="24"/>
      <c r="V9" s="24"/>
    </row>
    <row r="10" spans="1:22" ht="12.75" customHeight="1" x14ac:dyDescent="0.2">
      <c r="A10" s="23" t="s">
        <v>140</v>
      </c>
      <c r="B10" s="23" t="s">
        <v>141</v>
      </c>
      <c r="C10" s="73" t="e">
        <f>SUMIFS(#REF!,#REF!,'Variance Analysis'!$B10,#REF!,'Variance Analysis'!$A10)</f>
        <v>#REF!</v>
      </c>
      <c r="D10" s="73" t="e">
        <f>SUMIFS(#REF!,#REF!,'Variance Analysis'!$B10,#REF!,'Variance Analysis'!$A10)</f>
        <v>#REF!</v>
      </c>
      <c r="E10" s="73" t="e">
        <f>SUMIFS(#REF!,#REF!,'Variance Analysis'!$B10,#REF!,'Variance Analysis'!$A10)</f>
        <v>#REF!</v>
      </c>
      <c r="F10" s="73" t="e">
        <f>SUMIFS(#REF!,#REF!,'Variance Analysis'!$B10,#REF!,'Variance Analysis'!$A10)</f>
        <v>#REF!</v>
      </c>
      <c r="G10" s="73" t="e">
        <f>SUMIFS(#REF!,#REF!,'Variance Analysis'!$B10,#REF!,'Variance Analysis'!$A10)</f>
        <v>#REF!</v>
      </c>
      <c r="H10" s="73" t="e">
        <f>SUMIFS(#REF!,#REF!,'Variance Analysis'!$B10,#REF!,'Variance Analysis'!$A10)</f>
        <v>#REF!</v>
      </c>
      <c r="I10" s="73" t="e">
        <f>SUMIFS(#REF!,#REF!,'Variance Analysis'!$B10,#REF!,'Variance Analysis'!$A10)</f>
        <v>#REF!</v>
      </c>
      <c r="J10" s="73" t="e">
        <f>SUMIFS(#REF!,#REF!,'Variance Analysis'!$B10,#REF!,'Variance Analysis'!$A10)</f>
        <v>#REF!</v>
      </c>
      <c r="K10" s="73" t="e">
        <f>SUMIFS(#REF!,#REF!,'Variance Analysis'!$B10,#REF!,'Variance Analysis'!$A10)</f>
        <v>#REF!</v>
      </c>
      <c r="L10" s="73" t="e">
        <f>SUMIFS(#REF!,#REF!,'Variance Analysis'!$B10,#REF!,'Variance Analysis'!$A10)</f>
        <v>#REF!</v>
      </c>
      <c r="M10" s="73" t="e">
        <f>SUMIFS(#REF!,#REF!,'Variance Analysis'!$B10,#REF!,'Variance Analysis'!$A10)</f>
        <v>#REF!</v>
      </c>
      <c r="N10" s="73" t="e">
        <f>SUMIFS(#REF!,#REF!,'Variance Analysis'!$B10,#REF!,'Variance Analysis'!$A10)</f>
        <v>#REF!</v>
      </c>
      <c r="O10" s="24"/>
      <c r="P10" s="24"/>
      <c r="Q10" s="24"/>
      <c r="R10" s="24"/>
      <c r="S10" s="24"/>
      <c r="T10" s="24"/>
      <c r="U10" s="24"/>
      <c r="V10" s="24"/>
    </row>
    <row r="11" spans="1:22" ht="12.75" customHeight="1" x14ac:dyDescent="0.2">
      <c r="A11" s="23" t="s">
        <v>140</v>
      </c>
      <c r="B11" s="23" t="s">
        <v>142</v>
      </c>
      <c r="C11" s="73" t="e">
        <f>SUMIFS(#REF!,#REF!,'Variance Analysis'!$B11,#REF!,'Variance Analysis'!$A11)</f>
        <v>#REF!</v>
      </c>
      <c r="D11" s="73" t="e">
        <f>SUMIFS(#REF!,#REF!,'Variance Analysis'!$B11,#REF!,'Variance Analysis'!$A11)</f>
        <v>#REF!</v>
      </c>
      <c r="E11" s="73" t="e">
        <f>SUMIFS(#REF!,#REF!,'Variance Analysis'!$B11,#REF!,'Variance Analysis'!$A11)</f>
        <v>#REF!</v>
      </c>
      <c r="F11" s="73" t="e">
        <f>SUMIFS(#REF!,#REF!,'Variance Analysis'!$B11,#REF!,'Variance Analysis'!$A11)</f>
        <v>#REF!</v>
      </c>
      <c r="G11" s="73" t="e">
        <f>SUMIFS(#REF!,#REF!,'Variance Analysis'!$B11,#REF!,'Variance Analysis'!$A11)</f>
        <v>#REF!</v>
      </c>
      <c r="H11" s="73" t="e">
        <f>SUMIFS(#REF!,#REF!,'Variance Analysis'!$B11,#REF!,'Variance Analysis'!$A11)</f>
        <v>#REF!</v>
      </c>
      <c r="I11" s="73" t="e">
        <f>SUMIFS(#REF!,#REF!,'Variance Analysis'!$B11,#REF!,'Variance Analysis'!$A11)</f>
        <v>#REF!</v>
      </c>
      <c r="J11" s="73" t="e">
        <f>SUMIFS(#REF!,#REF!,'Variance Analysis'!$B11,#REF!,'Variance Analysis'!$A11)</f>
        <v>#REF!</v>
      </c>
      <c r="K11" s="73" t="e">
        <f>SUMIFS(#REF!,#REF!,'Variance Analysis'!$B11,#REF!,'Variance Analysis'!$A11)</f>
        <v>#REF!</v>
      </c>
      <c r="L11" s="73" t="e">
        <f>SUMIFS(#REF!,#REF!,'Variance Analysis'!$B11,#REF!,'Variance Analysis'!$A11)</f>
        <v>#REF!</v>
      </c>
      <c r="M11" s="73" t="e">
        <f>SUMIFS(#REF!,#REF!,'Variance Analysis'!$B11,#REF!,'Variance Analysis'!$A11)</f>
        <v>#REF!</v>
      </c>
      <c r="N11" s="73" t="e">
        <f>SUMIFS(#REF!,#REF!,'Variance Analysis'!$B11,#REF!,'Variance Analysis'!$A11)</f>
        <v>#REF!</v>
      </c>
      <c r="O11" s="24"/>
      <c r="P11" s="24"/>
      <c r="Q11" s="24"/>
      <c r="R11" s="24"/>
      <c r="S11" s="24"/>
      <c r="T11" s="24"/>
      <c r="U11" s="24"/>
      <c r="V11" s="24"/>
    </row>
    <row r="12" spans="1:22" ht="12.75" customHeight="1" x14ac:dyDescent="0.2">
      <c r="A12" s="23" t="s">
        <v>140</v>
      </c>
      <c r="B12" s="23" t="s">
        <v>143</v>
      </c>
      <c r="C12" s="73" t="e">
        <f>SUMIFS(#REF!,#REF!,$A$12)</f>
        <v>#REF!</v>
      </c>
      <c r="D12" s="73" t="e">
        <f>SUMIFS(#REF!,#REF!,$A$12)</f>
        <v>#REF!</v>
      </c>
      <c r="E12" s="73" t="e">
        <f>SUMIFS(#REF!,#REF!,$A$12)</f>
        <v>#REF!</v>
      </c>
      <c r="F12" s="73" t="e">
        <f>SUMIFS(#REF!,#REF!,$A$12)</f>
        <v>#REF!</v>
      </c>
      <c r="G12" s="73" t="e">
        <f>SUMIFS(#REF!,#REF!,$A$12)</f>
        <v>#REF!</v>
      </c>
      <c r="H12" s="73" t="e">
        <f>SUMIFS(#REF!,#REF!,$A$12)</f>
        <v>#REF!</v>
      </c>
      <c r="I12" s="73" t="e">
        <f>SUMIFS(#REF!,#REF!,$A$12)</f>
        <v>#REF!</v>
      </c>
      <c r="J12" s="73" t="e">
        <f>SUMIFS(#REF!,#REF!,$A$12)</f>
        <v>#REF!</v>
      </c>
      <c r="K12" s="73" t="e">
        <f>SUMIFS(#REF!,#REF!,$A$12)</f>
        <v>#REF!</v>
      </c>
      <c r="L12" s="73" t="e">
        <f>SUMIFS(#REF!,#REF!,$A$12)</f>
        <v>#REF!</v>
      </c>
      <c r="M12" s="73" t="e">
        <f>SUMIFS(#REF!,#REF!,$A$12)</f>
        <v>#REF!</v>
      </c>
      <c r="N12" s="73" t="e">
        <f>SUMIFS(#REF!,#REF!,$A$12)</f>
        <v>#REF!</v>
      </c>
      <c r="O12" s="24"/>
      <c r="P12" s="24"/>
      <c r="Q12" s="24"/>
      <c r="R12" s="24"/>
      <c r="S12" s="24"/>
      <c r="T12" s="24"/>
      <c r="U12" s="24"/>
      <c r="V12" s="24"/>
    </row>
    <row r="13" spans="1:22" ht="12.75" customHeight="1" x14ac:dyDescent="0.2">
      <c r="A13" s="23" t="s">
        <v>144</v>
      </c>
      <c r="B13" s="23" t="s">
        <v>80</v>
      </c>
      <c r="C13" s="73" t="e">
        <f>SUMIFS(#REF!,#REF!,'Variance Analysis'!$B13,#REF!,'Variance Analysis'!$A13)</f>
        <v>#REF!</v>
      </c>
      <c r="D13" s="73" t="e">
        <f>SUMIFS(#REF!,#REF!,'Variance Analysis'!$B13,#REF!,'Variance Analysis'!$A13)</f>
        <v>#REF!</v>
      </c>
      <c r="E13" s="73" t="e">
        <f>SUMIFS(#REF!,#REF!,'Variance Analysis'!$B13,#REF!,'Variance Analysis'!$A13)</f>
        <v>#REF!</v>
      </c>
      <c r="F13" s="73" t="e">
        <f>SUMIFS(#REF!,#REF!,'Variance Analysis'!$B13,#REF!,'Variance Analysis'!$A13)</f>
        <v>#REF!</v>
      </c>
      <c r="G13" s="73" t="e">
        <f>SUMIFS(#REF!,#REF!,'Variance Analysis'!$B13,#REF!,'Variance Analysis'!$A13)</f>
        <v>#REF!</v>
      </c>
      <c r="H13" s="73" t="e">
        <f>SUMIFS(#REF!,#REF!,'Variance Analysis'!$B13,#REF!,'Variance Analysis'!$A13)</f>
        <v>#REF!</v>
      </c>
      <c r="I13" s="73" t="e">
        <f>SUMIFS(#REF!,#REF!,'Variance Analysis'!$B13,#REF!,'Variance Analysis'!$A13)</f>
        <v>#REF!</v>
      </c>
      <c r="J13" s="73" t="e">
        <f>SUMIFS(#REF!,#REF!,'Variance Analysis'!$B13,#REF!,'Variance Analysis'!$A13)</f>
        <v>#REF!</v>
      </c>
      <c r="K13" s="73" t="e">
        <f>SUMIFS(#REF!,#REF!,'Variance Analysis'!$B13,#REF!,'Variance Analysis'!$A13)</f>
        <v>#REF!</v>
      </c>
      <c r="L13" s="73" t="e">
        <f>SUMIFS(#REF!,#REF!,'Variance Analysis'!$B13,#REF!,'Variance Analysis'!$A13)</f>
        <v>#REF!</v>
      </c>
      <c r="M13" s="73" t="e">
        <f>SUMIFS(#REF!,#REF!,'Variance Analysis'!$B13,#REF!,'Variance Analysis'!$A13)</f>
        <v>#REF!</v>
      </c>
      <c r="N13" s="73" t="e">
        <f>SUMIFS(#REF!,#REF!,'Variance Analysis'!$B13,#REF!,'Variance Analysis'!$A13)</f>
        <v>#REF!</v>
      </c>
      <c r="O13" s="24"/>
      <c r="P13" s="24"/>
      <c r="Q13" s="24"/>
      <c r="R13" s="24"/>
      <c r="S13" s="24"/>
      <c r="T13" s="24"/>
      <c r="U13" s="24"/>
      <c r="V13" s="24"/>
    </row>
    <row r="14" spans="1:22" ht="12.75" customHeight="1" x14ac:dyDescent="0.2">
      <c r="A14" s="23" t="s">
        <v>144</v>
      </c>
      <c r="B14" s="23" t="s">
        <v>141</v>
      </c>
      <c r="C14" s="73" t="e">
        <f>SUMIFS(#REF!,#REF!,'Variance Analysis'!$B14,#REF!,'Variance Analysis'!$A14)</f>
        <v>#REF!</v>
      </c>
      <c r="D14" s="73" t="e">
        <f>SUMIFS(#REF!,#REF!,'Variance Analysis'!$B14,#REF!,'Variance Analysis'!$A14)</f>
        <v>#REF!</v>
      </c>
      <c r="E14" s="73" t="e">
        <f>SUMIFS(#REF!,#REF!,'Variance Analysis'!$B14,#REF!,'Variance Analysis'!$A14)</f>
        <v>#REF!</v>
      </c>
      <c r="F14" s="73" t="e">
        <f>SUMIFS(#REF!,#REF!,'Variance Analysis'!$B14,#REF!,'Variance Analysis'!$A14)</f>
        <v>#REF!</v>
      </c>
      <c r="G14" s="73" t="e">
        <f>SUMIFS(#REF!,#REF!,'Variance Analysis'!$B14,#REF!,'Variance Analysis'!$A14)</f>
        <v>#REF!</v>
      </c>
      <c r="H14" s="73" t="e">
        <f>SUMIFS(#REF!,#REF!,'Variance Analysis'!$B14,#REF!,'Variance Analysis'!$A14)</f>
        <v>#REF!</v>
      </c>
      <c r="I14" s="73" t="e">
        <f>SUMIFS(#REF!,#REF!,'Variance Analysis'!$B14,#REF!,'Variance Analysis'!$A14)</f>
        <v>#REF!</v>
      </c>
      <c r="J14" s="73" t="e">
        <f>SUMIFS(#REF!,#REF!,'Variance Analysis'!$B14,#REF!,'Variance Analysis'!$A14)</f>
        <v>#REF!</v>
      </c>
      <c r="K14" s="73" t="e">
        <f>SUMIFS(#REF!,#REF!,'Variance Analysis'!$B14,#REF!,'Variance Analysis'!$A14)</f>
        <v>#REF!</v>
      </c>
      <c r="L14" s="73" t="e">
        <f>SUMIFS(#REF!,#REF!,'Variance Analysis'!$B14,#REF!,'Variance Analysis'!$A14)</f>
        <v>#REF!</v>
      </c>
      <c r="M14" s="73" t="e">
        <f>SUMIFS(#REF!,#REF!,'Variance Analysis'!$B14,#REF!,'Variance Analysis'!$A14)</f>
        <v>#REF!</v>
      </c>
      <c r="N14" s="73" t="e">
        <f>SUMIFS(#REF!,#REF!,'Variance Analysis'!$B14,#REF!,'Variance Analysis'!$A14)</f>
        <v>#REF!</v>
      </c>
      <c r="O14" s="24"/>
      <c r="P14" s="24"/>
      <c r="Q14" s="24"/>
      <c r="R14" s="24"/>
      <c r="S14" s="24"/>
      <c r="T14" s="24"/>
      <c r="U14" s="24"/>
      <c r="V14" s="24"/>
    </row>
    <row r="15" spans="1:22" ht="12.75" customHeight="1" x14ac:dyDescent="0.2">
      <c r="A15" s="23" t="s">
        <v>144</v>
      </c>
      <c r="B15" s="23" t="s">
        <v>142</v>
      </c>
      <c r="C15" s="73" t="e">
        <f>SUMIFS(#REF!,#REF!,'Variance Analysis'!$B15,#REF!,'Variance Analysis'!$A15)</f>
        <v>#REF!</v>
      </c>
      <c r="D15" s="73" t="e">
        <f>SUMIFS(#REF!,#REF!,'Variance Analysis'!$B15,#REF!,'Variance Analysis'!$A15)</f>
        <v>#REF!</v>
      </c>
      <c r="E15" s="73" t="e">
        <f>SUMIFS(#REF!,#REF!,'Variance Analysis'!$B15,#REF!,'Variance Analysis'!$A15)</f>
        <v>#REF!</v>
      </c>
      <c r="F15" s="73" t="e">
        <f>SUMIFS(#REF!,#REF!,'Variance Analysis'!$B15,#REF!,'Variance Analysis'!$A15)</f>
        <v>#REF!</v>
      </c>
      <c r="G15" s="73" t="e">
        <f>SUMIFS(#REF!,#REF!,'Variance Analysis'!$B15,#REF!,'Variance Analysis'!$A15)</f>
        <v>#REF!</v>
      </c>
      <c r="H15" s="73" t="e">
        <f>SUMIFS(#REF!,#REF!,'Variance Analysis'!$B15,#REF!,'Variance Analysis'!$A15)</f>
        <v>#REF!</v>
      </c>
      <c r="I15" s="73" t="e">
        <f>SUMIFS(#REF!,#REF!,'Variance Analysis'!$B15,#REF!,'Variance Analysis'!$A15)</f>
        <v>#REF!</v>
      </c>
      <c r="J15" s="73" t="e">
        <f>SUMIFS(#REF!,#REF!,'Variance Analysis'!$B15,#REF!,'Variance Analysis'!$A15)</f>
        <v>#REF!</v>
      </c>
      <c r="K15" s="73" t="e">
        <f>SUMIFS(#REF!,#REF!,'Variance Analysis'!$B15,#REF!,'Variance Analysis'!$A15)</f>
        <v>#REF!</v>
      </c>
      <c r="L15" s="73" t="e">
        <f>SUMIFS(#REF!,#REF!,'Variance Analysis'!$B15,#REF!,'Variance Analysis'!$A15)</f>
        <v>#REF!</v>
      </c>
      <c r="M15" s="73" t="e">
        <f>SUMIFS(#REF!,#REF!,'Variance Analysis'!$B15,#REF!,'Variance Analysis'!$A15)</f>
        <v>#REF!</v>
      </c>
      <c r="N15" s="73" t="e">
        <f>SUMIFS(#REF!,#REF!,'Variance Analysis'!$B15,#REF!,'Variance Analysis'!$A15)</f>
        <v>#REF!</v>
      </c>
      <c r="O15" s="24"/>
      <c r="P15" s="24"/>
      <c r="Q15" s="24"/>
      <c r="R15" s="24"/>
      <c r="S15" s="24"/>
      <c r="T15" s="24"/>
      <c r="U15" s="24"/>
      <c r="V15" s="24"/>
    </row>
    <row r="16" spans="1:22" ht="12.75" customHeight="1" x14ac:dyDescent="0.2">
      <c r="A16" s="23" t="s">
        <v>144</v>
      </c>
      <c r="B16" s="23" t="s">
        <v>143</v>
      </c>
      <c r="C16" s="73" t="e">
        <f>SUMIFS(#REF!,#REF!,$A$16)</f>
        <v>#REF!</v>
      </c>
      <c r="D16" s="73" t="e">
        <f>SUMIFS(#REF!,#REF!,$A$16)</f>
        <v>#REF!</v>
      </c>
      <c r="E16" s="73" t="e">
        <f>SUMIFS(#REF!,#REF!,$A$16)</f>
        <v>#REF!</v>
      </c>
      <c r="F16" s="73" t="e">
        <f>SUMIFS(#REF!,#REF!,$A$16)</f>
        <v>#REF!</v>
      </c>
      <c r="G16" s="73" t="e">
        <f>SUMIFS(#REF!,#REF!,$A$16)</f>
        <v>#REF!</v>
      </c>
      <c r="H16" s="73" t="e">
        <f>SUMIFS(#REF!,#REF!,$A$16)</f>
        <v>#REF!</v>
      </c>
      <c r="I16" s="73" t="e">
        <f>SUMIFS(#REF!,#REF!,$A$16)</f>
        <v>#REF!</v>
      </c>
      <c r="J16" s="73" t="e">
        <f>SUMIFS(#REF!,#REF!,$A$16)</f>
        <v>#REF!</v>
      </c>
      <c r="K16" s="73" t="e">
        <f>SUMIFS(#REF!,#REF!,$A$16)</f>
        <v>#REF!</v>
      </c>
      <c r="L16" s="73" t="e">
        <f>SUMIFS(#REF!,#REF!,$A$16)</f>
        <v>#REF!</v>
      </c>
      <c r="M16" s="73" t="e">
        <f>SUMIFS(#REF!,#REF!,$A$16)</f>
        <v>#REF!</v>
      </c>
      <c r="N16" s="73" t="e">
        <f>SUMIFS(#REF!,#REF!,$A$16)</f>
        <v>#REF!</v>
      </c>
      <c r="O16" s="24"/>
      <c r="P16" s="24"/>
      <c r="Q16" s="24"/>
      <c r="R16" s="24"/>
      <c r="S16" s="24"/>
      <c r="T16" s="24"/>
      <c r="U16" s="24"/>
      <c r="V16" s="24"/>
    </row>
    <row r="17" spans="1:22" ht="12.75" customHeight="1" x14ac:dyDescent="0.2">
      <c r="A17" s="23" t="s">
        <v>145</v>
      </c>
      <c r="B17" s="23" t="s">
        <v>80</v>
      </c>
      <c r="C17" s="73" t="e">
        <f>SUMIFS(#REF!,#REF!,'Variance Analysis'!$B17,#REF!,'Variance Analysis'!$A17)</f>
        <v>#REF!</v>
      </c>
      <c r="D17" s="73" t="e">
        <f>SUMIFS(#REF!,#REF!,'Variance Analysis'!$B17,#REF!,'Variance Analysis'!$A17)</f>
        <v>#REF!</v>
      </c>
      <c r="E17" s="73" t="e">
        <f>SUMIFS(#REF!,#REF!,'Variance Analysis'!$B17,#REF!,'Variance Analysis'!$A17)</f>
        <v>#REF!</v>
      </c>
      <c r="F17" s="73" t="e">
        <f>SUMIFS(#REF!,#REF!,'Variance Analysis'!$B17,#REF!,'Variance Analysis'!$A17)</f>
        <v>#REF!</v>
      </c>
      <c r="G17" s="73" t="e">
        <f>SUMIFS(#REF!,#REF!,'Variance Analysis'!$B17,#REF!,'Variance Analysis'!$A17)</f>
        <v>#REF!</v>
      </c>
      <c r="H17" s="73" t="e">
        <f>SUMIFS(#REF!,#REF!,'Variance Analysis'!$B17,#REF!,'Variance Analysis'!$A17)</f>
        <v>#REF!</v>
      </c>
      <c r="I17" s="73" t="e">
        <f>SUMIFS(#REF!,#REF!,'Variance Analysis'!$B17,#REF!,'Variance Analysis'!$A17)</f>
        <v>#REF!</v>
      </c>
      <c r="J17" s="73" t="e">
        <f>SUMIFS(#REF!,#REF!,'Variance Analysis'!$B17,#REF!,'Variance Analysis'!$A17)</f>
        <v>#REF!</v>
      </c>
      <c r="K17" s="73" t="e">
        <f>SUMIFS(#REF!,#REF!,'Variance Analysis'!$B17,#REF!,'Variance Analysis'!$A17)</f>
        <v>#REF!</v>
      </c>
      <c r="L17" s="73" t="e">
        <f>SUMIFS(#REF!,#REF!,'Variance Analysis'!$B17,#REF!,'Variance Analysis'!$A17)</f>
        <v>#REF!</v>
      </c>
      <c r="M17" s="73" t="e">
        <f>SUMIFS(#REF!,#REF!,'Variance Analysis'!$B17,#REF!,'Variance Analysis'!$A17)</f>
        <v>#REF!</v>
      </c>
      <c r="N17" s="73" t="e">
        <f>SUMIFS(#REF!,#REF!,'Variance Analysis'!$B17,#REF!,'Variance Analysis'!$A17)</f>
        <v>#REF!</v>
      </c>
      <c r="O17" s="24"/>
      <c r="P17" s="24"/>
      <c r="Q17" s="24"/>
      <c r="R17" s="24"/>
      <c r="S17" s="24"/>
      <c r="T17" s="24"/>
      <c r="U17" s="24"/>
      <c r="V17" s="24"/>
    </row>
    <row r="18" spans="1:22" ht="12.75" customHeight="1" x14ac:dyDescent="0.2">
      <c r="A18" s="23" t="s">
        <v>145</v>
      </c>
      <c r="B18" s="23" t="s">
        <v>141</v>
      </c>
      <c r="C18" s="73" t="e">
        <f>SUMIFS(#REF!,#REF!,'Variance Analysis'!$B18,#REF!,'Variance Analysis'!$A18)</f>
        <v>#REF!</v>
      </c>
      <c r="D18" s="73" t="e">
        <f>SUMIFS(#REF!,#REF!,'Variance Analysis'!$B18,#REF!,'Variance Analysis'!$A18)</f>
        <v>#REF!</v>
      </c>
      <c r="E18" s="73" t="e">
        <f>SUMIFS(#REF!,#REF!,'Variance Analysis'!$B18,#REF!,'Variance Analysis'!$A18)</f>
        <v>#REF!</v>
      </c>
      <c r="F18" s="73" t="e">
        <f>SUMIFS(#REF!,#REF!,'Variance Analysis'!$B18,#REF!,'Variance Analysis'!$A18)</f>
        <v>#REF!</v>
      </c>
      <c r="G18" s="73" t="e">
        <f>SUMIFS(#REF!,#REF!,'Variance Analysis'!$B18,#REF!,'Variance Analysis'!$A18)</f>
        <v>#REF!</v>
      </c>
      <c r="H18" s="73" t="e">
        <f>SUMIFS(#REF!,#REF!,'Variance Analysis'!$B18,#REF!,'Variance Analysis'!$A18)</f>
        <v>#REF!</v>
      </c>
      <c r="I18" s="73" t="e">
        <f>SUMIFS(#REF!,#REF!,'Variance Analysis'!$B18,#REF!,'Variance Analysis'!$A18)</f>
        <v>#REF!</v>
      </c>
      <c r="J18" s="73" t="e">
        <f>SUMIFS(#REF!,#REF!,'Variance Analysis'!$B18,#REF!,'Variance Analysis'!$A18)</f>
        <v>#REF!</v>
      </c>
      <c r="K18" s="73" t="e">
        <f>SUMIFS(#REF!,#REF!,'Variance Analysis'!$B18,#REF!,'Variance Analysis'!$A18)</f>
        <v>#REF!</v>
      </c>
      <c r="L18" s="73" t="e">
        <f>SUMIFS(#REF!,#REF!,'Variance Analysis'!$B18,#REF!,'Variance Analysis'!$A18)</f>
        <v>#REF!</v>
      </c>
      <c r="M18" s="73" t="e">
        <f>SUMIFS(#REF!,#REF!,'Variance Analysis'!$B18,#REF!,'Variance Analysis'!$A18)</f>
        <v>#REF!</v>
      </c>
      <c r="N18" s="73" t="e">
        <f>SUMIFS(#REF!,#REF!,'Variance Analysis'!$B18,#REF!,'Variance Analysis'!$A18)</f>
        <v>#REF!</v>
      </c>
      <c r="O18" s="24"/>
      <c r="P18" s="24"/>
      <c r="Q18" s="24"/>
      <c r="R18" s="24"/>
      <c r="S18" s="24"/>
      <c r="T18" s="24"/>
      <c r="U18" s="24"/>
      <c r="V18" s="24"/>
    </row>
    <row r="19" spans="1:22" ht="12.75" customHeight="1" x14ac:dyDescent="0.2">
      <c r="A19" s="23" t="s">
        <v>145</v>
      </c>
      <c r="B19" s="23" t="s">
        <v>142</v>
      </c>
      <c r="C19" s="73" t="e">
        <f>SUMIFS(#REF!,#REF!,'Variance Analysis'!$B19,#REF!,'Variance Analysis'!$A19)</f>
        <v>#REF!</v>
      </c>
      <c r="D19" s="73" t="e">
        <f>SUMIFS(#REF!,#REF!,'Variance Analysis'!$B19,#REF!,'Variance Analysis'!$A19)</f>
        <v>#REF!</v>
      </c>
      <c r="E19" s="73" t="e">
        <f>SUMIFS(#REF!,#REF!,'Variance Analysis'!$B19,#REF!,'Variance Analysis'!$A19)</f>
        <v>#REF!</v>
      </c>
      <c r="F19" s="73" t="e">
        <f>SUMIFS(#REF!,#REF!,'Variance Analysis'!$B19,#REF!,'Variance Analysis'!$A19)</f>
        <v>#REF!</v>
      </c>
      <c r="G19" s="73" t="e">
        <f>SUMIFS(#REF!,#REF!,'Variance Analysis'!$B19,#REF!,'Variance Analysis'!$A19)</f>
        <v>#REF!</v>
      </c>
      <c r="H19" s="73" t="e">
        <f>SUMIFS(#REF!,#REF!,'Variance Analysis'!$B19,#REF!,'Variance Analysis'!$A19)</f>
        <v>#REF!</v>
      </c>
      <c r="I19" s="73" t="e">
        <f>SUMIFS(#REF!,#REF!,'Variance Analysis'!$B19,#REF!,'Variance Analysis'!$A19)</f>
        <v>#REF!</v>
      </c>
      <c r="J19" s="73" t="e">
        <f>SUMIFS(#REF!,#REF!,'Variance Analysis'!$B19,#REF!,'Variance Analysis'!$A19)</f>
        <v>#REF!</v>
      </c>
      <c r="K19" s="73" t="e">
        <f>SUMIFS(#REF!,#REF!,'Variance Analysis'!$B19,#REF!,'Variance Analysis'!$A19)</f>
        <v>#REF!</v>
      </c>
      <c r="L19" s="73" t="e">
        <f>SUMIFS(#REF!,#REF!,'Variance Analysis'!$B19,#REF!,'Variance Analysis'!$A19)</f>
        <v>#REF!</v>
      </c>
      <c r="M19" s="73" t="e">
        <f>SUMIFS(#REF!,#REF!,'Variance Analysis'!$B19,#REF!,'Variance Analysis'!$A19)</f>
        <v>#REF!</v>
      </c>
      <c r="N19" s="73" t="e">
        <f>SUMIFS(#REF!,#REF!,'Variance Analysis'!$B19,#REF!,'Variance Analysis'!$A19)</f>
        <v>#REF!</v>
      </c>
      <c r="O19" s="24"/>
      <c r="P19" s="24"/>
      <c r="Q19" s="24"/>
      <c r="R19" s="24"/>
      <c r="S19" s="24"/>
      <c r="T19" s="24"/>
      <c r="U19" s="24"/>
      <c r="V19" s="24"/>
    </row>
    <row r="20" spans="1:22" ht="12.75" customHeight="1" x14ac:dyDescent="0.2">
      <c r="A20" s="23" t="s">
        <v>145</v>
      </c>
      <c r="B20" s="23" t="s">
        <v>143</v>
      </c>
      <c r="C20" s="73" t="e">
        <f>SUMIFS(#REF!,#REF!,$A$20)</f>
        <v>#REF!</v>
      </c>
      <c r="D20" s="73" t="e">
        <f>SUMIFS(#REF!,#REF!,$A$20)</f>
        <v>#REF!</v>
      </c>
      <c r="E20" s="73" t="e">
        <f>SUMIFS(#REF!,#REF!,$A$20)</f>
        <v>#REF!</v>
      </c>
      <c r="F20" s="73" t="e">
        <f>SUMIFS(#REF!,#REF!,$A$20)</f>
        <v>#REF!</v>
      </c>
      <c r="G20" s="73" t="e">
        <f>SUMIFS(#REF!,#REF!,$A$20)</f>
        <v>#REF!</v>
      </c>
      <c r="H20" s="73" t="e">
        <f>SUMIFS(#REF!,#REF!,$A$20)</f>
        <v>#REF!</v>
      </c>
      <c r="I20" s="73" t="e">
        <f>SUMIFS(#REF!,#REF!,$A$20)</f>
        <v>#REF!</v>
      </c>
      <c r="J20" s="73" t="e">
        <f>SUMIFS(#REF!,#REF!,$A$20)</f>
        <v>#REF!</v>
      </c>
      <c r="K20" s="73" t="e">
        <f>SUMIFS(#REF!,#REF!,$A$20)</f>
        <v>#REF!</v>
      </c>
      <c r="L20" s="73" t="e">
        <f>SUMIFS(#REF!,#REF!,$A$20)</f>
        <v>#REF!</v>
      </c>
      <c r="M20" s="73" t="e">
        <f>SUMIFS(#REF!,#REF!,$A$20)</f>
        <v>#REF!</v>
      </c>
      <c r="N20" s="73" t="e">
        <f>SUMIFS(#REF!,#REF!,$A$20)</f>
        <v>#REF!</v>
      </c>
      <c r="O20" s="24"/>
      <c r="P20" s="24"/>
      <c r="Q20" s="24"/>
      <c r="R20" s="24"/>
      <c r="S20" s="24"/>
      <c r="T20" s="24"/>
      <c r="U20" s="24"/>
      <c r="V20" s="24"/>
    </row>
    <row r="21" spans="1:22" ht="12.75" customHeight="1" x14ac:dyDescent="0.2">
      <c r="A21" s="23" t="s">
        <v>127</v>
      </c>
      <c r="B21" s="23" t="s">
        <v>80</v>
      </c>
      <c r="C21" s="72" t="e">
        <f>SUMIFS(C$9:C$20,$B$9:$B$20,$B21)</f>
        <v>#REF!</v>
      </c>
      <c r="D21" s="72" t="e">
        <f>SUMIFS(D$9:D$20,$B$9:$B$20,$B21)</f>
        <v>#REF!</v>
      </c>
      <c r="E21" s="72" t="e">
        <f t="shared" ref="E21:N21" si="0">SUMIFS(E$9:E$20,$B$9:$B$20,$B21)</f>
        <v>#REF!</v>
      </c>
      <c r="F21" s="72" t="e">
        <f t="shared" si="0"/>
        <v>#REF!</v>
      </c>
      <c r="G21" s="72" t="e">
        <f t="shared" si="0"/>
        <v>#REF!</v>
      </c>
      <c r="H21" s="72" t="e">
        <f t="shared" si="0"/>
        <v>#REF!</v>
      </c>
      <c r="I21" s="72" t="e">
        <f t="shared" si="0"/>
        <v>#REF!</v>
      </c>
      <c r="J21" s="72" t="e">
        <f t="shared" si="0"/>
        <v>#REF!</v>
      </c>
      <c r="K21" s="72" t="e">
        <f t="shared" si="0"/>
        <v>#REF!</v>
      </c>
      <c r="L21" s="72" t="e">
        <f t="shared" si="0"/>
        <v>#REF!</v>
      </c>
      <c r="M21" s="72" t="e">
        <f t="shared" si="0"/>
        <v>#REF!</v>
      </c>
      <c r="N21" s="72" t="e">
        <f t="shared" si="0"/>
        <v>#REF!</v>
      </c>
      <c r="O21" s="24"/>
      <c r="P21" s="24"/>
      <c r="Q21" s="24"/>
      <c r="R21" s="24"/>
      <c r="S21" s="24"/>
      <c r="T21" s="24"/>
      <c r="U21" s="24"/>
      <c r="V21" s="24"/>
    </row>
    <row r="22" spans="1:22" ht="12.75" customHeight="1" x14ac:dyDescent="0.2">
      <c r="A22" s="23" t="s">
        <v>127</v>
      </c>
      <c r="B22" s="23" t="s">
        <v>141</v>
      </c>
      <c r="C22" s="72" t="e">
        <f t="shared" ref="C22:N24" si="1">SUMIFS(C$9:C$20,$B$9:$B$20,$B22)</f>
        <v>#REF!</v>
      </c>
      <c r="D22" s="72" t="e">
        <f t="shared" si="1"/>
        <v>#REF!</v>
      </c>
      <c r="E22" s="72" t="e">
        <f t="shared" si="1"/>
        <v>#REF!</v>
      </c>
      <c r="F22" s="72" t="e">
        <f t="shared" si="1"/>
        <v>#REF!</v>
      </c>
      <c r="G22" s="72" t="e">
        <f t="shared" si="1"/>
        <v>#REF!</v>
      </c>
      <c r="H22" s="72" t="e">
        <f t="shared" si="1"/>
        <v>#REF!</v>
      </c>
      <c r="I22" s="72" t="e">
        <f t="shared" si="1"/>
        <v>#REF!</v>
      </c>
      <c r="J22" s="72" t="e">
        <f t="shared" si="1"/>
        <v>#REF!</v>
      </c>
      <c r="K22" s="72" t="e">
        <f t="shared" si="1"/>
        <v>#REF!</v>
      </c>
      <c r="L22" s="72" t="e">
        <f t="shared" si="1"/>
        <v>#REF!</v>
      </c>
      <c r="M22" s="72" t="e">
        <f t="shared" si="1"/>
        <v>#REF!</v>
      </c>
      <c r="N22" s="72" t="e">
        <f t="shared" si="1"/>
        <v>#REF!</v>
      </c>
      <c r="O22" s="24"/>
      <c r="P22" s="24"/>
      <c r="Q22" s="24"/>
      <c r="R22" s="24"/>
      <c r="S22" s="24"/>
      <c r="T22" s="24"/>
      <c r="U22" s="24"/>
      <c r="V22" s="24"/>
    </row>
    <row r="23" spans="1:22" ht="12.75" customHeight="1" x14ac:dyDescent="0.2">
      <c r="A23" s="23" t="s">
        <v>127</v>
      </c>
      <c r="B23" s="23" t="s">
        <v>142</v>
      </c>
      <c r="C23" s="72" t="e">
        <f t="shared" si="1"/>
        <v>#REF!</v>
      </c>
      <c r="D23" s="72" t="e">
        <f t="shared" si="1"/>
        <v>#REF!</v>
      </c>
      <c r="E23" s="72" t="e">
        <f t="shared" si="1"/>
        <v>#REF!</v>
      </c>
      <c r="F23" s="72" t="e">
        <f t="shared" si="1"/>
        <v>#REF!</v>
      </c>
      <c r="G23" s="72" t="e">
        <f t="shared" si="1"/>
        <v>#REF!</v>
      </c>
      <c r="H23" s="72" t="e">
        <f t="shared" si="1"/>
        <v>#REF!</v>
      </c>
      <c r="I23" s="72" t="e">
        <f t="shared" si="1"/>
        <v>#REF!</v>
      </c>
      <c r="J23" s="72" t="e">
        <f t="shared" si="1"/>
        <v>#REF!</v>
      </c>
      <c r="K23" s="72" t="e">
        <f t="shared" si="1"/>
        <v>#REF!</v>
      </c>
      <c r="L23" s="72" t="e">
        <f t="shared" si="1"/>
        <v>#REF!</v>
      </c>
      <c r="M23" s="72" t="e">
        <f t="shared" si="1"/>
        <v>#REF!</v>
      </c>
      <c r="N23" s="72" t="e">
        <f t="shared" si="1"/>
        <v>#REF!</v>
      </c>
      <c r="O23" s="24"/>
      <c r="P23" s="24"/>
      <c r="Q23" s="24"/>
      <c r="R23" s="24"/>
      <c r="S23" s="24"/>
      <c r="T23" s="24"/>
      <c r="U23" s="24"/>
      <c r="V23" s="24"/>
    </row>
    <row r="24" spans="1:22" ht="12.75" customHeight="1" x14ac:dyDescent="0.2">
      <c r="A24" s="23" t="s">
        <v>127</v>
      </c>
      <c r="B24" s="2" t="s">
        <v>143</v>
      </c>
      <c r="C24" s="72" t="e">
        <f t="shared" si="1"/>
        <v>#REF!</v>
      </c>
      <c r="D24" s="72" t="e">
        <f t="shared" si="1"/>
        <v>#REF!</v>
      </c>
      <c r="E24" s="72" t="e">
        <f t="shared" si="1"/>
        <v>#REF!</v>
      </c>
      <c r="F24" s="72" t="e">
        <f t="shared" si="1"/>
        <v>#REF!</v>
      </c>
      <c r="G24" s="72" t="e">
        <f t="shared" si="1"/>
        <v>#REF!</v>
      </c>
      <c r="H24" s="72" t="e">
        <f t="shared" si="1"/>
        <v>#REF!</v>
      </c>
      <c r="I24" s="72" t="e">
        <f t="shared" si="1"/>
        <v>#REF!</v>
      </c>
      <c r="J24" s="72" t="e">
        <f t="shared" si="1"/>
        <v>#REF!</v>
      </c>
      <c r="K24" s="72" t="e">
        <f t="shared" si="1"/>
        <v>#REF!</v>
      </c>
      <c r="L24" s="72" t="e">
        <f t="shared" si="1"/>
        <v>#REF!</v>
      </c>
      <c r="M24" s="72" t="e">
        <f t="shared" si="1"/>
        <v>#REF!</v>
      </c>
      <c r="N24" s="72" t="e">
        <f t="shared" si="1"/>
        <v>#REF!</v>
      </c>
    </row>
    <row r="25" spans="1:22" s="21" customFormat="1" ht="27.6" customHeight="1" x14ac:dyDescent="0.25">
      <c r="A25" s="36" t="s">
        <v>146</v>
      </c>
    </row>
    <row r="26" spans="1:22" s="21" customFormat="1" ht="57.95" customHeight="1" x14ac:dyDescent="0.25">
      <c r="A26" s="165" t="s">
        <v>147</v>
      </c>
      <c r="B26" s="149"/>
      <c r="C26" s="149"/>
      <c r="D26" s="149"/>
      <c r="E26" s="149"/>
      <c r="F26" s="149"/>
      <c r="G26" s="149"/>
      <c r="H26" s="149"/>
      <c r="I26" s="149"/>
      <c r="J26" s="149"/>
      <c r="K26" s="149"/>
    </row>
    <row r="27" spans="1:22" s="20" customFormat="1" ht="15" customHeight="1" x14ac:dyDescent="0.2"/>
    <row r="28" spans="1:22" s="149" customFormat="1" ht="12.95" customHeight="1" x14ac:dyDescent="0.25">
      <c r="A28" s="165" t="s">
        <v>148</v>
      </c>
    </row>
    <row r="29" spans="1:22" ht="27.6" customHeight="1" x14ac:dyDescent="0.25">
      <c r="A29" s="49" t="s">
        <v>127</v>
      </c>
      <c r="B29" s="46"/>
      <c r="C29" s="29" t="s">
        <v>128</v>
      </c>
      <c r="D29" s="29" t="s">
        <v>129</v>
      </c>
      <c r="E29" s="29" t="s">
        <v>130</v>
      </c>
      <c r="F29" s="29" t="s">
        <v>131</v>
      </c>
      <c r="G29" s="29" t="s">
        <v>132</v>
      </c>
      <c r="H29" s="29" t="s">
        <v>133</v>
      </c>
      <c r="I29" s="29" t="s">
        <v>134</v>
      </c>
      <c r="J29" s="29" t="s">
        <v>135</v>
      </c>
      <c r="K29" s="29" t="s">
        <v>136</v>
      </c>
      <c r="L29" s="29" t="s">
        <v>137</v>
      </c>
      <c r="M29" s="29" t="s">
        <v>138</v>
      </c>
      <c r="N29" s="29" t="s">
        <v>139</v>
      </c>
    </row>
    <row r="30" spans="1:22" ht="12.75" customHeight="1" x14ac:dyDescent="0.2">
      <c r="A30" s="23" t="s">
        <v>140</v>
      </c>
      <c r="B30" s="6" t="s">
        <v>80</v>
      </c>
      <c r="C30" s="73" t="e">
        <f>SUMIFS(#REF!,#REF!,'Variance Analysis'!$B30,#REF!,'Variance Analysis'!$A30)</f>
        <v>#REF!</v>
      </c>
      <c r="D30" s="73" t="e">
        <f>SUMIFS(#REF!,#REF!,'Variance Analysis'!$B30,#REF!,'Variance Analysis'!$A30)</f>
        <v>#REF!</v>
      </c>
      <c r="E30" s="73" t="e">
        <f>SUMIFS(#REF!,#REF!,'Variance Analysis'!$B30,#REF!,'Variance Analysis'!$A30)</f>
        <v>#REF!</v>
      </c>
      <c r="F30" s="73" t="e">
        <f>SUMIFS(#REF!,#REF!,'Variance Analysis'!$B30,#REF!,'Variance Analysis'!$A30)</f>
        <v>#REF!</v>
      </c>
      <c r="G30" s="73" t="e">
        <f>SUMIFS(#REF!,#REF!,'Variance Analysis'!$B30,#REF!,'Variance Analysis'!$A30)</f>
        <v>#REF!</v>
      </c>
      <c r="H30" s="73" t="e">
        <f>SUMIFS(#REF!,#REF!,'Variance Analysis'!$B30,#REF!,'Variance Analysis'!$A30)</f>
        <v>#REF!</v>
      </c>
      <c r="I30" s="73" t="e">
        <f>SUMIFS(#REF!,#REF!,'Variance Analysis'!$B30,#REF!,'Variance Analysis'!$A30)</f>
        <v>#REF!</v>
      </c>
      <c r="J30" s="73" t="e">
        <f>SUMIFS(#REF!,#REF!,'Variance Analysis'!$B30,#REF!,'Variance Analysis'!$A30)</f>
        <v>#REF!</v>
      </c>
      <c r="K30" s="73" t="e">
        <f>SUMIFS(#REF!,#REF!,'Variance Analysis'!$B30,#REF!,'Variance Analysis'!$A30)</f>
        <v>#REF!</v>
      </c>
      <c r="L30" s="73" t="e">
        <f>SUMIFS(#REF!,#REF!,'Variance Analysis'!$B30,#REF!,'Variance Analysis'!$A30)</f>
        <v>#REF!</v>
      </c>
      <c r="M30" s="73" t="e">
        <f>SUMIFS(#REF!,#REF!,'Variance Analysis'!$B30,#REF!,'Variance Analysis'!$A30)</f>
        <v>#REF!</v>
      </c>
      <c r="N30" s="73" t="e">
        <f>SUMIFS(#REF!,#REF!,'Variance Analysis'!$B30,#REF!,'Variance Analysis'!$A30)</f>
        <v>#REF!</v>
      </c>
    </row>
    <row r="31" spans="1:22" ht="12.75" customHeight="1" x14ac:dyDescent="0.2">
      <c r="A31" s="23" t="s">
        <v>140</v>
      </c>
      <c r="B31" s="23" t="s">
        <v>149</v>
      </c>
      <c r="C31" s="73" t="e">
        <f>SUMIFS(#REF!,#REF!,'Variance Analysis'!$B31,#REF!,'Variance Analysis'!$A31)</f>
        <v>#REF!</v>
      </c>
      <c r="D31" s="73" t="e">
        <f>SUMIFS(#REF!,#REF!,'Variance Analysis'!$B31,#REF!,'Variance Analysis'!$A31)</f>
        <v>#REF!</v>
      </c>
      <c r="E31" s="73" t="e">
        <f>SUMIFS(#REF!,#REF!,'Variance Analysis'!$B31,#REF!,'Variance Analysis'!$A31)</f>
        <v>#REF!</v>
      </c>
      <c r="F31" s="73" t="e">
        <f>SUMIFS(#REF!,#REF!,'Variance Analysis'!$B31,#REF!,'Variance Analysis'!$A31)</f>
        <v>#REF!</v>
      </c>
      <c r="G31" s="73" t="e">
        <f>SUMIFS(#REF!,#REF!,'Variance Analysis'!$B31,#REF!,'Variance Analysis'!$A31)</f>
        <v>#REF!</v>
      </c>
      <c r="H31" s="73" t="e">
        <f>SUMIFS(#REF!,#REF!,'Variance Analysis'!$B31,#REF!,'Variance Analysis'!$A31)</f>
        <v>#REF!</v>
      </c>
      <c r="I31" s="73" t="e">
        <f>SUMIFS(#REF!,#REF!,'Variance Analysis'!$B31,#REF!,'Variance Analysis'!$A31)</f>
        <v>#REF!</v>
      </c>
      <c r="J31" s="73" t="e">
        <f>SUMIFS(#REF!,#REF!,'Variance Analysis'!$B31,#REF!,'Variance Analysis'!$A31)</f>
        <v>#REF!</v>
      </c>
      <c r="K31" s="73" t="e">
        <f>SUMIFS(#REF!,#REF!,'Variance Analysis'!$B31,#REF!,'Variance Analysis'!$A31)</f>
        <v>#REF!</v>
      </c>
      <c r="L31" s="73" t="e">
        <f>SUMIFS(#REF!,#REF!,'Variance Analysis'!$B31,#REF!,'Variance Analysis'!$A31)</f>
        <v>#REF!</v>
      </c>
      <c r="M31" s="73" t="e">
        <f>SUMIFS(#REF!,#REF!,'Variance Analysis'!$B31,#REF!,'Variance Analysis'!$A31)</f>
        <v>#REF!</v>
      </c>
      <c r="N31" s="73" t="e">
        <f>SUMIFS(#REF!,#REF!,'Variance Analysis'!$B31,#REF!,'Variance Analysis'!$A31)</f>
        <v>#REF!</v>
      </c>
    </row>
    <row r="32" spans="1:22" ht="12.75" customHeight="1" x14ac:dyDescent="0.2">
      <c r="A32" s="23" t="s">
        <v>140</v>
      </c>
      <c r="B32" s="23" t="s">
        <v>150</v>
      </c>
      <c r="C32" s="73" t="e">
        <f>SUMIFS(#REF!,#REF!,'Variance Analysis'!$B32,#REF!,'Variance Analysis'!$A32)</f>
        <v>#REF!</v>
      </c>
      <c r="D32" s="73" t="e">
        <f>SUMIFS(#REF!,#REF!,'Variance Analysis'!$B32,#REF!,'Variance Analysis'!$A32)</f>
        <v>#REF!</v>
      </c>
      <c r="E32" s="73" t="e">
        <f>SUMIFS(#REF!,#REF!,'Variance Analysis'!$B32,#REF!,'Variance Analysis'!$A32)</f>
        <v>#REF!</v>
      </c>
      <c r="F32" s="73" t="e">
        <f>SUMIFS(#REF!,#REF!,'Variance Analysis'!$B32,#REF!,'Variance Analysis'!$A32)</f>
        <v>#REF!</v>
      </c>
      <c r="G32" s="73" t="e">
        <f>SUMIFS(#REF!,#REF!,'Variance Analysis'!$B32,#REF!,'Variance Analysis'!$A32)</f>
        <v>#REF!</v>
      </c>
      <c r="H32" s="73" t="e">
        <f>SUMIFS(#REF!,#REF!,'Variance Analysis'!$B32,#REF!,'Variance Analysis'!$A32)</f>
        <v>#REF!</v>
      </c>
      <c r="I32" s="73" t="e">
        <f>SUMIFS(#REF!,#REF!,'Variance Analysis'!$B32,#REF!,'Variance Analysis'!$A32)</f>
        <v>#REF!</v>
      </c>
      <c r="J32" s="73" t="e">
        <f>SUMIFS(#REF!,#REF!,'Variance Analysis'!$B32,#REF!,'Variance Analysis'!$A32)</f>
        <v>#REF!</v>
      </c>
      <c r="K32" s="73" t="e">
        <f>SUMIFS(#REF!,#REF!,'Variance Analysis'!$B32,#REF!,'Variance Analysis'!$A32)</f>
        <v>#REF!</v>
      </c>
      <c r="L32" s="73" t="e">
        <f>SUMIFS(#REF!,#REF!,'Variance Analysis'!$B32,#REF!,'Variance Analysis'!$A32)</f>
        <v>#REF!</v>
      </c>
      <c r="M32" s="73" t="e">
        <f>SUMIFS(#REF!,#REF!,'Variance Analysis'!$B32,#REF!,'Variance Analysis'!$A32)</f>
        <v>#REF!</v>
      </c>
      <c r="N32" s="73" t="e">
        <f>SUMIFS(#REF!,#REF!,'Variance Analysis'!$B32,#REF!,'Variance Analysis'!$A32)</f>
        <v>#REF!</v>
      </c>
    </row>
    <row r="33" spans="1:14" ht="12.75" customHeight="1" x14ac:dyDescent="0.2">
      <c r="A33" s="23" t="s">
        <v>140</v>
      </c>
      <c r="B33" s="23" t="s">
        <v>143</v>
      </c>
      <c r="C33" s="72" t="e">
        <f>SUMIFS(#REF!,#REF!,#REF!)</f>
        <v>#REF!</v>
      </c>
      <c r="D33" s="72" t="e">
        <f>SUMIFS(#REF!,#REF!,#REF!)</f>
        <v>#REF!</v>
      </c>
      <c r="E33" s="72" t="e">
        <f>SUMIFS(#REF!,#REF!,#REF!)</f>
        <v>#REF!</v>
      </c>
      <c r="F33" s="72" t="e">
        <f>SUMIFS(#REF!,#REF!,#REF!)</f>
        <v>#REF!</v>
      </c>
      <c r="G33" s="72" t="e">
        <f>SUMIFS(#REF!,#REF!,#REF!)</f>
        <v>#REF!</v>
      </c>
      <c r="H33" s="72" t="e">
        <f>SUMIFS(#REF!,#REF!,#REF!)</f>
        <v>#REF!</v>
      </c>
      <c r="I33" s="72" t="e">
        <f>SUMIFS(#REF!,#REF!,#REF!)</f>
        <v>#REF!</v>
      </c>
      <c r="J33" s="72" t="e">
        <f>SUMIFS(#REF!,#REF!,#REF!)</f>
        <v>#REF!</v>
      </c>
      <c r="K33" s="72" t="e">
        <f>SUMIFS(#REF!,#REF!,#REF!)</f>
        <v>#REF!</v>
      </c>
      <c r="L33" s="72" t="e">
        <f>SUMIFS(#REF!,#REF!,#REF!)</f>
        <v>#REF!</v>
      </c>
      <c r="M33" s="72" t="e">
        <f>SUMIFS(#REF!,#REF!,#REF!)</f>
        <v>#REF!</v>
      </c>
      <c r="N33" s="72" t="e">
        <f>SUMIFS(#REF!,#REF!,#REF!)</f>
        <v>#REF!</v>
      </c>
    </row>
    <row r="34" spans="1:14" ht="12.75" customHeight="1" x14ac:dyDescent="0.2">
      <c r="A34" s="23" t="s">
        <v>144</v>
      </c>
      <c r="B34" s="23" t="s">
        <v>80</v>
      </c>
      <c r="C34" s="72" t="e">
        <f>SUMIFS(#REF!,#REF!,'Variance Analysis'!$B34,#REF!,'Variance Analysis'!$A34)</f>
        <v>#REF!</v>
      </c>
      <c r="D34" s="72" t="e">
        <f>SUMIFS(#REF!,#REF!,'Variance Analysis'!$B34,#REF!,'Variance Analysis'!$A34)</f>
        <v>#REF!</v>
      </c>
      <c r="E34" s="72" t="e">
        <f>SUMIFS(#REF!,#REF!,'Variance Analysis'!$B34,#REF!,'Variance Analysis'!$A34)</f>
        <v>#REF!</v>
      </c>
      <c r="F34" s="72" t="e">
        <f>SUMIFS(#REF!,#REF!,'Variance Analysis'!$B34,#REF!,'Variance Analysis'!$A34)</f>
        <v>#REF!</v>
      </c>
      <c r="G34" s="72" t="e">
        <f>SUMIFS(#REF!,#REF!,'Variance Analysis'!$B34,#REF!,'Variance Analysis'!$A34)</f>
        <v>#REF!</v>
      </c>
      <c r="H34" s="72" t="e">
        <f>SUMIFS(#REF!,#REF!,'Variance Analysis'!$B34,#REF!,'Variance Analysis'!$A34)</f>
        <v>#REF!</v>
      </c>
      <c r="I34" s="72" t="e">
        <f>SUMIFS(#REF!,#REF!,'Variance Analysis'!$B34,#REF!,'Variance Analysis'!$A34)</f>
        <v>#REF!</v>
      </c>
      <c r="J34" s="72" t="e">
        <f>SUMIFS(#REF!,#REF!,'Variance Analysis'!$B34,#REF!,'Variance Analysis'!$A34)</f>
        <v>#REF!</v>
      </c>
      <c r="K34" s="72" t="e">
        <f>SUMIFS(#REF!,#REF!,'Variance Analysis'!$B34,#REF!,'Variance Analysis'!$A34)</f>
        <v>#REF!</v>
      </c>
      <c r="L34" s="72" t="e">
        <f>SUMIFS(#REF!,#REF!,'Variance Analysis'!$B34,#REF!,'Variance Analysis'!$A34)</f>
        <v>#REF!</v>
      </c>
      <c r="M34" s="72" t="e">
        <f>SUMIFS(#REF!,#REF!,'Variance Analysis'!$B34,#REF!,'Variance Analysis'!$A34)</f>
        <v>#REF!</v>
      </c>
      <c r="N34" s="72" t="e">
        <f>SUMIFS(#REF!,#REF!,'Variance Analysis'!$B34,#REF!,'Variance Analysis'!$A34)</f>
        <v>#REF!</v>
      </c>
    </row>
    <row r="35" spans="1:14" ht="12.75" customHeight="1" x14ac:dyDescent="0.2">
      <c r="A35" s="23" t="s">
        <v>144</v>
      </c>
      <c r="B35" s="23" t="s">
        <v>149</v>
      </c>
      <c r="C35" s="72" t="e">
        <f>SUMIFS(#REF!,#REF!,'Variance Analysis'!$B35,#REF!,'Variance Analysis'!$A35)</f>
        <v>#REF!</v>
      </c>
      <c r="D35" s="72" t="e">
        <f>SUMIFS(#REF!,#REF!,'Variance Analysis'!$B35,#REF!,'Variance Analysis'!$A35)</f>
        <v>#REF!</v>
      </c>
      <c r="E35" s="72" t="e">
        <f>SUMIFS(#REF!,#REF!,'Variance Analysis'!$B35,#REF!,'Variance Analysis'!$A35)</f>
        <v>#REF!</v>
      </c>
      <c r="F35" s="72" t="e">
        <f>SUMIFS(#REF!,#REF!,'Variance Analysis'!$B35,#REF!,'Variance Analysis'!$A35)</f>
        <v>#REF!</v>
      </c>
      <c r="G35" s="72" t="e">
        <f>SUMIFS(#REF!,#REF!,'Variance Analysis'!$B35,#REF!,'Variance Analysis'!$A35)</f>
        <v>#REF!</v>
      </c>
      <c r="H35" s="72" t="e">
        <f>SUMIFS(#REF!,#REF!,'Variance Analysis'!$B35,#REF!,'Variance Analysis'!$A35)</f>
        <v>#REF!</v>
      </c>
      <c r="I35" s="72" t="e">
        <f>SUMIFS(#REF!,#REF!,'Variance Analysis'!$B35,#REF!,'Variance Analysis'!$A35)</f>
        <v>#REF!</v>
      </c>
      <c r="J35" s="72" t="e">
        <f>SUMIFS(#REF!,#REF!,'Variance Analysis'!$B35,#REF!,'Variance Analysis'!$A35)</f>
        <v>#REF!</v>
      </c>
      <c r="K35" s="72" t="e">
        <f>SUMIFS(#REF!,#REF!,'Variance Analysis'!$B35,#REF!,'Variance Analysis'!$A35)</f>
        <v>#REF!</v>
      </c>
      <c r="L35" s="72" t="e">
        <f>SUMIFS(#REF!,#REF!,'Variance Analysis'!$B35,#REF!,'Variance Analysis'!$A35)</f>
        <v>#REF!</v>
      </c>
      <c r="M35" s="72" t="e">
        <f>SUMIFS(#REF!,#REF!,'Variance Analysis'!$B35,#REF!,'Variance Analysis'!$A35)</f>
        <v>#REF!</v>
      </c>
      <c r="N35" s="72" t="e">
        <f>SUMIFS(#REF!,#REF!,'Variance Analysis'!$B35,#REF!,'Variance Analysis'!$A35)</f>
        <v>#REF!</v>
      </c>
    </row>
    <row r="36" spans="1:14" ht="12.75" customHeight="1" x14ac:dyDescent="0.2">
      <c r="A36" s="23" t="s">
        <v>144</v>
      </c>
      <c r="B36" s="23" t="s">
        <v>150</v>
      </c>
      <c r="C36" s="72" t="e">
        <f>SUMIFS(#REF!,#REF!,'Variance Analysis'!$B36,#REF!,'Variance Analysis'!$A36)</f>
        <v>#REF!</v>
      </c>
      <c r="D36" s="72" t="e">
        <f>SUMIFS(#REF!,#REF!,'Variance Analysis'!$B36,#REF!,'Variance Analysis'!$A36)</f>
        <v>#REF!</v>
      </c>
      <c r="E36" s="72" t="e">
        <f>SUMIFS(#REF!,#REF!,'Variance Analysis'!$B36,#REF!,'Variance Analysis'!$A36)</f>
        <v>#REF!</v>
      </c>
      <c r="F36" s="72" t="e">
        <f>SUMIFS(#REF!,#REF!,'Variance Analysis'!$B36,#REF!,'Variance Analysis'!$A36)</f>
        <v>#REF!</v>
      </c>
      <c r="G36" s="72" t="e">
        <f>SUMIFS(#REF!,#REF!,'Variance Analysis'!$B36,#REF!,'Variance Analysis'!$A36)</f>
        <v>#REF!</v>
      </c>
      <c r="H36" s="72" t="e">
        <f>SUMIFS(#REF!,#REF!,'Variance Analysis'!$B36,#REF!,'Variance Analysis'!$A36)</f>
        <v>#REF!</v>
      </c>
      <c r="I36" s="72" t="e">
        <f>SUMIFS(#REF!,#REF!,'Variance Analysis'!$B36,#REF!,'Variance Analysis'!$A36)</f>
        <v>#REF!</v>
      </c>
      <c r="J36" s="72" t="e">
        <f>SUMIFS(#REF!,#REF!,'Variance Analysis'!$B36,#REF!,'Variance Analysis'!$A36)</f>
        <v>#REF!</v>
      </c>
      <c r="K36" s="72" t="e">
        <f>SUMIFS(#REF!,#REF!,'Variance Analysis'!$B36,#REF!,'Variance Analysis'!$A36)</f>
        <v>#REF!</v>
      </c>
      <c r="L36" s="72" t="e">
        <f>SUMIFS(#REF!,#REF!,'Variance Analysis'!$B36,#REF!,'Variance Analysis'!$A36)</f>
        <v>#REF!</v>
      </c>
      <c r="M36" s="72" t="e">
        <f>SUMIFS(#REF!,#REF!,'Variance Analysis'!$B36,#REF!,'Variance Analysis'!$A36)</f>
        <v>#REF!</v>
      </c>
      <c r="N36" s="72" t="e">
        <f>SUMIFS(#REF!,#REF!,'Variance Analysis'!$B36,#REF!,'Variance Analysis'!$A36)</f>
        <v>#REF!</v>
      </c>
    </row>
    <row r="37" spans="1:14" ht="12.75" customHeight="1" x14ac:dyDescent="0.2">
      <c r="A37" s="23" t="s">
        <v>144</v>
      </c>
      <c r="B37" s="23" t="s">
        <v>143</v>
      </c>
      <c r="C37" s="72" t="e">
        <f>SUMIFS(#REF!,#REF!,$A$37)</f>
        <v>#REF!</v>
      </c>
      <c r="D37" s="72" t="e">
        <f>SUMIFS(#REF!,#REF!,$A$37)</f>
        <v>#REF!</v>
      </c>
      <c r="E37" s="72" t="e">
        <f>SUMIFS(#REF!,#REF!,$A$37)</f>
        <v>#REF!</v>
      </c>
      <c r="F37" s="72" t="e">
        <f>SUMIFS(#REF!,#REF!,$A$37)</f>
        <v>#REF!</v>
      </c>
      <c r="G37" s="72" t="e">
        <f>SUMIFS(#REF!,#REF!,$A$37)</f>
        <v>#REF!</v>
      </c>
      <c r="H37" s="72" t="e">
        <f>SUMIFS(#REF!,#REF!,$A$37)</f>
        <v>#REF!</v>
      </c>
      <c r="I37" s="72" t="e">
        <f>SUMIFS(#REF!,#REF!,$A$37)</f>
        <v>#REF!</v>
      </c>
      <c r="J37" s="72" t="e">
        <f>SUMIFS(#REF!,#REF!,$A$37)</f>
        <v>#REF!</v>
      </c>
      <c r="K37" s="72" t="e">
        <f>SUMIFS(#REF!,#REF!,$A$37)</f>
        <v>#REF!</v>
      </c>
      <c r="L37" s="72" t="e">
        <f>SUMIFS(#REF!,#REF!,$A$37)</f>
        <v>#REF!</v>
      </c>
      <c r="M37" s="72" t="e">
        <f>SUMIFS(#REF!,#REF!,$A$37)</f>
        <v>#REF!</v>
      </c>
      <c r="N37" s="72" t="e">
        <f>SUMIFS(#REF!,#REF!,$A$37)</f>
        <v>#REF!</v>
      </c>
    </row>
    <row r="38" spans="1:14" ht="12.75" customHeight="1" x14ac:dyDescent="0.2">
      <c r="A38" s="23" t="s">
        <v>151</v>
      </c>
      <c r="B38" s="23" t="s">
        <v>80</v>
      </c>
      <c r="C38" s="72" t="e">
        <f>SUMIFS(#REF!,#REF!,'Variance Analysis'!$B38,#REF!,'Variance Analysis'!$A38)</f>
        <v>#REF!</v>
      </c>
      <c r="D38" s="72" t="e">
        <f>SUMIFS(#REF!,#REF!,'Variance Analysis'!$B38,#REF!,'Variance Analysis'!$A38)</f>
        <v>#REF!</v>
      </c>
      <c r="E38" s="72" t="e">
        <f>SUMIFS(#REF!,#REF!,'Variance Analysis'!$B38,#REF!,'Variance Analysis'!$A38)</f>
        <v>#REF!</v>
      </c>
      <c r="F38" s="72" t="e">
        <f>SUMIFS(#REF!,#REF!,'Variance Analysis'!$B38,#REF!,'Variance Analysis'!$A38)</f>
        <v>#REF!</v>
      </c>
      <c r="G38" s="72" t="e">
        <f>SUMIFS(#REF!,#REF!,'Variance Analysis'!$B38,#REF!,'Variance Analysis'!$A38)</f>
        <v>#REF!</v>
      </c>
      <c r="H38" s="72" t="e">
        <f>SUMIFS(#REF!,#REF!,'Variance Analysis'!$B38,#REF!,'Variance Analysis'!$A38)</f>
        <v>#REF!</v>
      </c>
      <c r="I38" s="72" t="e">
        <f>SUMIFS(#REF!,#REF!,'Variance Analysis'!$B38,#REF!,'Variance Analysis'!$A38)</f>
        <v>#REF!</v>
      </c>
      <c r="J38" s="72" t="e">
        <f>SUMIFS(#REF!,#REF!,'Variance Analysis'!$B38,#REF!,'Variance Analysis'!$A38)</f>
        <v>#REF!</v>
      </c>
      <c r="K38" s="72" t="e">
        <f>SUMIFS(#REF!,#REF!,'Variance Analysis'!$B38,#REF!,'Variance Analysis'!$A38)</f>
        <v>#REF!</v>
      </c>
      <c r="L38" s="72" t="e">
        <f>SUMIFS(#REF!,#REF!,'Variance Analysis'!$B38,#REF!,'Variance Analysis'!$A38)</f>
        <v>#REF!</v>
      </c>
      <c r="M38" s="72" t="e">
        <f>SUMIFS(#REF!,#REF!,'Variance Analysis'!$B38,#REF!,'Variance Analysis'!$A38)</f>
        <v>#REF!</v>
      </c>
      <c r="N38" s="72" t="e">
        <f>SUMIFS(#REF!,#REF!,'Variance Analysis'!$B38,#REF!,'Variance Analysis'!$A38)</f>
        <v>#REF!</v>
      </c>
    </row>
    <row r="39" spans="1:14" ht="12.75" customHeight="1" x14ac:dyDescent="0.2">
      <c r="A39" s="23" t="s">
        <v>151</v>
      </c>
      <c r="B39" s="23" t="s">
        <v>149</v>
      </c>
      <c r="C39" s="72" t="e">
        <f>SUMIFS(#REF!,#REF!,'Variance Analysis'!$B39,#REF!,'Variance Analysis'!$A39)</f>
        <v>#REF!</v>
      </c>
      <c r="D39" s="72" t="e">
        <f>SUMIFS(#REF!,#REF!,'Variance Analysis'!$B39,#REF!,'Variance Analysis'!$A39)</f>
        <v>#REF!</v>
      </c>
      <c r="E39" s="72" t="e">
        <f>SUMIFS(#REF!,#REF!,'Variance Analysis'!$B39,#REF!,'Variance Analysis'!$A39)</f>
        <v>#REF!</v>
      </c>
      <c r="F39" s="72" t="e">
        <f>SUMIFS(#REF!,#REF!,'Variance Analysis'!$B39,#REF!,'Variance Analysis'!$A39)</f>
        <v>#REF!</v>
      </c>
      <c r="G39" s="72" t="e">
        <f>SUMIFS(#REF!,#REF!,'Variance Analysis'!$B39,#REF!,'Variance Analysis'!$A39)</f>
        <v>#REF!</v>
      </c>
      <c r="H39" s="72" t="e">
        <f>SUMIFS(#REF!,#REF!,'Variance Analysis'!$B39,#REF!,'Variance Analysis'!$A39)</f>
        <v>#REF!</v>
      </c>
      <c r="I39" s="72" t="e">
        <f>SUMIFS(#REF!,#REF!,'Variance Analysis'!$B39,#REF!,'Variance Analysis'!$A39)</f>
        <v>#REF!</v>
      </c>
      <c r="J39" s="72" t="e">
        <f>SUMIFS(#REF!,#REF!,'Variance Analysis'!$B39,#REF!,'Variance Analysis'!$A39)</f>
        <v>#REF!</v>
      </c>
      <c r="K39" s="72" t="e">
        <f>SUMIFS(#REF!,#REF!,'Variance Analysis'!$B39,#REF!,'Variance Analysis'!$A39)</f>
        <v>#REF!</v>
      </c>
      <c r="L39" s="72" t="e">
        <f>SUMIFS(#REF!,#REF!,'Variance Analysis'!$B39,#REF!,'Variance Analysis'!$A39)</f>
        <v>#REF!</v>
      </c>
      <c r="M39" s="72" t="e">
        <f>SUMIFS(#REF!,#REF!,'Variance Analysis'!$B39,#REF!,'Variance Analysis'!$A39)</f>
        <v>#REF!</v>
      </c>
      <c r="N39" s="72" t="e">
        <f>SUMIFS(#REF!,#REF!,'Variance Analysis'!$B39,#REF!,'Variance Analysis'!$A39)</f>
        <v>#REF!</v>
      </c>
    </row>
    <row r="40" spans="1:14" ht="12.75" customHeight="1" x14ac:dyDescent="0.2">
      <c r="A40" s="23" t="s">
        <v>151</v>
      </c>
      <c r="B40" s="23" t="s">
        <v>150</v>
      </c>
      <c r="C40" s="72" t="e">
        <f>SUMIFS(#REF!,#REF!,'Variance Analysis'!$B40,#REF!,'Variance Analysis'!$A40)</f>
        <v>#REF!</v>
      </c>
      <c r="D40" s="72" t="e">
        <f>SUMIFS(#REF!,#REF!,'Variance Analysis'!$B40,#REF!,'Variance Analysis'!$A40)</f>
        <v>#REF!</v>
      </c>
      <c r="E40" s="72" t="e">
        <f>SUMIFS(#REF!,#REF!,'Variance Analysis'!$B40,#REF!,'Variance Analysis'!$A40)</f>
        <v>#REF!</v>
      </c>
      <c r="F40" s="72" t="e">
        <f>SUMIFS(#REF!,#REF!,'Variance Analysis'!$B40,#REF!,'Variance Analysis'!$A40)</f>
        <v>#REF!</v>
      </c>
      <c r="G40" s="72" t="e">
        <f>SUMIFS(#REF!,#REF!,'Variance Analysis'!$B40,#REF!,'Variance Analysis'!$A40)</f>
        <v>#REF!</v>
      </c>
      <c r="H40" s="72" t="e">
        <f>SUMIFS(#REF!,#REF!,'Variance Analysis'!$B40,#REF!,'Variance Analysis'!$A40)</f>
        <v>#REF!</v>
      </c>
      <c r="I40" s="72" t="e">
        <f>SUMIFS(#REF!,#REF!,'Variance Analysis'!$B40,#REF!,'Variance Analysis'!$A40)</f>
        <v>#REF!</v>
      </c>
      <c r="J40" s="72" t="e">
        <f>SUMIFS(#REF!,#REF!,'Variance Analysis'!$B40,#REF!,'Variance Analysis'!$A40)</f>
        <v>#REF!</v>
      </c>
      <c r="K40" s="72" t="e">
        <f>SUMIFS(#REF!,#REF!,'Variance Analysis'!$B40,#REF!,'Variance Analysis'!$A40)</f>
        <v>#REF!</v>
      </c>
      <c r="L40" s="72" t="e">
        <f>SUMIFS(#REF!,#REF!,'Variance Analysis'!$B40,#REF!,'Variance Analysis'!$A40)</f>
        <v>#REF!</v>
      </c>
      <c r="M40" s="72" t="e">
        <f>SUMIFS(#REF!,#REF!,'Variance Analysis'!$B40,#REF!,'Variance Analysis'!$A40)</f>
        <v>#REF!</v>
      </c>
      <c r="N40" s="72" t="e">
        <f>SUMIFS(#REF!,#REF!,'Variance Analysis'!$B40,#REF!,'Variance Analysis'!$A40)</f>
        <v>#REF!</v>
      </c>
    </row>
    <row r="41" spans="1:14" ht="12.75" customHeight="1" x14ac:dyDescent="0.2">
      <c r="A41" s="23" t="s">
        <v>151</v>
      </c>
      <c r="B41" s="23" t="s">
        <v>143</v>
      </c>
      <c r="C41" s="73" t="e">
        <f>SUMIFS(#REF!,#REF!,$A$41)</f>
        <v>#REF!</v>
      </c>
      <c r="D41" s="73" t="e">
        <f>SUMIFS(#REF!,#REF!,$A$41)</f>
        <v>#REF!</v>
      </c>
      <c r="E41" s="73" t="e">
        <f>SUMIFS(#REF!,#REF!,$A$41)</f>
        <v>#REF!</v>
      </c>
      <c r="F41" s="73" t="e">
        <f>SUMIFS(#REF!,#REF!,$A$41)</f>
        <v>#REF!</v>
      </c>
      <c r="G41" s="73" t="e">
        <f>SUMIFS(#REF!,#REF!,$A$41)</f>
        <v>#REF!</v>
      </c>
      <c r="H41" s="73" t="e">
        <f>SUMIFS(#REF!,#REF!,$A$41)</f>
        <v>#REF!</v>
      </c>
      <c r="I41" s="73" t="e">
        <f>SUMIFS(#REF!,#REF!,$A$41)</f>
        <v>#REF!</v>
      </c>
      <c r="J41" s="73" t="e">
        <f>SUMIFS(#REF!,#REF!,$A$41)</f>
        <v>#REF!</v>
      </c>
      <c r="K41" s="73" t="e">
        <f>SUMIFS(#REF!,#REF!,$A$41)</f>
        <v>#REF!</v>
      </c>
      <c r="L41" s="73" t="e">
        <f>SUMIFS(#REF!,#REF!,$A$41)</f>
        <v>#REF!</v>
      </c>
      <c r="M41" s="73" t="e">
        <f>SUMIFS(#REF!,#REF!,$A$41)</f>
        <v>#REF!</v>
      </c>
      <c r="N41" s="73" t="e">
        <f>SUMIFS(#REF!,#REF!,$A$41)</f>
        <v>#REF!</v>
      </c>
    </row>
    <row r="42" spans="1:14" ht="12.75" customHeight="1" x14ac:dyDescent="0.2">
      <c r="A42" s="23" t="s">
        <v>127</v>
      </c>
      <c r="B42" s="23" t="s">
        <v>80</v>
      </c>
      <c r="C42" s="72" t="e">
        <f>SUMIFS(C$30:C$41,$B$30:$B$41,$B$42)</f>
        <v>#REF!</v>
      </c>
      <c r="D42" s="72" t="e">
        <f t="shared" ref="D42:N42" si="2">SUMIFS(D$30:D$41,$B$30:$B$41,$B$42)</f>
        <v>#REF!</v>
      </c>
      <c r="E42" s="72" t="e">
        <f t="shared" si="2"/>
        <v>#REF!</v>
      </c>
      <c r="F42" s="72" t="e">
        <f t="shared" si="2"/>
        <v>#REF!</v>
      </c>
      <c r="G42" s="72" t="e">
        <f t="shared" si="2"/>
        <v>#REF!</v>
      </c>
      <c r="H42" s="72" t="e">
        <f t="shared" si="2"/>
        <v>#REF!</v>
      </c>
      <c r="I42" s="72" t="e">
        <f t="shared" si="2"/>
        <v>#REF!</v>
      </c>
      <c r="J42" s="72" t="e">
        <f t="shared" si="2"/>
        <v>#REF!</v>
      </c>
      <c r="K42" s="72" t="e">
        <f t="shared" si="2"/>
        <v>#REF!</v>
      </c>
      <c r="L42" s="72" t="e">
        <f t="shared" si="2"/>
        <v>#REF!</v>
      </c>
      <c r="M42" s="72" t="e">
        <f t="shared" si="2"/>
        <v>#REF!</v>
      </c>
      <c r="N42" s="72" t="e">
        <f t="shared" si="2"/>
        <v>#REF!</v>
      </c>
    </row>
    <row r="43" spans="1:14" ht="12.75" customHeight="1" x14ac:dyDescent="0.2">
      <c r="A43" s="23" t="s">
        <v>127</v>
      </c>
      <c r="B43" s="23" t="s">
        <v>149</v>
      </c>
      <c r="C43" s="72" t="e">
        <f>SUMIFS(C$30:C$41,$B$30:$B$41,$B$43)</f>
        <v>#REF!</v>
      </c>
      <c r="D43" s="72" t="e">
        <f t="shared" ref="D43:N43" si="3">SUMIFS(D$30:D$41,$B$30:$B$41,$B$43)</f>
        <v>#REF!</v>
      </c>
      <c r="E43" s="72" t="e">
        <f t="shared" si="3"/>
        <v>#REF!</v>
      </c>
      <c r="F43" s="72" t="e">
        <f t="shared" si="3"/>
        <v>#REF!</v>
      </c>
      <c r="G43" s="72" t="e">
        <f t="shared" si="3"/>
        <v>#REF!</v>
      </c>
      <c r="H43" s="72" t="e">
        <f t="shared" si="3"/>
        <v>#REF!</v>
      </c>
      <c r="I43" s="72" t="e">
        <f t="shared" si="3"/>
        <v>#REF!</v>
      </c>
      <c r="J43" s="72" t="e">
        <f t="shared" si="3"/>
        <v>#REF!</v>
      </c>
      <c r="K43" s="72" t="e">
        <f t="shared" si="3"/>
        <v>#REF!</v>
      </c>
      <c r="L43" s="72" t="e">
        <f t="shared" si="3"/>
        <v>#REF!</v>
      </c>
      <c r="M43" s="72" t="e">
        <f t="shared" si="3"/>
        <v>#REF!</v>
      </c>
      <c r="N43" s="72" t="e">
        <f t="shared" si="3"/>
        <v>#REF!</v>
      </c>
    </row>
    <row r="44" spans="1:14" ht="12.75" customHeight="1" x14ac:dyDescent="0.2">
      <c r="A44" s="23" t="s">
        <v>127</v>
      </c>
      <c r="B44" s="23" t="s">
        <v>150</v>
      </c>
      <c r="C44" s="72" t="e">
        <f>SUMIFS(C$30:C$41,$B$30:$B$41,$B$44)</f>
        <v>#REF!</v>
      </c>
      <c r="D44" s="72" t="e">
        <f t="shared" ref="D44:N44" si="4">SUMIFS(D$30:D$41,$B$30:$B$41,$B$44)</f>
        <v>#REF!</v>
      </c>
      <c r="E44" s="72" t="e">
        <f t="shared" si="4"/>
        <v>#REF!</v>
      </c>
      <c r="F44" s="72" t="e">
        <f t="shared" si="4"/>
        <v>#REF!</v>
      </c>
      <c r="G44" s="72" t="e">
        <f t="shared" si="4"/>
        <v>#REF!</v>
      </c>
      <c r="H44" s="72" t="e">
        <f t="shared" si="4"/>
        <v>#REF!</v>
      </c>
      <c r="I44" s="72" t="e">
        <f t="shared" si="4"/>
        <v>#REF!</v>
      </c>
      <c r="J44" s="72" t="e">
        <f t="shared" si="4"/>
        <v>#REF!</v>
      </c>
      <c r="K44" s="72" t="e">
        <f t="shared" si="4"/>
        <v>#REF!</v>
      </c>
      <c r="L44" s="72" t="e">
        <f t="shared" si="4"/>
        <v>#REF!</v>
      </c>
      <c r="M44" s="72" t="e">
        <f t="shared" si="4"/>
        <v>#REF!</v>
      </c>
      <c r="N44" s="72" t="e">
        <f t="shared" si="4"/>
        <v>#REF!</v>
      </c>
    </row>
    <row r="45" spans="1:14" ht="12.75" customHeight="1" x14ac:dyDescent="0.2">
      <c r="A45" s="23" t="s">
        <v>127</v>
      </c>
      <c r="B45" s="2" t="s">
        <v>143</v>
      </c>
      <c r="C45" s="72" t="e">
        <f>SUMIFS(C$30:C$41,$B$30:$B$41,$B$45)</f>
        <v>#REF!</v>
      </c>
      <c r="D45" s="72" t="e">
        <f t="shared" ref="D45:N45" si="5">SUMIFS(D$30:D$41,$B$30:$B$41,$B$45)</f>
        <v>#REF!</v>
      </c>
      <c r="E45" s="72" t="e">
        <f t="shared" si="5"/>
        <v>#REF!</v>
      </c>
      <c r="F45" s="72" t="e">
        <f t="shared" si="5"/>
        <v>#REF!</v>
      </c>
      <c r="G45" s="72" t="e">
        <f t="shared" si="5"/>
        <v>#REF!</v>
      </c>
      <c r="H45" s="72" t="e">
        <f t="shared" si="5"/>
        <v>#REF!</v>
      </c>
      <c r="I45" s="72" t="e">
        <f t="shared" si="5"/>
        <v>#REF!</v>
      </c>
      <c r="J45" s="72" t="e">
        <f t="shared" si="5"/>
        <v>#REF!</v>
      </c>
      <c r="K45" s="72" t="e">
        <f t="shared" si="5"/>
        <v>#REF!</v>
      </c>
      <c r="L45" s="72" t="e">
        <f t="shared" si="5"/>
        <v>#REF!</v>
      </c>
      <c r="M45" s="72" t="e">
        <f t="shared" si="5"/>
        <v>#REF!</v>
      </c>
      <c r="N45" s="72" t="e">
        <f t="shared" si="5"/>
        <v>#REF!</v>
      </c>
    </row>
    <row r="46" spans="1:14" s="37" customFormat="1" ht="39.950000000000003" customHeight="1" x14ac:dyDescent="0.25">
      <c r="A46" s="166" t="s">
        <v>152</v>
      </c>
      <c r="B46" s="167"/>
      <c r="C46" s="167"/>
      <c r="D46" s="167"/>
      <c r="E46" s="167"/>
      <c r="F46" s="167"/>
      <c r="G46" s="167"/>
      <c r="H46" s="167"/>
      <c r="I46" s="167"/>
      <c r="J46" s="167"/>
    </row>
    <row r="47" spans="1:14" s="37" customFormat="1" ht="30" customHeight="1" x14ac:dyDescent="0.25">
      <c r="A47" s="168" t="s">
        <v>153</v>
      </c>
      <c r="B47" s="169"/>
      <c r="C47" s="169"/>
      <c r="D47" s="169"/>
      <c r="E47" s="169"/>
      <c r="F47" s="169"/>
      <c r="G47" s="169"/>
      <c r="H47" s="169"/>
      <c r="I47" s="169"/>
      <c r="J47" s="169"/>
    </row>
    <row r="48" spans="1:14" s="37" customFormat="1" ht="45.95" customHeight="1" x14ac:dyDescent="0.25">
      <c r="A48" s="168" t="s">
        <v>154</v>
      </c>
      <c r="B48" s="169"/>
      <c r="C48" s="169"/>
      <c r="D48" s="169"/>
      <c r="E48" s="169"/>
      <c r="F48" s="169"/>
      <c r="G48" s="169"/>
      <c r="H48" s="169"/>
      <c r="I48" s="169"/>
      <c r="J48" s="169"/>
    </row>
    <row r="49" spans="1:14" s="37" customFormat="1" ht="45.95" customHeight="1" x14ac:dyDescent="0.3">
      <c r="A49" s="70" t="s">
        <v>155</v>
      </c>
      <c r="B49" s="77" t="s">
        <v>156</v>
      </c>
      <c r="C49" s="76"/>
      <c r="D49" s="76"/>
      <c r="E49" s="76"/>
      <c r="F49" s="76"/>
      <c r="G49" s="76"/>
      <c r="H49" s="76"/>
      <c r="I49" s="76"/>
      <c r="J49" s="76"/>
    </row>
    <row r="50" spans="1:14" ht="28.5" customHeight="1" x14ac:dyDescent="0.25">
      <c r="A50" s="49" t="s">
        <v>127</v>
      </c>
      <c r="B50" s="46"/>
      <c r="C50" s="29" t="s">
        <v>128</v>
      </c>
      <c r="D50" s="29" t="s">
        <v>129</v>
      </c>
      <c r="E50" s="29" t="s">
        <v>130</v>
      </c>
      <c r="F50" s="29" t="s">
        <v>131</v>
      </c>
      <c r="G50" s="29" t="s">
        <v>132</v>
      </c>
      <c r="H50" s="29" t="s">
        <v>133</v>
      </c>
      <c r="I50" s="29" t="s">
        <v>134</v>
      </c>
      <c r="J50" s="29" t="s">
        <v>135</v>
      </c>
      <c r="K50" s="29" t="s">
        <v>136</v>
      </c>
      <c r="L50" s="29" t="s">
        <v>137</v>
      </c>
      <c r="M50" s="29" t="s">
        <v>138</v>
      </c>
      <c r="N50" s="29" t="s">
        <v>139</v>
      </c>
    </row>
    <row r="51" spans="1:14" ht="12.75" customHeight="1" x14ac:dyDescent="0.2">
      <c r="A51" s="5" t="s">
        <v>140</v>
      </c>
      <c r="B51" s="6" t="s">
        <v>80</v>
      </c>
      <c r="C51" s="71" t="e">
        <f t="shared" ref="C51:C66" si="6">C30-C9</f>
        <v>#REF!</v>
      </c>
      <c r="D51" s="71" t="e">
        <f t="shared" ref="D51:N51" si="7">D30-D9</f>
        <v>#REF!</v>
      </c>
      <c r="E51" s="71" t="e">
        <f t="shared" si="7"/>
        <v>#REF!</v>
      </c>
      <c r="F51" s="71" t="e">
        <f t="shared" si="7"/>
        <v>#REF!</v>
      </c>
      <c r="G51" s="71" t="e">
        <f t="shared" si="7"/>
        <v>#REF!</v>
      </c>
      <c r="H51" s="71" t="e">
        <f t="shared" si="7"/>
        <v>#REF!</v>
      </c>
      <c r="I51" s="71" t="e">
        <f t="shared" si="7"/>
        <v>#REF!</v>
      </c>
      <c r="J51" s="71" t="e">
        <f t="shared" si="7"/>
        <v>#REF!</v>
      </c>
      <c r="K51" s="71" t="e">
        <f t="shared" si="7"/>
        <v>#REF!</v>
      </c>
      <c r="L51" s="71" t="e">
        <f t="shared" si="7"/>
        <v>#REF!</v>
      </c>
      <c r="M51" s="71" t="e">
        <f t="shared" si="7"/>
        <v>#REF!</v>
      </c>
      <c r="N51" s="71" t="e">
        <f t="shared" si="7"/>
        <v>#REF!</v>
      </c>
    </row>
    <row r="52" spans="1:14" ht="12.75" customHeight="1" x14ac:dyDescent="0.2">
      <c r="A52" s="23"/>
      <c r="B52" s="23" t="s">
        <v>141</v>
      </c>
      <c r="C52" s="71" t="e">
        <f t="shared" si="6"/>
        <v>#REF!</v>
      </c>
      <c r="D52" s="71" t="e">
        <f t="shared" ref="D52:N52" si="8">D31-D10</f>
        <v>#REF!</v>
      </c>
      <c r="E52" s="71" t="e">
        <f t="shared" si="8"/>
        <v>#REF!</v>
      </c>
      <c r="F52" s="71" t="e">
        <f t="shared" si="8"/>
        <v>#REF!</v>
      </c>
      <c r="G52" s="71" t="e">
        <f t="shared" si="8"/>
        <v>#REF!</v>
      </c>
      <c r="H52" s="71" t="e">
        <f t="shared" si="8"/>
        <v>#REF!</v>
      </c>
      <c r="I52" s="71" t="e">
        <f t="shared" si="8"/>
        <v>#REF!</v>
      </c>
      <c r="J52" s="71" t="e">
        <f t="shared" si="8"/>
        <v>#REF!</v>
      </c>
      <c r="K52" s="71" t="e">
        <f t="shared" si="8"/>
        <v>#REF!</v>
      </c>
      <c r="L52" s="71" t="e">
        <f t="shared" si="8"/>
        <v>#REF!</v>
      </c>
      <c r="M52" s="71" t="e">
        <f t="shared" si="8"/>
        <v>#REF!</v>
      </c>
      <c r="N52" s="71" t="e">
        <f t="shared" si="8"/>
        <v>#REF!</v>
      </c>
    </row>
    <row r="53" spans="1:14" ht="12.75" customHeight="1" x14ac:dyDescent="0.2">
      <c r="A53" s="23"/>
      <c r="B53" s="23" t="s">
        <v>142</v>
      </c>
      <c r="C53" s="71" t="e">
        <f t="shared" si="6"/>
        <v>#REF!</v>
      </c>
      <c r="D53" s="71" t="e">
        <f t="shared" ref="D53:N53" si="9">D32-D11</f>
        <v>#REF!</v>
      </c>
      <c r="E53" s="71" t="e">
        <f t="shared" si="9"/>
        <v>#REF!</v>
      </c>
      <c r="F53" s="71" t="e">
        <f t="shared" si="9"/>
        <v>#REF!</v>
      </c>
      <c r="G53" s="71" t="e">
        <f t="shared" si="9"/>
        <v>#REF!</v>
      </c>
      <c r="H53" s="71" t="e">
        <f t="shared" si="9"/>
        <v>#REF!</v>
      </c>
      <c r="I53" s="71" t="e">
        <f t="shared" si="9"/>
        <v>#REF!</v>
      </c>
      <c r="J53" s="71" t="e">
        <f t="shared" si="9"/>
        <v>#REF!</v>
      </c>
      <c r="K53" s="71" t="e">
        <f t="shared" si="9"/>
        <v>#REF!</v>
      </c>
      <c r="L53" s="71" t="e">
        <f t="shared" si="9"/>
        <v>#REF!</v>
      </c>
      <c r="M53" s="71" t="e">
        <f t="shared" si="9"/>
        <v>#REF!</v>
      </c>
      <c r="N53" s="71" t="e">
        <f t="shared" si="9"/>
        <v>#REF!</v>
      </c>
    </row>
    <row r="54" spans="1:14" ht="12.75" customHeight="1" x14ac:dyDescent="0.2">
      <c r="A54" s="23"/>
      <c r="B54" s="23" t="s">
        <v>143</v>
      </c>
      <c r="C54" s="71" t="e">
        <f t="shared" si="6"/>
        <v>#REF!</v>
      </c>
      <c r="D54" s="71" t="e">
        <f t="shared" ref="D54:N54" si="10">D33-D12</f>
        <v>#REF!</v>
      </c>
      <c r="E54" s="71" t="e">
        <f t="shared" si="10"/>
        <v>#REF!</v>
      </c>
      <c r="F54" s="71" t="e">
        <f t="shared" si="10"/>
        <v>#REF!</v>
      </c>
      <c r="G54" s="71" t="e">
        <f t="shared" si="10"/>
        <v>#REF!</v>
      </c>
      <c r="H54" s="71" t="e">
        <f t="shared" si="10"/>
        <v>#REF!</v>
      </c>
      <c r="I54" s="71" t="e">
        <f t="shared" si="10"/>
        <v>#REF!</v>
      </c>
      <c r="J54" s="71" t="e">
        <f t="shared" si="10"/>
        <v>#REF!</v>
      </c>
      <c r="K54" s="71" t="e">
        <f t="shared" si="10"/>
        <v>#REF!</v>
      </c>
      <c r="L54" s="71" t="e">
        <f t="shared" si="10"/>
        <v>#REF!</v>
      </c>
      <c r="M54" s="71" t="e">
        <f t="shared" si="10"/>
        <v>#REF!</v>
      </c>
      <c r="N54" s="71" t="e">
        <f t="shared" si="10"/>
        <v>#REF!</v>
      </c>
    </row>
    <row r="55" spans="1:14" ht="12.75" customHeight="1" x14ac:dyDescent="0.2">
      <c r="A55" s="23" t="s">
        <v>144</v>
      </c>
      <c r="B55" s="23" t="s">
        <v>80</v>
      </c>
      <c r="C55" s="71" t="e">
        <f t="shared" si="6"/>
        <v>#REF!</v>
      </c>
      <c r="D55" s="71" t="e">
        <f t="shared" ref="D55:N55" si="11">D34-D13</f>
        <v>#REF!</v>
      </c>
      <c r="E55" s="71" t="e">
        <f t="shared" si="11"/>
        <v>#REF!</v>
      </c>
      <c r="F55" s="71" t="e">
        <f t="shared" si="11"/>
        <v>#REF!</v>
      </c>
      <c r="G55" s="71" t="e">
        <f t="shared" si="11"/>
        <v>#REF!</v>
      </c>
      <c r="H55" s="71" t="e">
        <f t="shared" si="11"/>
        <v>#REF!</v>
      </c>
      <c r="I55" s="71" t="e">
        <f t="shared" si="11"/>
        <v>#REF!</v>
      </c>
      <c r="J55" s="71" t="e">
        <f t="shared" si="11"/>
        <v>#REF!</v>
      </c>
      <c r="K55" s="71" t="e">
        <f t="shared" si="11"/>
        <v>#REF!</v>
      </c>
      <c r="L55" s="71" t="e">
        <f t="shared" si="11"/>
        <v>#REF!</v>
      </c>
      <c r="M55" s="71" t="e">
        <f t="shared" si="11"/>
        <v>#REF!</v>
      </c>
      <c r="N55" s="71" t="e">
        <f t="shared" si="11"/>
        <v>#REF!</v>
      </c>
    </row>
    <row r="56" spans="1:14" ht="12.75" customHeight="1" x14ac:dyDescent="0.2">
      <c r="A56" s="23"/>
      <c r="B56" s="23" t="s">
        <v>141</v>
      </c>
      <c r="C56" s="71" t="e">
        <f t="shared" si="6"/>
        <v>#REF!</v>
      </c>
      <c r="D56" s="71" t="e">
        <f t="shared" ref="D56:N56" si="12">D35-D14</f>
        <v>#REF!</v>
      </c>
      <c r="E56" s="71" t="e">
        <f t="shared" si="12"/>
        <v>#REF!</v>
      </c>
      <c r="F56" s="71" t="e">
        <f t="shared" si="12"/>
        <v>#REF!</v>
      </c>
      <c r="G56" s="71" t="e">
        <f t="shared" si="12"/>
        <v>#REF!</v>
      </c>
      <c r="H56" s="71" t="e">
        <f t="shared" si="12"/>
        <v>#REF!</v>
      </c>
      <c r="I56" s="71" t="e">
        <f t="shared" si="12"/>
        <v>#REF!</v>
      </c>
      <c r="J56" s="71" t="e">
        <f t="shared" si="12"/>
        <v>#REF!</v>
      </c>
      <c r="K56" s="71" t="e">
        <f t="shared" si="12"/>
        <v>#REF!</v>
      </c>
      <c r="L56" s="71" t="e">
        <f t="shared" si="12"/>
        <v>#REF!</v>
      </c>
      <c r="M56" s="71" t="e">
        <f t="shared" si="12"/>
        <v>#REF!</v>
      </c>
      <c r="N56" s="71" t="e">
        <f t="shared" si="12"/>
        <v>#REF!</v>
      </c>
    </row>
    <row r="57" spans="1:14" ht="12.75" customHeight="1" x14ac:dyDescent="0.2">
      <c r="A57" s="23"/>
      <c r="B57" s="23" t="s">
        <v>142</v>
      </c>
      <c r="C57" s="71" t="e">
        <f t="shared" si="6"/>
        <v>#REF!</v>
      </c>
      <c r="D57" s="71" t="e">
        <f t="shared" ref="D57:N57" si="13">D36-D15</f>
        <v>#REF!</v>
      </c>
      <c r="E57" s="71" t="e">
        <f t="shared" si="13"/>
        <v>#REF!</v>
      </c>
      <c r="F57" s="71" t="e">
        <f t="shared" si="13"/>
        <v>#REF!</v>
      </c>
      <c r="G57" s="71" t="e">
        <f t="shared" si="13"/>
        <v>#REF!</v>
      </c>
      <c r="H57" s="71" t="e">
        <f t="shared" si="13"/>
        <v>#REF!</v>
      </c>
      <c r="I57" s="71" t="e">
        <f t="shared" si="13"/>
        <v>#REF!</v>
      </c>
      <c r="J57" s="71" t="e">
        <f t="shared" si="13"/>
        <v>#REF!</v>
      </c>
      <c r="K57" s="71" t="e">
        <f t="shared" si="13"/>
        <v>#REF!</v>
      </c>
      <c r="L57" s="71" t="e">
        <f t="shared" si="13"/>
        <v>#REF!</v>
      </c>
      <c r="M57" s="71" t="e">
        <f t="shared" si="13"/>
        <v>#REF!</v>
      </c>
      <c r="N57" s="71" t="e">
        <f t="shared" si="13"/>
        <v>#REF!</v>
      </c>
    </row>
    <row r="58" spans="1:14" ht="12.75" customHeight="1" x14ac:dyDescent="0.2">
      <c r="A58" s="23"/>
      <c r="B58" s="23" t="s">
        <v>143</v>
      </c>
      <c r="C58" s="71" t="e">
        <f t="shared" si="6"/>
        <v>#REF!</v>
      </c>
      <c r="D58" s="71" t="e">
        <f t="shared" ref="D58:N58" si="14">D37-D16</f>
        <v>#REF!</v>
      </c>
      <c r="E58" s="71" t="e">
        <f t="shared" si="14"/>
        <v>#REF!</v>
      </c>
      <c r="F58" s="71" t="e">
        <f t="shared" si="14"/>
        <v>#REF!</v>
      </c>
      <c r="G58" s="71" t="e">
        <f t="shared" si="14"/>
        <v>#REF!</v>
      </c>
      <c r="H58" s="71" t="e">
        <f t="shared" si="14"/>
        <v>#REF!</v>
      </c>
      <c r="I58" s="71" t="e">
        <f t="shared" si="14"/>
        <v>#REF!</v>
      </c>
      <c r="J58" s="71" t="e">
        <f t="shared" si="14"/>
        <v>#REF!</v>
      </c>
      <c r="K58" s="71" t="e">
        <f t="shared" si="14"/>
        <v>#REF!</v>
      </c>
      <c r="L58" s="71" t="e">
        <f t="shared" si="14"/>
        <v>#REF!</v>
      </c>
      <c r="M58" s="71" t="e">
        <f t="shared" si="14"/>
        <v>#REF!</v>
      </c>
      <c r="N58" s="71" t="e">
        <f t="shared" si="14"/>
        <v>#REF!</v>
      </c>
    </row>
    <row r="59" spans="1:14" ht="12.75" customHeight="1" x14ac:dyDescent="0.2">
      <c r="A59" s="23" t="s">
        <v>145</v>
      </c>
      <c r="B59" s="23" t="s">
        <v>80</v>
      </c>
      <c r="C59" s="71" t="e">
        <f t="shared" si="6"/>
        <v>#REF!</v>
      </c>
      <c r="D59" s="71" t="e">
        <f t="shared" ref="D59:N59" si="15">D38-D17</f>
        <v>#REF!</v>
      </c>
      <c r="E59" s="71" t="e">
        <f t="shared" si="15"/>
        <v>#REF!</v>
      </c>
      <c r="F59" s="71" t="e">
        <f t="shared" si="15"/>
        <v>#REF!</v>
      </c>
      <c r="G59" s="71" t="e">
        <f t="shared" si="15"/>
        <v>#REF!</v>
      </c>
      <c r="H59" s="71" t="e">
        <f t="shared" si="15"/>
        <v>#REF!</v>
      </c>
      <c r="I59" s="71" t="e">
        <f t="shared" si="15"/>
        <v>#REF!</v>
      </c>
      <c r="J59" s="71" t="e">
        <f t="shared" si="15"/>
        <v>#REF!</v>
      </c>
      <c r="K59" s="71" t="e">
        <f t="shared" si="15"/>
        <v>#REF!</v>
      </c>
      <c r="L59" s="71" t="e">
        <f t="shared" si="15"/>
        <v>#REF!</v>
      </c>
      <c r="M59" s="71" t="e">
        <f t="shared" si="15"/>
        <v>#REF!</v>
      </c>
      <c r="N59" s="71" t="e">
        <f t="shared" si="15"/>
        <v>#REF!</v>
      </c>
    </row>
    <row r="60" spans="1:14" ht="12.75" customHeight="1" x14ac:dyDescent="0.2">
      <c r="A60" s="23"/>
      <c r="B60" s="23" t="s">
        <v>141</v>
      </c>
      <c r="C60" s="71" t="e">
        <f t="shared" si="6"/>
        <v>#REF!</v>
      </c>
      <c r="D60" s="71" t="e">
        <f t="shared" ref="D60:N60" si="16">D39-D18</f>
        <v>#REF!</v>
      </c>
      <c r="E60" s="71" t="e">
        <f t="shared" si="16"/>
        <v>#REF!</v>
      </c>
      <c r="F60" s="71" t="e">
        <f t="shared" si="16"/>
        <v>#REF!</v>
      </c>
      <c r="G60" s="71" t="e">
        <f t="shared" si="16"/>
        <v>#REF!</v>
      </c>
      <c r="H60" s="71" t="e">
        <f t="shared" si="16"/>
        <v>#REF!</v>
      </c>
      <c r="I60" s="71" t="e">
        <f t="shared" si="16"/>
        <v>#REF!</v>
      </c>
      <c r="J60" s="71" t="e">
        <f t="shared" si="16"/>
        <v>#REF!</v>
      </c>
      <c r="K60" s="71" t="e">
        <f t="shared" si="16"/>
        <v>#REF!</v>
      </c>
      <c r="L60" s="71" t="e">
        <f t="shared" si="16"/>
        <v>#REF!</v>
      </c>
      <c r="M60" s="71" t="e">
        <f t="shared" si="16"/>
        <v>#REF!</v>
      </c>
      <c r="N60" s="71" t="e">
        <f t="shared" si="16"/>
        <v>#REF!</v>
      </c>
    </row>
    <row r="61" spans="1:14" ht="12.75" customHeight="1" x14ac:dyDescent="0.2">
      <c r="A61" s="23"/>
      <c r="B61" s="23" t="s">
        <v>142</v>
      </c>
      <c r="C61" s="71" t="e">
        <f t="shared" si="6"/>
        <v>#REF!</v>
      </c>
      <c r="D61" s="71" t="e">
        <f t="shared" ref="D61:N61" si="17">D40-D19</f>
        <v>#REF!</v>
      </c>
      <c r="E61" s="71" t="e">
        <f t="shared" si="17"/>
        <v>#REF!</v>
      </c>
      <c r="F61" s="71" t="e">
        <f t="shared" si="17"/>
        <v>#REF!</v>
      </c>
      <c r="G61" s="71" t="e">
        <f t="shared" si="17"/>
        <v>#REF!</v>
      </c>
      <c r="H61" s="71" t="e">
        <f t="shared" si="17"/>
        <v>#REF!</v>
      </c>
      <c r="I61" s="71" t="e">
        <f t="shared" si="17"/>
        <v>#REF!</v>
      </c>
      <c r="J61" s="71" t="e">
        <f t="shared" si="17"/>
        <v>#REF!</v>
      </c>
      <c r="K61" s="71" t="e">
        <f t="shared" si="17"/>
        <v>#REF!</v>
      </c>
      <c r="L61" s="71" t="e">
        <f t="shared" si="17"/>
        <v>#REF!</v>
      </c>
      <c r="M61" s="71" t="e">
        <f t="shared" si="17"/>
        <v>#REF!</v>
      </c>
      <c r="N61" s="71" t="e">
        <f t="shared" si="17"/>
        <v>#REF!</v>
      </c>
    </row>
    <row r="62" spans="1:14" ht="12.75" customHeight="1" x14ac:dyDescent="0.2">
      <c r="A62" s="23"/>
      <c r="B62" s="23" t="s">
        <v>143</v>
      </c>
      <c r="C62" s="71" t="e">
        <f t="shared" si="6"/>
        <v>#REF!</v>
      </c>
      <c r="D62" s="71" t="e">
        <f t="shared" ref="D62:N62" si="18">D41-D20</f>
        <v>#REF!</v>
      </c>
      <c r="E62" s="71" t="e">
        <f t="shared" si="18"/>
        <v>#REF!</v>
      </c>
      <c r="F62" s="71" t="e">
        <f t="shared" si="18"/>
        <v>#REF!</v>
      </c>
      <c r="G62" s="71" t="e">
        <f t="shared" si="18"/>
        <v>#REF!</v>
      </c>
      <c r="H62" s="71" t="e">
        <f t="shared" si="18"/>
        <v>#REF!</v>
      </c>
      <c r="I62" s="71" t="e">
        <f t="shared" si="18"/>
        <v>#REF!</v>
      </c>
      <c r="J62" s="71" t="e">
        <f t="shared" si="18"/>
        <v>#REF!</v>
      </c>
      <c r="K62" s="71" t="e">
        <f t="shared" si="18"/>
        <v>#REF!</v>
      </c>
      <c r="L62" s="71" t="e">
        <f t="shared" si="18"/>
        <v>#REF!</v>
      </c>
      <c r="M62" s="71" t="e">
        <f t="shared" si="18"/>
        <v>#REF!</v>
      </c>
      <c r="N62" s="71" t="e">
        <f t="shared" si="18"/>
        <v>#REF!</v>
      </c>
    </row>
    <row r="63" spans="1:14" ht="12.75" customHeight="1" x14ac:dyDescent="0.2">
      <c r="A63" s="23" t="s">
        <v>127</v>
      </c>
      <c r="B63" s="23" t="s">
        <v>80</v>
      </c>
      <c r="C63" s="71" t="e">
        <f t="shared" si="6"/>
        <v>#REF!</v>
      </c>
      <c r="D63" s="71" t="e">
        <f t="shared" ref="D63:N63" si="19">D42-D21</f>
        <v>#REF!</v>
      </c>
      <c r="E63" s="71" t="e">
        <f t="shared" si="19"/>
        <v>#REF!</v>
      </c>
      <c r="F63" s="71" t="e">
        <f t="shared" si="19"/>
        <v>#REF!</v>
      </c>
      <c r="G63" s="71" t="e">
        <f t="shared" si="19"/>
        <v>#REF!</v>
      </c>
      <c r="H63" s="71" t="e">
        <f t="shared" si="19"/>
        <v>#REF!</v>
      </c>
      <c r="I63" s="71" t="e">
        <f t="shared" si="19"/>
        <v>#REF!</v>
      </c>
      <c r="J63" s="71" t="e">
        <f t="shared" si="19"/>
        <v>#REF!</v>
      </c>
      <c r="K63" s="71" t="e">
        <f t="shared" si="19"/>
        <v>#REF!</v>
      </c>
      <c r="L63" s="71" t="e">
        <f t="shared" si="19"/>
        <v>#REF!</v>
      </c>
      <c r="M63" s="71" t="e">
        <f t="shared" si="19"/>
        <v>#REF!</v>
      </c>
      <c r="N63" s="71" t="e">
        <f t="shared" si="19"/>
        <v>#REF!</v>
      </c>
    </row>
    <row r="64" spans="1:14" ht="12.75" customHeight="1" x14ac:dyDescent="0.2">
      <c r="A64" s="23"/>
      <c r="B64" s="23" t="s">
        <v>141</v>
      </c>
      <c r="C64" s="71" t="e">
        <f t="shared" si="6"/>
        <v>#REF!</v>
      </c>
      <c r="D64" s="71" t="e">
        <f t="shared" ref="D64:N64" si="20">D43-D22</f>
        <v>#REF!</v>
      </c>
      <c r="E64" s="71" t="e">
        <f t="shared" si="20"/>
        <v>#REF!</v>
      </c>
      <c r="F64" s="71" t="e">
        <f t="shared" si="20"/>
        <v>#REF!</v>
      </c>
      <c r="G64" s="71" t="e">
        <f t="shared" si="20"/>
        <v>#REF!</v>
      </c>
      <c r="H64" s="71" t="e">
        <f t="shared" si="20"/>
        <v>#REF!</v>
      </c>
      <c r="I64" s="71" t="e">
        <f t="shared" si="20"/>
        <v>#REF!</v>
      </c>
      <c r="J64" s="71" t="e">
        <f t="shared" si="20"/>
        <v>#REF!</v>
      </c>
      <c r="K64" s="71" t="e">
        <f t="shared" si="20"/>
        <v>#REF!</v>
      </c>
      <c r="L64" s="71" t="e">
        <f t="shared" si="20"/>
        <v>#REF!</v>
      </c>
      <c r="M64" s="71" t="e">
        <f t="shared" si="20"/>
        <v>#REF!</v>
      </c>
      <c r="N64" s="71" t="e">
        <f t="shared" si="20"/>
        <v>#REF!</v>
      </c>
    </row>
    <row r="65" spans="1:14" ht="12.75" customHeight="1" x14ac:dyDescent="0.2">
      <c r="A65" s="23"/>
      <c r="B65" s="23" t="s">
        <v>142</v>
      </c>
      <c r="C65" s="71" t="e">
        <f t="shared" si="6"/>
        <v>#REF!</v>
      </c>
      <c r="D65" s="71" t="e">
        <f t="shared" ref="D65:N65" si="21">D44-D23</f>
        <v>#REF!</v>
      </c>
      <c r="E65" s="71" t="e">
        <f t="shared" si="21"/>
        <v>#REF!</v>
      </c>
      <c r="F65" s="71" t="e">
        <f t="shared" si="21"/>
        <v>#REF!</v>
      </c>
      <c r="G65" s="71" t="e">
        <f t="shared" si="21"/>
        <v>#REF!</v>
      </c>
      <c r="H65" s="71" t="e">
        <f t="shared" si="21"/>
        <v>#REF!</v>
      </c>
      <c r="I65" s="71" t="e">
        <f t="shared" si="21"/>
        <v>#REF!</v>
      </c>
      <c r="J65" s="71" t="e">
        <f t="shared" si="21"/>
        <v>#REF!</v>
      </c>
      <c r="K65" s="71" t="e">
        <f t="shared" si="21"/>
        <v>#REF!</v>
      </c>
      <c r="L65" s="71" t="e">
        <f t="shared" si="21"/>
        <v>#REF!</v>
      </c>
      <c r="M65" s="71" t="e">
        <f t="shared" si="21"/>
        <v>#REF!</v>
      </c>
      <c r="N65" s="71" t="e">
        <f t="shared" si="21"/>
        <v>#REF!</v>
      </c>
    </row>
    <row r="66" spans="1:14" ht="12.75" customHeight="1" x14ac:dyDescent="0.2">
      <c r="B66" s="2" t="s">
        <v>143</v>
      </c>
      <c r="C66" s="71" t="e">
        <f t="shared" si="6"/>
        <v>#REF!</v>
      </c>
      <c r="D66" s="71" t="e">
        <f t="shared" ref="D66:N66" si="22">D45-D24</f>
        <v>#REF!</v>
      </c>
      <c r="E66" s="71" t="e">
        <f t="shared" si="22"/>
        <v>#REF!</v>
      </c>
      <c r="F66" s="71" t="e">
        <f t="shared" si="22"/>
        <v>#REF!</v>
      </c>
      <c r="G66" s="71" t="e">
        <f t="shared" si="22"/>
        <v>#REF!</v>
      </c>
      <c r="H66" s="71" t="e">
        <f t="shared" si="22"/>
        <v>#REF!</v>
      </c>
      <c r="I66" s="71" t="e">
        <f t="shared" si="22"/>
        <v>#REF!</v>
      </c>
      <c r="J66" s="71" t="e">
        <f t="shared" si="22"/>
        <v>#REF!</v>
      </c>
      <c r="K66" s="71" t="e">
        <f t="shared" si="22"/>
        <v>#REF!</v>
      </c>
      <c r="L66" s="71" t="e">
        <f t="shared" si="22"/>
        <v>#REF!</v>
      </c>
      <c r="M66" s="71" t="e">
        <f t="shared" si="22"/>
        <v>#REF!</v>
      </c>
      <c r="N66" s="71" t="e">
        <f t="shared" si="22"/>
        <v>#REF!</v>
      </c>
    </row>
    <row r="67" spans="1:14" ht="189.6" customHeight="1" x14ac:dyDescent="0.25">
      <c r="A67" s="166" t="s">
        <v>157</v>
      </c>
      <c r="B67" s="167"/>
      <c r="C67" s="167"/>
      <c r="D67" s="167"/>
      <c r="E67" s="167"/>
      <c r="F67" s="167"/>
      <c r="G67" s="167"/>
      <c r="H67" s="167"/>
      <c r="I67" s="167"/>
      <c r="J67" s="167"/>
      <c r="K67" s="75"/>
      <c r="L67" s="75"/>
      <c r="M67" s="75"/>
      <c r="N67" s="75"/>
    </row>
    <row r="68" spans="1:14" ht="24.6" customHeight="1" x14ac:dyDescent="0.25">
      <c r="A68" s="168" t="s">
        <v>158</v>
      </c>
      <c r="B68" s="169"/>
      <c r="C68" s="169"/>
      <c r="D68" s="169"/>
      <c r="E68" s="169"/>
      <c r="F68" s="169"/>
      <c r="G68" s="169"/>
      <c r="H68" s="169"/>
      <c r="I68" s="169"/>
      <c r="J68" s="169"/>
      <c r="K68" s="75"/>
      <c r="L68" s="75"/>
      <c r="M68" s="75"/>
      <c r="N68" s="75"/>
    </row>
    <row r="69" spans="1:14" ht="24.6" customHeight="1" x14ac:dyDescent="0.25">
      <c r="A69" s="168" t="s">
        <v>159</v>
      </c>
      <c r="B69" s="169"/>
      <c r="C69" s="169"/>
      <c r="D69" s="169"/>
      <c r="E69" s="169"/>
      <c r="F69" s="169"/>
      <c r="G69" s="169"/>
      <c r="H69" s="169"/>
      <c r="I69" s="169"/>
      <c r="J69" s="169"/>
      <c r="K69" s="75"/>
      <c r="L69" s="75"/>
      <c r="M69" s="75"/>
      <c r="N69" s="75"/>
    </row>
    <row r="70" spans="1:14" ht="27.95" customHeight="1" x14ac:dyDescent="0.25">
      <c r="A70" s="168"/>
      <c r="B70" s="169"/>
      <c r="C70" s="169"/>
      <c r="D70" s="169"/>
      <c r="E70" s="169"/>
      <c r="F70" s="169"/>
      <c r="G70" s="169"/>
      <c r="H70" s="169"/>
      <c r="I70" s="169"/>
      <c r="J70" s="169"/>
      <c r="K70" s="75"/>
      <c r="L70" s="75"/>
      <c r="M70" s="75"/>
      <c r="N70" s="75"/>
    </row>
    <row r="71" spans="1:14" ht="28.5" customHeight="1" x14ac:dyDescent="0.25">
      <c r="A71" s="49" t="s">
        <v>127</v>
      </c>
      <c r="B71" s="46"/>
      <c r="C71" s="29" t="s">
        <v>128</v>
      </c>
      <c r="D71" s="29" t="s">
        <v>129</v>
      </c>
      <c r="E71" s="29" t="s">
        <v>130</v>
      </c>
      <c r="F71" s="29" t="s">
        <v>131</v>
      </c>
      <c r="G71" s="29" t="s">
        <v>132</v>
      </c>
      <c r="H71" s="29" t="s">
        <v>133</v>
      </c>
      <c r="I71" s="29" t="s">
        <v>134</v>
      </c>
      <c r="J71" s="29" t="s">
        <v>135</v>
      </c>
      <c r="K71" s="29" t="s">
        <v>136</v>
      </c>
      <c r="L71" s="29" t="s">
        <v>137</v>
      </c>
      <c r="M71" s="29" t="s">
        <v>138</v>
      </c>
      <c r="N71" s="29" t="s">
        <v>139</v>
      </c>
    </row>
    <row r="72" spans="1:14" ht="12.75" customHeight="1" x14ac:dyDescent="0.2">
      <c r="A72" s="4" t="s">
        <v>140</v>
      </c>
      <c r="B72" s="31" t="s">
        <v>80</v>
      </c>
      <c r="C72" s="74" t="e">
        <f>(C51/C9)*100</f>
        <v>#REF!</v>
      </c>
      <c r="D72" s="74" t="e">
        <f t="shared" ref="D72:N72" si="23">(D51/D9)*100</f>
        <v>#REF!</v>
      </c>
      <c r="E72" s="74" t="e">
        <f t="shared" si="23"/>
        <v>#REF!</v>
      </c>
      <c r="F72" s="74" t="e">
        <f t="shared" si="23"/>
        <v>#REF!</v>
      </c>
      <c r="G72" s="74" t="e">
        <f t="shared" si="23"/>
        <v>#REF!</v>
      </c>
      <c r="H72" s="74" t="e">
        <f t="shared" si="23"/>
        <v>#REF!</v>
      </c>
      <c r="I72" s="74" t="e">
        <f t="shared" si="23"/>
        <v>#REF!</v>
      </c>
      <c r="J72" s="74" t="e">
        <f t="shared" si="23"/>
        <v>#REF!</v>
      </c>
      <c r="K72" s="74" t="e">
        <f t="shared" si="23"/>
        <v>#REF!</v>
      </c>
      <c r="L72" s="74" t="e">
        <f t="shared" si="23"/>
        <v>#REF!</v>
      </c>
      <c r="M72" s="74" t="e">
        <f t="shared" si="23"/>
        <v>#REF!</v>
      </c>
      <c r="N72" s="74" t="e">
        <f t="shared" si="23"/>
        <v>#REF!</v>
      </c>
    </row>
    <row r="73" spans="1:14" ht="12.75" customHeight="1" x14ac:dyDescent="0.2">
      <c r="A73" s="4"/>
      <c r="B73" s="31" t="s">
        <v>141</v>
      </c>
      <c r="C73" s="74" t="e">
        <f t="shared" ref="C73:N87" si="24">(C52/C10)*100</f>
        <v>#REF!</v>
      </c>
      <c r="D73" s="74" t="e">
        <f t="shared" si="24"/>
        <v>#REF!</v>
      </c>
      <c r="E73" s="74" t="e">
        <f t="shared" si="24"/>
        <v>#REF!</v>
      </c>
      <c r="F73" s="74" t="e">
        <f t="shared" si="24"/>
        <v>#REF!</v>
      </c>
      <c r="G73" s="74" t="e">
        <f t="shared" si="24"/>
        <v>#REF!</v>
      </c>
      <c r="H73" s="74" t="e">
        <f t="shared" si="24"/>
        <v>#REF!</v>
      </c>
      <c r="I73" s="74" t="e">
        <f t="shared" si="24"/>
        <v>#REF!</v>
      </c>
      <c r="J73" s="74" t="e">
        <f t="shared" si="24"/>
        <v>#REF!</v>
      </c>
      <c r="K73" s="74" t="e">
        <f t="shared" si="24"/>
        <v>#REF!</v>
      </c>
      <c r="L73" s="74" t="e">
        <f t="shared" si="24"/>
        <v>#REF!</v>
      </c>
      <c r="M73" s="74" t="e">
        <f t="shared" si="24"/>
        <v>#REF!</v>
      </c>
      <c r="N73" s="74" t="e">
        <f t="shared" si="24"/>
        <v>#REF!</v>
      </c>
    </row>
    <row r="74" spans="1:14" ht="12.75" customHeight="1" x14ac:dyDescent="0.2">
      <c r="A74" s="4"/>
      <c r="B74" s="31" t="s">
        <v>142</v>
      </c>
      <c r="C74" s="74" t="e">
        <f t="shared" si="24"/>
        <v>#REF!</v>
      </c>
      <c r="D74" s="74" t="e">
        <f t="shared" si="24"/>
        <v>#REF!</v>
      </c>
      <c r="E74" s="74" t="e">
        <f t="shared" si="24"/>
        <v>#REF!</v>
      </c>
      <c r="F74" s="74" t="e">
        <f t="shared" si="24"/>
        <v>#REF!</v>
      </c>
      <c r="G74" s="74" t="e">
        <f t="shared" si="24"/>
        <v>#REF!</v>
      </c>
      <c r="H74" s="74" t="e">
        <f t="shared" si="24"/>
        <v>#REF!</v>
      </c>
      <c r="I74" s="74" t="e">
        <f t="shared" si="24"/>
        <v>#REF!</v>
      </c>
      <c r="J74" s="74" t="e">
        <f t="shared" si="24"/>
        <v>#REF!</v>
      </c>
      <c r="K74" s="74" t="e">
        <f t="shared" si="24"/>
        <v>#REF!</v>
      </c>
      <c r="L74" s="74" t="e">
        <f t="shared" si="24"/>
        <v>#REF!</v>
      </c>
      <c r="M74" s="74" t="e">
        <f t="shared" si="24"/>
        <v>#REF!</v>
      </c>
      <c r="N74" s="74" t="e">
        <f t="shared" si="24"/>
        <v>#REF!</v>
      </c>
    </row>
    <row r="75" spans="1:14" ht="12.75" customHeight="1" x14ac:dyDescent="0.2">
      <c r="A75" s="4"/>
      <c r="B75" s="31" t="s">
        <v>143</v>
      </c>
      <c r="C75" s="74" t="e">
        <f t="shared" si="24"/>
        <v>#REF!</v>
      </c>
      <c r="D75" s="74" t="e">
        <f t="shared" si="24"/>
        <v>#REF!</v>
      </c>
      <c r="E75" s="74" t="e">
        <f t="shared" si="24"/>
        <v>#REF!</v>
      </c>
      <c r="F75" s="74" t="e">
        <f t="shared" si="24"/>
        <v>#REF!</v>
      </c>
      <c r="G75" s="74" t="e">
        <f t="shared" si="24"/>
        <v>#REF!</v>
      </c>
      <c r="H75" s="74" t="e">
        <f t="shared" si="24"/>
        <v>#REF!</v>
      </c>
      <c r="I75" s="74" t="e">
        <f t="shared" si="24"/>
        <v>#REF!</v>
      </c>
      <c r="J75" s="74" t="e">
        <f t="shared" si="24"/>
        <v>#REF!</v>
      </c>
      <c r="K75" s="74" t="e">
        <f t="shared" si="24"/>
        <v>#REF!</v>
      </c>
      <c r="L75" s="74" t="e">
        <f t="shared" si="24"/>
        <v>#REF!</v>
      </c>
      <c r="M75" s="74" t="e">
        <f t="shared" si="24"/>
        <v>#REF!</v>
      </c>
      <c r="N75" s="74" t="e">
        <f t="shared" si="24"/>
        <v>#REF!</v>
      </c>
    </row>
    <row r="76" spans="1:14" ht="12.75" customHeight="1" x14ac:dyDescent="0.2">
      <c r="A76" s="4" t="s">
        <v>144</v>
      </c>
      <c r="B76" s="31" t="s">
        <v>80</v>
      </c>
      <c r="C76" s="74" t="e">
        <f t="shared" si="24"/>
        <v>#REF!</v>
      </c>
      <c r="D76" s="74" t="e">
        <f t="shared" si="24"/>
        <v>#REF!</v>
      </c>
      <c r="E76" s="74" t="e">
        <f t="shared" si="24"/>
        <v>#REF!</v>
      </c>
      <c r="F76" s="74" t="e">
        <f t="shared" si="24"/>
        <v>#REF!</v>
      </c>
      <c r="G76" s="74" t="e">
        <f t="shared" si="24"/>
        <v>#REF!</v>
      </c>
      <c r="H76" s="74" t="e">
        <f t="shared" si="24"/>
        <v>#REF!</v>
      </c>
      <c r="I76" s="74" t="e">
        <f t="shared" si="24"/>
        <v>#REF!</v>
      </c>
      <c r="J76" s="74" t="e">
        <f t="shared" si="24"/>
        <v>#REF!</v>
      </c>
      <c r="K76" s="74" t="e">
        <f t="shared" si="24"/>
        <v>#REF!</v>
      </c>
      <c r="L76" s="74" t="e">
        <f t="shared" si="24"/>
        <v>#REF!</v>
      </c>
      <c r="M76" s="74" t="e">
        <f t="shared" si="24"/>
        <v>#REF!</v>
      </c>
      <c r="N76" s="74" t="e">
        <f t="shared" si="24"/>
        <v>#REF!</v>
      </c>
    </row>
    <row r="77" spans="1:14" ht="12.75" customHeight="1" x14ac:dyDescent="0.2">
      <c r="A77" s="4"/>
      <c r="B77" s="31" t="s">
        <v>141</v>
      </c>
      <c r="C77" s="74" t="e">
        <f t="shared" si="24"/>
        <v>#REF!</v>
      </c>
      <c r="D77" s="74" t="e">
        <f t="shared" si="24"/>
        <v>#REF!</v>
      </c>
      <c r="E77" s="74" t="e">
        <f t="shared" si="24"/>
        <v>#REF!</v>
      </c>
      <c r="F77" s="74" t="e">
        <f t="shared" si="24"/>
        <v>#REF!</v>
      </c>
      <c r="G77" s="74" t="e">
        <f t="shared" si="24"/>
        <v>#REF!</v>
      </c>
      <c r="H77" s="74" t="e">
        <f t="shared" si="24"/>
        <v>#REF!</v>
      </c>
      <c r="I77" s="74" t="e">
        <f t="shared" si="24"/>
        <v>#REF!</v>
      </c>
      <c r="J77" s="74" t="e">
        <f t="shared" si="24"/>
        <v>#REF!</v>
      </c>
      <c r="K77" s="74" t="e">
        <f t="shared" si="24"/>
        <v>#REF!</v>
      </c>
      <c r="L77" s="74" t="e">
        <f t="shared" si="24"/>
        <v>#REF!</v>
      </c>
      <c r="M77" s="74" t="e">
        <f t="shared" si="24"/>
        <v>#REF!</v>
      </c>
      <c r="N77" s="74" t="e">
        <f t="shared" si="24"/>
        <v>#REF!</v>
      </c>
    </row>
    <row r="78" spans="1:14" ht="12.75" customHeight="1" x14ac:dyDescent="0.2">
      <c r="A78" s="4"/>
      <c r="B78" s="31" t="s">
        <v>142</v>
      </c>
      <c r="C78" s="74" t="e">
        <f t="shared" si="24"/>
        <v>#REF!</v>
      </c>
      <c r="D78" s="74" t="e">
        <f t="shared" si="24"/>
        <v>#REF!</v>
      </c>
      <c r="E78" s="74" t="e">
        <f t="shared" si="24"/>
        <v>#REF!</v>
      </c>
      <c r="F78" s="74" t="e">
        <f t="shared" si="24"/>
        <v>#REF!</v>
      </c>
      <c r="G78" s="74" t="e">
        <f t="shared" si="24"/>
        <v>#REF!</v>
      </c>
      <c r="H78" s="74" t="e">
        <f t="shared" si="24"/>
        <v>#REF!</v>
      </c>
      <c r="I78" s="74" t="e">
        <f t="shared" si="24"/>
        <v>#REF!</v>
      </c>
      <c r="J78" s="74" t="e">
        <f t="shared" si="24"/>
        <v>#REF!</v>
      </c>
      <c r="K78" s="74" t="e">
        <f t="shared" si="24"/>
        <v>#REF!</v>
      </c>
      <c r="L78" s="74" t="e">
        <f t="shared" si="24"/>
        <v>#REF!</v>
      </c>
      <c r="M78" s="74" t="e">
        <f t="shared" si="24"/>
        <v>#REF!</v>
      </c>
      <c r="N78" s="74" t="e">
        <f t="shared" si="24"/>
        <v>#REF!</v>
      </c>
    </row>
    <row r="79" spans="1:14" ht="12.75" customHeight="1" x14ac:dyDescent="0.2">
      <c r="A79" s="4"/>
      <c r="B79" s="31" t="s">
        <v>143</v>
      </c>
      <c r="C79" s="74" t="e">
        <f t="shared" si="24"/>
        <v>#REF!</v>
      </c>
      <c r="D79" s="74" t="e">
        <f t="shared" si="24"/>
        <v>#REF!</v>
      </c>
      <c r="E79" s="74" t="e">
        <f t="shared" si="24"/>
        <v>#REF!</v>
      </c>
      <c r="F79" s="74" t="e">
        <f t="shared" si="24"/>
        <v>#REF!</v>
      </c>
      <c r="G79" s="74" t="e">
        <f t="shared" si="24"/>
        <v>#REF!</v>
      </c>
      <c r="H79" s="74" t="e">
        <f t="shared" si="24"/>
        <v>#REF!</v>
      </c>
      <c r="I79" s="74" t="e">
        <f t="shared" si="24"/>
        <v>#REF!</v>
      </c>
      <c r="J79" s="74" t="e">
        <f t="shared" si="24"/>
        <v>#REF!</v>
      </c>
      <c r="K79" s="74" t="e">
        <f t="shared" si="24"/>
        <v>#REF!</v>
      </c>
      <c r="L79" s="74" t="e">
        <f t="shared" si="24"/>
        <v>#REF!</v>
      </c>
      <c r="M79" s="74" t="e">
        <f t="shared" si="24"/>
        <v>#REF!</v>
      </c>
      <c r="N79" s="74" t="e">
        <f t="shared" si="24"/>
        <v>#REF!</v>
      </c>
    </row>
    <row r="80" spans="1:14" ht="12.75" customHeight="1" x14ac:dyDescent="0.2">
      <c r="A80" s="4" t="s">
        <v>145</v>
      </c>
      <c r="B80" s="31" t="s">
        <v>80</v>
      </c>
      <c r="C80" s="74" t="e">
        <f t="shared" si="24"/>
        <v>#REF!</v>
      </c>
      <c r="D80" s="74" t="e">
        <f t="shared" si="24"/>
        <v>#REF!</v>
      </c>
      <c r="E80" s="74" t="e">
        <f t="shared" si="24"/>
        <v>#REF!</v>
      </c>
      <c r="F80" s="74" t="e">
        <f t="shared" si="24"/>
        <v>#REF!</v>
      </c>
      <c r="G80" s="74" t="e">
        <f t="shared" si="24"/>
        <v>#REF!</v>
      </c>
      <c r="H80" s="74" t="e">
        <f t="shared" si="24"/>
        <v>#REF!</v>
      </c>
      <c r="I80" s="74" t="e">
        <f t="shared" si="24"/>
        <v>#REF!</v>
      </c>
      <c r="J80" s="74" t="e">
        <f t="shared" si="24"/>
        <v>#REF!</v>
      </c>
      <c r="K80" s="74" t="e">
        <f t="shared" si="24"/>
        <v>#REF!</v>
      </c>
      <c r="L80" s="74" t="e">
        <f t="shared" si="24"/>
        <v>#REF!</v>
      </c>
      <c r="M80" s="74" t="e">
        <f t="shared" si="24"/>
        <v>#REF!</v>
      </c>
      <c r="N80" s="74" t="e">
        <f t="shared" si="24"/>
        <v>#REF!</v>
      </c>
    </row>
    <row r="81" spans="1:14" ht="12.75" customHeight="1" x14ac:dyDescent="0.2">
      <c r="A81" s="4"/>
      <c r="B81" s="31" t="s">
        <v>141</v>
      </c>
      <c r="C81" s="74" t="e">
        <f t="shared" si="24"/>
        <v>#REF!</v>
      </c>
      <c r="D81" s="74" t="e">
        <f t="shared" si="24"/>
        <v>#REF!</v>
      </c>
      <c r="E81" s="74" t="e">
        <f t="shared" si="24"/>
        <v>#REF!</v>
      </c>
      <c r="F81" s="74" t="e">
        <f t="shared" si="24"/>
        <v>#REF!</v>
      </c>
      <c r="G81" s="74" t="e">
        <f t="shared" si="24"/>
        <v>#REF!</v>
      </c>
      <c r="H81" s="74" t="e">
        <f t="shared" si="24"/>
        <v>#REF!</v>
      </c>
      <c r="I81" s="74" t="e">
        <f t="shared" si="24"/>
        <v>#REF!</v>
      </c>
      <c r="J81" s="74" t="e">
        <f t="shared" si="24"/>
        <v>#REF!</v>
      </c>
      <c r="K81" s="74" t="e">
        <f t="shared" si="24"/>
        <v>#REF!</v>
      </c>
      <c r="L81" s="74" t="e">
        <f t="shared" si="24"/>
        <v>#REF!</v>
      </c>
      <c r="M81" s="74" t="e">
        <f t="shared" si="24"/>
        <v>#REF!</v>
      </c>
      <c r="N81" s="74" t="e">
        <f t="shared" si="24"/>
        <v>#REF!</v>
      </c>
    </row>
    <row r="82" spans="1:14" ht="12.75" customHeight="1" x14ac:dyDescent="0.2">
      <c r="A82" s="4"/>
      <c r="B82" s="31" t="s">
        <v>142</v>
      </c>
      <c r="C82" s="74" t="e">
        <f t="shared" si="24"/>
        <v>#REF!</v>
      </c>
      <c r="D82" s="74" t="e">
        <f t="shared" si="24"/>
        <v>#REF!</v>
      </c>
      <c r="E82" s="74" t="e">
        <f t="shared" si="24"/>
        <v>#REF!</v>
      </c>
      <c r="F82" s="74" t="e">
        <f t="shared" si="24"/>
        <v>#REF!</v>
      </c>
      <c r="G82" s="74" t="e">
        <f t="shared" si="24"/>
        <v>#REF!</v>
      </c>
      <c r="H82" s="74" t="e">
        <f t="shared" si="24"/>
        <v>#REF!</v>
      </c>
      <c r="I82" s="74" t="e">
        <f t="shared" si="24"/>
        <v>#REF!</v>
      </c>
      <c r="J82" s="74" t="e">
        <f t="shared" si="24"/>
        <v>#REF!</v>
      </c>
      <c r="K82" s="74" t="e">
        <f t="shared" si="24"/>
        <v>#REF!</v>
      </c>
      <c r="L82" s="74" t="e">
        <f t="shared" si="24"/>
        <v>#REF!</v>
      </c>
      <c r="M82" s="74" t="e">
        <f t="shared" si="24"/>
        <v>#REF!</v>
      </c>
      <c r="N82" s="74" t="e">
        <f t="shared" si="24"/>
        <v>#REF!</v>
      </c>
    </row>
    <row r="83" spans="1:14" ht="12.75" customHeight="1" x14ac:dyDescent="0.2">
      <c r="A83" s="4"/>
      <c r="B83" s="31" t="s">
        <v>143</v>
      </c>
      <c r="C83" s="74" t="e">
        <f t="shared" si="24"/>
        <v>#REF!</v>
      </c>
      <c r="D83" s="74" t="e">
        <f t="shared" si="24"/>
        <v>#REF!</v>
      </c>
      <c r="E83" s="74" t="e">
        <f t="shared" si="24"/>
        <v>#REF!</v>
      </c>
      <c r="F83" s="74" t="e">
        <f t="shared" si="24"/>
        <v>#REF!</v>
      </c>
      <c r="G83" s="74" t="e">
        <f t="shared" si="24"/>
        <v>#REF!</v>
      </c>
      <c r="H83" s="74" t="e">
        <f t="shared" si="24"/>
        <v>#REF!</v>
      </c>
      <c r="I83" s="74" t="e">
        <f t="shared" si="24"/>
        <v>#REF!</v>
      </c>
      <c r="J83" s="74" t="e">
        <f t="shared" si="24"/>
        <v>#REF!</v>
      </c>
      <c r="K83" s="74" t="e">
        <f t="shared" si="24"/>
        <v>#REF!</v>
      </c>
      <c r="L83" s="74" t="e">
        <f t="shared" si="24"/>
        <v>#REF!</v>
      </c>
      <c r="M83" s="74" t="e">
        <f t="shared" si="24"/>
        <v>#REF!</v>
      </c>
      <c r="N83" s="74" t="e">
        <f t="shared" si="24"/>
        <v>#REF!</v>
      </c>
    </row>
    <row r="84" spans="1:14" ht="12.75" customHeight="1" x14ac:dyDescent="0.2">
      <c r="A84" s="4" t="s">
        <v>127</v>
      </c>
      <c r="B84" s="31" t="s">
        <v>80</v>
      </c>
      <c r="C84" s="74" t="e">
        <f t="shared" si="24"/>
        <v>#REF!</v>
      </c>
      <c r="D84" s="74" t="e">
        <f t="shared" si="24"/>
        <v>#REF!</v>
      </c>
      <c r="E84" s="74" t="e">
        <f t="shared" si="24"/>
        <v>#REF!</v>
      </c>
      <c r="F84" s="74" t="e">
        <f t="shared" si="24"/>
        <v>#REF!</v>
      </c>
      <c r="G84" s="74" t="e">
        <f t="shared" si="24"/>
        <v>#REF!</v>
      </c>
      <c r="H84" s="74" t="e">
        <f t="shared" si="24"/>
        <v>#REF!</v>
      </c>
      <c r="I84" s="74" t="e">
        <f t="shared" si="24"/>
        <v>#REF!</v>
      </c>
      <c r="J84" s="74" t="e">
        <f t="shared" si="24"/>
        <v>#REF!</v>
      </c>
      <c r="K84" s="74" t="e">
        <f t="shared" si="24"/>
        <v>#REF!</v>
      </c>
      <c r="L84" s="74" t="e">
        <f t="shared" si="24"/>
        <v>#REF!</v>
      </c>
      <c r="M84" s="74" t="e">
        <f t="shared" si="24"/>
        <v>#REF!</v>
      </c>
      <c r="N84" s="74" t="e">
        <f t="shared" si="24"/>
        <v>#REF!</v>
      </c>
    </row>
    <row r="85" spans="1:14" ht="12.75" customHeight="1" x14ac:dyDescent="0.2">
      <c r="A85" s="4"/>
      <c r="B85" s="31" t="s">
        <v>141</v>
      </c>
      <c r="C85" s="74" t="e">
        <f t="shared" si="24"/>
        <v>#REF!</v>
      </c>
      <c r="D85" s="74" t="e">
        <f t="shared" si="24"/>
        <v>#REF!</v>
      </c>
      <c r="E85" s="74" t="e">
        <f t="shared" si="24"/>
        <v>#REF!</v>
      </c>
      <c r="F85" s="74" t="e">
        <f t="shared" si="24"/>
        <v>#REF!</v>
      </c>
      <c r="G85" s="74" t="e">
        <f t="shared" si="24"/>
        <v>#REF!</v>
      </c>
      <c r="H85" s="74" t="e">
        <f t="shared" si="24"/>
        <v>#REF!</v>
      </c>
      <c r="I85" s="74" t="e">
        <f t="shared" si="24"/>
        <v>#REF!</v>
      </c>
      <c r="J85" s="74" t="e">
        <f t="shared" si="24"/>
        <v>#REF!</v>
      </c>
      <c r="K85" s="74" t="e">
        <f t="shared" si="24"/>
        <v>#REF!</v>
      </c>
      <c r="L85" s="74" t="e">
        <f t="shared" si="24"/>
        <v>#REF!</v>
      </c>
      <c r="M85" s="74" t="e">
        <f t="shared" si="24"/>
        <v>#REF!</v>
      </c>
      <c r="N85" s="74" t="e">
        <f t="shared" si="24"/>
        <v>#REF!</v>
      </c>
    </row>
    <row r="86" spans="1:14" ht="12.75" customHeight="1" x14ac:dyDescent="0.2">
      <c r="A86" s="4"/>
      <c r="B86" s="7" t="s">
        <v>142</v>
      </c>
      <c r="C86" s="74" t="e">
        <f t="shared" si="24"/>
        <v>#REF!</v>
      </c>
      <c r="D86" s="74" t="e">
        <f t="shared" si="24"/>
        <v>#REF!</v>
      </c>
      <c r="E86" s="74" t="e">
        <f t="shared" si="24"/>
        <v>#REF!</v>
      </c>
      <c r="F86" s="74" t="e">
        <f t="shared" si="24"/>
        <v>#REF!</v>
      </c>
      <c r="G86" s="74" t="e">
        <f t="shared" si="24"/>
        <v>#REF!</v>
      </c>
      <c r="H86" s="74" t="e">
        <f t="shared" si="24"/>
        <v>#REF!</v>
      </c>
      <c r="I86" s="74" t="e">
        <f t="shared" si="24"/>
        <v>#REF!</v>
      </c>
      <c r="J86" s="74" t="e">
        <f t="shared" si="24"/>
        <v>#REF!</v>
      </c>
      <c r="K86" s="74" t="e">
        <f t="shared" si="24"/>
        <v>#REF!</v>
      </c>
      <c r="L86" s="74" t="e">
        <f t="shared" si="24"/>
        <v>#REF!</v>
      </c>
      <c r="M86" s="74" t="e">
        <f t="shared" si="24"/>
        <v>#REF!</v>
      </c>
      <c r="N86" s="74" t="e">
        <f t="shared" si="24"/>
        <v>#REF!</v>
      </c>
    </row>
    <row r="87" spans="1:14" ht="12.75" customHeight="1" x14ac:dyDescent="0.2">
      <c r="A87" s="4"/>
      <c r="B87" s="7" t="s">
        <v>143</v>
      </c>
      <c r="C87" s="74" t="e">
        <f t="shared" si="24"/>
        <v>#REF!</v>
      </c>
      <c r="D87" s="74" t="e">
        <f t="shared" si="24"/>
        <v>#REF!</v>
      </c>
      <c r="E87" s="74" t="e">
        <f t="shared" si="24"/>
        <v>#REF!</v>
      </c>
      <c r="F87" s="74" t="e">
        <f t="shared" si="24"/>
        <v>#REF!</v>
      </c>
      <c r="G87" s="74" t="e">
        <f t="shared" si="24"/>
        <v>#REF!</v>
      </c>
      <c r="H87" s="74" t="e">
        <f t="shared" si="24"/>
        <v>#REF!</v>
      </c>
      <c r="I87" s="74" t="e">
        <f t="shared" si="24"/>
        <v>#REF!</v>
      </c>
      <c r="J87" s="74" t="e">
        <f t="shared" si="24"/>
        <v>#REF!</v>
      </c>
      <c r="K87" s="74" t="e">
        <f t="shared" si="24"/>
        <v>#REF!</v>
      </c>
      <c r="L87" s="74" t="e">
        <f t="shared" si="24"/>
        <v>#REF!</v>
      </c>
      <c r="M87" s="74" t="e">
        <f t="shared" si="24"/>
        <v>#REF!</v>
      </c>
      <c r="N87" s="74" t="e">
        <f t="shared" si="24"/>
        <v>#REF!</v>
      </c>
    </row>
    <row r="88" spans="1:14" ht="12.75" customHeight="1" x14ac:dyDescent="0.2"/>
    <row r="89" spans="1:14" ht="12.75" customHeight="1" x14ac:dyDescent="0.2"/>
    <row r="90" spans="1:14" ht="12.75" customHeight="1" x14ac:dyDescent="0.2"/>
    <row r="91" spans="1:14" ht="12.75" customHeight="1" x14ac:dyDescent="0.2"/>
    <row r="92" spans="1:14" ht="12.75" customHeight="1" x14ac:dyDescent="0.2"/>
    <row r="93" spans="1:14" ht="12.75" customHeight="1" x14ac:dyDescent="0.2"/>
    <row r="94" spans="1:14" ht="12.75" customHeight="1" x14ac:dyDescent="0.2"/>
    <row r="95" spans="1:14" ht="12.75" customHeight="1" x14ac:dyDescent="0.2"/>
    <row r="96" spans="1:14"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spans="1:13" ht="12.75" customHeight="1" x14ac:dyDescent="0.2"/>
    <row r="114" spans="1:13" ht="12.75" customHeight="1" x14ac:dyDescent="0.2"/>
    <row r="115" spans="1:13" ht="12.75" customHeight="1" x14ac:dyDescent="0.2"/>
    <row r="116" spans="1:13" ht="12.75" customHeight="1" x14ac:dyDescent="0.2"/>
    <row r="117" spans="1:13" ht="12.75" customHeight="1" x14ac:dyDescent="0.2"/>
    <row r="118" spans="1:13" ht="12.75" customHeight="1" x14ac:dyDescent="0.2"/>
    <row r="119" spans="1:13" ht="12.75" customHeight="1" x14ac:dyDescent="0.2"/>
    <row r="120" spans="1:13" ht="12.75" customHeight="1" x14ac:dyDescent="0.2">
      <c r="A120" s="1" t="s">
        <v>160</v>
      </c>
      <c r="B120" s="3" t="s">
        <v>128</v>
      </c>
      <c r="C120" s="3" t="s">
        <v>129</v>
      </c>
      <c r="D120" s="3" t="s">
        <v>130</v>
      </c>
      <c r="E120" s="3" t="s">
        <v>131</v>
      </c>
      <c r="F120" s="3" t="s">
        <v>132</v>
      </c>
      <c r="G120" s="3" t="s">
        <v>133</v>
      </c>
      <c r="H120" s="3" t="s">
        <v>134</v>
      </c>
      <c r="I120" s="3" t="s">
        <v>135</v>
      </c>
      <c r="J120" s="3" t="s">
        <v>136</v>
      </c>
      <c r="K120" s="3" t="s">
        <v>137</v>
      </c>
      <c r="L120" s="3" t="s">
        <v>138</v>
      </c>
      <c r="M120" s="3" t="s">
        <v>139</v>
      </c>
    </row>
    <row r="121" spans="1:13" ht="12.75" customHeight="1" x14ac:dyDescent="0.2">
      <c r="A121" s="8" t="s">
        <v>161</v>
      </c>
      <c r="B121" s="19" t="e">
        <f>EBIT!C7-EBIT!C36</f>
        <v>#REF!</v>
      </c>
      <c r="C121" s="19" t="e">
        <f>EBIT!D7-EBIT!D36</f>
        <v>#REF!</v>
      </c>
      <c r="D121" s="19" t="e">
        <f>EBIT!E7-EBIT!E36</f>
        <v>#REF!</v>
      </c>
      <c r="E121" s="19" t="e">
        <f>EBIT!F7-EBIT!F36</f>
        <v>#REF!</v>
      </c>
      <c r="F121" s="19" t="e">
        <f>EBIT!G7-EBIT!G36</f>
        <v>#REF!</v>
      </c>
      <c r="G121" s="19" t="e">
        <f>EBIT!H7-EBIT!H36</f>
        <v>#REF!</v>
      </c>
      <c r="H121" s="19" t="e">
        <f>EBIT!I7-EBIT!I36</f>
        <v>#REF!</v>
      </c>
      <c r="I121" s="19" t="e">
        <f>EBIT!J7-EBIT!J36</f>
        <v>#REF!</v>
      </c>
      <c r="J121" s="19" t="e">
        <f>EBIT!K7-EBIT!K36</f>
        <v>#REF!</v>
      </c>
      <c r="K121" s="19" t="e">
        <f>EBIT!L7-EBIT!L36</f>
        <v>#REF!</v>
      </c>
      <c r="L121" s="19" t="e">
        <f>EBIT!M7-EBIT!M36</f>
        <v>#REF!</v>
      </c>
      <c r="M121" s="19" t="e">
        <f>EBIT!N7-EBIT!N36</f>
        <v>#REF!</v>
      </c>
    </row>
    <row r="122" spans="1:13" ht="12.75" customHeight="1" x14ac:dyDescent="0.2">
      <c r="A122" s="8" t="s">
        <v>162</v>
      </c>
      <c r="B122" s="19" t="e">
        <f>EBIT!C8-EBIT!C37</f>
        <v>#REF!</v>
      </c>
      <c r="C122" s="19" t="e">
        <f>EBIT!D8-EBIT!D37</f>
        <v>#REF!</v>
      </c>
      <c r="D122" s="19" t="e">
        <f>EBIT!E8-EBIT!E37</f>
        <v>#REF!</v>
      </c>
      <c r="E122" s="19" t="e">
        <f>EBIT!F8-EBIT!F37</f>
        <v>#REF!</v>
      </c>
      <c r="F122" s="19" t="e">
        <f>EBIT!G8-EBIT!G37</f>
        <v>#REF!</v>
      </c>
      <c r="G122" s="19" t="e">
        <f>EBIT!H8-EBIT!H37</f>
        <v>#REF!</v>
      </c>
      <c r="H122" s="19" t="e">
        <f>EBIT!I8-EBIT!I37</f>
        <v>#REF!</v>
      </c>
      <c r="I122" s="19" t="e">
        <f>EBIT!J8-EBIT!J37</f>
        <v>#REF!</v>
      </c>
      <c r="J122" s="19" t="e">
        <f>EBIT!K8-EBIT!K37</f>
        <v>#REF!</v>
      </c>
      <c r="K122" s="19" t="e">
        <f>EBIT!L8-EBIT!L37</f>
        <v>#REF!</v>
      </c>
      <c r="L122" s="19" t="e">
        <f>EBIT!M8-EBIT!M37</f>
        <v>#REF!</v>
      </c>
      <c r="M122" s="19" t="e">
        <f>EBIT!N8-EBIT!N37</f>
        <v>#REF!</v>
      </c>
    </row>
    <row r="123" spans="1:13" ht="12.75" customHeight="1" x14ac:dyDescent="0.2">
      <c r="A123" s="8" t="s">
        <v>163</v>
      </c>
      <c r="B123" s="19" t="e">
        <f>EBIT!C9-EBIT!C38</f>
        <v>#REF!</v>
      </c>
      <c r="C123" s="19" t="e">
        <f>EBIT!D9-EBIT!D38</f>
        <v>#REF!</v>
      </c>
      <c r="D123" s="19" t="e">
        <f>EBIT!E9-EBIT!E38</f>
        <v>#REF!</v>
      </c>
      <c r="E123" s="19" t="e">
        <f>EBIT!F9-EBIT!F38</f>
        <v>#REF!</v>
      </c>
      <c r="F123" s="19" t="e">
        <f>EBIT!G9-EBIT!G38</f>
        <v>#REF!</v>
      </c>
      <c r="G123" s="19" t="e">
        <f>EBIT!H9-EBIT!H38</f>
        <v>#REF!</v>
      </c>
      <c r="H123" s="19" t="e">
        <f>EBIT!I9-EBIT!I38</f>
        <v>#REF!</v>
      </c>
      <c r="I123" s="19" t="e">
        <f>EBIT!J9-EBIT!J38</f>
        <v>#REF!</v>
      </c>
      <c r="J123" s="19" t="e">
        <f>EBIT!K9-EBIT!K38</f>
        <v>#REF!</v>
      </c>
      <c r="K123" s="19" t="e">
        <f>EBIT!L9-EBIT!L38</f>
        <v>#REF!</v>
      </c>
      <c r="L123" s="19" t="e">
        <f>EBIT!M9-EBIT!M38</f>
        <v>#REF!</v>
      </c>
      <c r="M123" s="19" t="e">
        <f>EBIT!N9-EBIT!N38</f>
        <v>#REF!</v>
      </c>
    </row>
    <row r="124" spans="1:13" ht="12.75" customHeight="1" thickBot="1" x14ac:dyDescent="0.25">
      <c r="A124" s="13" t="s">
        <v>80</v>
      </c>
      <c r="B124" s="19" t="e">
        <f>EBIT!C39-EBIT!C10</f>
        <v>#REF!</v>
      </c>
      <c r="C124" s="19" t="e">
        <f>EBIT!D39-EBIT!D10</f>
        <v>#REF!</v>
      </c>
      <c r="D124" s="19" t="e">
        <f>EBIT!E39-EBIT!E10</f>
        <v>#REF!</v>
      </c>
      <c r="E124" s="19" t="e">
        <f>EBIT!F39-EBIT!F10</f>
        <v>#REF!</v>
      </c>
      <c r="F124" s="19" t="e">
        <f>EBIT!G39-EBIT!G10</f>
        <v>#REF!</v>
      </c>
      <c r="G124" s="19" t="e">
        <f>EBIT!H39-EBIT!H10</f>
        <v>#REF!</v>
      </c>
      <c r="H124" s="19" t="e">
        <f>EBIT!I39-EBIT!I10</f>
        <v>#REF!</v>
      </c>
      <c r="I124" s="19" t="e">
        <f>EBIT!J39-EBIT!J10</f>
        <v>#REF!</v>
      </c>
      <c r="J124" s="19" t="e">
        <f>EBIT!K39-EBIT!K10</f>
        <v>#REF!</v>
      </c>
      <c r="K124" s="19" t="e">
        <f>EBIT!L39-EBIT!L10</f>
        <v>#REF!</v>
      </c>
      <c r="L124" s="19" t="e">
        <f>EBIT!M39-EBIT!M10</f>
        <v>#REF!</v>
      </c>
      <c r="M124" s="19" t="e">
        <f>EBIT!N39-EBIT!N10</f>
        <v>#REF!</v>
      </c>
    </row>
    <row r="125" spans="1:13" ht="12.75" customHeight="1" thickTop="1" thickBot="1" x14ac:dyDescent="0.25">
      <c r="A125" s="42" t="s">
        <v>164</v>
      </c>
      <c r="B125" s="43" t="e">
        <f>EBIT!C11-EBIT!C40</f>
        <v>#REF!</v>
      </c>
      <c r="C125" s="43" t="e">
        <f>EBIT!D11-EBIT!D40</f>
        <v>#REF!</v>
      </c>
      <c r="D125" s="43" t="e">
        <f>EBIT!E11-EBIT!E40</f>
        <v>#REF!</v>
      </c>
      <c r="E125" s="43" t="e">
        <f>EBIT!F11-EBIT!F40</f>
        <v>#REF!</v>
      </c>
      <c r="F125" s="43" t="e">
        <f>EBIT!G11-EBIT!G40</f>
        <v>#REF!</v>
      </c>
      <c r="G125" s="43" t="e">
        <f>EBIT!H11-EBIT!H40</f>
        <v>#REF!</v>
      </c>
      <c r="H125" s="43" t="e">
        <f>EBIT!I11-EBIT!I40</f>
        <v>#REF!</v>
      </c>
      <c r="I125" s="43" t="e">
        <f>EBIT!J11-EBIT!J40</f>
        <v>#REF!</v>
      </c>
      <c r="J125" s="43" t="e">
        <f>EBIT!K11-EBIT!K40</f>
        <v>#REF!</v>
      </c>
      <c r="K125" s="43" t="e">
        <f>EBIT!L11-EBIT!L40</f>
        <v>#REF!</v>
      </c>
      <c r="L125" s="43" t="e">
        <f>EBIT!M11-EBIT!M40</f>
        <v>#REF!</v>
      </c>
      <c r="M125" s="43" t="e">
        <f>EBIT!N11-EBIT!N40</f>
        <v>#REF!</v>
      </c>
    </row>
    <row r="126" spans="1:13" ht="12.75" customHeight="1" thickTop="1" x14ac:dyDescent="0.2">
      <c r="B126" s="19"/>
    </row>
    <row r="127" spans="1:13" ht="12.75" customHeight="1" x14ac:dyDescent="0.2"/>
    <row r="128" spans="1:13"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sheetData>
  <mergeCells count="13">
    <mergeCell ref="A68:J68"/>
    <mergeCell ref="A69:J69"/>
    <mergeCell ref="A70:J70"/>
    <mergeCell ref="A26:K26"/>
    <mergeCell ref="A28:XFD28"/>
    <mergeCell ref="A46:J46"/>
    <mergeCell ref="A47:J47"/>
    <mergeCell ref="A48:J48"/>
    <mergeCell ref="A1:E1"/>
    <mergeCell ref="A2:K2"/>
    <mergeCell ref="A4:J4"/>
    <mergeCell ref="A6:XFD6"/>
    <mergeCell ref="A67:J67"/>
  </mergeCells>
  <conditionalFormatting sqref="C72:N87">
    <cfRule type="cellIs" dxfId="0" priority="1" operator="greaterThan">
      <formula>5</formula>
    </cfRule>
  </conditionalFormatting>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Z1022"/>
  <sheetViews>
    <sheetView showGridLines="0" zoomScale="70" zoomScaleNormal="70" workbookViewId="0">
      <selection activeCell="N54" sqref="N54"/>
    </sheetView>
  </sheetViews>
  <sheetFormatPr defaultColWidth="14.42578125" defaultRowHeight="15" customHeight="1" x14ac:dyDescent="0.2"/>
  <cols>
    <col min="1" max="1" width="68.85546875" style="18" customWidth="1"/>
    <col min="2" max="2" width="15.42578125" style="18" customWidth="1"/>
    <col min="3" max="14" width="14" style="18" bestFit="1" customWidth="1"/>
    <col min="15" max="26" width="8.7109375" style="18" customWidth="1"/>
    <col min="27" max="16384" width="14.42578125" style="18"/>
  </cols>
  <sheetData>
    <row r="1" spans="1:26" s="32" customFormat="1" ht="27.95" customHeight="1" x14ac:dyDescent="0.2">
      <c r="A1" s="165" t="s">
        <v>165</v>
      </c>
      <c r="B1" s="165"/>
      <c r="C1" s="165"/>
      <c r="D1" s="165"/>
      <c r="E1" s="165"/>
      <c r="F1" s="165"/>
      <c r="G1" s="165"/>
      <c r="H1" s="165"/>
      <c r="I1" s="165"/>
      <c r="J1" s="165"/>
      <c r="K1" s="165"/>
    </row>
    <row r="2" spans="1:26" s="32" customFormat="1" ht="36.950000000000003" customHeight="1" x14ac:dyDescent="0.2">
      <c r="A2" s="165"/>
      <c r="B2" s="165"/>
      <c r="C2" s="165"/>
      <c r="D2" s="165"/>
      <c r="E2" s="165"/>
      <c r="F2" s="165"/>
      <c r="G2" s="165"/>
      <c r="H2" s="165"/>
      <c r="I2" s="165"/>
      <c r="J2" s="165"/>
      <c r="K2" s="165"/>
    </row>
    <row r="3" spans="1:26" s="33" customFormat="1" ht="13.5" customHeight="1" x14ac:dyDescent="0.2">
      <c r="A3" s="28" t="s">
        <v>166</v>
      </c>
      <c r="B3" s="28"/>
      <c r="C3" s="40"/>
      <c r="D3" s="40"/>
      <c r="E3" s="40"/>
      <c r="F3" s="40"/>
      <c r="G3" s="21"/>
      <c r="H3" s="21"/>
      <c r="I3" s="21"/>
      <c r="J3" s="21"/>
      <c r="K3" s="21"/>
      <c r="L3" s="21"/>
      <c r="M3" s="21"/>
      <c r="N3" s="21"/>
      <c r="O3" s="21"/>
      <c r="P3" s="21"/>
      <c r="Q3" s="21"/>
      <c r="R3" s="21"/>
      <c r="S3" s="21"/>
      <c r="T3" s="21"/>
      <c r="U3" s="21"/>
      <c r="V3" s="21"/>
      <c r="W3" s="21"/>
      <c r="X3" s="21"/>
      <c r="Y3" s="21"/>
      <c r="Z3" s="21"/>
    </row>
    <row r="4" spans="1:26" s="33" customFormat="1" ht="13.5" customHeight="1" x14ac:dyDescent="0.2">
      <c r="A4" s="21" t="s">
        <v>167</v>
      </c>
      <c r="B4" s="21"/>
      <c r="C4" s="40"/>
      <c r="D4" s="40"/>
      <c r="E4" s="40"/>
      <c r="F4" s="40"/>
      <c r="G4" s="21"/>
      <c r="H4" s="21"/>
      <c r="I4" s="21"/>
      <c r="J4" s="21"/>
      <c r="K4" s="21"/>
      <c r="L4" s="21"/>
      <c r="M4" s="21"/>
      <c r="N4" s="21"/>
      <c r="O4" s="21"/>
      <c r="P4" s="21"/>
      <c r="Q4" s="21"/>
      <c r="R4" s="21"/>
      <c r="S4" s="21"/>
      <c r="T4" s="21"/>
      <c r="U4" s="21"/>
      <c r="V4" s="21"/>
      <c r="W4" s="21"/>
      <c r="X4" s="21"/>
      <c r="Y4" s="21"/>
      <c r="Z4" s="21"/>
    </row>
    <row r="5" spans="1:26" s="32" customFormat="1" ht="41.45" customHeight="1" x14ac:dyDescent="0.25">
      <c r="A5" s="170" t="s">
        <v>168</v>
      </c>
      <c r="B5" s="171"/>
      <c r="C5" s="171"/>
      <c r="D5" s="171"/>
      <c r="E5" s="171"/>
      <c r="F5" s="171"/>
      <c r="G5" s="171"/>
      <c r="H5" s="171"/>
      <c r="I5" s="171"/>
      <c r="J5" s="171"/>
      <c r="K5" s="171"/>
      <c r="L5" s="171"/>
      <c r="M5" s="20"/>
      <c r="N5" s="20"/>
      <c r="O5" s="20"/>
      <c r="P5" s="20"/>
      <c r="Q5" s="20"/>
      <c r="R5" s="20"/>
      <c r="S5" s="20"/>
      <c r="T5" s="20"/>
      <c r="U5" s="20"/>
      <c r="V5" s="20"/>
      <c r="W5" s="20"/>
      <c r="X5" s="20"/>
      <c r="Y5" s="20"/>
      <c r="Z5" s="20"/>
    </row>
    <row r="6" spans="1:26" s="33" customFormat="1" ht="13.5" customHeight="1" x14ac:dyDescent="0.2">
      <c r="A6" s="28" t="s">
        <v>169</v>
      </c>
      <c r="B6" s="28"/>
      <c r="C6" s="40"/>
      <c r="D6" s="40"/>
      <c r="E6" s="40"/>
      <c r="F6" s="40"/>
      <c r="G6" s="21"/>
      <c r="H6" s="21"/>
      <c r="I6" s="21"/>
      <c r="J6" s="21"/>
      <c r="K6" s="21"/>
      <c r="L6" s="21"/>
      <c r="M6" s="21"/>
      <c r="N6" s="21"/>
      <c r="O6" s="21"/>
      <c r="P6" s="21"/>
      <c r="Q6" s="21"/>
      <c r="R6" s="21"/>
      <c r="S6" s="21"/>
      <c r="T6" s="21"/>
      <c r="U6" s="21"/>
      <c r="V6" s="21"/>
      <c r="W6" s="21"/>
      <c r="X6" s="21"/>
      <c r="Y6" s="21"/>
      <c r="Z6" s="21"/>
    </row>
    <row r="7" spans="1:26" ht="13.5" customHeight="1" x14ac:dyDescent="0.2">
      <c r="A7" s="1" t="s">
        <v>170</v>
      </c>
      <c r="B7" s="1" t="s">
        <v>171</v>
      </c>
      <c r="C7" s="60" t="s">
        <v>128</v>
      </c>
      <c r="D7" s="60" t="s">
        <v>129</v>
      </c>
      <c r="E7" s="60" t="s">
        <v>130</v>
      </c>
      <c r="F7" s="60" t="s">
        <v>131</v>
      </c>
      <c r="G7" s="60" t="s">
        <v>132</v>
      </c>
      <c r="H7" s="60" t="s">
        <v>133</v>
      </c>
      <c r="I7" s="60" t="s">
        <v>134</v>
      </c>
      <c r="J7" s="60" t="s">
        <v>135</v>
      </c>
      <c r="K7" s="60" t="s">
        <v>136</v>
      </c>
      <c r="L7" s="60" t="s">
        <v>137</v>
      </c>
      <c r="M7" s="60" t="s">
        <v>138</v>
      </c>
      <c r="N7" s="60" t="s">
        <v>139</v>
      </c>
      <c r="O7" s="2"/>
      <c r="P7" s="2"/>
      <c r="Q7" s="2"/>
      <c r="R7" s="2"/>
      <c r="S7" s="2"/>
      <c r="T7" s="2"/>
      <c r="U7" s="2"/>
      <c r="V7" s="2"/>
      <c r="W7" s="2"/>
      <c r="X7" s="2"/>
      <c r="Y7" s="2"/>
      <c r="Z7" s="2"/>
    </row>
    <row r="8" spans="1:26" ht="13.5" customHeight="1" x14ac:dyDescent="0.2">
      <c r="A8" s="58" t="s">
        <v>161</v>
      </c>
      <c r="B8" s="58" t="s">
        <v>43</v>
      </c>
      <c r="C8" s="59" t="e">
        <f>SUMIFS('Variance Analysis'!C$30:C$45,'Variance Analysis'!$B$30:$B$45,'Variance Analysis'!$B33,'Variance Analysis'!$A$30:$A$45,'Variance Analysis'!$A$30)</f>
        <v>#REF!</v>
      </c>
      <c r="D8" s="59" t="e">
        <f>SUMIFS('Variance Analysis'!D$30:D$45,'Variance Analysis'!$B$30:$B$45,'Variance Analysis'!$B33,'Variance Analysis'!$A$30:$A$45,'Variance Analysis'!$A$30)</f>
        <v>#REF!</v>
      </c>
      <c r="E8" s="59" t="e">
        <f>SUMIFS('Variance Analysis'!E$30:E$45,'Variance Analysis'!$B$30:$B$45,'Variance Analysis'!$B33,'Variance Analysis'!$A$30:$A$45,'Variance Analysis'!$A$30)</f>
        <v>#REF!</v>
      </c>
      <c r="F8" s="59" t="e">
        <f>SUMIFS('Variance Analysis'!F$30:F$45,'Variance Analysis'!$B$30:$B$45,'Variance Analysis'!$B33,'Variance Analysis'!$A$30:$A$45,'Variance Analysis'!$A$30)</f>
        <v>#REF!</v>
      </c>
      <c r="G8" s="59" t="e">
        <f>SUMIFS('Variance Analysis'!G$30:G$45,'Variance Analysis'!$B$30:$B$45,'Variance Analysis'!$B33,'Variance Analysis'!$A$30:$A$45,'Variance Analysis'!$A$30)</f>
        <v>#REF!</v>
      </c>
      <c r="H8" s="59" t="e">
        <f>SUMIFS('Variance Analysis'!H$30:H$45,'Variance Analysis'!$B$30:$B$45,'Variance Analysis'!$B33,'Variance Analysis'!$A$30:$A$45,'Variance Analysis'!$A$30)</f>
        <v>#REF!</v>
      </c>
      <c r="I8" s="59" t="e">
        <f>SUMIFS('Variance Analysis'!I$30:I$45,'Variance Analysis'!$B$30:$B$45,'Variance Analysis'!$B33,'Variance Analysis'!$A$30:$A$45,'Variance Analysis'!$A$30)</f>
        <v>#REF!</v>
      </c>
      <c r="J8" s="59" t="e">
        <f>SUMIFS('Variance Analysis'!J$30:J$45,'Variance Analysis'!$B$30:$B$45,'Variance Analysis'!$B33,'Variance Analysis'!$A$30:$A$45,'Variance Analysis'!$A$30)</f>
        <v>#REF!</v>
      </c>
      <c r="K8" s="59" t="e">
        <f>SUMIFS('Variance Analysis'!K$30:K$45,'Variance Analysis'!$B$30:$B$45,'Variance Analysis'!$B33,'Variance Analysis'!$A$30:$A$45,'Variance Analysis'!$A$30)</f>
        <v>#REF!</v>
      </c>
      <c r="L8" s="59" t="e">
        <f>SUMIFS('Variance Analysis'!L$30:L$45,'Variance Analysis'!$B$30:$B$45,'Variance Analysis'!$B33,'Variance Analysis'!$A$30:$A$45,'Variance Analysis'!$A$30)</f>
        <v>#REF!</v>
      </c>
      <c r="M8" s="59" t="e">
        <f>SUMIFS('Variance Analysis'!M$30:M$45,'Variance Analysis'!$B$30:$B$45,'Variance Analysis'!$B33,'Variance Analysis'!$A$30:$A$45,'Variance Analysis'!$A$30)</f>
        <v>#REF!</v>
      </c>
      <c r="N8" s="59" t="e">
        <f>SUMIFS('Variance Analysis'!N$30:N$45,'Variance Analysis'!$B$30:$B$45,'Variance Analysis'!$B33,'Variance Analysis'!$A$30:$A$45,'Variance Analysis'!$A$30)</f>
        <v>#REF!</v>
      </c>
      <c r="O8" s="2"/>
      <c r="P8" s="2"/>
      <c r="Q8" s="2"/>
      <c r="R8" s="2"/>
      <c r="S8" s="2"/>
      <c r="T8" s="2"/>
      <c r="U8" s="2"/>
      <c r="V8" s="2"/>
      <c r="W8" s="2"/>
      <c r="X8" s="2"/>
      <c r="Y8" s="2"/>
      <c r="Z8" s="2"/>
    </row>
    <row r="9" spans="1:26" ht="13.5" customHeight="1" x14ac:dyDescent="0.2">
      <c r="A9" s="58" t="s">
        <v>162</v>
      </c>
      <c r="B9" s="58" t="s">
        <v>43</v>
      </c>
      <c r="C9" s="59" t="e">
        <f>SUMIFS('Variance Analysis'!C$30:C$45,'Variance Analysis'!$B$30:$B$45,'Variance Analysis'!$B$31,'Variance Analysis'!$A$30:$A$45,'Variance Analysis'!$A$30)</f>
        <v>#REF!</v>
      </c>
      <c r="D9" s="59" t="e">
        <f>SUMIFS('Variance Analysis'!D$30:D$45,'Variance Analysis'!$B$30:$B$45,'Variance Analysis'!$B$31,'Variance Analysis'!$A$30:$A$45,'Variance Analysis'!$A$30)</f>
        <v>#REF!</v>
      </c>
      <c r="E9" s="59" t="e">
        <f>SUMIFS('Variance Analysis'!E$30:E$45,'Variance Analysis'!$B$30:$B$45,'Variance Analysis'!$B$31,'Variance Analysis'!$A$30:$A$45,'Variance Analysis'!$A$30)</f>
        <v>#REF!</v>
      </c>
      <c r="F9" s="59" t="e">
        <f>SUMIFS('Variance Analysis'!F$30:F$45,'Variance Analysis'!$B$30:$B$45,'Variance Analysis'!$B$31,'Variance Analysis'!$A$30:$A$45,'Variance Analysis'!$A$30)</f>
        <v>#REF!</v>
      </c>
      <c r="G9" s="59" t="e">
        <f>SUMIFS('Variance Analysis'!G$30:G$45,'Variance Analysis'!$B$30:$B$45,'Variance Analysis'!$B$31,'Variance Analysis'!$A$30:$A$45,'Variance Analysis'!$A$30)</f>
        <v>#REF!</v>
      </c>
      <c r="H9" s="59" t="e">
        <f>SUMIFS('Variance Analysis'!H$30:H$45,'Variance Analysis'!$B$30:$B$45,'Variance Analysis'!$B$31,'Variance Analysis'!$A$30:$A$45,'Variance Analysis'!$A$30)</f>
        <v>#REF!</v>
      </c>
      <c r="I9" s="59" t="e">
        <f>SUMIFS('Variance Analysis'!I$30:I$45,'Variance Analysis'!$B$30:$B$45,'Variance Analysis'!$B$31,'Variance Analysis'!$A$30:$A$45,'Variance Analysis'!$A$30)</f>
        <v>#REF!</v>
      </c>
      <c r="J9" s="59" t="e">
        <f>SUMIFS('Variance Analysis'!J$30:J$45,'Variance Analysis'!$B$30:$B$45,'Variance Analysis'!$B$31,'Variance Analysis'!$A$30:$A$45,'Variance Analysis'!$A$30)</f>
        <v>#REF!</v>
      </c>
      <c r="K9" s="59" t="e">
        <f>SUMIFS('Variance Analysis'!K$30:K$45,'Variance Analysis'!$B$30:$B$45,'Variance Analysis'!$B$31,'Variance Analysis'!$A$30:$A$45,'Variance Analysis'!$A$30)</f>
        <v>#REF!</v>
      </c>
      <c r="L9" s="59" t="e">
        <f>SUMIFS('Variance Analysis'!L$30:L$45,'Variance Analysis'!$B$30:$B$45,'Variance Analysis'!$B$31,'Variance Analysis'!$A$30:$A$45,'Variance Analysis'!$A$30)</f>
        <v>#REF!</v>
      </c>
      <c r="M9" s="59" t="e">
        <f>SUMIFS('Variance Analysis'!M$30:M$45,'Variance Analysis'!$B$30:$B$45,'Variance Analysis'!$B$31,'Variance Analysis'!$A$30:$A$45,'Variance Analysis'!$A$30)</f>
        <v>#REF!</v>
      </c>
      <c r="N9" s="59" t="e">
        <f>SUMIFS('Variance Analysis'!N$30:N$45,'Variance Analysis'!$B$30:$B$45,'Variance Analysis'!$B$31,'Variance Analysis'!$A$30:$A$45,'Variance Analysis'!$A$30)</f>
        <v>#REF!</v>
      </c>
      <c r="O9" s="2"/>
      <c r="P9" s="2"/>
      <c r="Q9" s="2"/>
      <c r="R9" s="2"/>
      <c r="S9" s="2"/>
      <c r="T9" s="2"/>
      <c r="U9" s="2"/>
      <c r="V9" s="2"/>
      <c r="W9" s="2"/>
      <c r="X9" s="2"/>
      <c r="Y9" s="2"/>
      <c r="Z9" s="2"/>
    </row>
    <row r="10" spans="1:26" ht="13.5" customHeight="1" x14ac:dyDescent="0.2">
      <c r="A10" s="58" t="s">
        <v>163</v>
      </c>
      <c r="B10" s="58" t="s">
        <v>43</v>
      </c>
      <c r="C10" s="59" t="e">
        <f>SUMIFS('Variance Analysis'!C$30:C$45,'Variance Analysis'!$B$30:$B$45,'Variance Analysis'!$B32,'Variance Analysis'!$A$30:$A$45,'Variance Analysis'!$A$30)</f>
        <v>#REF!</v>
      </c>
      <c r="D10" s="59" t="e">
        <f>SUMIFS('Variance Analysis'!D$30:D$45,'Variance Analysis'!$B$30:$B$45,'Variance Analysis'!$B32,'Variance Analysis'!$A$30:$A$45,'Variance Analysis'!$A$30)</f>
        <v>#REF!</v>
      </c>
      <c r="E10" s="59" t="e">
        <f>SUMIFS('Variance Analysis'!E$30:E$45,'Variance Analysis'!$B$30:$B$45,'Variance Analysis'!$B32,'Variance Analysis'!$A$30:$A$45,'Variance Analysis'!$A$30)</f>
        <v>#REF!</v>
      </c>
      <c r="F10" s="59" t="e">
        <f>SUMIFS('Variance Analysis'!F$30:F$45,'Variance Analysis'!$B$30:$B$45,'Variance Analysis'!$B32,'Variance Analysis'!$A$30:$A$45,'Variance Analysis'!$A$30)</f>
        <v>#REF!</v>
      </c>
      <c r="G10" s="59" t="e">
        <f>SUMIFS('Variance Analysis'!G$30:G$45,'Variance Analysis'!$B$30:$B$45,'Variance Analysis'!$B32,'Variance Analysis'!$A$30:$A$45,'Variance Analysis'!$A$30)</f>
        <v>#REF!</v>
      </c>
      <c r="H10" s="59" t="e">
        <f>SUMIFS('Variance Analysis'!H$30:H$45,'Variance Analysis'!$B$30:$B$45,'Variance Analysis'!$B32,'Variance Analysis'!$A$30:$A$45,'Variance Analysis'!$A$30)</f>
        <v>#REF!</v>
      </c>
      <c r="I10" s="59" t="e">
        <f>SUMIFS('Variance Analysis'!I$30:I$45,'Variance Analysis'!$B$30:$B$45,'Variance Analysis'!$B32,'Variance Analysis'!$A$30:$A$45,'Variance Analysis'!$A$30)</f>
        <v>#REF!</v>
      </c>
      <c r="J10" s="59" t="e">
        <f>SUMIFS('Variance Analysis'!J$30:J$45,'Variance Analysis'!$B$30:$B$45,'Variance Analysis'!$B32,'Variance Analysis'!$A$30:$A$45,'Variance Analysis'!$A$30)</f>
        <v>#REF!</v>
      </c>
      <c r="K10" s="59" t="e">
        <f>SUMIFS('Variance Analysis'!K$30:K$45,'Variance Analysis'!$B$30:$B$45,'Variance Analysis'!$B32,'Variance Analysis'!$A$30:$A$45,'Variance Analysis'!$A$30)</f>
        <v>#REF!</v>
      </c>
      <c r="L10" s="59" t="e">
        <f>SUMIFS('Variance Analysis'!L$30:L$45,'Variance Analysis'!$B$30:$B$45,'Variance Analysis'!$B32,'Variance Analysis'!$A$30:$A$45,'Variance Analysis'!$A$30)</f>
        <v>#REF!</v>
      </c>
      <c r="M10" s="59" t="e">
        <f>SUMIFS('Variance Analysis'!M$30:M$45,'Variance Analysis'!$B$30:$B$45,'Variance Analysis'!$B32,'Variance Analysis'!$A$30:$A$45,'Variance Analysis'!$A$30)</f>
        <v>#REF!</v>
      </c>
      <c r="N10" s="59" t="e">
        <f>SUMIFS('Variance Analysis'!N$30:N$45,'Variance Analysis'!$B$30:$B$45,'Variance Analysis'!$B32,'Variance Analysis'!$A$30:$A$45,'Variance Analysis'!$A$30)</f>
        <v>#REF!</v>
      </c>
      <c r="O10" s="2"/>
      <c r="P10" s="2"/>
      <c r="Q10" s="2"/>
      <c r="R10" s="2"/>
      <c r="S10" s="2"/>
      <c r="T10" s="2"/>
      <c r="U10" s="2"/>
      <c r="V10" s="2"/>
      <c r="W10" s="2"/>
      <c r="X10" s="2"/>
      <c r="Y10" s="2"/>
      <c r="Z10" s="2"/>
    </row>
    <row r="11" spans="1:26" ht="13.5" customHeight="1" thickBot="1" x14ac:dyDescent="0.25">
      <c r="A11" s="58" t="s">
        <v>140</v>
      </c>
      <c r="B11" s="58" t="s">
        <v>172</v>
      </c>
      <c r="C11" s="69" t="e">
        <f>#REF!</f>
        <v>#REF!</v>
      </c>
      <c r="D11" s="69" t="e">
        <f>#REF!</f>
        <v>#REF!</v>
      </c>
      <c r="E11" s="69" t="e">
        <f>#REF!</f>
        <v>#REF!</v>
      </c>
      <c r="F11" s="69" t="e">
        <f>#REF!</f>
        <v>#REF!</v>
      </c>
      <c r="G11" s="69" t="e">
        <f>#REF!</f>
        <v>#REF!</v>
      </c>
      <c r="H11" s="69" t="e">
        <f>#REF!</f>
        <v>#REF!</v>
      </c>
      <c r="I11" s="69" t="e">
        <f>#REF!</f>
        <v>#REF!</v>
      </c>
      <c r="J11" s="69" t="e">
        <f>#REF!</f>
        <v>#REF!</v>
      </c>
      <c r="K11" s="69" t="e">
        <f>#REF!</f>
        <v>#REF!</v>
      </c>
      <c r="L11" s="69" t="e">
        <f>#REF!</f>
        <v>#REF!</v>
      </c>
      <c r="M11" s="69" t="e">
        <f>#REF!</f>
        <v>#REF!</v>
      </c>
      <c r="N11" s="69" t="e">
        <f>#REF!</f>
        <v>#REF!</v>
      </c>
      <c r="O11" s="2"/>
      <c r="P11" s="2"/>
      <c r="Q11" s="2"/>
      <c r="R11" s="2"/>
      <c r="S11" s="2"/>
      <c r="T11" s="2"/>
      <c r="U11" s="2"/>
      <c r="V11" s="2"/>
      <c r="W11" s="2"/>
      <c r="X11" s="2"/>
      <c r="Y11" s="2"/>
      <c r="Z11" s="2"/>
    </row>
    <row r="12" spans="1:26" ht="13.5" customHeight="1" thickTop="1" thickBot="1" x14ac:dyDescent="0.25">
      <c r="A12" s="14" t="s">
        <v>173</v>
      </c>
      <c r="B12" s="15" t="s">
        <v>174</v>
      </c>
      <c r="C12" s="16" t="e">
        <f>SUM($C$8:C10)/(SUM($C$11:C11)*1000)</f>
        <v>#REF!</v>
      </c>
      <c r="D12" s="16" t="e">
        <f>SUM($C$8:D10)/(SUM($C$11:D11)*1000)</f>
        <v>#REF!</v>
      </c>
      <c r="E12" s="16" t="e">
        <f>SUM($C$8:E10)/(SUM($C$11:E11)*1000)</f>
        <v>#REF!</v>
      </c>
      <c r="F12" s="16" t="e">
        <f>SUM($C$8:F10)/(SUM($C$11:F11)*1000)</f>
        <v>#REF!</v>
      </c>
      <c r="G12" s="16" t="e">
        <f>SUM($C$8:G10)/(SUM($C$11:G11)*1000)</f>
        <v>#REF!</v>
      </c>
      <c r="H12" s="16" t="e">
        <f>SUM($C$8:H10)/(SUM($C$11:H11)*1000)</f>
        <v>#REF!</v>
      </c>
      <c r="I12" s="16" t="e">
        <f>SUM($C$8:I10)/(SUM($C$11:I11)*1000)</f>
        <v>#REF!</v>
      </c>
      <c r="J12" s="16" t="e">
        <f>SUM($C$8:J10)/(SUM($C$11:J11)*1000)</f>
        <v>#REF!</v>
      </c>
      <c r="K12" s="16" t="e">
        <f>SUM($C$8:K10)/(SUM($C$11:K11)*1000)</f>
        <v>#REF!</v>
      </c>
      <c r="L12" s="16" t="e">
        <f>SUM($C$8:L10)/(SUM($C$11:L11)*1000)</f>
        <v>#REF!</v>
      </c>
      <c r="M12" s="16" t="e">
        <f>SUM($C$8:M10)/(SUM($C$11:M11)*1000)</f>
        <v>#REF!</v>
      </c>
      <c r="N12" s="16" t="e">
        <f>SUM($C$8:N10)/(SUM($C$11:N11)*1000)</f>
        <v>#REF!</v>
      </c>
      <c r="O12" s="2"/>
      <c r="P12" s="2"/>
      <c r="Q12" s="2"/>
      <c r="R12" s="2"/>
      <c r="S12" s="2"/>
      <c r="T12" s="2"/>
      <c r="U12" s="2"/>
      <c r="V12" s="2"/>
      <c r="W12" s="2"/>
      <c r="X12" s="2"/>
      <c r="Y12" s="2"/>
      <c r="Z12" s="2"/>
    </row>
    <row r="13" spans="1:26" ht="13.5" customHeight="1" x14ac:dyDescent="0.2">
      <c r="A13" s="1"/>
      <c r="B13" s="2"/>
      <c r="C13" s="19"/>
      <c r="D13" s="19"/>
      <c r="E13" s="19"/>
      <c r="F13" s="19"/>
      <c r="G13" s="19"/>
      <c r="H13" s="19"/>
      <c r="I13" s="19"/>
      <c r="J13" s="19"/>
      <c r="K13" s="19"/>
      <c r="L13" s="19"/>
      <c r="M13" s="19"/>
      <c r="N13" s="19"/>
      <c r="O13" s="2"/>
      <c r="P13" s="2"/>
      <c r="Q13" s="2"/>
      <c r="R13" s="2"/>
      <c r="S13" s="2"/>
      <c r="T13" s="2"/>
      <c r="U13" s="2"/>
      <c r="V13" s="2"/>
      <c r="W13" s="2"/>
      <c r="X13" s="2"/>
      <c r="Y13" s="2"/>
      <c r="Z13" s="2"/>
    </row>
    <row r="14" spans="1:26" s="33" customFormat="1" ht="13.5" customHeight="1" x14ac:dyDescent="0.2">
      <c r="A14" s="28" t="s">
        <v>175</v>
      </c>
      <c r="B14" s="28"/>
      <c r="C14" s="40"/>
      <c r="D14" s="40"/>
      <c r="E14" s="40"/>
      <c r="F14" s="40"/>
      <c r="G14" s="21"/>
      <c r="H14" s="21"/>
      <c r="I14" s="21"/>
      <c r="J14" s="21"/>
      <c r="K14" s="21"/>
      <c r="L14" s="21"/>
      <c r="M14" s="21"/>
      <c r="N14" s="21"/>
      <c r="O14" s="21"/>
      <c r="P14" s="21"/>
      <c r="Q14" s="21"/>
      <c r="R14" s="21"/>
      <c r="S14" s="21"/>
      <c r="T14" s="21"/>
      <c r="U14" s="21"/>
      <c r="V14" s="21"/>
      <c r="W14" s="21"/>
      <c r="X14" s="21"/>
      <c r="Y14" s="21"/>
      <c r="Z14" s="21"/>
    </row>
    <row r="15" spans="1:26" s="33" customFormat="1" ht="13.5" customHeight="1" x14ac:dyDescent="0.2">
      <c r="A15" s="28" t="s">
        <v>170</v>
      </c>
      <c r="B15" s="28" t="s">
        <v>171</v>
      </c>
      <c r="C15" s="61" t="s">
        <v>128</v>
      </c>
      <c r="D15" s="61" t="s">
        <v>129</v>
      </c>
      <c r="E15" s="61" t="s">
        <v>130</v>
      </c>
      <c r="F15" s="61" t="s">
        <v>131</v>
      </c>
      <c r="G15" s="61" t="s">
        <v>132</v>
      </c>
      <c r="H15" s="61" t="s">
        <v>133</v>
      </c>
      <c r="I15" s="61" t="s">
        <v>134</v>
      </c>
      <c r="J15" s="61" t="s">
        <v>135</v>
      </c>
      <c r="K15" s="61" t="s">
        <v>136</v>
      </c>
      <c r="L15" s="61" t="s">
        <v>137</v>
      </c>
      <c r="M15" s="61" t="s">
        <v>138</v>
      </c>
      <c r="N15" s="61" t="s">
        <v>139</v>
      </c>
      <c r="O15" s="21"/>
      <c r="P15" s="21"/>
      <c r="Q15" s="21"/>
      <c r="R15" s="21"/>
      <c r="S15" s="21"/>
      <c r="T15" s="21"/>
      <c r="U15" s="21"/>
      <c r="V15" s="21"/>
      <c r="W15" s="21"/>
      <c r="X15" s="21"/>
      <c r="Y15" s="21"/>
      <c r="Z15" s="21"/>
    </row>
    <row r="16" spans="1:26" ht="13.5" customHeight="1" x14ac:dyDescent="0.2">
      <c r="A16" s="58" t="s">
        <v>161</v>
      </c>
      <c r="B16" s="58" t="s">
        <v>43</v>
      </c>
      <c r="C16" s="59" t="e">
        <f>SUMIFS('Variance Analysis'!C$30:C$45,'Variance Analysis'!$B$30:$B$45,'Variance Analysis'!$B37,'Variance Analysis'!$A$30:$A$45,'Variance Analysis'!$A$34)</f>
        <v>#REF!</v>
      </c>
      <c r="D16" s="59" t="e">
        <f>SUMIFS('Variance Analysis'!D$30:D$45,'Variance Analysis'!$B$30:$B$45,'Variance Analysis'!$B37,'Variance Analysis'!$A$30:$A$45,'Variance Analysis'!$A$34)</f>
        <v>#REF!</v>
      </c>
      <c r="E16" s="59" t="e">
        <f>SUMIFS('Variance Analysis'!E$30:E$45,'Variance Analysis'!$B$30:$B$45,'Variance Analysis'!$B37,'Variance Analysis'!$A$30:$A$45,'Variance Analysis'!$A$34)</f>
        <v>#REF!</v>
      </c>
      <c r="F16" s="59" t="e">
        <f>SUMIFS('Variance Analysis'!F$30:F$45,'Variance Analysis'!$B$30:$B$45,'Variance Analysis'!$B37,'Variance Analysis'!$A$30:$A$45,'Variance Analysis'!$A$34)</f>
        <v>#REF!</v>
      </c>
      <c r="G16" s="59" t="e">
        <f>SUMIFS('Variance Analysis'!G$30:G$45,'Variance Analysis'!$B$30:$B$45,'Variance Analysis'!$B37,'Variance Analysis'!$A$30:$A$45,'Variance Analysis'!$A$34)</f>
        <v>#REF!</v>
      </c>
      <c r="H16" s="59" t="e">
        <f>SUMIFS('Variance Analysis'!H$30:H$45,'Variance Analysis'!$B$30:$B$45,'Variance Analysis'!$B37,'Variance Analysis'!$A$30:$A$45,'Variance Analysis'!$A$34)</f>
        <v>#REF!</v>
      </c>
      <c r="I16" s="59" t="e">
        <f>SUMIFS('Variance Analysis'!I$30:I$45,'Variance Analysis'!$B$30:$B$45,'Variance Analysis'!$B37,'Variance Analysis'!$A$30:$A$45,'Variance Analysis'!$A$34)</f>
        <v>#REF!</v>
      </c>
      <c r="J16" s="59" t="e">
        <f>SUMIFS('Variance Analysis'!J$30:J$45,'Variance Analysis'!$B$30:$B$45,'Variance Analysis'!$B37,'Variance Analysis'!$A$30:$A$45,'Variance Analysis'!$A$34)</f>
        <v>#REF!</v>
      </c>
      <c r="K16" s="59" t="e">
        <f>SUMIFS('Variance Analysis'!K$30:K$45,'Variance Analysis'!$B$30:$B$45,'Variance Analysis'!$B37,'Variance Analysis'!$A$30:$A$45,'Variance Analysis'!$A$34)</f>
        <v>#REF!</v>
      </c>
      <c r="L16" s="59" t="e">
        <f>SUMIFS('Variance Analysis'!L$30:L$45,'Variance Analysis'!$B$30:$B$45,'Variance Analysis'!$B37,'Variance Analysis'!$A$30:$A$45,'Variance Analysis'!$A$34)</f>
        <v>#REF!</v>
      </c>
      <c r="M16" s="59" t="e">
        <f>SUMIFS('Variance Analysis'!M$30:M$45,'Variance Analysis'!$B$30:$B$45,'Variance Analysis'!$B37,'Variance Analysis'!$A$30:$A$45,'Variance Analysis'!$A$34)</f>
        <v>#REF!</v>
      </c>
      <c r="N16" s="59" t="e">
        <f>SUMIFS('Variance Analysis'!N$30:N$45,'Variance Analysis'!$B$30:$B$45,'Variance Analysis'!$B37,'Variance Analysis'!$A$30:$A$45,'Variance Analysis'!$A$34)</f>
        <v>#REF!</v>
      </c>
      <c r="O16" s="2"/>
      <c r="P16" s="2"/>
      <c r="Q16" s="2"/>
      <c r="R16" s="2"/>
      <c r="S16" s="2"/>
      <c r="T16" s="2"/>
      <c r="U16" s="2"/>
      <c r="V16" s="2"/>
      <c r="W16" s="2"/>
      <c r="X16" s="2"/>
      <c r="Y16" s="2"/>
      <c r="Z16" s="2"/>
    </row>
    <row r="17" spans="1:26" ht="13.5" customHeight="1" x14ac:dyDescent="0.2">
      <c r="A17" s="58" t="s">
        <v>162</v>
      </c>
      <c r="B17" s="58" t="s">
        <v>43</v>
      </c>
      <c r="C17" s="59" t="e">
        <f>SUMIFS('Variance Analysis'!C$30:C$45,'Variance Analysis'!$B$30:$B$45,'Variance Analysis'!$B$35,'Variance Analysis'!$A$30:$A$45,'Variance Analysis'!$A$34)</f>
        <v>#REF!</v>
      </c>
      <c r="D17" s="59" t="e">
        <f>SUMIFS('Variance Analysis'!D$30:D$45,'Variance Analysis'!$B$30:$B$45,'Variance Analysis'!$B$35,'Variance Analysis'!$A$30:$A$45,'Variance Analysis'!$A$34)</f>
        <v>#REF!</v>
      </c>
      <c r="E17" s="59" t="e">
        <f>SUMIFS('Variance Analysis'!E$30:E$45,'Variance Analysis'!$B$30:$B$45,'Variance Analysis'!$B$35,'Variance Analysis'!$A$30:$A$45,'Variance Analysis'!$A$34)</f>
        <v>#REF!</v>
      </c>
      <c r="F17" s="59" t="e">
        <f>SUMIFS('Variance Analysis'!F$30:F$45,'Variance Analysis'!$B$30:$B$45,'Variance Analysis'!$B$35,'Variance Analysis'!$A$30:$A$45,'Variance Analysis'!$A$34)</f>
        <v>#REF!</v>
      </c>
      <c r="G17" s="59" t="e">
        <f>SUMIFS('Variance Analysis'!G$30:G$45,'Variance Analysis'!$B$30:$B$45,'Variance Analysis'!$B$35,'Variance Analysis'!$A$30:$A$45,'Variance Analysis'!$A$34)</f>
        <v>#REF!</v>
      </c>
      <c r="H17" s="59" t="e">
        <f>SUMIFS('Variance Analysis'!H$30:H$45,'Variance Analysis'!$B$30:$B$45,'Variance Analysis'!$B$35,'Variance Analysis'!$A$30:$A$45,'Variance Analysis'!$A$34)</f>
        <v>#REF!</v>
      </c>
      <c r="I17" s="59" t="e">
        <f>SUMIFS('Variance Analysis'!I$30:I$45,'Variance Analysis'!$B$30:$B$45,'Variance Analysis'!$B$35,'Variance Analysis'!$A$30:$A$45,'Variance Analysis'!$A$34)</f>
        <v>#REF!</v>
      </c>
      <c r="J17" s="59" t="e">
        <f>SUMIFS('Variance Analysis'!J$30:J$45,'Variance Analysis'!$B$30:$B$45,'Variance Analysis'!$B$35,'Variance Analysis'!$A$30:$A$45,'Variance Analysis'!$A$34)</f>
        <v>#REF!</v>
      </c>
      <c r="K17" s="59" t="e">
        <f>SUMIFS('Variance Analysis'!K$30:K$45,'Variance Analysis'!$B$30:$B$45,'Variance Analysis'!$B$35,'Variance Analysis'!$A$30:$A$45,'Variance Analysis'!$A$34)</f>
        <v>#REF!</v>
      </c>
      <c r="L17" s="59" t="e">
        <f>SUMIFS('Variance Analysis'!L$30:L$45,'Variance Analysis'!$B$30:$B$45,'Variance Analysis'!$B$35,'Variance Analysis'!$A$30:$A$45,'Variance Analysis'!$A$34)</f>
        <v>#REF!</v>
      </c>
      <c r="M17" s="59" t="e">
        <f>SUMIFS('Variance Analysis'!M$30:M$45,'Variance Analysis'!$B$30:$B$45,'Variance Analysis'!$B$35,'Variance Analysis'!$A$30:$A$45,'Variance Analysis'!$A$34)</f>
        <v>#REF!</v>
      </c>
      <c r="N17" s="59" t="e">
        <f>SUMIFS('Variance Analysis'!N$30:N$45,'Variance Analysis'!$B$30:$B$45,'Variance Analysis'!$B$35,'Variance Analysis'!$A$30:$A$45,'Variance Analysis'!$A$34)</f>
        <v>#REF!</v>
      </c>
      <c r="O17" s="2"/>
      <c r="P17" s="2"/>
      <c r="Q17" s="2"/>
      <c r="R17" s="2"/>
      <c r="S17" s="2"/>
      <c r="T17" s="2"/>
      <c r="U17" s="2"/>
      <c r="V17" s="2"/>
      <c r="W17" s="2"/>
      <c r="X17" s="2"/>
      <c r="Y17" s="2"/>
      <c r="Z17" s="2"/>
    </row>
    <row r="18" spans="1:26" ht="13.5" customHeight="1" x14ac:dyDescent="0.2">
      <c r="A18" s="58" t="s">
        <v>163</v>
      </c>
      <c r="B18" s="58" t="s">
        <v>43</v>
      </c>
      <c r="C18" s="59" t="e">
        <f>SUMIFS('Variance Analysis'!C$30:C$45,'Variance Analysis'!$B$30:$B$45,'Variance Analysis'!$B36,'Variance Analysis'!$A$30:$A$45,'Variance Analysis'!$A$34)</f>
        <v>#REF!</v>
      </c>
      <c r="D18" s="59" t="e">
        <f>SUMIFS('Variance Analysis'!D$30:D$45,'Variance Analysis'!$B$30:$B$45,'Variance Analysis'!$B36,'Variance Analysis'!$A$30:$A$45,'Variance Analysis'!$A$34)</f>
        <v>#REF!</v>
      </c>
      <c r="E18" s="59" t="e">
        <f>SUMIFS('Variance Analysis'!E$30:E$45,'Variance Analysis'!$B$30:$B$45,'Variance Analysis'!$B36,'Variance Analysis'!$A$30:$A$45,'Variance Analysis'!$A$34)</f>
        <v>#REF!</v>
      </c>
      <c r="F18" s="59" t="e">
        <f>SUMIFS('Variance Analysis'!F$30:F$45,'Variance Analysis'!$B$30:$B$45,'Variance Analysis'!$B36,'Variance Analysis'!$A$30:$A$45,'Variance Analysis'!$A$34)</f>
        <v>#REF!</v>
      </c>
      <c r="G18" s="59" t="e">
        <f>SUMIFS('Variance Analysis'!G$30:G$45,'Variance Analysis'!$B$30:$B$45,'Variance Analysis'!$B36,'Variance Analysis'!$A$30:$A$45,'Variance Analysis'!$A$34)</f>
        <v>#REF!</v>
      </c>
      <c r="H18" s="59" t="e">
        <f>SUMIFS('Variance Analysis'!H$30:H$45,'Variance Analysis'!$B$30:$B$45,'Variance Analysis'!$B36,'Variance Analysis'!$A$30:$A$45,'Variance Analysis'!$A$34)</f>
        <v>#REF!</v>
      </c>
      <c r="I18" s="59" t="e">
        <f>SUMIFS('Variance Analysis'!I$30:I$45,'Variance Analysis'!$B$30:$B$45,'Variance Analysis'!$B36,'Variance Analysis'!$A$30:$A$45,'Variance Analysis'!$A$34)</f>
        <v>#REF!</v>
      </c>
      <c r="J18" s="59" t="e">
        <f>SUMIFS('Variance Analysis'!J$30:J$45,'Variance Analysis'!$B$30:$B$45,'Variance Analysis'!$B36,'Variance Analysis'!$A$30:$A$45,'Variance Analysis'!$A$34)</f>
        <v>#REF!</v>
      </c>
      <c r="K18" s="59" t="e">
        <f>SUMIFS('Variance Analysis'!K$30:K$45,'Variance Analysis'!$B$30:$B$45,'Variance Analysis'!$B36,'Variance Analysis'!$A$30:$A$45,'Variance Analysis'!$A$34)</f>
        <v>#REF!</v>
      </c>
      <c r="L18" s="59" t="e">
        <f>SUMIFS('Variance Analysis'!L$30:L$45,'Variance Analysis'!$B$30:$B$45,'Variance Analysis'!$B36,'Variance Analysis'!$A$30:$A$45,'Variance Analysis'!$A$34)</f>
        <v>#REF!</v>
      </c>
      <c r="M18" s="59" t="e">
        <f>SUMIFS('Variance Analysis'!M$30:M$45,'Variance Analysis'!$B$30:$B$45,'Variance Analysis'!$B36,'Variance Analysis'!$A$30:$A$45,'Variance Analysis'!$A$34)</f>
        <v>#REF!</v>
      </c>
      <c r="N18" s="59" t="e">
        <f>SUMIFS('Variance Analysis'!N$30:N$45,'Variance Analysis'!$B$30:$B$45,'Variance Analysis'!$B36,'Variance Analysis'!$A$30:$A$45,'Variance Analysis'!$A$34)</f>
        <v>#REF!</v>
      </c>
      <c r="O18" s="2"/>
      <c r="P18" s="2"/>
      <c r="Q18" s="2"/>
      <c r="R18" s="2"/>
      <c r="S18" s="2"/>
      <c r="T18" s="2"/>
      <c r="U18" s="2"/>
      <c r="V18" s="2"/>
      <c r="W18" s="2"/>
      <c r="X18" s="2"/>
      <c r="Y18" s="2"/>
      <c r="Z18" s="2"/>
    </row>
    <row r="19" spans="1:26" ht="13.5" customHeight="1" thickBot="1" x14ac:dyDescent="0.25">
      <c r="A19" s="58" t="s">
        <v>144</v>
      </c>
      <c r="B19" s="58" t="s">
        <v>172</v>
      </c>
      <c r="C19" s="69" t="e">
        <f>#REF!</f>
        <v>#REF!</v>
      </c>
      <c r="D19" s="69" t="e">
        <f>#REF!</f>
        <v>#REF!</v>
      </c>
      <c r="E19" s="69" t="e">
        <f>#REF!</f>
        <v>#REF!</v>
      </c>
      <c r="F19" s="69" t="e">
        <f>#REF!</f>
        <v>#REF!</v>
      </c>
      <c r="G19" s="69" t="e">
        <f>#REF!</f>
        <v>#REF!</v>
      </c>
      <c r="H19" s="69" t="e">
        <f>#REF!</f>
        <v>#REF!</v>
      </c>
      <c r="I19" s="69" t="e">
        <f>#REF!</f>
        <v>#REF!</v>
      </c>
      <c r="J19" s="69" t="e">
        <f>#REF!</f>
        <v>#REF!</v>
      </c>
      <c r="K19" s="69" t="e">
        <f>#REF!</f>
        <v>#REF!</v>
      </c>
      <c r="L19" s="69" t="e">
        <f>#REF!</f>
        <v>#REF!</v>
      </c>
      <c r="M19" s="69" t="e">
        <f>#REF!</f>
        <v>#REF!</v>
      </c>
      <c r="N19" s="69" t="e">
        <f>#REF!</f>
        <v>#REF!</v>
      </c>
      <c r="O19" s="2"/>
      <c r="P19" s="2"/>
      <c r="Q19" s="2"/>
      <c r="R19" s="2"/>
      <c r="S19" s="2"/>
      <c r="T19" s="2"/>
      <c r="U19" s="2"/>
      <c r="V19" s="2"/>
      <c r="W19" s="2"/>
      <c r="X19" s="2"/>
      <c r="Y19" s="2"/>
      <c r="Z19" s="2"/>
    </row>
    <row r="20" spans="1:26" ht="13.5" customHeight="1" thickTop="1" thickBot="1" x14ac:dyDescent="0.25">
      <c r="A20" s="14" t="s">
        <v>173</v>
      </c>
      <c r="B20" s="15" t="s">
        <v>174</v>
      </c>
      <c r="C20" s="16" t="e">
        <f>SUM($C$16:C18)/(SUM($C$19:C19*1000))</f>
        <v>#REF!</v>
      </c>
      <c r="D20" s="16" t="e">
        <f>SUM($C$16:D18)/(SUM($C$19:D19)*1000)</f>
        <v>#REF!</v>
      </c>
      <c r="E20" s="16" t="e">
        <f>SUM($C$16:E18)/(SUM($C$19:E19)*1000)</f>
        <v>#REF!</v>
      </c>
      <c r="F20" s="16" t="e">
        <f>SUM($C$16:F18)/(SUM($C$19:F19)*1000)</f>
        <v>#REF!</v>
      </c>
      <c r="G20" s="16" t="e">
        <f>SUM($C$16:G18)/(SUM($C$19:G19)*1000)</f>
        <v>#REF!</v>
      </c>
      <c r="H20" s="16" t="e">
        <f>SUM($C$16:H18)/(SUM($C$19:H19)*1000)</f>
        <v>#REF!</v>
      </c>
      <c r="I20" s="16" t="e">
        <f>SUM($C$16:I18)/(SUM($C$19:I19)*1000)</f>
        <v>#REF!</v>
      </c>
      <c r="J20" s="16" t="e">
        <f>SUM($C$16:J18)/(SUM($C$19:J19)*1000)</f>
        <v>#REF!</v>
      </c>
      <c r="K20" s="16" t="e">
        <f>SUM($C$16:K18)/(SUM($C$19:K19)*1000)</f>
        <v>#REF!</v>
      </c>
      <c r="L20" s="16" t="e">
        <f>SUM($C$16:L18)/(SUM($C$19:L19)*1000)</f>
        <v>#REF!</v>
      </c>
      <c r="M20" s="16" t="e">
        <f>SUM($C$16:M18)/(SUM($C$19:M19)*1000)</f>
        <v>#REF!</v>
      </c>
      <c r="N20" s="16" t="e">
        <f>SUM($C$16:N18)/(SUM($C$19:N19)*1000)</f>
        <v>#REF!</v>
      </c>
      <c r="O20" s="2"/>
      <c r="P20" s="2"/>
      <c r="Q20" s="2"/>
      <c r="R20" s="2"/>
      <c r="S20" s="2"/>
      <c r="T20" s="2"/>
      <c r="U20" s="2"/>
      <c r="V20" s="2"/>
      <c r="W20" s="2"/>
      <c r="X20" s="2"/>
      <c r="Y20" s="2"/>
      <c r="Z20" s="2"/>
    </row>
    <row r="21" spans="1:26" ht="13.5" customHeight="1" x14ac:dyDescent="0.2">
      <c r="A21" s="1"/>
      <c r="B21" s="2"/>
      <c r="C21" s="19"/>
      <c r="D21" s="19"/>
      <c r="E21" s="19"/>
      <c r="F21" s="19"/>
      <c r="G21" s="19"/>
      <c r="H21" s="19"/>
      <c r="I21" s="19"/>
      <c r="J21" s="19"/>
      <c r="K21" s="19"/>
      <c r="L21" s="19"/>
      <c r="M21" s="19"/>
      <c r="N21" s="19"/>
      <c r="O21" s="2"/>
      <c r="P21" s="2"/>
      <c r="Q21" s="2"/>
      <c r="R21" s="2"/>
      <c r="S21" s="2"/>
      <c r="T21" s="2"/>
      <c r="U21" s="2"/>
      <c r="V21" s="2"/>
      <c r="W21" s="2"/>
      <c r="X21" s="2"/>
      <c r="Y21" s="2"/>
      <c r="Z21" s="2"/>
    </row>
    <row r="22" spans="1:26" s="33" customFormat="1" ht="13.5" customHeight="1" x14ac:dyDescent="0.2">
      <c r="A22" s="28" t="s">
        <v>176</v>
      </c>
      <c r="B22" s="28"/>
      <c r="C22" s="40"/>
      <c r="D22" s="40"/>
      <c r="E22" s="40"/>
      <c r="F22" s="40"/>
      <c r="G22" s="21"/>
      <c r="H22" s="21"/>
      <c r="I22" s="21"/>
      <c r="J22" s="21"/>
      <c r="K22" s="21"/>
      <c r="L22" s="21"/>
      <c r="M22" s="21"/>
      <c r="N22" s="21"/>
      <c r="O22" s="21"/>
      <c r="P22" s="21"/>
      <c r="Q22" s="21"/>
      <c r="R22" s="21"/>
      <c r="S22" s="21"/>
      <c r="T22" s="21"/>
      <c r="U22" s="21"/>
      <c r="V22" s="21"/>
      <c r="W22" s="21"/>
      <c r="X22" s="21"/>
      <c r="Y22" s="21"/>
      <c r="Z22" s="21"/>
    </row>
    <row r="23" spans="1:26" s="33" customFormat="1" ht="13.5" customHeight="1" x14ac:dyDescent="0.2">
      <c r="A23" s="28" t="s">
        <v>170</v>
      </c>
      <c r="B23" s="28" t="s">
        <v>171</v>
      </c>
      <c r="C23" s="61" t="s">
        <v>128</v>
      </c>
      <c r="D23" s="61" t="s">
        <v>129</v>
      </c>
      <c r="E23" s="61" t="s">
        <v>130</v>
      </c>
      <c r="F23" s="61" t="s">
        <v>131</v>
      </c>
      <c r="G23" s="61" t="s">
        <v>132</v>
      </c>
      <c r="H23" s="61" t="s">
        <v>133</v>
      </c>
      <c r="I23" s="61" t="s">
        <v>134</v>
      </c>
      <c r="J23" s="61" t="s">
        <v>135</v>
      </c>
      <c r="K23" s="61" t="s">
        <v>136</v>
      </c>
      <c r="L23" s="61" t="s">
        <v>137</v>
      </c>
      <c r="M23" s="61" t="s">
        <v>138</v>
      </c>
      <c r="N23" s="61" t="s">
        <v>139</v>
      </c>
      <c r="O23" s="21"/>
      <c r="P23" s="21"/>
      <c r="Q23" s="21"/>
      <c r="R23" s="21"/>
      <c r="S23" s="21"/>
      <c r="T23" s="21"/>
      <c r="U23" s="21"/>
      <c r="V23" s="21"/>
      <c r="W23" s="21"/>
      <c r="X23" s="21"/>
      <c r="Y23" s="21"/>
      <c r="Z23" s="21"/>
    </row>
    <row r="24" spans="1:26" ht="13.5" customHeight="1" x14ac:dyDescent="0.2">
      <c r="A24" s="58" t="s">
        <v>161</v>
      </c>
      <c r="B24" s="58" t="s">
        <v>43</v>
      </c>
      <c r="C24" s="59" t="e">
        <f>SUMIFS('Variance Analysis'!C$30:C$45,'Variance Analysis'!$B$30:$B$45,'Variance Analysis'!$B$41,'Variance Analysis'!$A$30:$A$45,'Variance Analysis'!$A$41)</f>
        <v>#REF!</v>
      </c>
      <c r="D24" s="59" t="e">
        <f>SUMIFS('Variance Analysis'!D$30:D$45,'Variance Analysis'!$B$30:$B$45,'Variance Analysis'!$B$41,'Variance Analysis'!$A$30:$A$45,'Variance Analysis'!$A$41)</f>
        <v>#REF!</v>
      </c>
      <c r="E24" s="59" t="e">
        <f>SUMIFS('Variance Analysis'!E$30:E$45,'Variance Analysis'!$B$30:$B$45,'Variance Analysis'!$B$41,'Variance Analysis'!$A$30:$A$45,'Variance Analysis'!$A$41)</f>
        <v>#REF!</v>
      </c>
      <c r="F24" s="59" t="e">
        <f>SUMIFS('Variance Analysis'!F$30:F$45,'Variance Analysis'!$B$30:$B$45,'Variance Analysis'!$B$41,'Variance Analysis'!$A$30:$A$45,'Variance Analysis'!$A$41)</f>
        <v>#REF!</v>
      </c>
      <c r="G24" s="59" t="e">
        <f>SUMIFS('Variance Analysis'!G$30:G$45,'Variance Analysis'!$B$30:$B$45,'Variance Analysis'!$B$41,'Variance Analysis'!$A$30:$A$45,'Variance Analysis'!$A$41)</f>
        <v>#REF!</v>
      </c>
      <c r="H24" s="59" t="e">
        <f>SUMIFS('Variance Analysis'!H$30:H$45,'Variance Analysis'!$B$30:$B$45,'Variance Analysis'!$B$41,'Variance Analysis'!$A$30:$A$45,'Variance Analysis'!$A$41)</f>
        <v>#REF!</v>
      </c>
      <c r="I24" s="59" t="e">
        <f>SUMIFS('Variance Analysis'!I$30:I$45,'Variance Analysis'!$B$30:$B$45,'Variance Analysis'!$B$41,'Variance Analysis'!$A$30:$A$45,'Variance Analysis'!$A$41)</f>
        <v>#REF!</v>
      </c>
      <c r="J24" s="59" t="e">
        <f>SUMIFS('Variance Analysis'!J$30:J$45,'Variance Analysis'!$B$30:$B$45,'Variance Analysis'!$B$41,'Variance Analysis'!$A$30:$A$45,'Variance Analysis'!$A$41)</f>
        <v>#REF!</v>
      </c>
      <c r="K24" s="59" t="e">
        <f>SUMIFS('Variance Analysis'!K$30:K$45,'Variance Analysis'!$B$30:$B$45,'Variance Analysis'!$B$41,'Variance Analysis'!$A$30:$A$45,'Variance Analysis'!$A$41)</f>
        <v>#REF!</v>
      </c>
      <c r="L24" s="59" t="e">
        <f>SUMIFS('Variance Analysis'!L$30:L$45,'Variance Analysis'!$B$30:$B$45,'Variance Analysis'!$B$41,'Variance Analysis'!$A$30:$A$45,'Variance Analysis'!$A$41)</f>
        <v>#REF!</v>
      </c>
      <c r="M24" s="59" t="e">
        <f>SUMIFS('Variance Analysis'!M$30:M$45,'Variance Analysis'!$B$30:$B$45,'Variance Analysis'!$B$41,'Variance Analysis'!$A$30:$A$45,'Variance Analysis'!$A$41)</f>
        <v>#REF!</v>
      </c>
      <c r="N24" s="59" t="e">
        <f>SUMIFS('Variance Analysis'!N$30:N$45,'Variance Analysis'!$B$30:$B$45,'Variance Analysis'!$B$41,'Variance Analysis'!$A$30:$A$45,'Variance Analysis'!$A$41)</f>
        <v>#REF!</v>
      </c>
      <c r="O24" s="2"/>
      <c r="P24" s="2"/>
      <c r="Q24" s="2"/>
      <c r="R24" s="2"/>
      <c r="S24" s="2"/>
      <c r="T24" s="2"/>
      <c r="U24" s="2"/>
      <c r="V24" s="2"/>
      <c r="W24" s="2"/>
      <c r="X24" s="2"/>
      <c r="Y24" s="2"/>
      <c r="Z24" s="2"/>
    </row>
    <row r="25" spans="1:26" ht="13.5" customHeight="1" x14ac:dyDescent="0.2">
      <c r="A25" s="58" t="s">
        <v>162</v>
      </c>
      <c r="B25" s="58" t="s">
        <v>43</v>
      </c>
      <c r="C25" s="59" t="e">
        <f>SUMIFS('Variance Analysis'!C$30:C$45,'Variance Analysis'!$B$30:$B$45,'Variance Analysis'!$B$39,'Variance Analysis'!$A$30:$A$45,'Variance Analysis'!$A$41)</f>
        <v>#REF!</v>
      </c>
      <c r="D25" s="59" t="e">
        <f>SUMIFS('Variance Analysis'!D$30:D$45,'Variance Analysis'!$B$30:$B$45,'Variance Analysis'!$B$39,'Variance Analysis'!$A$30:$A$45,'Variance Analysis'!$A$41)</f>
        <v>#REF!</v>
      </c>
      <c r="E25" s="59" t="e">
        <f>SUMIFS('Variance Analysis'!E$30:E$45,'Variance Analysis'!$B$30:$B$45,'Variance Analysis'!$B$39,'Variance Analysis'!$A$30:$A$45,'Variance Analysis'!$A$41)</f>
        <v>#REF!</v>
      </c>
      <c r="F25" s="59" t="e">
        <f>SUMIFS('Variance Analysis'!F$30:F$45,'Variance Analysis'!$B$30:$B$45,'Variance Analysis'!$B$39,'Variance Analysis'!$A$30:$A$45,'Variance Analysis'!$A$41)</f>
        <v>#REF!</v>
      </c>
      <c r="G25" s="59" t="e">
        <f>SUMIFS('Variance Analysis'!G$30:G$45,'Variance Analysis'!$B$30:$B$45,'Variance Analysis'!$B$39,'Variance Analysis'!$A$30:$A$45,'Variance Analysis'!$A$41)</f>
        <v>#REF!</v>
      </c>
      <c r="H25" s="59" t="e">
        <f>SUMIFS('Variance Analysis'!H$30:H$45,'Variance Analysis'!$B$30:$B$45,'Variance Analysis'!$B$39,'Variance Analysis'!$A$30:$A$45,'Variance Analysis'!$A$41)</f>
        <v>#REF!</v>
      </c>
      <c r="I25" s="59" t="e">
        <f>SUMIFS('Variance Analysis'!I$30:I$45,'Variance Analysis'!$B$30:$B$45,'Variance Analysis'!$B$39,'Variance Analysis'!$A$30:$A$45,'Variance Analysis'!$A$41)</f>
        <v>#REF!</v>
      </c>
      <c r="J25" s="59" t="e">
        <f>SUMIFS('Variance Analysis'!J$30:J$45,'Variance Analysis'!$B$30:$B$45,'Variance Analysis'!$B$39,'Variance Analysis'!$A$30:$A$45,'Variance Analysis'!$A$41)</f>
        <v>#REF!</v>
      </c>
      <c r="K25" s="59" t="e">
        <f>SUMIFS('Variance Analysis'!K$30:K$45,'Variance Analysis'!$B$30:$B$45,'Variance Analysis'!$B$39,'Variance Analysis'!$A$30:$A$45,'Variance Analysis'!$A$41)</f>
        <v>#REF!</v>
      </c>
      <c r="L25" s="59" t="e">
        <f>SUMIFS('Variance Analysis'!L$30:L$45,'Variance Analysis'!$B$30:$B$45,'Variance Analysis'!$B$39,'Variance Analysis'!$A$30:$A$45,'Variance Analysis'!$A$41)</f>
        <v>#REF!</v>
      </c>
      <c r="M25" s="59" t="e">
        <f>SUMIFS('Variance Analysis'!M$30:M$45,'Variance Analysis'!$B$30:$B$45,'Variance Analysis'!$B$39,'Variance Analysis'!$A$30:$A$45,'Variance Analysis'!$A$41)</f>
        <v>#REF!</v>
      </c>
      <c r="N25" s="59" t="e">
        <f>SUMIFS('Variance Analysis'!N$30:N$45,'Variance Analysis'!$B$30:$B$45,'Variance Analysis'!$B$39,'Variance Analysis'!$A$30:$A$45,'Variance Analysis'!$A$41)</f>
        <v>#REF!</v>
      </c>
      <c r="O25" s="2"/>
      <c r="P25" s="2"/>
      <c r="Q25" s="2"/>
      <c r="R25" s="2"/>
      <c r="S25" s="2"/>
      <c r="T25" s="2"/>
      <c r="U25" s="2"/>
      <c r="V25" s="2"/>
      <c r="W25" s="2"/>
      <c r="X25" s="2"/>
      <c r="Y25" s="2"/>
      <c r="Z25" s="2"/>
    </row>
    <row r="26" spans="1:26" ht="13.5" customHeight="1" x14ac:dyDescent="0.2">
      <c r="A26" s="58" t="s">
        <v>163</v>
      </c>
      <c r="B26" s="58" t="s">
        <v>43</v>
      </c>
      <c r="C26" s="59" t="e">
        <f>SUMIFS('Variance Analysis'!C$30:C$45,'Variance Analysis'!$B$30:$B$45,'Variance Analysis'!$B40,'Variance Analysis'!$A$30:$A$45,'Variance Analysis'!$A$40)</f>
        <v>#REF!</v>
      </c>
      <c r="D26" s="59" t="e">
        <f>SUMIFS('Variance Analysis'!D$30:D$45,'Variance Analysis'!$B$30:$B$45,'Variance Analysis'!$B40,'Variance Analysis'!$A$30:$A$45,'Variance Analysis'!$A$40)</f>
        <v>#REF!</v>
      </c>
      <c r="E26" s="59" t="e">
        <f>SUMIFS('Variance Analysis'!E$30:E$45,'Variance Analysis'!$B$30:$B$45,'Variance Analysis'!$B40,'Variance Analysis'!$A$30:$A$45,'Variance Analysis'!$A$40)</f>
        <v>#REF!</v>
      </c>
      <c r="F26" s="59" t="e">
        <f>SUMIFS('Variance Analysis'!F$30:F$45,'Variance Analysis'!$B$30:$B$45,'Variance Analysis'!$B40,'Variance Analysis'!$A$30:$A$45,'Variance Analysis'!$A$40)</f>
        <v>#REF!</v>
      </c>
      <c r="G26" s="59" t="e">
        <f>SUMIFS('Variance Analysis'!G$30:G$45,'Variance Analysis'!$B$30:$B$45,'Variance Analysis'!$B40,'Variance Analysis'!$A$30:$A$45,'Variance Analysis'!$A$40)</f>
        <v>#REF!</v>
      </c>
      <c r="H26" s="59" t="e">
        <f>SUMIFS('Variance Analysis'!H$30:H$45,'Variance Analysis'!$B$30:$B$45,'Variance Analysis'!$B40,'Variance Analysis'!$A$30:$A$45,'Variance Analysis'!$A$40)</f>
        <v>#REF!</v>
      </c>
      <c r="I26" s="59" t="e">
        <f>SUMIFS('Variance Analysis'!I$30:I$45,'Variance Analysis'!$B$30:$B$45,'Variance Analysis'!$B40,'Variance Analysis'!$A$30:$A$45,'Variance Analysis'!$A$40)</f>
        <v>#REF!</v>
      </c>
      <c r="J26" s="59" t="e">
        <f>SUMIFS('Variance Analysis'!J$30:J$45,'Variance Analysis'!$B$30:$B$45,'Variance Analysis'!$B40,'Variance Analysis'!$A$30:$A$45,'Variance Analysis'!$A$40)</f>
        <v>#REF!</v>
      </c>
      <c r="K26" s="59" t="e">
        <f>SUMIFS('Variance Analysis'!K$30:K$45,'Variance Analysis'!$B$30:$B$45,'Variance Analysis'!$B40,'Variance Analysis'!$A$30:$A$45,'Variance Analysis'!$A$40)</f>
        <v>#REF!</v>
      </c>
      <c r="L26" s="59" t="e">
        <f>SUMIFS('Variance Analysis'!L$30:L$45,'Variance Analysis'!$B$30:$B$45,'Variance Analysis'!$B40,'Variance Analysis'!$A$30:$A$45,'Variance Analysis'!$A$40)</f>
        <v>#REF!</v>
      </c>
      <c r="M26" s="59" t="e">
        <f>SUMIFS('Variance Analysis'!M$30:M$45,'Variance Analysis'!$B$30:$B$45,'Variance Analysis'!$B40,'Variance Analysis'!$A$30:$A$45,'Variance Analysis'!$A$40)</f>
        <v>#REF!</v>
      </c>
      <c r="N26" s="59" t="e">
        <f>SUMIFS('Variance Analysis'!N$30:N$45,'Variance Analysis'!$B$30:$B$45,'Variance Analysis'!$B40,'Variance Analysis'!$A$30:$A$45,'Variance Analysis'!$A$40)</f>
        <v>#REF!</v>
      </c>
      <c r="O26" s="2"/>
      <c r="P26" s="2"/>
      <c r="Q26" s="2"/>
      <c r="R26" s="2"/>
      <c r="S26" s="2"/>
      <c r="T26" s="2"/>
      <c r="U26" s="2"/>
      <c r="V26" s="2"/>
      <c r="W26" s="2"/>
      <c r="X26" s="2"/>
      <c r="Y26" s="2"/>
      <c r="Z26" s="2"/>
    </row>
    <row r="27" spans="1:26" ht="13.5" customHeight="1" thickBot="1" x14ac:dyDescent="0.25">
      <c r="A27" s="58" t="s">
        <v>145</v>
      </c>
      <c r="B27" s="58" t="s">
        <v>172</v>
      </c>
      <c r="C27" s="69" t="e">
        <f>#REF!</f>
        <v>#REF!</v>
      </c>
      <c r="D27" s="69" t="e">
        <f>#REF!</f>
        <v>#REF!</v>
      </c>
      <c r="E27" s="69" t="e">
        <f>#REF!</f>
        <v>#REF!</v>
      </c>
      <c r="F27" s="69" t="e">
        <f>#REF!</f>
        <v>#REF!</v>
      </c>
      <c r="G27" s="69" t="e">
        <f>#REF!</f>
        <v>#REF!</v>
      </c>
      <c r="H27" s="69" t="e">
        <f>#REF!</f>
        <v>#REF!</v>
      </c>
      <c r="I27" s="69" t="e">
        <f>#REF!</f>
        <v>#REF!</v>
      </c>
      <c r="J27" s="69" t="e">
        <f>#REF!</f>
        <v>#REF!</v>
      </c>
      <c r="K27" s="69" t="e">
        <f>#REF!</f>
        <v>#REF!</v>
      </c>
      <c r="L27" s="69" t="e">
        <f>#REF!</f>
        <v>#REF!</v>
      </c>
      <c r="M27" s="69" t="e">
        <f>#REF!</f>
        <v>#REF!</v>
      </c>
      <c r="N27" s="69" t="e">
        <f>#REF!</f>
        <v>#REF!</v>
      </c>
      <c r="O27" s="2"/>
      <c r="P27" s="2"/>
      <c r="Q27" s="2"/>
      <c r="R27" s="2"/>
      <c r="S27" s="2"/>
      <c r="T27" s="2"/>
      <c r="U27" s="2"/>
      <c r="V27" s="2"/>
      <c r="W27" s="2"/>
      <c r="X27" s="2"/>
      <c r="Y27" s="2"/>
      <c r="Z27" s="2"/>
    </row>
    <row r="28" spans="1:26" ht="13.5" customHeight="1" thickTop="1" thickBot="1" x14ac:dyDescent="0.25">
      <c r="A28" s="14" t="s">
        <v>173</v>
      </c>
      <c r="B28" s="15" t="s">
        <v>174</v>
      </c>
      <c r="C28" s="16" t="e">
        <f>SUM(C24:C26)/(C27*1000)</f>
        <v>#REF!</v>
      </c>
      <c r="D28" s="16" t="e">
        <f>SUM($C$24:D26)/(SUM($C$27:D27)*1000)</f>
        <v>#REF!</v>
      </c>
      <c r="E28" s="16" t="e">
        <f>SUM($C$24:E26)/(SUM($C$27:E27)*1000)</f>
        <v>#REF!</v>
      </c>
      <c r="F28" s="16" t="e">
        <f>SUM($C$24:F26)/(SUM($C$27:F27)*1000)</f>
        <v>#REF!</v>
      </c>
      <c r="G28" s="16" t="e">
        <f>SUM($C$24:G26)/(SUM($C$27:G27)*1000)</f>
        <v>#REF!</v>
      </c>
      <c r="H28" s="16" t="e">
        <f>SUM($C$24:H26)/(SUM($C$27:H27)*1000)</f>
        <v>#REF!</v>
      </c>
      <c r="I28" s="16" t="e">
        <f>SUM($C$24:I26)/(SUM($C$27:I27)*1000)</f>
        <v>#REF!</v>
      </c>
      <c r="J28" s="16" t="e">
        <f>SUM($C$24:J26)/(SUM($C$27:J27)*1000)</f>
        <v>#REF!</v>
      </c>
      <c r="K28" s="16" t="e">
        <f>SUM($C$24:K26)/(SUM($C$27:K27)*1000)</f>
        <v>#REF!</v>
      </c>
      <c r="L28" s="16" t="e">
        <f>SUM($C$24:L26)/(SUM($C$27:L27)*1000)</f>
        <v>#REF!</v>
      </c>
      <c r="M28" s="16" t="e">
        <f>SUM($C$24:M26)/(SUM($C$27:M27)*1000)</f>
        <v>#REF!</v>
      </c>
      <c r="N28" s="16" t="e">
        <f>SUM($C$24:N26)/(SUM($C$27:N27)*1000)</f>
        <v>#REF!</v>
      </c>
      <c r="O28" s="2"/>
      <c r="P28" s="2"/>
      <c r="Q28" s="2"/>
      <c r="R28" s="2"/>
      <c r="S28" s="2"/>
      <c r="T28" s="2"/>
      <c r="U28" s="2"/>
      <c r="V28" s="2"/>
      <c r="W28" s="2"/>
      <c r="X28" s="2"/>
      <c r="Y28" s="2"/>
      <c r="Z28" s="2"/>
    </row>
    <row r="29" spans="1:26" ht="13.5" customHeight="1" x14ac:dyDescent="0.2">
      <c r="A29" s="1"/>
      <c r="B29" s="2"/>
      <c r="C29" s="19"/>
      <c r="D29" s="19"/>
      <c r="E29" s="19"/>
      <c r="F29" s="19"/>
      <c r="G29" s="19"/>
      <c r="H29" s="19"/>
      <c r="I29" s="19"/>
      <c r="J29" s="19"/>
      <c r="K29" s="19"/>
      <c r="L29" s="19"/>
      <c r="M29" s="19"/>
      <c r="N29" s="19"/>
      <c r="O29" s="2"/>
      <c r="P29" s="2"/>
      <c r="Q29" s="2"/>
      <c r="R29" s="2"/>
      <c r="S29" s="2"/>
      <c r="T29" s="2"/>
      <c r="U29" s="2"/>
      <c r="V29" s="2"/>
      <c r="W29" s="2"/>
      <c r="X29" s="2"/>
      <c r="Y29" s="2"/>
      <c r="Z29" s="2"/>
    </row>
    <row r="30" spans="1:26" s="33" customFormat="1" ht="13.5" customHeight="1" x14ac:dyDescent="0.2">
      <c r="A30" s="28" t="s">
        <v>177</v>
      </c>
      <c r="B30" s="28"/>
      <c r="C30" s="40"/>
      <c r="D30" s="40"/>
      <c r="E30" s="40"/>
      <c r="F30" s="40"/>
      <c r="G30" s="21"/>
      <c r="H30" s="21"/>
      <c r="I30" s="21"/>
      <c r="J30" s="21"/>
      <c r="K30" s="21"/>
      <c r="L30" s="21"/>
      <c r="M30" s="21"/>
      <c r="N30" s="21"/>
      <c r="O30" s="21"/>
      <c r="P30" s="21"/>
      <c r="Q30" s="21"/>
      <c r="R30" s="21"/>
      <c r="S30" s="21"/>
      <c r="T30" s="21"/>
      <c r="U30" s="21"/>
      <c r="V30" s="21"/>
      <c r="W30" s="21"/>
      <c r="X30" s="21"/>
      <c r="Y30" s="21"/>
      <c r="Z30" s="21"/>
    </row>
    <row r="31" spans="1:26" s="33" customFormat="1" ht="13.5" customHeight="1" x14ac:dyDescent="0.2">
      <c r="A31" s="28" t="s">
        <v>170</v>
      </c>
      <c r="B31" s="28" t="s">
        <v>171</v>
      </c>
      <c r="C31" s="61" t="s">
        <v>128</v>
      </c>
      <c r="D31" s="61" t="s">
        <v>129</v>
      </c>
      <c r="E31" s="61" t="s">
        <v>130</v>
      </c>
      <c r="F31" s="61" t="s">
        <v>131</v>
      </c>
      <c r="G31" s="61" t="s">
        <v>132</v>
      </c>
      <c r="H31" s="61" t="s">
        <v>133</v>
      </c>
      <c r="I31" s="61" t="s">
        <v>134</v>
      </c>
      <c r="J31" s="61" t="s">
        <v>135</v>
      </c>
      <c r="K31" s="61" t="s">
        <v>136</v>
      </c>
      <c r="L31" s="61" t="s">
        <v>137</v>
      </c>
      <c r="M31" s="61" t="s">
        <v>138</v>
      </c>
      <c r="N31" s="61" t="s">
        <v>139</v>
      </c>
      <c r="O31" s="21"/>
      <c r="P31" s="21"/>
      <c r="Q31" s="21"/>
      <c r="R31" s="21"/>
      <c r="S31" s="21"/>
      <c r="T31" s="21"/>
      <c r="U31" s="21"/>
      <c r="V31" s="21"/>
      <c r="W31" s="21"/>
      <c r="X31" s="21"/>
      <c r="Y31" s="21"/>
      <c r="Z31" s="21"/>
    </row>
    <row r="32" spans="1:26" ht="13.5" customHeight="1" x14ac:dyDescent="0.2">
      <c r="A32" s="58" t="s">
        <v>161</v>
      </c>
      <c r="B32" s="58" t="s">
        <v>43</v>
      </c>
      <c r="C32" s="59" t="e">
        <f>SUMIFS('Variance Analysis'!C$42:C$45,'Variance Analysis'!$B$42:$B$45,'Variance Analysis'!$B$45)</f>
        <v>#REF!</v>
      </c>
      <c r="D32" s="59" t="e">
        <f>SUMIFS('Variance Analysis'!D$42:D$45,'Variance Analysis'!$B$42:$B$45,'Variance Analysis'!$B$45)</f>
        <v>#REF!</v>
      </c>
      <c r="E32" s="59" t="e">
        <f>SUMIFS('Variance Analysis'!E$42:E$45,'Variance Analysis'!$B$42:$B$45,'Variance Analysis'!$B$45)</f>
        <v>#REF!</v>
      </c>
      <c r="F32" s="59" t="e">
        <f>SUMIFS('Variance Analysis'!F$42:F$45,'Variance Analysis'!$B$42:$B$45,'Variance Analysis'!$B$45)</f>
        <v>#REF!</v>
      </c>
      <c r="G32" s="59" t="e">
        <f>SUMIFS('Variance Analysis'!G$42:G$45,'Variance Analysis'!$B$42:$B$45,'Variance Analysis'!$B$45)</f>
        <v>#REF!</v>
      </c>
      <c r="H32" s="59" t="e">
        <f>SUMIFS('Variance Analysis'!H$42:H$45,'Variance Analysis'!$B$42:$B$45,'Variance Analysis'!$B$45)</f>
        <v>#REF!</v>
      </c>
      <c r="I32" s="59" t="e">
        <f>SUMIFS('Variance Analysis'!I$42:I$45,'Variance Analysis'!$B$42:$B$45,'Variance Analysis'!$B$45)</f>
        <v>#REF!</v>
      </c>
      <c r="J32" s="59" t="e">
        <f>SUMIFS('Variance Analysis'!J$42:J$45,'Variance Analysis'!$B$42:$B$45,'Variance Analysis'!$B$45)</f>
        <v>#REF!</v>
      </c>
      <c r="K32" s="59" t="e">
        <f>SUMIFS('Variance Analysis'!K$42:K$45,'Variance Analysis'!$B$42:$B$45,'Variance Analysis'!$B$45)</f>
        <v>#REF!</v>
      </c>
      <c r="L32" s="59" t="e">
        <f>SUMIFS('Variance Analysis'!L$42:L$45,'Variance Analysis'!$B$42:$B$45,'Variance Analysis'!$B$45)</f>
        <v>#REF!</v>
      </c>
      <c r="M32" s="59" t="e">
        <f>SUMIFS('Variance Analysis'!M$42:M$45,'Variance Analysis'!$B$42:$B$45,'Variance Analysis'!$B$45)</f>
        <v>#REF!</v>
      </c>
      <c r="N32" s="59" t="e">
        <f>SUMIFS('Variance Analysis'!N$42:N$45,'Variance Analysis'!$B$42:$B$45,'Variance Analysis'!$B$45)</f>
        <v>#REF!</v>
      </c>
      <c r="O32" s="2"/>
      <c r="P32" s="2"/>
      <c r="Q32" s="2"/>
      <c r="R32" s="2"/>
      <c r="S32" s="2"/>
      <c r="T32" s="2"/>
      <c r="U32" s="2"/>
      <c r="V32" s="2"/>
      <c r="W32" s="2"/>
      <c r="X32" s="2"/>
      <c r="Y32" s="2"/>
      <c r="Z32" s="2"/>
    </row>
    <row r="33" spans="1:26" ht="13.5" customHeight="1" x14ac:dyDescent="0.2">
      <c r="A33" s="58" t="s">
        <v>162</v>
      </c>
      <c r="B33" s="58" t="s">
        <v>43</v>
      </c>
      <c r="C33" s="59" t="e">
        <f>SUMIFS('Variance Analysis'!C$42:C$45,'Variance Analysis'!$B$42:$B$45,'Variance Analysis'!$B$43)</f>
        <v>#REF!</v>
      </c>
      <c r="D33" s="59" t="e">
        <f>SUMIFS('Variance Analysis'!D$42:D$45,'Variance Analysis'!$B$42:$B$45,'Variance Analysis'!$B$43)</f>
        <v>#REF!</v>
      </c>
      <c r="E33" s="59" t="e">
        <f>SUMIFS('Variance Analysis'!E$42:E$45,'Variance Analysis'!$B$42:$B$45,'Variance Analysis'!$B$43)</f>
        <v>#REF!</v>
      </c>
      <c r="F33" s="59" t="e">
        <f>SUMIFS('Variance Analysis'!F$42:F$45,'Variance Analysis'!$B$42:$B$45,'Variance Analysis'!$B$43)</f>
        <v>#REF!</v>
      </c>
      <c r="G33" s="59" t="e">
        <f>SUMIFS('Variance Analysis'!G$42:G$45,'Variance Analysis'!$B$42:$B$45,'Variance Analysis'!$B$43)</f>
        <v>#REF!</v>
      </c>
      <c r="H33" s="59" t="e">
        <f>SUMIFS('Variance Analysis'!H$42:H$45,'Variance Analysis'!$B$42:$B$45,'Variance Analysis'!$B$43)</f>
        <v>#REF!</v>
      </c>
      <c r="I33" s="59" t="e">
        <f>SUMIFS('Variance Analysis'!I$42:I$45,'Variance Analysis'!$B$42:$B$45,'Variance Analysis'!$B$43)</f>
        <v>#REF!</v>
      </c>
      <c r="J33" s="59" t="e">
        <f>SUMIFS('Variance Analysis'!J$42:J$45,'Variance Analysis'!$B$42:$B$45,'Variance Analysis'!$B$43)</f>
        <v>#REF!</v>
      </c>
      <c r="K33" s="59" t="e">
        <f>SUMIFS('Variance Analysis'!K$42:K$45,'Variance Analysis'!$B$42:$B$45,'Variance Analysis'!$B$43)</f>
        <v>#REF!</v>
      </c>
      <c r="L33" s="59" t="e">
        <f>SUMIFS('Variance Analysis'!L$42:L$45,'Variance Analysis'!$B$42:$B$45,'Variance Analysis'!$B$43)</f>
        <v>#REF!</v>
      </c>
      <c r="M33" s="59" t="e">
        <f>SUMIFS('Variance Analysis'!M$42:M$45,'Variance Analysis'!$B$42:$B$45,'Variance Analysis'!$B$43)</f>
        <v>#REF!</v>
      </c>
      <c r="N33" s="59" t="e">
        <f>SUMIFS('Variance Analysis'!N$42:N$45,'Variance Analysis'!$B$42:$B$45,'Variance Analysis'!$B$43)</f>
        <v>#REF!</v>
      </c>
      <c r="O33" s="2"/>
      <c r="P33" s="2"/>
      <c r="Q33" s="2"/>
      <c r="R33" s="2"/>
      <c r="S33" s="2"/>
      <c r="T33" s="2"/>
      <c r="U33" s="2"/>
      <c r="V33" s="2"/>
      <c r="W33" s="2"/>
      <c r="X33" s="2"/>
      <c r="Y33" s="2"/>
      <c r="Z33" s="2"/>
    </row>
    <row r="34" spans="1:26" ht="13.5" customHeight="1" x14ac:dyDescent="0.2">
      <c r="A34" s="58" t="s">
        <v>163</v>
      </c>
      <c r="B34" s="58" t="s">
        <v>43</v>
      </c>
      <c r="C34" s="59" t="e">
        <f>SUMIFS('Variance Analysis'!C$42:C$45,'Variance Analysis'!$B$42:$B$45,'Variance Analysis'!$B$44)</f>
        <v>#REF!</v>
      </c>
      <c r="D34" s="59" t="e">
        <f>SUMIFS('Variance Analysis'!D$42:D$45,'Variance Analysis'!$B$42:$B$45,'Variance Analysis'!$B$44)</f>
        <v>#REF!</v>
      </c>
      <c r="E34" s="59" t="e">
        <f>SUMIFS('Variance Analysis'!E$42:E$45,'Variance Analysis'!$B$42:$B$45,'Variance Analysis'!$B$44)</f>
        <v>#REF!</v>
      </c>
      <c r="F34" s="59" t="e">
        <f>SUMIFS('Variance Analysis'!F$42:F$45,'Variance Analysis'!$B$42:$B$45,'Variance Analysis'!$B$44)</f>
        <v>#REF!</v>
      </c>
      <c r="G34" s="59" t="e">
        <f>SUMIFS('Variance Analysis'!G$42:G$45,'Variance Analysis'!$B$42:$B$45,'Variance Analysis'!$B$44)</f>
        <v>#REF!</v>
      </c>
      <c r="H34" s="59" t="e">
        <f>SUMIFS('Variance Analysis'!H$42:H$45,'Variance Analysis'!$B$42:$B$45,'Variance Analysis'!$B$44)</f>
        <v>#REF!</v>
      </c>
      <c r="I34" s="59" t="e">
        <f>SUMIFS('Variance Analysis'!I$42:I$45,'Variance Analysis'!$B$42:$B$45,'Variance Analysis'!$B$44)</f>
        <v>#REF!</v>
      </c>
      <c r="J34" s="59" t="e">
        <f>SUMIFS('Variance Analysis'!J$42:J$45,'Variance Analysis'!$B$42:$B$45,'Variance Analysis'!$B$44)</f>
        <v>#REF!</v>
      </c>
      <c r="K34" s="59" t="e">
        <f>SUMIFS('Variance Analysis'!K$42:K$45,'Variance Analysis'!$B$42:$B$45,'Variance Analysis'!$B$44)</f>
        <v>#REF!</v>
      </c>
      <c r="L34" s="59" t="e">
        <f>SUMIFS('Variance Analysis'!L$42:L$45,'Variance Analysis'!$B$42:$B$45,'Variance Analysis'!$B$44)</f>
        <v>#REF!</v>
      </c>
      <c r="M34" s="59" t="e">
        <f>SUMIFS('Variance Analysis'!M$42:M$45,'Variance Analysis'!$B$42:$B$45,'Variance Analysis'!$B$44)</f>
        <v>#REF!</v>
      </c>
      <c r="N34" s="59" t="e">
        <f>SUMIFS('Variance Analysis'!N$42:N$45,'Variance Analysis'!$B$42:$B$45,'Variance Analysis'!$B$44)</f>
        <v>#REF!</v>
      </c>
      <c r="O34" s="2"/>
      <c r="P34" s="2"/>
      <c r="Q34" s="2"/>
      <c r="R34" s="2"/>
      <c r="S34" s="2"/>
      <c r="T34" s="2"/>
      <c r="U34" s="2"/>
      <c r="V34" s="2"/>
      <c r="W34" s="2"/>
      <c r="X34" s="2"/>
      <c r="Y34" s="2"/>
      <c r="Z34" s="2"/>
    </row>
    <row r="35" spans="1:26" ht="13.5" customHeight="1" x14ac:dyDescent="0.2">
      <c r="A35" s="58" t="s">
        <v>140</v>
      </c>
      <c r="B35" s="58" t="s">
        <v>172</v>
      </c>
      <c r="C35" s="69" t="e">
        <f>#REF!</f>
        <v>#REF!</v>
      </c>
      <c r="D35" s="69" t="e">
        <f>#REF!</f>
        <v>#REF!</v>
      </c>
      <c r="E35" s="69" t="e">
        <f>#REF!</f>
        <v>#REF!</v>
      </c>
      <c r="F35" s="69" t="e">
        <f>#REF!</f>
        <v>#REF!</v>
      </c>
      <c r="G35" s="69" t="e">
        <f>#REF!</f>
        <v>#REF!</v>
      </c>
      <c r="H35" s="69" t="e">
        <f>#REF!</f>
        <v>#REF!</v>
      </c>
      <c r="I35" s="69" t="e">
        <f>#REF!</f>
        <v>#REF!</v>
      </c>
      <c r="J35" s="69" t="e">
        <f>#REF!</f>
        <v>#REF!</v>
      </c>
      <c r="K35" s="69" t="e">
        <f>#REF!</f>
        <v>#REF!</v>
      </c>
      <c r="L35" s="69" t="e">
        <f>#REF!</f>
        <v>#REF!</v>
      </c>
      <c r="M35" s="69" t="e">
        <f>#REF!</f>
        <v>#REF!</v>
      </c>
      <c r="N35" s="69" t="e">
        <f>#REF!</f>
        <v>#REF!</v>
      </c>
      <c r="O35" s="2"/>
      <c r="P35" s="2"/>
      <c r="Q35" s="2"/>
      <c r="R35" s="2"/>
      <c r="S35" s="2"/>
      <c r="T35" s="2"/>
      <c r="U35" s="2"/>
      <c r="V35" s="2"/>
      <c r="W35" s="2"/>
      <c r="X35" s="2"/>
      <c r="Y35" s="2"/>
      <c r="Z35" s="2"/>
    </row>
    <row r="36" spans="1:26" ht="13.5" customHeight="1" x14ac:dyDescent="0.2">
      <c r="A36" s="58" t="s">
        <v>144</v>
      </c>
      <c r="B36" s="58" t="s">
        <v>172</v>
      </c>
      <c r="C36" s="69" t="e">
        <f>#REF!</f>
        <v>#REF!</v>
      </c>
      <c r="D36" s="69" t="e">
        <f>#REF!</f>
        <v>#REF!</v>
      </c>
      <c r="E36" s="69" t="e">
        <f>#REF!</f>
        <v>#REF!</v>
      </c>
      <c r="F36" s="69" t="e">
        <f>#REF!</f>
        <v>#REF!</v>
      </c>
      <c r="G36" s="69" t="e">
        <f>#REF!</f>
        <v>#REF!</v>
      </c>
      <c r="H36" s="69" t="e">
        <f>#REF!</f>
        <v>#REF!</v>
      </c>
      <c r="I36" s="69" t="e">
        <f>#REF!</f>
        <v>#REF!</v>
      </c>
      <c r="J36" s="69" t="e">
        <f>#REF!</f>
        <v>#REF!</v>
      </c>
      <c r="K36" s="69" t="e">
        <f>#REF!</f>
        <v>#REF!</v>
      </c>
      <c r="L36" s="69" t="e">
        <f>#REF!</f>
        <v>#REF!</v>
      </c>
      <c r="M36" s="69" t="e">
        <f>#REF!</f>
        <v>#REF!</v>
      </c>
      <c r="N36" s="69" t="e">
        <f>#REF!</f>
        <v>#REF!</v>
      </c>
      <c r="O36" s="2"/>
      <c r="P36" s="2"/>
      <c r="Q36" s="2"/>
      <c r="R36" s="2"/>
      <c r="S36" s="2"/>
      <c r="T36" s="2"/>
      <c r="U36" s="2"/>
      <c r="V36" s="2"/>
      <c r="W36" s="2"/>
      <c r="X36" s="2"/>
      <c r="Y36" s="2"/>
      <c r="Z36" s="2"/>
    </row>
    <row r="37" spans="1:26" ht="13.5" customHeight="1" thickBot="1" x14ac:dyDescent="0.25">
      <c r="A37" s="58" t="s">
        <v>145</v>
      </c>
      <c r="B37" s="58" t="s">
        <v>172</v>
      </c>
      <c r="C37" s="69" t="e">
        <f>#REF!</f>
        <v>#REF!</v>
      </c>
      <c r="D37" s="69" t="e">
        <f>#REF!</f>
        <v>#REF!</v>
      </c>
      <c r="E37" s="69" t="e">
        <f>#REF!</f>
        <v>#REF!</v>
      </c>
      <c r="F37" s="69" t="e">
        <f>#REF!</f>
        <v>#REF!</v>
      </c>
      <c r="G37" s="69" t="e">
        <f>#REF!</f>
        <v>#REF!</v>
      </c>
      <c r="H37" s="69" t="e">
        <f>#REF!</f>
        <v>#REF!</v>
      </c>
      <c r="I37" s="69" t="e">
        <f>#REF!</f>
        <v>#REF!</v>
      </c>
      <c r="J37" s="69" t="e">
        <f>#REF!</f>
        <v>#REF!</v>
      </c>
      <c r="K37" s="69" t="e">
        <f>#REF!</f>
        <v>#REF!</v>
      </c>
      <c r="L37" s="69" t="e">
        <f>#REF!</f>
        <v>#REF!</v>
      </c>
      <c r="M37" s="69" t="e">
        <f>#REF!</f>
        <v>#REF!</v>
      </c>
      <c r="N37" s="69" t="e">
        <f>#REF!</f>
        <v>#REF!</v>
      </c>
      <c r="O37" s="2"/>
      <c r="P37" s="2"/>
      <c r="Q37" s="2"/>
      <c r="R37" s="2"/>
      <c r="S37" s="2"/>
      <c r="T37" s="2"/>
      <c r="U37" s="2"/>
      <c r="V37" s="2"/>
      <c r="W37" s="2"/>
      <c r="X37" s="2"/>
      <c r="Y37" s="2"/>
      <c r="Z37" s="2"/>
    </row>
    <row r="38" spans="1:26" ht="13.5" customHeight="1" thickTop="1" thickBot="1" x14ac:dyDescent="0.25">
      <c r="A38" s="14" t="s">
        <v>173</v>
      </c>
      <c r="B38" s="15" t="s">
        <v>174</v>
      </c>
      <c r="C38" s="16" t="e">
        <f>SUM($C$32:C34)/(SUM($C$35:C37)*1000)</f>
        <v>#REF!</v>
      </c>
      <c r="D38" s="16" t="e">
        <f>SUM($C$32:D34)/(SUM($C$35:D37)*1000)</f>
        <v>#REF!</v>
      </c>
      <c r="E38" s="16" t="e">
        <f>SUM($C$32:E34)/(SUM($C$35:E37)*1000)</f>
        <v>#REF!</v>
      </c>
      <c r="F38" s="16" t="e">
        <f>SUM($C$32:F34)/(SUM($C$35:F37)*1000)</f>
        <v>#REF!</v>
      </c>
      <c r="G38" s="16" t="e">
        <f>SUM($C$32:G34)/(SUM($C$35:G37)*1000)</f>
        <v>#REF!</v>
      </c>
      <c r="H38" s="16" t="e">
        <f>SUM($C$32:H34)/(SUM($C$35:H37)*1000)</f>
        <v>#REF!</v>
      </c>
      <c r="I38" s="16" t="e">
        <f>SUM($C$32:I34)/(SUM($C$35:I37)*1000)</f>
        <v>#REF!</v>
      </c>
      <c r="J38" s="16" t="e">
        <f>SUM($C$32:J34)/(SUM($C$35:J37)*1000)</f>
        <v>#REF!</v>
      </c>
      <c r="K38" s="16" t="e">
        <f>SUM($C$32:K34)/(SUM($C$35:K37)*1000)</f>
        <v>#REF!</v>
      </c>
      <c r="L38" s="16" t="e">
        <f>SUM($C$32:L34)/(SUM($C$35:L37)*1000)</f>
        <v>#REF!</v>
      </c>
      <c r="M38" s="16" t="e">
        <f>SUM($C$32:M34)/(SUM($C$35:M37)*1000)</f>
        <v>#REF!</v>
      </c>
      <c r="N38" s="16" t="e">
        <f>SUM($C$32:N34)/(SUM($C$35:N37)*1000)</f>
        <v>#REF!</v>
      </c>
      <c r="O38" s="2"/>
      <c r="P38" s="2"/>
      <c r="Q38" s="2"/>
      <c r="R38" s="2"/>
      <c r="S38" s="2"/>
      <c r="T38" s="2"/>
      <c r="U38" s="2"/>
      <c r="V38" s="2"/>
      <c r="W38" s="2"/>
      <c r="X38" s="2"/>
      <c r="Y38" s="2"/>
      <c r="Z38" s="2"/>
    </row>
    <row r="39" spans="1:26" ht="13.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s="33" customFormat="1" ht="13.5" customHeight="1" x14ac:dyDescent="0.2">
      <c r="A40" s="28" t="s">
        <v>178</v>
      </c>
      <c r="B40" s="28"/>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s="33" customFormat="1" ht="13.5" customHeight="1" x14ac:dyDescent="0.2">
      <c r="A41" s="28" t="s">
        <v>170</v>
      </c>
      <c r="B41" s="28"/>
      <c r="C41" s="29" t="s">
        <v>128</v>
      </c>
      <c r="D41" s="29" t="s">
        <v>129</v>
      </c>
      <c r="E41" s="29" t="s">
        <v>130</v>
      </c>
      <c r="F41" s="29" t="s">
        <v>131</v>
      </c>
      <c r="G41" s="29" t="s">
        <v>132</v>
      </c>
      <c r="H41" s="29" t="s">
        <v>133</v>
      </c>
      <c r="I41" s="29" t="s">
        <v>134</v>
      </c>
      <c r="J41" s="29" t="s">
        <v>135</v>
      </c>
      <c r="K41" s="29" t="s">
        <v>136</v>
      </c>
      <c r="L41" s="29" t="s">
        <v>137</v>
      </c>
      <c r="M41" s="29" t="s">
        <v>138</v>
      </c>
      <c r="N41" s="29" t="s">
        <v>139</v>
      </c>
      <c r="O41" s="21"/>
      <c r="P41" s="21"/>
      <c r="Q41" s="21"/>
      <c r="R41" s="21"/>
      <c r="S41" s="21"/>
      <c r="T41" s="21"/>
      <c r="U41" s="21"/>
      <c r="V41" s="21"/>
      <c r="W41" s="21"/>
      <c r="X41" s="21"/>
      <c r="Y41" s="21"/>
      <c r="Z41" s="21"/>
    </row>
    <row r="42" spans="1:26" ht="13.5" customHeight="1" x14ac:dyDescent="0.2">
      <c r="A42" s="58" t="s">
        <v>161</v>
      </c>
      <c r="B42" s="58" t="s">
        <v>43</v>
      </c>
      <c r="C42" s="59" t="e">
        <f>SUMIFS('Variance Analysis'!C$9:C$24,'Variance Analysis'!$B$9:$B$24,'Variance Analysis'!$B$12,'Variance Analysis'!$A$9:$A$24,'Variance Analysis'!$A$12)</f>
        <v>#REF!</v>
      </c>
      <c r="D42" s="59" t="e">
        <f>SUMIFS('Variance Analysis'!D$9:D$24,'Variance Analysis'!$B$9:$B$24,'Variance Analysis'!$B$12,'Variance Analysis'!$A$9:$A$24,'Variance Analysis'!$A$12)</f>
        <v>#REF!</v>
      </c>
      <c r="E42" s="59" t="e">
        <f>SUMIFS('Variance Analysis'!E$9:E$24,'Variance Analysis'!$B$9:$B$24,'Variance Analysis'!$B$12,'Variance Analysis'!$A$9:$A$24,'Variance Analysis'!$A$12)</f>
        <v>#REF!</v>
      </c>
      <c r="F42" s="59" t="e">
        <f>SUMIFS('Variance Analysis'!F$9:F$24,'Variance Analysis'!$B$9:$B$24,'Variance Analysis'!$B$12,'Variance Analysis'!$A$9:$A$24,'Variance Analysis'!$A$12)</f>
        <v>#REF!</v>
      </c>
      <c r="G42" s="59" t="e">
        <f>SUMIFS('Variance Analysis'!G$9:G$24,'Variance Analysis'!$B$9:$B$24,'Variance Analysis'!$B$12,'Variance Analysis'!$A$9:$A$24,'Variance Analysis'!$A$12)</f>
        <v>#REF!</v>
      </c>
      <c r="H42" s="59" t="e">
        <f>SUMIFS('Variance Analysis'!H$9:H$24,'Variance Analysis'!$B$9:$B$24,'Variance Analysis'!$B$12,'Variance Analysis'!$A$9:$A$24,'Variance Analysis'!$A$12)</f>
        <v>#REF!</v>
      </c>
      <c r="I42" s="59" t="e">
        <f>SUMIFS('Variance Analysis'!I$9:I$24,'Variance Analysis'!$B$9:$B$24,'Variance Analysis'!$B$12,'Variance Analysis'!$A$9:$A$24,'Variance Analysis'!$A$12)</f>
        <v>#REF!</v>
      </c>
      <c r="J42" s="59" t="e">
        <f>SUMIFS('Variance Analysis'!J$9:J$24,'Variance Analysis'!$B$9:$B$24,'Variance Analysis'!$B$12,'Variance Analysis'!$A$9:$A$24,'Variance Analysis'!$A$12)</f>
        <v>#REF!</v>
      </c>
      <c r="K42" s="59" t="e">
        <f>SUMIFS('Variance Analysis'!K$9:K$24,'Variance Analysis'!$B$9:$B$24,'Variance Analysis'!$B$12,'Variance Analysis'!$A$9:$A$24,'Variance Analysis'!$A$12)</f>
        <v>#REF!</v>
      </c>
      <c r="L42" s="59" t="e">
        <f>SUMIFS('Variance Analysis'!L$9:L$24,'Variance Analysis'!$B$9:$B$24,'Variance Analysis'!$B$12,'Variance Analysis'!$A$9:$A$24,'Variance Analysis'!$A$12)</f>
        <v>#REF!</v>
      </c>
      <c r="M42" s="59" t="e">
        <f>SUMIFS('Variance Analysis'!M$9:M$24,'Variance Analysis'!$B$9:$B$24,'Variance Analysis'!$B$12,'Variance Analysis'!$A$9:$A$24,'Variance Analysis'!$A$12)</f>
        <v>#REF!</v>
      </c>
      <c r="N42" s="59" t="e">
        <f>SUMIFS('Variance Analysis'!N$9:N$24,'Variance Analysis'!$B$9:$B$24,'Variance Analysis'!$B$12,'Variance Analysis'!$A$9:$A$24,'Variance Analysis'!$A$12)</f>
        <v>#REF!</v>
      </c>
      <c r="O42" s="2"/>
      <c r="P42" s="2"/>
      <c r="Q42" s="2"/>
      <c r="R42" s="2"/>
      <c r="S42" s="2"/>
      <c r="T42" s="2"/>
      <c r="U42" s="2"/>
      <c r="V42" s="2"/>
      <c r="W42" s="2"/>
      <c r="X42" s="2"/>
      <c r="Y42" s="2"/>
      <c r="Z42" s="2"/>
    </row>
    <row r="43" spans="1:26" ht="13.5" customHeight="1" x14ac:dyDescent="0.2">
      <c r="A43" s="58" t="s">
        <v>162</v>
      </c>
      <c r="B43" s="58" t="s">
        <v>43</v>
      </c>
      <c r="C43" s="59" t="e">
        <f>SUMIFS('Variance Analysis'!C$9:C$24,'Variance Analysis'!$B$9:$B$24,'Variance Analysis'!$B$10,'Variance Analysis'!$A$9:$A$24,'Variance Analysis'!$A$10)</f>
        <v>#REF!</v>
      </c>
      <c r="D43" s="59" t="e">
        <f>SUMIFS('Variance Analysis'!D$9:D$24,'Variance Analysis'!$B$9:$B$24,'Variance Analysis'!$B$10,'Variance Analysis'!$A$9:$A$24,'Variance Analysis'!$A$10)</f>
        <v>#REF!</v>
      </c>
      <c r="E43" s="59" t="e">
        <f>SUMIFS('Variance Analysis'!E$9:E$24,'Variance Analysis'!$B$9:$B$24,'Variance Analysis'!$B$10,'Variance Analysis'!$A$9:$A$24,'Variance Analysis'!$A$10)</f>
        <v>#REF!</v>
      </c>
      <c r="F43" s="59" t="e">
        <f>SUMIFS('Variance Analysis'!F$9:F$24,'Variance Analysis'!$B$9:$B$24,'Variance Analysis'!$B$10,'Variance Analysis'!$A$9:$A$24,'Variance Analysis'!$A$10)</f>
        <v>#REF!</v>
      </c>
      <c r="G43" s="59" t="e">
        <f>SUMIFS('Variance Analysis'!G$9:G$24,'Variance Analysis'!$B$9:$B$24,'Variance Analysis'!$B$10,'Variance Analysis'!$A$9:$A$24,'Variance Analysis'!$A$10)</f>
        <v>#REF!</v>
      </c>
      <c r="H43" s="59" t="e">
        <f>SUMIFS('Variance Analysis'!H$9:H$24,'Variance Analysis'!$B$9:$B$24,'Variance Analysis'!$B$10,'Variance Analysis'!$A$9:$A$24,'Variance Analysis'!$A$10)</f>
        <v>#REF!</v>
      </c>
      <c r="I43" s="59" t="e">
        <f>SUMIFS('Variance Analysis'!I$9:I$24,'Variance Analysis'!$B$9:$B$24,'Variance Analysis'!$B$10,'Variance Analysis'!$A$9:$A$24,'Variance Analysis'!$A$10)</f>
        <v>#REF!</v>
      </c>
      <c r="J43" s="59" t="e">
        <f>SUMIFS('Variance Analysis'!J$9:J$24,'Variance Analysis'!$B$9:$B$24,'Variance Analysis'!$B$10,'Variance Analysis'!$A$9:$A$24,'Variance Analysis'!$A$10)</f>
        <v>#REF!</v>
      </c>
      <c r="K43" s="59" t="e">
        <f>SUMIFS('Variance Analysis'!K$9:K$24,'Variance Analysis'!$B$9:$B$24,'Variance Analysis'!$B$10,'Variance Analysis'!$A$9:$A$24,'Variance Analysis'!$A$10)</f>
        <v>#REF!</v>
      </c>
      <c r="L43" s="59" t="e">
        <f>SUMIFS('Variance Analysis'!L$9:L$24,'Variance Analysis'!$B$9:$B$24,'Variance Analysis'!$B$10,'Variance Analysis'!$A$9:$A$24,'Variance Analysis'!$A$10)</f>
        <v>#REF!</v>
      </c>
      <c r="M43" s="59" t="e">
        <f>SUMIFS('Variance Analysis'!M$9:M$24,'Variance Analysis'!$B$9:$B$24,'Variance Analysis'!$B$10,'Variance Analysis'!$A$9:$A$24,'Variance Analysis'!$A$10)</f>
        <v>#REF!</v>
      </c>
      <c r="N43" s="59" t="e">
        <f>SUMIFS('Variance Analysis'!N$9:N$24,'Variance Analysis'!$B$9:$B$24,'Variance Analysis'!$B$10,'Variance Analysis'!$A$9:$A$24,'Variance Analysis'!$A$10)</f>
        <v>#REF!</v>
      </c>
      <c r="O43" s="2"/>
      <c r="P43" s="2"/>
      <c r="Q43" s="2"/>
      <c r="R43" s="2"/>
      <c r="S43" s="2"/>
      <c r="T43" s="2"/>
      <c r="U43" s="2"/>
      <c r="V43" s="2"/>
      <c r="W43" s="2"/>
      <c r="X43" s="2"/>
      <c r="Y43" s="2"/>
      <c r="Z43" s="2"/>
    </row>
    <row r="44" spans="1:26" ht="13.5" customHeight="1" x14ac:dyDescent="0.2">
      <c r="A44" s="58" t="s">
        <v>163</v>
      </c>
      <c r="B44" s="58" t="s">
        <v>43</v>
      </c>
      <c r="C44" s="59" t="e">
        <f>SUMIFS('Variance Analysis'!C$9:C$24,'Variance Analysis'!$B$9:$B$24,'Variance Analysis'!$B$11,'Variance Analysis'!$A$9:$A$24,'Variance Analysis'!$A$11)</f>
        <v>#REF!</v>
      </c>
      <c r="D44" s="59" t="e">
        <f>SUMIFS('Variance Analysis'!D$9:D$24,'Variance Analysis'!$B$9:$B$24,'Variance Analysis'!$B$11,'Variance Analysis'!$A$9:$A$24,'Variance Analysis'!$A$11)</f>
        <v>#REF!</v>
      </c>
      <c r="E44" s="59" t="e">
        <f>SUMIFS('Variance Analysis'!E$9:E$24,'Variance Analysis'!$B$9:$B$24,'Variance Analysis'!$B$11,'Variance Analysis'!$A$9:$A$24,'Variance Analysis'!$A$11)</f>
        <v>#REF!</v>
      </c>
      <c r="F44" s="59" t="e">
        <f>SUMIFS('Variance Analysis'!F$9:F$24,'Variance Analysis'!$B$9:$B$24,'Variance Analysis'!$B$11,'Variance Analysis'!$A$9:$A$24,'Variance Analysis'!$A$11)</f>
        <v>#REF!</v>
      </c>
      <c r="G44" s="59" t="e">
        <f>SUMIFS('Variance Analysis'!G$9:G$24,'Variance Analysis'!$B$9:$B$24,'Variance Analysis'!$B$11,'Variance Analysis'!$A$9:$A$24,'Variance Analysis'!$A$11)</f>
        <v>#REF!</v>
      </c>
      <c r="H44" s="59" t="e">
        <f>SUMIFS('Variance Analysis'!H$9:H$24,'Variance Analysis'!$B$9:$B$24,'Variance Analysis'!$B$11,'Variance Analysis'!$A$9:$A$24,'Variance Analysis'!$A$11)</f>
        <v>#REF!</v>
      </c>
      <c r="I44" s="59" t="e">
        <f>SUMIFS('Variance Analysis'!I$9:I$24,'Variance Analysis'!$B$9:$B$24,'Variance Analysis'!$B$11,'Variance Analysis'!$A$9:$A$24,'Variance Analysis'!$A$11)</f>
        <v>#REF!</v>
      </c>
      <c r="J44" s="59" t="e">
        <f>SUMIFS('Variance Analysis'!J$9:J$24,'Variance Analysis'!$B$9:$B$24,'Variance Analysis'!$B$11,'Variance Analysis'!$A$9:$A$24,'Variance Analysis'!$A$11)</f>
        <v>#REF!</v>
      </c>
      <c r="K44" s="59" t="e">
        <f>SUMIFS('Variance Analysis'!K$9:K$24,'Variance Analysis'!$B$9:$B$24,'Variance Analysis'!$B$11,'Variance Analysis'!$A$9:$A$24,'Variance Analysis'!$A$11)</f>
        <v>#REF!</v>
      </c>
      <c r="L44" s="59" t="e">
        <f>SUMIFS('Variance Analysis'!L$9:L$24,'Variance Analysis'!$B$9:$B$24,'Variance Analysis'!$B$11,'Variance Analysis'!$A$9:$A$24,'Variance Analysis'!$A$11)</f>
        <v>#REF!</v>
      </c>
      <c r="M44" s="59" t="e">
        <f>SUMIFS('Variance Analysis'!M$9:M$24,'Variance Analysis'!$B$9:$B$24,'Variance Analysis'!$B$11,'Variance Analysis'!$A$9:$A$24,'Variance Analysis'!$A$11)</f>
        <v>#REF!</v>
      </c>
      <c r="N44" s="59" t="e">
        <f>SUMIFS('Variance Analysis'!N$9:N$24,'Variance Analysis'!$B$9:$B$24,'Variance Analysis'!$B$11,'Variance Analysis'!$A$9:$A$24,'Variance Analysis'!$A$11)</f>
        <v>#REF!</v>
      </c>
      <c r="O44" s="2"/>
      <c r="P44" s="2"/>
      <c r="Q44" s="2"/>
      <c r="R44" s="2"/>
      <c r="S44" s="2"/>
      <c r="T44" s="2"/>
      <c r="U44" s="2"/>
      <c r="V44" s="2"/>
      <c r="W44" s="2"/>
      <c r="X44" s="2"/>
      <c r="Y44" s="2"/>
      <c r="Z44" s="2"/>
    </row>
    <row r="45" spans="1:26" ht="13.5" customHeight="1" thickBot="1" x14ac:dyDescent="0.25">
      <c r="A45" s="58" t="s">
        <v>140</v>
      </c>
      <c r="B45" s="58" t="s">
        <v>172</v>
      </c>
      <c r="C45" s="69" t="e">
        <f>#REF!</f>
        <v>#REF!</v>
      </c>
      <c r="D45" s="69" t="e">
        <f>#REF!</f>
        <v>#REF!</v>
      </c>
      <c r="E45" s="69" t="e">
        <f>#REF!</f>
        <v>#REF!</v>
      </c>
      <c r="F45" s="69" t="e">
        <f>#REF!</f>
        <v>#REF!</v>
      </c>
      <c r="G45" s="69" t="e">
        <f>#REF!</f>
        <v>#REF!</v>
      </c>
      <c r="H45" s="69" t="e">
        <f>#REF!</f>
        <v>#REF!</v>
      </c>
      <c r="I45" s="69" t="e">
        <f>#REF!</f>
        <v>#REF!</v>
      </c>
      <c r="J45" s="69" t="e">
        <f>#REF!</f>
        <v>#REF!</v>
      </c>
      <c r="K45" s="69" t="e">
        <f>#REF!</f>
        <v>#REF!</v>
      </c>
      <c r="L45" s="69" t="e">
        <f>#REF!</f>
        <v>#REF!</v>
      </c>
      <c r="M45" s="69" t="e">
        <f>#REF!</f>
        <v>#REF!</v>
      </c>
      <c r="N45" s="69" t="e">
        <f>#REF!</f>
        <v>#REF!</v>
      </c>
      <c r="O45" s="2"/>
      <c r="P45" s="2"/>
      <c r="Q45" s="2"/>
      <c r="R45" s="2"/>
      <c r="S45" s="2"/>
      <c r="T45" s="2"/>
      <c r="U45" s="2"/>
      <c r="V45" s="2"/>
      <c r="W45" s="2"/>
      <c r="X45" s="2"/>
      <c r="Y45" s="2"/>
      <c r="Z45" s="2"/>
    </row>
    <row r="46" spans="1:26" ht="13.5" customHeight="1" thickTop="1" thickBot="1" x14ac:dyDescent="0.25">
      <c r="A46" s="14" t="s">
        <v>179</v>
      </c>
      <c r="B46" s="15" t="s">
        <v>174</v>
      </c>
      <c r="C46" s="16" t="e">
        <f>SUM($C$42:C44)/(SUM($C$45:C45)*1000)</f>
        <v>#REF!</v>
      </c>
      <c r="D46" s="16" t="e">
        <f>SUM($C$42:D44)/(SUM($C$45:D45)*1000)</f>
        <v>#REF!</v>
      </c>
      <c r="E46" s="16" t="e">
        <f>SUM($C$42:E44)/(SUM($C$45:E45)*1000)</f>
        <v>#REF!</v>
      </c>
      <c r="F46" s="16" t="e">
        <f>SUM($C$42:F44)/(SUM($C$45:F45)*1000)</f>
        <v>#REF!</v>
      </c>
      <c r="G46" s="16" t="e">
        <f>SUM($C$42:G44)/(SUM($C$45:G45)*1000)</f>
        <v>#REF!</v>
      </c>
      <c r="H46" s="16" t="e">
        <f>SUM($C$42:H44)/(SUM($C$45:H45)*1000)</f>
        <v>#REF!</v>
      </c>
      <c r="I46" s="16" t="e">
        <f>SUM($C$42:I44)/(SUM($C$45:I45)*1000)</f>
        <v>#REF!</v>
      </c>
      <c r="J46" s="16" t="e">
        <f>SUM($C$42:J44)/(SUM($C$45:J45)*1000)</f>
        <v>#REF!</v>
      </c>
      <c r="K46" s="16" t="e">
        <f>SUM($C$42:K44)/(SUM($C$45:K45)*1000)</f>
        <v>#REF!</v>
      </c>
      <c r="L46" s="16" t="e">
        <f>SUM($C$42:L44)/(SUM($C$45:L45)*1000)</f>
        <v>#REF!</v>
      </c>
      <c r="M46" s="16" t="e">
        <f>SUM($C$42:M44)/(SUM($C$45:M45)*1000)</f>
        <v>#REF!</v>
      </c>
      <c r="N46" s="16" t="e">
        <f>SUM($C$42:N44)/(SUM($C$45:N45)*1000)</f>
        <v>#REF!</v>
      </c>
      <c r="O46" s="2"/>
      <c r="P46" s="2"/>
      <c r="Q46" s="2"/>
      <c r="R46" s="2"/>
      <c r="S46" s="2"/>
      <c r="T46" s="2"/>
      <c r="U46" s="2"/>
      <c r="V46" s="2"/>
      <c r="W46" s="2"/>
      <c r="X46" s="2"/>
      <c r="Y46" s="2"/>
      <c r="Z46" s="2"/>
    </row>
    <row r="47" spans="1:26" ht="13.5" customHeight="1" x14ac:dyDescent="0.2">
      <c r="A47" s="51"/>
      <c r="B47" s="52"/>
      <c r="C47" s="53"/>
      <c r="D47" s="53"/>
      <c r="E47" s="53"/>
      <c r="F47" s="53"/>
      <c r="G47" s="53"/>
      <c r="H47" s="53"/>
      <c r="I47" s="53"/>
      <c r="J47" s="53"/>
      <c r="K47" s="53"/>
      <c r="L47" s="53"/>
      <c r="M47" s="53"/>
      <c r="N47" s="53"/>
      <c r="O47" s="2"/>
      <c r="P47" s="2"/>
      <c r="Q47" s="2"/>
      <c r="R47" s="2"/>
      <c r="S47" s="2"/>
      <c r="T47" s="2"/>
      <c r="U47" s="2"/>
      <c r="V47" s="2"/>
      <c r="W47" s="2"/>
      <c r="X47" s="2"/>
      <c r="Y47" s="2"/>
      <c r="Z47" s="2"/>
    </row>
    <row r="48" spans="1:26" s="33" customFormat="1" ht="13.5" customHeight="1" x14ac:dyDescent="0.2">
      <c r="A48" s="28" t="s">
        <v>180</v>
      </c>
      <c r="B48" s="28"/>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s="33" customFormat="1" ht="13.5" customHeight="1" x14ac:dyDescent="0.2">
      <c r="A49" s="28" t="s">
        <v>170</v>
      </c>
      <c r="B49" s="28"/>
      <c r="C49" s="29" t="s">
        <v>128</v>
      </c>
      <c r="D49" s="29" t="s">
        <v>129</v>
      </c>
      <c r="E49" s="29" t="s">
        <v>130</v>
      </c>
      <c r="F49" s="29" t="s">
        <v>131</v>
      </c>
      <c r="G49" s="29" t="s">
        <v>132</v>
      </c>
      <c r="H49" s="29" t="s">
        <v>133</v>
      </c>
      <c r="I49" s="29" t="s">
        <v>134</v>
      </c>
      <c r="J49" s="29" t="s">
        <v>135</v>
      </c>
      <c r="K49" s="29" t="s">
        <v>136</v>
      </c>
      <c r="L49" s="29" t="s">
        <v>137</v>
      </c>
      <c r="M49" s="29" t="s">
        <v>138</v>
      </c>
      <c r="N49" s="29" t="s">
        <v>139</v>
      </c>
      <c r="O49" s="21"/>
      <c r="P49" s="21"/>
      <c r="Q49" s="21"/>
      <c r="R49" s="21"/>
      <c r="S49" s="21"/>
      <c r="T49" s="21"/>
      <c r="U49" s="21"/>
      <c r="V49" s="21"/>
      <c r="W49" s="21"/>
      <c r="X49" s="21"/>
      <c r="Y49" s="21"/>
      <c r="Z49" s="21"/>
    </row>
    <row r="50" spans="1:26" ht="13.5" customHeight="1" x14ac:dyDescent="0.2">
      <c r="A50" s="58" t="s">
        <v>161</v>
      </c>
      <c r="B50" s="58" t="s">
        <v>43</v>
      </c>
      <c r="C50" s="59" t="e">
        <f>SUMIFS('Variance Analysis'!C$9:C$24,'Variance Analysis'!$B$9:$B$24,'Variance Analysis'!$B$12,'Variance Analysis'!$A$9:$A$24,'Variance Analysis'!$A$13)</f>
        <v>#REF!</v>
      </c>
      <c r="D50" s="59" t="e">
        <f>SUMIFS('Variance Analysis'!D$9:D$24,'Variance Analysis'!$B$9:$B$24,'Variance Analysis'!$B$12,'Variance Analysis'!$A$9:$A$24,'Variance Analysis'!$A$13)</f>
        <v>#REF!</v>
      </c>
      <c r="E50" s="59" t="e">
        <f>SUMIFS('Variance Analysis'!E$9:E$24,'Variance Analysis'!$B$9:$B$24,'Variance Analysis'!$B$12,'Variance Analysis'!$A$9:$A$24,'Variance Analysis'!$A$13)</f>
        <v>#REF!</v>
      </c>
      <c r="F50" s="59" t="e">
        <f>SUMIFS('Variance Analysis'!F$9:F$24,'Variance Analysis'!$B$9:$B$24,'Variance Analysis'!$B$12,'Variance Analysis'!$A$9:$A$24,'Variance Analysis'!$A$13)</f>
        <v>#REF!</v>
      </c>
      <c r="G50" s="59" t="e">
        <f>SUMIFS('Variance Analysis'!G$9:G$24,'Variance Analysis'!$B$9:$B$24,'Variance Analysis'!$B$12,'Variance Analysis'!$A$9:$A$24,'Variance Analysis'!$A$13)</f>
        <v>#REF!</v>
      </c>
      <c r="H50" s="59" t="e">
        <f>SUMIFS('Variance Analysis'!H$9:H$24,'Variance Analysis'!$B$9:$B$24,'Variance Analysis'!$B$12,'Variance Analysis'!$A$9:$A$24,'Variance Analysis'!$A$13)</f>
        <v>#REF!</v>
      </c>
      <c r="I50" s="59" t="e">
        <f>SUMIFS('Variance Analysis'!I$9:I$24,'Variance Analysis'!$B$9:$B$24,'Variance Analysis'!$B$12,'Variance Analysis'!$A$9:$A$24,'Variance Analysis'!$A$13)</f>
        <v>#REF!</v>
      </c>
      <c r="J50" s="59" t="e">
        <f>SUMIFS('Variance Analysis'!J$9:J$24,'Variance Analysis'!$B$9:$B$24,'Variance Analysis'!$B$12,'Variance Analysis'!$A$9:$A$24,'Variance Analysis'!$A$13)</f>
        <v>#REF!</v>
      </c>
      <c r="K50" s="59" t="e">
        <f>SUMIFS('Variance Analysis'!K$9:K$24,'Variance Analysis'!$B$9:$B$24,'Variance Analysis'!$B$12,'Variance Analysis'!$A$9:$A$24,'Variance Analysis'!$A$13)</f>
        <v>#REF!</v>
      </c>
      <c r="L50" s="59" t="e">
        <f>SUMIFS('Variance Analysis'!L$9:L$24,'Variance Analysis'!$B$9:$B$24,'Variance Analysis'!$B$12,'Variance Analysis'!$A$9:$A$24,'Variance Analysis'!$A$13)</f>
        <v>#REF!</v>
      </c>
      <c r="M50" s="59" t="e">
        <f>SUMIFS('Variance Analysis'!M$9:M$24,'Variance Analysis'!$B$9:$B$24,'Variance Analysis'!$B$12,'Variance Analysis'!$A$9:$A$24,'Variance Analysis'!$A$13)</f>
        <v>#REF!</v>
      </c>
      <c r="N50" s="59" t="e">
        <f>SUMIFS('Variance Analysis'!N$9:N$24,'Variance Analysis'!$B$9:$B$24,'Variance Analysis'!$B$12,'Variance Analysis'!$A$9:$A$24,'Variance Analysis'!$A$13)</f>
        <v>#REF!</v>
      </c>
      <c r="O50" s="2"/>
      <c r="P50" s="2"/>
      <c r="Q50" s="2"/>
      <c r="R50" s="2"/>
      <c r="S50" s="2"/>
      <c r="T50" s="2"/>
      <c r="U50" s="2"/>
      <c r="V50" s="2"/>
      <c r="W50" s="2"/>
      <c r="X50" s="2"/>
      <c r="Y50" s="2"/>
      <c r="Z50" s="2"/>
    </row>
    <row r="51" spans="1:26" ht="13.5" customHeight="1" x14ac:dyDescent="0.2">
      <c r="A51" s="58" t="s">
        <v>162</v>
      </c>
      <c r="B51" s="58" t="s">
        <v>43</v>
      </c>
      <c r="C51" s="59" t="e">
        <f>SUMIFS('Variance Analysis'!C$9:C$24,'Variance Analysis'!$B$9:$B$24,'Variance Analysis'!$B$10,'Variance Analysis'!$A$9:$A$24,'Variance Analysis'!$A$13)</f>
        <v>#REF!</v>
      </c>
      <c r="D51" s="59" t="e">
        <f>SUMIFS('Variance Analysis'!D$9:D$24,'Variance Analysis'!$B$9:$B$24,'Variance Analysis'!$B$10,'Variance Analysis'!$A$9:$A$24,'Variance Analysis'!$A$13)</f>
        <v>#REF!</v>
      </c>
      <c r="E51" s="59" t="e">
        <f>SUMIFS('Variance Analysis'!E$9:E$24,'Variance Analysis'!$B$9:$B$24,'Variance Analysis'!$B$10,'Variance Analysis'!$A$9:$A$24,'Variance Analysis'!$A$13)</f>
        <v>#REF!</v>
      </c>
      <c r="F51" s="59" t="e">
        <f>SUMIFS('Variance Analysis'!F$9:F$24,'Variance Analysis'!$B$9:$B$24,'Variance Analysis'!$B$10,'Variance Analysis'!$A$9:$A$24,'Variance Analysis'!$A$13)</f>
        <v>#REF!</v>
      </c>
      <c r="G51" s="59" t="e">
        <f>SUMIFS('Variance Analysis'!G$9:G$24,'Variance Analysis'!$B$9:$B$24,'Variance Analysis'!$B$10,'Variance Analysis'!$A$9:$A$24,'Variance Analysis'!$A$13)</f>
        <v>#REF!</v>
      </c>
      <c r="H51" s="59" t="e">
        <f>SUMIFS('Variance Analysis'!H$9:H$24,'Variance Analysis'!$B$9:$B$24,'Variance Analysis'!$B$10,'Variance Analysis'!$A$9:$A$24,'Variance Analysis'!$A$13)</f>
        <v>#REF!</v>
      </c>
      <c r="I51" s="59" t="e">
        <f>SUMIFS('Variance Analysis'!I$9:I$24,'Variance Analysis'!$B$9:$B$24,'Variance Analysis'!$B$10,'Variance Analysis'!$A$9:$A$24,'Variance Analysis'!$A$13)</f>
        <v>#REF!</v>
      </c>
      <c r="J51" s="59" t="e">
        <f>SUMIFS('Variance Analysis'!J$9:J$24,'Variance Analysis'!$B$9:$B$24,'Variance Analysis'!$B$10,'Variance Analysis'!$A$9:$A$24,'Variance Analysis'!$A$13)</f>
        <v>#REF!</v>
      </c>
      <c r="K51" s="59" t="e">
        <f>SUMIFS('Variance Analysis'!K$9:K$24,'Variance Analysis'!$B$9:$B$24,'Variance Analysis'!$B$10,'Variance Analysis'!$A$9:$A$24,'Variance Analysis'!$A$13)</f>
        <v>#REF!</v>
      </c>
      <c r="L51" s="59" t="e">
        <f>SUMIFS('Variance Analysis'!L$9:L$24,'Variance Analysis'!$B$9:$B$24,'Variance Analysis'!$B$10,'Variance Analysis'!$A$9:$A$24,'Variance Analysis'!$A$13)</f>
        <v>#REF!</v>
      </c>
      <c r="M51" s="59" t="e">
        <f>SUMIFS('Variance Analysis'!M$9:M$24,'Variance Analysis'!$B$9:$B$24,'Variance Analysis'!$B$10,'Variance Analysis'!$A$9:$A$24,'Variance Analysis'!$A$13)</f>
        <v>#REF!</v>
      </c>
      <c r="N51" s="59" t="e">
        <f>SUMIFS('Variance Analysis'!N$9:N$24,'Variance Analysis'!$B$9:$B$24,'Variance Analysis'!$B$10,'Variance Analysis'!$A$9:$A$24,'Variance Analysis'!$A$13)</f>
        <v>#REF!</v>
      </c>
      <c r="O51" s="2"/>
      <c r="P51" s="2"/>
      <c r="Q51" s="2"/>
      <c r="R51" s="2"/>
      <c r="S51" s="2"/>
      <c r="T51" s="2"/>
      <c r="U51" s="2"/>
      <c r="V51" s="2"/>
      <c r="W51" s="2"/>
      <c r="X51" s="2"/>
      <c r="Y51" s="2"/>
      <c r="Z51" s="2"/>
    </row>
    <row r="52" spans="1:26" ht="13.5" customHeight="1" x14ac:dyDescent="0.2">
      <c r="A52" s="58" t="s">
        <v>163</v>
      </c>
      <c r="B52" s="58" t="s">
        <v>43</v>
      </c>
      <c r="C52" s="59" t="e">
        <f>SUMIFS('Variance Analysis'!C$9:C$24,'Variance Analysis'!$B$9:$B$24,'Variance Analysis'!$B$11,'Variance Analysis'!$A$9:$A$24,'Variance Analysis'!$A$13)</f>
        <v>#REF!</v>
      </c>
      <c r="D52" s="59" t="e">
        <f>SUMIFS('Variance Analysis'!D$9:D$24,'Variance Analysis'!$B$9:$B$24,'Variance Analysis'!$B$11,'Variance Analysis'!$A$9:$A$24,'Variance Analysis'!$A$13)</f>
        <v>#REF!</v>
      </c>
      <c r="E52" s="59" t="e">
        <f>SUMIFS('Variance Analysis'!E$9:E$24,'Variance Analysis'!$B$9:$B$24,'Variance Analysis'!$B$11,'Variance Analysis'!$A$9:$A$24,'Variance Analysis'!$A$13)</f>
        <v>#REF!</v>
      </c>
      <c r="F52" s="59" t="e">
        <f>SUMIFS('Variance Analysis'!F$9:F$24,'Variance Analysis'!$B$9:$B$24,'Variance Analysis'!$B$11,'Variance Analysis'!$A$9:$A$24,'Variance Analysis'!$A$13)</f>
        <v>#REF!</v>
      </c>
      <c r="G52" s="59" t="e">
        <f>SUMIFS('Variance Analysis'!G$9:G$24,'Variance Analysis'!$B$9:$B$24,'Variance Analysis'!$B$11,'Variance Analysis'!$A$9:$A$24,'Variance Analysis'!$A$13)</f>
        <v>#REF!</v>
      </c>
      <c r="H52" s="59" t="e">
        <f>SUMIFS('Variance Analysis'!H$9:H$24,'Variance Analysis'!$B$9:$B$24,'Variance Analysis'!$B$11,'Variance Analysis'!$A$9:$A$24,'Variance Analysis'!$A$13)</f>
        <v>#REF!</v>
      </c>
      <c r="I52" s="59" t="e">
        <f>SUMIFS('Variance Analysis'!I$9:I$24,'Variance Analysis'!$B$9:$B$24,'Variance Analysis'!$B$11,'Variance Analysis'!$A$9:$A$24,'Variance Analysis'!$A$13)</f>
        <v>#REF!</v>
      </c>
      <c r="J52" s="59" t="e">
        <f>SUMIFS('Variance Analysis'!J$9:J$24,'Variance Analysis'!$B$9:$B$24,'Variance Analysis'!$B$11,'Variance Analysis'!$A$9:$A$24,'Variance Analysis'!$A$13)</f>
        <v>#REF!</v>
      </c>
      <c r="K52" s="59" t="e">
        <f>SUMIFS('Variance Analysis'!K$9:K$24,'Variance Analysis'!$B$9:$B$24,'Variance Analysis'!$B$11,'Variance Analysis'!$A$9:$A$24,'Variance Analysis'!$A$13)</f>
        <v>#REF!</v>
      </c>
      <c r="L52" s="59" t="e">
        <f>SUMIFS('Variance Analysis'!L$9:L$24,'Variance Analysis'!$B$9:$B$24,'Variance Analysis'!$B$11,'Variance Analysis'!$A$9:$A$24,'Variance Analysis'!$A$13)</f>
        <v>#REF!</v>
      </c>
      <c r="M52" s="59" t="e">
        <f>SUMIFS('Variance Analysis'!M$9:M$24,'Variance Analysis'!$B$9:$B$24,'Variance Analysis'!$B$11,'Variance Analysis'!$A$9:$A$24,'Variance Analysis'!$A$13)</f>
        <v>#REF!</v>
      </c>
      <c r="N52" s="59" t="e">
        <f>SUMIFS('Variance Analysis'!N$9:N$24,'Variance Analysis'!$B$9:$B$24,'Variance Analysis'!$B$11,'Variance Analysis'!$A$9:$A$24,'Variance Analysis'!$A$13)</f>
        <v>#REF!</v>
      </c>
      <c r="O52" s="2"/>
      <c r="P52" s="2"/>
      <c r="Q52" s="2"/>
      <c r="R52" s="2"/>
      <c r="S52" s="2"/>
      <c r="T52" s="2"/>
      <c r="U52" s="2"/>
      <c r="V52" s="2"/>
      <c r="W52" s="2"/>
      <c r="X52" s="2"/>
      <c r="Y52" s="2"/>
      <c r="Z52" s="2"/>
    </row>
    <row r="53" spans="1:26" ht="13.5" customHeight="1" thickBot="1" x14ac:dyDescent="0.25">
      <c r="A53" s="58" t="s">
        <v>144</v>
      </c>
      <c r="B53" s="58" t="s">
        <v>172</v>
      </c>
      <c r="C53" s="69" t="e">
        <f>#REF!</f>
        <v>#REF!</v>
      </c>
      <c r="D53" s="69" t="e">
        <f>#REF!</f>
        <v>#REF!</v>
      </c>
      <c r="E53" s="69" t="e">
        <f>#REF!</f>
        <v>#REF!</v>
      </c>
      <c r="F53" s="69" t="e">
        <f>#REF!</f>
        <v>#REF!</v>
      </c>
      <c r="G53" s="69" t="e">
        <f>#REF!</f>
        <v>#REF!</v>
      </c>
      <c r="H53" s="69" t="e">
        <f>#REF!</f>
        <v>#REF!</v>
      </c>
      <c r="I53" s="69" t="e">
        <f>#REF!</f>
        <v>#REF!</v>
      </c>
      <c r="J53" s="69" t="e">
        <f>#REF!</f>
        <v>#REF!</v>
      </c>
      <c r="K53" s="69" t="e">
        <f>#REF!</f>
        <v>#REF!</v>
      </c>
      <c r="L53" s="69" t="e">
        <f>#REF!</f>
        <v>#REF!</v>
      </c>
      <c r="M53" s="69" t="e">
        <f>#REF!</f>
        <v>#REF!</v>
      </c>
      <c r="N53" s="69" t="e">
        <f>#REF!</f>
        <v>#REF!</v>
      </c>
      <c r="O53" s="2"/>
      <c r="P53" s="2"/>
      <c r="Q53" s="2"/>
      <c r="R53" s="2"/>
      <c r="S53" s="2"/>
      <c r="T53" s="2"/>
      <c r="U53" s="2"/>
      <c r="V53" s="2"/>
      <c r="W53" s="2"/>
      <c r="X53" s="2"/>
      <c r="Y53" s="2"/>
      <c r="Z53" s="2"/>
    </row>
    <row r="54" spans="1:26" ht="13.5" customHeight="1" thickTop="1" thickBot="1" x14ac:dyDescent="0.25">
      <c r="A54" s="14" t="s">
        <v>179</v>
      </c>
      <c r="B54" s="15" t="s">
        <v>174</v>
      </c>
      <c r="C54" s="16" t="e">
        <f>SUM($C$50:C52)/(SUM($C$53:C53)*1000)</f>
        <v>#REF!</v>
      </c>
      <c r="D54" s="16" t="e">
        <f>SUM($C$50:D52)/(SUM($C$53:D53)*1000)</f>
        <v>#REF!</v>
      </c>
      <c r="E54" s="16" t="e">
        <f>SUM($C$50:E52)/(SUM($C$53:E53)*1000)</f>
        <v>#REF!</v>
      </c>
      <c r="F54" s="16" t="e">
        <f>SUM($C$50:F52)/(SUM($C$53:F53)*1000)</f>
        <v>#REF!</v>
      </c>
      <c r="G54" s="16" t="e">
        <f>SUM($C$50:G52)/(SUM($C$53:G53)*1000)</f>
        <v>#REF!</v>
      </c>
      <c r="H54" s="16" t="e">
        <f>SUM($C$50:H52)/(SUM($C$53:H53)*1000)</f>
        <v>#REF!</v>
      </c>
      <c r="I54" s="16" t="e">
        <f>SUM($C$50:I52)/(SUM($C$53:I53)*1000)</f>
        <v>#REF!</v>
      </c>
      <c r="J54" s="16" t="e">
        <f>SUM($C$50:J52)/(SUM($C$53:J53)*1000)</f>
        <v>#REF!</v>
      </c>
      <c r="K54" s="16" t="e">
        <f>SUM($C$50:K52)/(SUM($C$53:K53)*1000)</f>
        <v>#REF!</v>
      </c>
      <c r="L54" s="16" t="e">
        <f>SUM($C$50:L52)/(SUM($C$53:L53)*1000)</f>
        <v>#REF!</v>
      </c>
      <c r="M54" s="16" t="e">
        <f>SUM($C$50:M52)/(SUM($C$53:M53)*1000)</f>
        <v>#REF!</v>
      </c>
      <c r="N54" s="16" t="e">
        <f>SUM($C$50:N52)/(SUM($C$53:N53)*1000)</f>
        <v>#REF!</v>
      </c>
      <c r="O54" s="2"/>
      <c r="P54" s="2"/>
      <c r="Q54" s="2"/>
      <c r="R54" s="2"/>
      <c r="S54" s="2"/>
      <c r="T54" s="2"/>
      <c r="U54" s="2"/>
      <c r="V54" s="2"/>
      <c r="W54" s="2"/>
      <c r="X54" s="2"/>
      <c r="Y54" s="2"/>
      <c r="Z54" s="2"/>
    </row>
    <row r="55" spans="1:26" ht="13.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s="47" customFormat="1" ht="13.5" customHeight="1" x14ac:dyDescent="0.2">
      <c r="A56" s="28" t="s">
        <v>181</v>
      </c>
      <c r="B56" s="28"/>
      <c r="C56" s="28"/>
      <c r="D56" s="28"/>
      <c r="E56" s="28"/>
      <c r="F56" s="28"/>
      <c r="G56" s="28"/>
      <c r="H56" s="28"/>
      <c r="I56" s="28"/>
      <c r="J56" s="28"/>
      <c r="K56" s="28"/>
      <c r="L56" s="28"/>
      <c r="M56" s="28"/>
      <c r="N56" s="28"/>
      <c r="O56" s="28"/>
      <c r="P56" s="28"/>
      <c r="Q56" s="28"/>
      <c r="R56" s="28"/>
      <c r="S56" s="28"/>
      <c r="T56" s="28"/>
      <c r="U56" s="28"/>
      <c r="V56" s="28"/>
      <c r="W56" s="28"/>
      <c r="X56" s="28"/>
      <c r="Y56" s="28"/>
      <c r="Z56" s="28"/>
    </row>
    <row r="57" spans="1:26" s="47" customFormat="1" ht="13.5" customHeight="1" x14ac:dyDescent="0.2">
      <c r="A57" s="28" t="s">
        <v>170</v>
      </c>
      <c r="B57" s="28"/>
      <c r="C57" s="29" t="s">
        <v>128</v>
      </c>
      <c r="D57" s="29" t="s">
        <v>129</v>
      </c>
      <c r="E57" s="29" t="s">
        <v>130</v>
      </c>
      <c r="F57" s="29" t="s">
        <v>131</v>
      </c>
      <c r="G57" s="29" t="s">
        <v>132</v>
      </c>
      <c r="H57" s="29" t="s">
        <v>133</v>
      </c>
      <c r="I57" s="29" t="s">
        <v>134</v>
      </c>
      <c r="J57" s="29" t="s">
        <v>135</v>
      </c>
      <c r="K57" s="29" t="s">
        <v>136</v>
      </c>
      <c r="L57" s="29" t="s">
        <v>137</v>
      </c>
      <c r="M57" s="29" t="s">
        <v>138</v>
      </c>
      <c r="N57" s="29" t="s">
        <v>139</v>
      </c>
      <c r="O57" s="28"/>
      <c r="P57" s="28"/>
      <c r="Q57" s="28"/>
      <c r="R57" s="28"/>
      <c r="S57" s="28"/>
      <c r="T57" s="28"/>
      <c r="U57" s="28"/>
      <c r="V57" s="28"/>
      <c r="W57" s="28"/>
      <c r="X57" s="28"/>
      <c r="Y57" s="28"/>
      <c r="Z57" s="28"/>
    </row>
    <row r="58" spans="1:26" ht="13.5" customHeight="1" x14ac:dyDescent="0.2">
      <c r="A58" s="58" t="s">
        <v>161</v>
      </c>
      <c r="B58" s="58" t="s">
        <v>43</v>
      </c>
      <c r="C58" s="59" t="e">
        <f>SUMIFS('Variance Analysis'!C$9:C$24,'Variance Analysis'!$B$9:$B$24,'Variance Analysis'!$B$12,'Variance Analysis'!$A$9:$A$24,'Variance Analysis'!$A$17)</f>
        <v>#REF!</v>
      </c>
      <c r="D58" s="59" t="e">
        <f>SUMIFS('Variance Analysis'!D$9:D$24,'Variance Analysis'!$B$9:$B$24,'Variance Analysis'!$B$12,'Variance Analysis'!$A$9:$A$24,'Variance Analysis'!$A$17)</f>
        <v>#REF!</v>
      </c>
      <c r="E58" s="59" t="e">
        <f>SUMIFS('Variance Analysis'!E$9:E$24,'Variance Analysis'!$B$9:$B$24,'Variance Analysis'!$B$12,'Variance Analysis'!$A$9:$A$24,'Variance Analysis'!$A$17)</f>
        <v>#REF!</v>
      </c>
      <c r="F58" s="59" t="e">
        <f>SUMIFS('Variance Analysis'!F$9:F$24,'Variance Analysis'!$B$9:$B$24,'Variance Analysis'!$B$12,'Variance Analysis'!$A$9:$A$24,'Variance Analysis'!$A$17)</f>
        <v>#REF!</v>
      </c>
      <c r="G58" s="59" t="e">
        <f>SUMIFS('Variance Analysis'!G$9:G$24,'Variance Analysis'!$B$9:$B$24,'Variance Analysis'!$B$12,'Variance Analysis'!$A$9:$A$24,'Variance Analysis'!$A$17)</f>
        <v>#REF!</v>
      </c>
      <c r="H58" s="59" t="e">
        <f>SUMIFS('Variance Analysis'!H$9:H$24,'Variance Analysis'!$B$9:$B$24,'Variance Analysis'!$B$12,'Variance Analysis'!$A$9:$A$24,'Variance Analysis'!$A$17)</f>
        <v>#REF!</v>
      </c>
      <c r="I58" s="59" t="e">
        <f>SUMIFS('Variance Analysis'!I$9:I$24,'Variance Analysis'!$B$9:$B$24,'Variance Analysis'!$B$12,'Variance Analysis'!$A$9:$A$24,'Variance Analysis'!$A$17)</f>
        <v>#REF!</v>
      </c>
      <c r="J58" s="59" t="e">
        <f>SUMIFS('Variance Analysis'!J$9:J$24,'Variance Analysis'!$B$9:$B$24,'Variance Analysis'!$B$12,'Variance Analysis'!$A$9:$A$24,'Variance Analysis'!$A$17)</f>
        <v>#REF!</v>
      </c>
      <c r="K58" s="59" t="e">
        <f>SUMIFS('Variance Analysis'!K$9:K$24,'Variance Analysis'!$B$9:$B$24,'Variance Analysis'!$B$12,'Variance Analysis'!$A$9:$A$24,'Variance Analysis'!$A$17)</f>
        <v>#REF!</v>
      </c>
      <c r="L58" s="59" t="e">
        <f>SUMIFS('Variance Analysis'!L$9:L$24,'Variance Analysis'!$B$9:$B$24,'Variance Analysis'!$B$12,'Variance Analysis'!$A$9:$A$24,'Variance Analysis'!$A$17)</f>
        <v>#REF!</v>
      </c>
      <c r="M58" s="59" t="e">
        <f>SUMIFS('Variance Analysis'!M$9:M$24,'Variance Analysis'!$B$9:$B$24,'Variance Analysis'!$B$12,'Variance Analysis'!$A$9:$A$24,'Variance Analysis'!$A$17)</f>
        <v>#REF!</v>
      </c>
      <c r="N58" s="59" t="e">
        <f>SUMIFS('Variance Analysis'!N$9:N$24,'Variance Analysis'!$B$9:$B$24,'Variance Analysis'!$B$12,'Variance Analysis'!$A$9:$A$24,'Variance Analysis'!$A$17)</f>
        <v>#REF!</v>
      </c>
      <c r="O58" s="2"/>
      <c r="P58" s="2"/>
      <c r="Q58" s="2"/>
      <c r="R58" s="2"/>
      <c r="S58" s="2"/>
      <c r="T58" s="2"/>
      <c r="U58" s="2"/>
      <c r="V58" s="2"/>
      <c r="W58" s="2"/>
      <c r="X58" s="2"/>
      <c r="Y58" s="2"/>
      <c r="Z58" s="2"/>
    </row>
    <row r="59" spans="1:26" ht="13.5" customHeight="1" x14ac:dyDescent="0.2">
      <c r="A59" s="58" t="s">
        <v>162</v>
      </c>
      <c r="B59" s="58" t="s">
        <v>43</v>
      </c>
      <c r="C59" s="59" t="e">
        <f>SUMIFS('Variance Analysis'!C$9:C$24,'Variance Analysis'!$B$9:$B$24,'Variance Analysis'!$B$10,'Variance Analysis'!$A$9:$A$24,'Variance Analysis'!$A$17)</f>
        <v>#REF!</v>
      </c>
      <c r="D59" s="59" t="e">
        <f>SUMIFS('Variance Analysis'!D$9:D$24,'Variance Analysis'!$B$9:$B$24,'Variance Analysis'!$B$10,'Variance Analysis'!$A$9:$A$24,'Variance Analysis'!$A$17)</f>
        <v>#REF!</v>
      </c>
      <c r="E59" s="59" t="e">
        <f>SUMIFS('Variance Analysis'!E$9:E$24,'Variance Analysis'!$B$9:$B$24,'Variance Analysis'!$B$10,'Variance Analysis'!$A$9:$A$24,'Variance Analysis'!$A$17)</f>
        <v>#REF!</v>
      </c>
      <c r="F59" s="59" t="e">
        <f>SUMIFS('Variance Analysis'!F$9:F$24,'Variance Analysis'!$B$9:$B$24,'Variance Analysis'!$B$10,'Variance Analysis'!$A$9:$A$24,'Variance Analysis'!$A$17)</f>
        <v>#REF!</v>
      </c>
      <c r="G59" s="59" t="e">
        <f>SUMIFS('Variance Analysis'!G$9:G$24,'Variance Analysis'!$B$9:$B$24,'Variance Analysis'!$B$10,'Variance Analysis'!$A$9:$A$24,'Variance Analysis'!$A$17)</f>
        <v>#REF!</v>
      </c>
      <c r="H59" s="59" t="e">
        <f>SUMIFS('Variance Analysis'!H$9:H$24,'Variance Analysis'!$B$9:$B$24,'Variance Analysis'!$B$10,'Variance Analysis'!$A$9:$A$24,'Variance Analysis'!$A$17)</f>
        <v>#REF!</v>
      </c>
      <c r="I59" s="59" t="e">
        <f>SUMIFS('Variance Analysis'!I$9:I$24,'Variance Analysis'!$B$9:$B$24,'Variance Analysis'!$B$10,'Variance Analysis'!$A$9:$A$24,'Variance Analysis'!$A$17)</f>
        <v>#REF!</v>
      </c>
      <c r="J59" s="59" t="e">
        <f>SUMIFS('Variance Analysis'!J$9:J$24,'Variance Analysis'!$B$9:$B$24,'Variance Analysis'!$B$10,'Variance Analysis'!$A$9:$A$24,'Variance Analysis'!$A$17)</f>
        <v>#REF!</v>
      </c>
      <c r="K59" s="59" t="e">
        <f>SUMIFS('Variance Analysis'!K$9:K$24,'Variance Analysis'!$B$9:$B$24,'Variance Analysis'!$B$10,'Variance Analysis'!$A$9:$A$24,'Variance Analysis'!$A$17)</f>
        <v>#REF!</v>
      </c>
      <c r="L59" s="59" t="e">
        <f>SUMIFS('Variance Analysis'!L$9:L$24,'Variance Analysis'!$B$9:$B$24,'Variance Analysis'!$B$10,'Variance Analysis'!$A$9:$A$24,'Variance Analysis'!$A$17)</f>
        <v>#REF!</v>
      </c>
      <c r="M59" s="59" t="e">
        <f>SUMIFS('Variance Analysis'!M$9:M$24,'Variance Analysis'!$B$9:$B$24,'Variance Analysis'!$B$10,'Variance Analysis'!$A$9:$A$24,'Variance Analysis'!$A$17)</f>
        <v>#REF!</v>
      </c>
      <c r="N59" s="59" t="e">
        <f>SUMIFS('Variance Analysis'!N$9:N$24,'Variance Analysis'!$B$9:$B$24,'Variance Analysis'!$B$10,'Variance Analysis'!$A$9:$A$24,'Variance Analysis'!$A$17)</f>
        <v>#REF!</v>
      </c>
      <c r="O59" s="2"/>
      <c r="P59" s="2"/>
      <c r="Q59" s="2"/>
      <c r="R59" s="2"/>
      <c r="S59" s="2"/>
      <c r="T59" s="2"/>
      <c r="U59" s="2"/>
      <c r="V59" s="2"/>
      <c r="W59" s="2"/>
      <c r="X59" s="2"/>
      <c r="Y59" s="2"/>
      <c r="Z59" s="2"/>
    </row>
    <row r="60" spans="1:26" ht="13.5" customHeight="1" x14ac:dyDescent="0.2">
      <c r="A60" s="58" t="s">
        <v>163</v>
      </c>
      <c r="B60" s="58" t="s">
        <v>43</v>
      </c>
      <c r="C60" s="59" t="e">
        <f>SUMIFS('Variance Analysis'!C$9:C$24,'Variance Analysis'!$B$9:$B$24,'Variance Analysis'!$B$11,'Variance Analysis'!$A$9:$A$24,'Variance Analysis'!$A$17)</f>
        <v>#REF!</v>
      </c>
      <c r="D60" s="59" t="e">
        <f>SUMIFS('Variance Analysis'!D$9:D$24,'Variance Analysis'!$B$9:$B$24,'Variance Analysis'!$B$11,'Variance Analysis'!$A$9:$A$24,'Variance Analysis'!$A$17)</f>
        <v>#REF!</v>
      </c>
      <c r="E60" s="59" t="e">
        <f>SUMIFS('Variance Analysis'!E$9:E$24,'Variance Analysis'!$B$9:$B$24,'Variance Analysis'!$B$11,'Variance Analysis'!$A$9:$A$24,'Variance Analysis'!$A$17)</f>
        <v>#REF!</v>
      </c>
      <c r="F60" s="59" t="e">
        <f>SUMIFS('Variance Analysis'!F$9:F$24,'Variance Analysis'!$B$9:$B$24,'Variance Analysis'!$B$11,'Variance Analysis'!$A$9:$A$24,'Variance Analysis'!$A$17)</f>
        <v>#REF!</v>
      </c>
      <c r="G60" s="59" t="e">
        <f>SUMIFS('Variance Analysis'!G$9:G$24,'Variance Analysis'!$B$9:$B$24,'Variance Analysis'!$B$11,'Variance Analysis'!$A$9:$A$24,'Variance Analysis'!$A$17)</f>
        <v>#REF!</v>
      </c>
      <c r="H60" s="59" t="e">
        <f>SUMIFS('Variance Analysis'!H$9:H$24,'Variance Analysis'!$B$9:$B$24,'Variance Analysis'!$B$11,'Variance Analysis'!$A$9:$A$24,'Variance Analysis'!$A$17)</f>
        <v>#REF!</v>
      </c>
      <c r="I60" s="59" t="e">
        <f>SUMIFS('Variance Analysis'!I$9:I$24,'Variance Analysis'!$B$9:$B$24,'Variance Analysis'!$B$11,'Variance Analysis'!$A$9:$A$24,'Variance Analysis'!$A$17)</f>
        <v>#REF!</v>
      </c>
      <c r="J60" s="59" t="e">
        <f>SUMIFS('Variance Analysis'!J$9:J$24,'Variance Analysis'!$B$9:$B$24,'Variance Analysis'!$B$11,'Variance Analysis'!$A$9:$A$24,'Variance Analysis'!$A$17)</f>
        <v>#REF!</v>
      </c>
      <c r="K60" s="59" t="e">
        <f>SUMIFS('Variance Analysis'!K$9:K$24,'Variance Analysis'!$B$9:$B$24,'Variance Analysis'!$B$11,'Variance Analysis'!$A$9:$A$24,'Variance Analysis'!$A$17)</f>
        <v>#REF!</v>
      </c>
      <c r="L60" s="59" t="e">
        <f>SUMIFS('Variance Analysis'!L$9:L$24,'Variance Analysis'!$B$9:$B$24,'Variance Analysis'!$B$11,'Variance Analysis'!$A$9:$A$24,'Variance Analysis'!$A$17)</f>
        <v>#REF!</v>
      </c>
      <c r="M60" s="59" t="e">
        <f>SUMIFS('Variance Analysis'!M$9:M$24,'Variance Analysis'!$B$9:$B$24,'Variance Analysis'!$B$11,'Variance Analysis'!$A$9:$A$24,'Variance Analysis'!$A$17)</f>
        <v>#REF!</v>
      </c>
      <c r="N60" s="59" t="e">
        <f>SUMIFS('Variance Analysis'!N$9:N$24,'Variance Analysis'!$B$9:$B$24,'Variance Analysis'!$B$11,'Variance Analysis'!$A$9:$A$24,'Variance Analysis'!$A$17)</f>
        <v>#REF!</v>
      </c>
      <c r="O60" s="2"/>
      <c r="P60" s="2"/>
      <c r="Q60" s="2"/>
      <c r="R60" s="2"/>
      <c r="S60" s="2"/>
      <c r="T60" s="2"/>
      <c r="U60" s="2"/>
      <c r="V60" s="2"/>
      <c r="W60" s="2"/>
      <c r="X60" s="2"/>
      <c r="Y60" s="2"/>
      <c r="Z60" s="2"/>
    </row>
    <row r="61" spans="1:26" ht="13.5" customHeight="1" thickBot="1" x14ac:dyDescent="0.25">
      <c r="A61" s="58" t="s">
        <v>145</v>
      </c>
      <c r="B61" s="58" t="s">
        <v>172</v>
      </c>
      <c r="C61" s="69" t="e">
        <f>#REF!</f>
        <v>#REF!</v>
      </c>
      <c r="D61" s="69" t="e">
        <f>#REF!</f>
        <v>#REF!</v>
      </c>
      <c r="E61" s="69" t="e">
        <f>#REF!</f>
        <v>#REF!</v>
      </c>
      <c r="F61" s="69" t="e">
        <f>#REF!</f>
        <v>#REF!</v>
      </c>
      <c r="G61" s="69" t="e">
        <f>#REF!</f>
        <v>#REF!</v>
      </c>
      <c r="H61" s="69" t="e">
        <f>#REF!</f>
        <v>#REF!</v>
      </c>
      <c r="I61" s="69" t="e">
        <f>#REF!</f>
        <v>#REF!</v>
      </c>
      <c r="J61" s="69" t="e">
        <f>#REF!</f>
        <v>#REF!</v>
      </c>
      <c r="K61" s="69" t="e">
        <f>#REF!</f>
        <v>#REF!</v>
      </c>
      <c r="L61" s="69" t="e">
        <f>#REF!</f>
        <v>#REF!</v>
      </c>
      <c r="M61" s="69" t="e">
        <f>#REF!</f>
        <v>#REF!</v>
      </c>
      <c r="N61" s="69" t="e">
        <f>#REF!</f>
        <v>#REF!</v>
      </c>
      <c r="O61" s="2"/>
      <c r="P61" s="2"/>
      <c r="Q61" s="2"/>
      <c r="R61" s="2"/>
      <c r="S61" s="2"/>
      <c r="T61" s="2"/>
      <c r="U61" s="2"/>
      <c r="V61" s="2"/>
      <c r="W61" s="2"/>
      <c r="X61" s="2"/>
      <c r="Y61" s="2"/>
      <c r="Z61" s="2"/>
    </row>
    <row r="62" spans="1:26" ht="13.5" customHeight="1" thickTop="1" thickBot="1" x14ac:dyDescent="0.25">
      <c r="A62" s="14" t="s">
        <v>179</v>
      </c>
      <c r="B62" s="15" t="s">
        <v>174</v>
      </c>
      <c r="C62" s="16" t="e">
        <f>SUM($C$58:C60)/(SUM($C$61:C61)*1000)</f>
        <v>#REF!</v>
      </c>
      <c r="D62" s="16" t="e">
        <f>SUM($C$58:D60)/(SUM($C$61:D61)*1000)</f>
        <v>#REF!</v>
      </c>
      <c r="E62" s="16" t="e">
        <f>SUM($C$58:E60)/(SUM($C$61:E61)*1000)</f>
        <v>#REF!</v>
      </c>
      <c r="F62" s="16" t="e">
        <f>SUM($C$58:F60)/(SUM($C$61:F61)*1000)</f>
        <v>#REF!</v>
      </c>
      <c r="G62" s="16" t="e">
        <f>SUM($C$58:G60)/(SUM($C$61:G61)*1000)</f>
        <v>#REF!</v>
      </c>
      <c r="H62" s="16" t="e">
        <f>SUM($C$58:H60)/(SUM($C$61:H61)*1000)</f>
        <v>#REF!</v>
      </c>
      <c r="I62" s="16" t="e">
        <f>SUM($C$58:I60)/(SUM($C$61:I61)*1000)</f>
        <v>#REF!</v>
      </c>
      <c r="J62" s="16" t="e">
        <f>SUM($C$58:J60)/(SUM($C$61:J61)*1000)</f>
        <v>#REF!</v>
      </c>
      <c r="K62" s="16" t="e">
        <f>SUM($C$58:K60)/(SUM($C$61:K61)*1000)</f>
        <v>#REF!</v>
      </c>
      <c r="L62" s="16" t="e">
        <f>SUM($C$58:L60)/(SUM($C$61:L61)*1000)</f>
        <v>#REF!</v>
      </c>
      <c r="M62" s="16" t="e">
        <f>SUM($C$58:M60)/(SUM($C$61:M61)*1000)</f>
        <v>#REF!</v>
      </c>
      <c r="N62" s="16" t="e">
        <f>SUM($C$58:N60)/(SUM($C$61:N61)*1000)</f>
        <v>#REF!</v>
      </c>
      <c r="O62" s="2"/>
      <c r="P62" s="2"/>
      <c r="Q62" s="2"/>
      <c r="R62" s="2"/>
      <c r="S62" s="2"/>
      <c r="T62" s="2"/>
      <c r="U62" s="2"/>
      <c r="V62" s="2"/>
      <c r="W62" s="2"/>
      <c r="X62" s="2"/>
      <c r="Y62" s="2"/>
      <c r="Z62" s="2"/>
    </row>
    <row r="63" spans="1:26" ht="13.5" customHeight="1" x14ac:dyDescent="0.2">
      <c r="A63" s="51"/>
      <c r="B63" s="52"/>
      <c r="C63" s="62"/>
      <c r="D63" s="62"/>
      <c r="E63" s="62"/>
      <c r="F63" s="62"/>
      <c r="G63" s="62"/>
      <c r="H63" s="62"/>
      <c r="I63" s="62"/>
      <c r="J63" s="62"/>
      <c r="K63" s="62"/>
      <c r="L63" s="62"/>
      <c r="M63" s="62"/>
      <c r="N63" s="62"/>
      <c r="O63" s="2"/>
      <c r="P63" s="2"/>
      <c r="Q63" s="2"/>
      <c r="R63" s="2"/>
      <c r="S63" s="2"/>
      <c r="T63" s="2"/>
      <c r="U63" s="2"/>
      <c r="V63" s="2"/>
      <c r="W63" s="2"/>
      <c r="X63" s="2"/>
      <c r="Y63" s="2"/>
      <c r="Z63" s="2"/>
    </row>
    <row r="64" spans="1:26" s="32" customFormat="1" ht="13.5" customHeight="1" x14ac:dyDescent="0.2">
      <c r="A64" s="28" t="s">
        <v>182</v>
      </c>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s="33" customFormat="1" ht="13.5" customHeight="1" x14ac:dyDescent="0.2">
      <c r="A65" s="28" t="s">
        <v>170</v>
      </c>
      <c r="B65" s="28"/>
      <c r="C65" s="29" t="s">
        <v>128</v>
      </c>
      <c r="D65" s="29" t="s">
        <v>129</v>
      </c>
      <c r="E65" s="29" t="s">
        <v>130</v>
      </c>
      <c r="F65" s="29" t="s">
        <v>131</v>
      </c>
      <c r="G65" s="29" t="s">
        <v>132</v>
      </c>
      <c r="H65" s="29" t="s">
        <v>133</v>
      </c>
      <c r="I65" s="29" t="s">
        <v>134</v>
      </c>
      <c r="J65" s="29" t="s">
        <v>135</v>
      </c>
      <c r="K65" s="29" t="s">
        <v>136</v>
      </c>
      <c r="L65" s="29" t="s">
        <v>137</v>
      </c>
      <c r="M65" s="29" t="s">
        <v>138</v>
      </c>
      <c r="N65" s="29" t="s">
        <v>139</v>
      </c>
      <c r="O65" s="21"/>
      <c r="P65" s="21"/>
      <c r="Q65" s="21"/>
      <c r="R65" s="21"/>
      <c r="S65" s="21"/>
      <c r="T65" s="21"/>
      <c r="U65" s="21"/>
      <c r="V65" s="21"/>
      <c r="W65" s="21"/>
      <c r="X65" s="21"/>
      <c r="Y65" s="21"/>
      <c r="Z65" s="21"/>
    </row>
    <row r="66" spans="1:26" ht="13.5" customHeight="1" x14ac:dyDescent="0.2">
      <c r="A66" s="58" t="s">
        <v>161</v>
      </c>
      <c r="B66" s="58" t="s">
        <v>43</v>
      </c>
      <c r="C66" s="59" t="e">
        <f>SUMIFS('Variance Analysis'!C$9:C$24,'Variance Analysis'!$B$9:$B$24,'Variance Analysis'!$B$12,'Variance Analysis'!$A$9:$A$24,'Variance Analysis'!$A$21)</f>
        <v>#REF!</v>
      </c>
      <c r="D66" s="59" t="e">
        <f>SUMIFS('Variance Analysis'!D$9:D$24,'Variance Analysis'!$B$9:$B$24,'Variance Analysis'!$B$12,'Variance Analysis'!$A$9:$A$24,'Variance Analysis'!$A$21)</f>
        <v>#REF!</v>
      </c>
      <c r="E66" s="59" t="e">
        <f>SUMIFS('Variance Analysis'!E$9:E$24,'Variance Analysis'!$B$9:$B$24,'Variance Analysis'!$B$12,'Variance Analysis'!$A$9:$A$24,'Variance Analysis'!$A$21)</f>
        <v>#REF!</v>
      </c>
      <c r="F66" s="59" t="e">
        <f>SUMIFS('Variance Analysis'!F$9:F$24,'Variance Analysis'!$B$9:$B$24,'Variance Analysis'!$B$12,'Variance Analysis'!$A$9:$A$24,'Variance Analysis'!$A$21)</f>
        <v>#REF!</v>
      </c>
      <c r="G66" s="59" t="e">
        <f>SUMIFS('Variance Analysis'!G$9:G$24,'Variance Analysis'!$B$9:$B$24,'Variance Analysis'!$B$12,'Variance Analysis'!$A$9:$A$24,'Variance Analysis'!$A$21)</f>
        <v>#REF!</v>
      </c>
      <c r="H66" s="59" t="e">
        <f>SUMIFS('Variance Analysis'!H$9:H$24,'Variance Analysis'!$B$9:$B$24,'Variance Analysis'!$B$12,'Variance Analysis'!$A$9:$A$24,'Variance Analysis'!$A$21)</f>
        <v>#REF!</v>
      </c>
      <c r="I66" s="59" t="e">
        <f>SUMIFS('Variance Analysis'!I$9:I$24,'Variance Analysis'!$B$9:$B$24,'Variance Analysis'!$B$12,'Variance Analysis'!$A$9:$A$24,'Variance Analysis'!$A$21)</f>
        <v>#REF!</v>
      </c>
      <c r="J66" s="59" t="e">
        <f>SUMIFS('Variance Analysis'!J$9:J$24,'Variance Analysis'!$B$9:$B$24,'Variance Analysis'!$B$12,'Variance Analysis'!$A$9:$A$24,'Variance Analysis'!$A$21)</f>
        <v>#REF!</v>
      </c>
      <c r="K66" s="59" t="e">
        <f>SUMIFS('Variance Analysis'!K$9:K$24,'Variance Analysis'!$B$9:$B$24,'Variance Analysis'!$B$12,'Variance Analysis'!$A$9:$A$24,'Variance Analysis'!$A$21)</f>
        <v>#REF!</v>
      </c>
      <c r="L66" s="59" t="e">
        <f>SUMIFS('Variance Analysis'!L$9:L$24,'Variance Analysis'!$B$9:$B$24,'Variance Analysis'!$B$12,'Variance Analysis'!$A$9:$A$24,'Variance Analysis'!$A$21)</f>
        <v>#REF!</v>
      </c>
      <c r="M66" s="59" t="e">
        <f>SUMIFS('Variance Analysis'!M$9:M$24,'Variance Analysis'!$B$9:$B$24,'Variance Analysis'!$B$12,'Variance Analysis'!$A$9:$A$24,'Variance Analysis'!$A$21)</f>
        <v>#REF!</v>
      </c>
      <c r="N66" s="59" t="e">
        <f>SUMIFS('Variance Analysis'!N$9:N$24,'Variance Analysis'!$B$9:$B$24,'Variance Analysis'!$B$12,'Variance Analysis'!$A$9:$A$24,'Variance Analysis'!$A$21)</f>
        <v>#REF!</v>
      </c>
      <c r="O66" s="2"/>
      <c r="P66" s="2"/>
      <c r="Q66" s="2"/>
      <c r="R66" s="2"/>
      <c r="S66" s="2"/>
      <c r="T66" s="2"/>
      <c r="U66" s="2"/>
      <c r="V66" s="2"/>
      <c r="W66" s="2"/>
      <c r="X66" s="2"/>
      <c r="Y66" s="2"/>
      <c r="Z66" s="2"/>
    </row>
    <row r="67" spans="1:26" ht="13.5" customHeight="1" x14ac:dyDescent="0.2">
      <c r="A67" s="58" t="s">
        <v>162</v>
      </c>
      <c r="B67" s="58" t="s">
        <v>43</v>
      </c>
      <c r="C67" s="59" t="e">
        <f>SUMIFS('Variance Analysis'!C$9:C$24,'Variance Analysis'!$B$9:$B$24,'Variance Analysis'!$B$10,'Variance Analysis'!$A$9:$A$24,'Variance Analysis'!$A$21)</f>
        <v>#REF!</v>
      </c>
      <c r="D67" s="59" t="e">
        <f>SUMIFS('Variance Analysis'!D$9:D$24,'Variance Analysis'!$B$9:$B$24,'Variance Analysis'!$B$10,'Variance Analysis'!$A$9:$A$24,'Variance Analysis'!$A$21)</f>
        <v>#REF!</v>
      </c>
      <c r="E67" s="59" t="e">
        <f>SUMIFS('Variance Analysis'!E$9:E$24,'Variance Analysis'!$B$9:$B$24,'Variance Analysis'!$B$10,'Variance Analysis'!$A$9:$A$24,'Variance Analysis'!$A$21)</f>
        <v>#REF!</v>
      </c>
      <c r="F67" s="59" t="e">
        <f>SUMIFS('Variance Analysis'!F$9:F$24,'Variance Analysis'!$B$9:$B$24,'Variance Analysis'!$B$10,'Variance Analysis'!$A$9:$A$24,'Variance Analysis'!$A$21)</f>
        <v>#REF!</v>
      </c>
      <c r="G67" s="59" t="e">
        <f>SUMIFS('Variance Analysis'!G$9:G$24,'Variance Analysis'!$B$9:$B$24,'Variance Analysis'!$B$10,'Variance Analysis'!$A$9:$A$24,'Variance Analysis'!$A$21)</f>
        <v>#REF!</v>
      </c>
      <c r="H67" s="59" t="e">
        <f>SUMIFS('Variance Analysis'!H$9:H$24,'Variance Analysis'!$B$9:$B$24,'Variance Analysis'!$B$10,'Variance Analysis'!$A$9:$A$24,'Variance Analysis'!$A$21)</f>
        <v>#REF!</v>
      </c>
      <c r="I67" s="59" t="e">
        <f>SUMIFS('Variance Analysis'!I$9:I$24,'Variance Analysis'!$B$9:$B$24,'Variance Analysis'!$B$10,'Variance Analysis'!$A$9:$A$24,'Variance Analysis'!$A$21)</f>
        <v>#REF!</v>
      </c>
      <c r="J67" s="59" t="e">
        <f>SUMIFS('Variance Analysis'!J$9:J$24,'Variance Analysis'!$B$9:$B$24,'Variance Analysis'!$B$10,'Variance Analysis'!$A$9:$A$24,'Variance Analysis'!$A$21)</f>
        <v>#REF!</v>
      </c>
      <c r="K67" s="59" t="e">
        <f>SUMIFS('Variance Analysis'!K$9:K$24,'Variance Analysis'!$B$9:$B$24,'Variance Analysis'!$B$10,'Variance Analysis'!$A$9:$A$24,'Variance Analysis'!$A$21)</f>
        <v>#REF!</v>
      </c>
      <c r="L67" s="59" t="e">
        <f>SUMIFS('Variance Analysis'!L$9:L$24,'Variance Analysis'!$B$9:$B$24,'Variance Analysis'!$B$10,'Variance Analysis'!$A$9:$A$24,'Variance Analysis'!$A$21)</f>
        <v>#REF!</v>
      </c>
      <c r="M67" s="59" t="e">
        <f>SUMIFS('Variance Analysis'!M$9:M$24,'Variance Analysis'!$B$9:$B$24,'Variance Analysis'!$B$10,'Variance Analysis'!$A$9:$A$24,'Variance Analysis'!$A$21)</f>
        <v>#REF!</v>
      </c>
      <c r="N67" s="59" t="e">
        <f>SUMIFS('Variance Analysis'!N$9:N$24,'Variance Analysis'!$B$9:$B$24,'Variance Analysis'!$B$10,'Variance Analysis'!$A$9:$A$24,'Variance Analysis'!$A$21)</f>
        <v>#REF!</v>
      </c>
      <c r="O67" s="2"/>
      <c r="P67" s="2"/>
      <c r="Q67" s="2"/>
      <c r="R67" s="2"/>
      <c r="S67" s="2"/>
      <c r="T67" s="2"/>
      <c r="U67" s="2"/>
      <c r="V67" s="2"/>
      <c r="W67" s="2"/>
      <c r="X67" s="2"/>
      <c r="Y67" s="2"/>
      <c r="Z67" s="2"/>
    </row>
    <row r="68" spans="1:26" ht="13.5" customHeight="1" x14ac:dyDescent="0.2">
      <c r="A68" s="58" t="s">
        <v>163</v>
      </c>
      <c r="B68" s="58" t="s">
        <v>43</v>
      </c>
      <c r="C68" s="59" t="e">
        <f>SUMIFS('Variance Analysis'!C$9:C$24,'Variance Analysis'!$B$9:$B$24,'Variance Analysis'!$B$11,'Variance Analysis'!$A$9:$A$24,'Variance Analysis'!$A$21)</f>
        <v>#REF!</v>
      </c>
      <c r="D68" s="59" t="e">
        <f>SUMIFS('Variance Analysis'!D$9:D$24,'Variance Analysis'!$B$9:$B$24,'Variance Analysis'!$B$11,'Variance Analysis'!$A$9:$A$24,'Variance Analysis'!$A$21)</f>
        <v>#REF!</v>
      </c>
      <c r="E68" s="59" t="e">
        <f>SUMIFS('Variance Analysis'!E$9:E$24,'Variance Analysis'!$B$9:$B$24,'Variance Analysis'!$B$11,'Variance Analysis'!$A$9:$A$24,'Variance Analysis'!$A$21)</f>
        <v>#REF!</v>
      </c>
      <c r="F68" s="59" t="e">
        <f>SUMIFS('Variance Analysis'!F$9:F$24,'Variance Analysis'!$B$9:$B$24,'Variance Analysis'!$B$11,'Variance Analysis'!$A$9:$A$24,'Variance Analysis'!$A$21)</f>
        <v>#REF!</v>
      </c>
      <c r="G68" s="59" t="e">
        <f>SUMIFS('Variance Analysis'!G$9:G$24,'Variance Analysis'!$B$9:$B$24,'Variance Analysis'!$B$11,'Variance Analysis'!$A$9:$A$24,'Variance Analysis'!$A$21)</f>
        <v>#REF!</v>
      </c>
      <c r="H68" s="59" t="e">
        <f>SUMIFS('Variance Analysis'!H$9:H$24,'Variance Analysis'!$B$9:$B$24,'Variance Analysis'!$B$11,'Variance Analysis'!$A$9:$A$24,'Variance Analysis'!$A$21)</f>
        <v>#REF!</v>
      </c>
      <c r="I68" s="59" t="e">
        <f>SUMIFS('Variance Analysis'!I$9:I$24,'Variance Analysis'!$B$9:$B$24,'Variance Analysis'!$B$11,'Variance Analysis'!$A$9:$A$24,'Variance Analysis'!$A$21)</f>
        <v>#REF!</v>
      </c>
      <c r="J68" s="59" t="e">
        <f>SUMIFS('Variance Analysis'!J$9:J$24,'Variance Analysis'!$B$9:$B$24,'Variance Analysis'!$B$11,'Variance Analysis'!$A$9:$A$24,'Variance Analysis'!$A$21)</f>
        <v>#REF!</v>
      </c>
      <c r="K68" s="59" t="e">
        <f>SUMIFS('Variance Analysis'!K$9:K$24,'Variance Analysis'!$B$9:$B$24,'Variance Analysis'!$B$11,'Variance Analysis'!$A$9:$A$24,'Variance Analysis'!$A$21)</f>
        <v>#REF!</v>
      </c>
      <c r="L68" s="59" t="e">
        <f>SUMIFS('Variance Analysis'!L$9:L$24,'Variance Analysis'!$B$9:$B$24,'Variance Analysis'!$B$11,'Variance Analysis'!$A$9:$A$24,'Variance Analysis'!$A$21)</f>
        <v>#REF!</v>
      </c>
      <c r="M68" s="59" t="e">
        <f>SUMIFS('Variance Analysis'!M$9:M$24,'Variance Analysis'!$B$9:$B$24,'Variance Analysis'!$B$11,'Variance Analysis'!$A$9:$A$24,'Variance Analysis'!$A$21)</f>
        <v>#REF!</v>
      </c>
      <c r="N68" s="59" t="e">
        <f>SUMIFS('Variance Analysis'!N$9:N$24,'Variance Analysis'!$B$9:$B$24,'Variance Analysis'!$B$11,'Variance Analysis'!$A$9:$A$24,'Variance Analysis'!$A$21)</f>
        <v>#REF!</v>
      </c>
      <c r="O68" s="2"/>
      <c r="P68" s="2"/>
      <c r="Q68" s="2"/>
      <c r="R68" s="2"/>
      <c r="S68" s="2"/>
      <c r="T68" s="2"/>
      <c r="U68" s="2"/>
      <c r="V68" s="2"/>
      <c r="W68" s="2"/>
      <c r="X68" s="2"/>
      <c r="Y68" s="2"/>
      <c r="Z68" s="2"/>
    </row>
    <row r="69" spans="1:26" ht="13.5" customHeight="1" x14ac:dyDescent="0.2">
      <c r="A69" s="58" t="s">
        <v>140</v>
      </c>
      <c r="B69" s="58" t="s">
        <v>172</v>
      </c>
      <c r="C69" s="69" t="e">
        <f>#REF!</f>
        <v>#REF!</v>
      </c>
      <c r="D69" s="69" t="e">
        <f>#REF!</f>
        <v>#REF!</v>
      </c>
      <c r="E69" s="69" t="e">
        <f>#REF!</f>
        <v>#REF!</v>
      </c>
      <c r="F69" s="69" t="e">
        <f>#REF!</f>
        <v>#REF!</v>
      </c>
      <c r="G69" s="69" t="e">
        <f>#REF!</f>
        <v>#REF!</v>
      </c>
      <c r="H69" s="69" t="e">
        <f>#REF!</f>
        <v>#REF!</v>
      </c>
      <c r="I69" s="69" t="e">
        <f>#REF!</f>
        <v>#REF!</v>
      </c>
      <c r="J69" s="69" t="e">
        <f>#REF!</f>
        <v>#REF!</v>
      </c>
      <c r="K69" s="69" t="e">
        <f>#REF!</f>
        <v>#REF!</v>
      </c>
      <c r="L69" s="69" t="e">
        <f>#REF!</f>
        <v>#REF!</v>
      </c>
      <c r="M69" s="69" t="e">
        <f>#REF!</f>
        <v>#REF!</v>
      </c>
      <c r="N69" s="69" t="e">
        <f>#REF!</f>
        <v>#REF!</v>
      </c>
      <c r="O69" s="2"/>
      <c r="P69" s="2"/>
      <c r="Q69" s="2"/>
      <c r="R69" s="2"/>
      <c r="S69" s="2"/>
      <c r="T69" s="2"/>
      <c r="U69" s="2"/>
      <c r="V69" s="2"/>
      <c r="W69" s="2"/>
      <c r="X69" s="2"/>
      <c r="Y69" s="2"/>
      <c r="Z69" s="2"/>
    </row>
    <row r="70" spans="1:26" ht="13.5" customHeight="1" x14ac:dyDescent="0.2">
      <c r="A70" s="58" t="s">
        <v>144</v>
      </c>
      <c r="B70" s="58" t="s">
        <v>172</v>
      </c>
      <c r="C70" s="69" t="e">
        <f>#REF!</f>
        <v>#REF!</v>
      </c>
      <c r="D70" s="69" t="e">
        <f>#REF!</f>
        <v>#REF!</v>
      </c>
      <c r="E70" s="69" t="e">
        <f>#REF!</f>
        <v>#REF!</v>
      </c>
      <c r="F70" s="69" t="e">
        <f>#REF!</f>
        <v>#REF!</v>
      </c>
      <c r="G70" s="69" t="e">
        <f>#REF!</f>
        <v>#REF!</v>
      </c>
      <c r="H70" s="69" t="e">
        <f>#REF!</f>
        <v>#REF!</v>
      </c>
      <c r="I70" s="69" t="e">
        <f>#REF!</f>
        <v>#REF!</v>
      </c>
      <c r="J70" s="69" t="e">
        <f>#REF!</f>
        <v>#REF!</v>
      </c>
      <c r="K70" s="69" t="e">
        <f>#REF!</f>
        <v>#REF!</v>
      </c>
      <c r="L70" s="69" t="e">
        <f>#REF!</f>
        <v>#REF!</v>
      </c>
      <c r="M70" s="69" t="e">
        <f>#REF!</f>
        <v>#REF!</v>
      </c>
      <c r="N70" s="69" t="e">
        <f>#REF!</f>
        <v>#REF!</v>
      </c>
      <c r="O70" s="2"/>
      <c r="P70" s="2"/>
      <c r="Q70" s="2"/>
      <c r="R70" s="2"/>
      <c r="S70" s="2"/>
      <c r="T70" s="2"/>
      <c r="U70" s="2"/>
      <c r="V70" s="2"/>
      <c r="W70" s="2"/>
      <c r="X70" s="2"/>
      <c r="Y70" s="2"/>
      <c r="Z70" s="2"/>
    </row>
    <row r="71" spans="1:26" ht="13.5" customHeight="1" thickBot="1" x14ac:dyDescent="0.25">
      <c r="A71" s="58" t="s">
        <v>145</v>
      </c>
      <c r="B71" s="58" t="s">
        <v>172</v>
      </c>
      <c r="C71" s="69" t="e">
        <f>#REF!</f>
        <v>#REF!</v>
      </c>
      <c r="D71" s="69" t="e">
        <f>#REF!</f>
        <v>#REF!</v>
      </c>
      <c r="E71" s="69" t="e">
        <f>#REF!</f>
        <v>#REF!</v>
      </c>
      <c r="F71" s="69" t="e">
        <f>#REF!</f>
        <v>#REF!</v>
      </c>
      <c r="G71" s="69" t="e">
        <f>#REF!</f>
        <v>#REF!</v>
      </c>
      <c r="H71" s="69" t="e">
        <f>#REF!</f>
        <v>#REF!</v>
      </c>
      <c r="I71" s="69" t="e">
        <f>#REF!</f>
        <v>#REF!</v>
      </c>
      <c r="J71" s="69" t="e">
        <f>#REF!</f>
        <v>#REF!</v>
      </c>
      <c r="K71" s="69" t="e">
        <f>#REF!</f>
        <v>#REF!</v>
      </c>
      <c r="L71" s="69" t="e">
        <f>#REF!</f>
        <v>#REF!</v>
      </c>
      <c r="M71" s="69" t="e">
        <f>#REF!</f>
        <v>#REF!</v>
      </c>
      <c r="N71" s="69" t="e">
        <f>#REF!</f>
        <v>#REF!</v>
      </c>
      <c r="O71" s="2"/>
      <c r="P71" s="2"/>
      <c r="Q71" s="2"/>
      <c r="R71" s="2"/>
      <c r="S71" s="2"/>
      <c r="T71" s="2"/>
      <c r="U71" s="2"/>
      <c r="V71" s="2"/>
      <c r="W71" s="2"/>
      <c r="X71" s="2"/>
      <c r="Y71" s="2"/>
      <c r="Z71" s="2"/>
    </row>
    <row r="72" spans="1:26" ht="13.5" customHeight="1" thickTop="1" thickBot="1" x14ac:dyDescent="0.25">
      <c r="A72" s="14" t="s">
        <v>179</v>
      </c>
      <c r="B72" s="15" t="s">
        <v>174</v>
      </c>
      <c r="C72" s="16" t="e">
        <f>SUM($C$66:C68)/(SUM($C$69:C71)*1000)</f>
        <v>#REF!</v>
      </c>
      <c r="D72" s="16" t="e">
        <f>SUM($C$66:D68)/(SUM($C$69:D71)*1000)</f>
        <v>#REF!</v>
      </c>
      <c r="E72" s="16" t="e">
        <f>SUM($C$66:E68)/(SUM($C$69:E71)*1000)</f>
        <v>#REF!</v>
      </c>
      <c r="F72" s="16" t="e">
        <f>SUM($C$66:F68)/(SUM($C$69:F71)*1000)</f>
        <v>#REF!</v>
      </c>
      <c r="G72" s="16" t="e">
        <f>SUM($C$66:G68)/(SUM($C$69:G71)*1000)</f>
        <v>#REF!</v>
      </c>
      <c r="H72" s="16" t="e">
        <f>SUM($C$66:H68)/(SUM($C$69:H71)*1000)</f>
        <v>#REF!</v>
      </c>
      <c r="I72" s="16" t="e">
        <f>SUM($C$66:I68)/(SUM($C$69:I71)*1000)</f>
        <v>#REF!</v>
      </c>
      <c r="J72" s="16" t="e">
        <f>SUM($C$66:J68)/(SUM($C$69:J71)*1000)</f>
        <v>#REF!</v>
      </c>
      <c r="K72" s="16" t="e">
        <f>SUM($C$66:K68)/(SUM($C$69:K71)*1000)</f>
        <v>#REF!</v>
      </c>
      <c r="L72" s="16" t="e">
        <f>SUM($C$66:L68)/(SUM($C$69:L71)*1000)</f>
        <v>#REF!</v>
      </c>
      <c r="M72" s="16" t="e">
        <f>SUM($C$66:M68)/(SUM($C$69:M71)*1000)</f>
        <v>#REF!</v>
      </c>
      <c r="N72" s="16" t="e">
        <f>SUM($C$66:N68)/(SUM($C$69:N71)*1000)</f>
        <v>#REF!</v>
      </c>
      <c r="O72" s="2"/>
      <c r="P72" s="2"/>
      <c r="Q72" s="2"/>
      <c r="R72" s="2"/>
      <c r="S72" s="2"/>
      <c r="T72" s="2"/>
      <c r="U72" s="2"/>
      <c r="V72" s="2"/>
      <c r="W72" s="2"/>
      <c r="X72" s="2"/>
      <c r="Y72" s="2"/>
      <c r="Z72" s="2"/>
    </row>
    <row r="73" spans="1:26" ht="13.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s="39" customFormat="1" ht="39.950000000000003" customHeight="1" x14ac:dyDescent="0.35">
      <c r="A74" s="66" t="s">
        <v>183</v>
      </c>
      <c r="B74" s="67"/>
      <c r="C74" s="68"/>
      <c r="D74" s="68"/>
      <c r="E74" s="68"/>
      <c r="F74" s="68"/>
      <c r="G74" s="68"/>
      <c r="H74" s="68"/>
      <c r="I74" s="68"/>
      <c r="J74" s="68"/>
      <c r="K74" s="68"/>
      <c r="L74" s="68"/>
      <c r="M74" s="68"/>
      <c r="N74" s="68"/>
    </row>
    <row r="75" spans="1:26" ht="13.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3.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3.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3.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3.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3.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3.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3.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3.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3.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3.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3.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3.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3.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sheetData>
  <mergeCells count="2">
    <mergeCell ref="A1:K2"/>
    <mergeCell ref="A5:L5"/>
  </mergeCells>
  <pageMargins left="0.7" right="0.7" top="0.75" bottom="0.75" header="0" footer="0"/>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T1047"/>
  <sheetViews>
    <sheetView showGridLines="0" zoomScale="70" zoomScaleNormal="70" workbookViewId="0">
      <selection activeCell="E68" sqref="E68"/>
    </sheetView>
  </sheetViews>
  <sheetFormatPr defaultColWidth="14.42578125" defaultRowHeight="15" customHeight="1" x14ac:dyDescent="0.25"/>
  <cols>
    <col min="1" max="1" width="28.28515625" customWidth="1"/>
    <col min="2" max="2" width="16.140625" customWidth="1"/>
    <col min="3" max="14" width="15.140625" customWidth="1"/>
    <col min="15" max="26" width="8.7109375" customWidth="1"/>
  </cols>
  <sheetData>
    <row r="1" spans="1:20" s="50" customFormat="1" ht="147.94999999999999" customHeight="1" x14ac:dyDescent="0.3">
      <c r="A1" s="172" t="s">
        <v>184</v>
      </c>
      <c r="B1" s="162"/>
      <c r="C1" s="162"/>
      <c r="D1" s="162"/>
      <c r="E1" s="162"/>
      <c r="F1" s="162"/>
      <c r="G1" s="162"/>
      <c r="H1" s="162"/>
      <c r="I1" s="162"/>
      <c r="J1" s="162"/>
      <c r="K1" s="162"/>
      <c r="L1" s="162"/>
      <c r="M1" s="162"/>
      <c r="N1" s="162"/>
      <c r="O1" s="162"/>
      <c r="P1" s="162"/>
      <c r="Q1" s="162"/>
      <c r="R1" s="162"/>
      <c r="S1" s="162"/>
      <c r="T1" s="162"/>
    </row>
    <row r="2" spans="1:20" s="50" customFormat="1" ht="41.1" customHeight="1" x14ac:dyDescent="0.3">
      <c r="A2" s="36" t="s">
        <v>185</v>
      </c>
    </row>
    <row r="3" spans="1:20" s="50" customFormat="1" ht="20.100000000000001" customHeight="1" x14ac:dyDescent="0.3">
      <c r="A3" s="36"/>
    </row>
    <row r="4" spans="1:20" s="50" customFormat="1" ht="21" customHeight="1" x14ac:dyDescent="0.3">
      <c r="A4" s="36" t="s">
        <v>186</v>
      </c>
    </row>
    <row r="5" spans="1:20" s="50" customFormat="1" ht="21.95" customHeight="1" x14ac:dyDescent="0.3">
      <c r="A5" s="36" t="s">
        <v>39</v>
      </c>
    </row>
    <row r="6" spans="1:20" s="27" customFormat="1" ht="14.25" customHeight="1" x14ac:dyDescent="0.25">
      <c r="A6" s="28" t="s">
        <v>187</v>
      </c>
      <c r="B6" s="28" t="s">
        <v>171</v>
      </c>
      <c r="C6" s="29" t="s">
        <v>128</v>
      </c>
      <c r="D6" s="29" t="s">
        <v>129</v>
      </c>
      <c r="E6" s="29" t="s">
        <v>130</v>
      </c>
      <c r="F6" s="29" t="s">
        <v>131</v>
      </c>
      <c r="G6" s="29" t="s">
        <v>132</v>
      </c>
      <c r="H6" s="29" t="s">
        <v>133</v>
      </c>
      <c r="I6" s="29" t="s">
        <v>134</v>
      </c>
      <c r="J6" s="29" t="s">
        <v>135</v>
      </c>
      <c r="K6" s="29" t="s">
        <v>136</v>
      </c>
      <c r="L6" s="29" t="s">
        <v>137</v>
      </c>
      <c r="M6" s="29" t="s">
        <v>138</v>
      </c>
      <c r="N6" s="29" t="s">
        <v>139</v>
      </c>
    </row>
    <row r="7" spans="1:20" ht="14.25" customHeight="1" x14ac:dyDescent="0.25">
      <c r="A7" s="58" t="s">
        <v>188</v>
      </c>
      <c r="B7" s="58" t="s">
        <v>43</v>
      </c>
      <c r="C7" s="59" t="e">
        <f>SUMIFS('Variance Analysis'!C$30:C$45,'Variance Analysis'!$B$30:$B$45,'Variance Analysis'!$B$33,'Variance Analysis'!$A$30:$A$45,'Variance Analysis'!$A$33)</f>
        <v>#REF!</v>
      </c>
      <c r="D7" s="59" t="e">
        <f>SUMIFS('Variance Analysis'!D$30:D$45,'Variance Analysis'!$B$30:$B$45,'Variance Analysis'!$B$33,'Variance Analysis'!$A$30:$A$45,'Variance Analysis'!$A$33)</f>
        <v>#REF!</v>
      </c>
      <c r="E7" s="59" t="e">
        <f>SUMIFS('Variance Analysis'!E$30:E$45,'Variance Analysis'!$B$30:$B$45,'Variance Analysis'!$B$33,'Variance Analysis'!$A$30:$A$45,'Variance Analysis'!$A$33)</f>
        <v>#REF!</v>
      </c>
      <c r="F7" s="59" t="e">
        <f>SUMIFS('Variance Analysis'!F$30:F$45,'Variance Analysis'!$B$30:$B$45,'Variance Analysis'!$B$33,'Variance Analysis'!$A$30:$A$45,'Variance Analysis'!$A$33)</f>
        <v>#REF!</v>
      </c>
      <c r="G7" s="59" t="e">
        <f>SUMIFS('Variance Analysis'!G$30:G$45,'Variance Analysis'!$B$30:$B$45,'Variance Analysis'!$B$33,'Variance Analysis'!$A$30:$A$45,'Variance Analysis'!$A$33)</f>
        <v>#REF!</v>
      </c>
      <c r="H7" s="59" t="e">
        <f>SUMIFS('Variance Analysis'!H$30:H$45,'Variance Analysis'!$B$30:$B$45,'Variance Analysis'!$B$33,'Variance Analysis'!$A$30:$A$45,'Variance Analysis'!$A$33)</f>
        <v>#REF!</v>
      </c>
      <c r="I7" s="59" t="e">
        <f>SUMIFS('Variance Analysis'!I$30:I$45,'Variance Analysis'!$B$30:$B$45,'Variance Analysis'!$B$33,'Variance Analysis'!$A$30:$A$45,'Variance Analysis'!$A$33)</f>
        <v>#REF!</v>
      </c>
      <c r="J7" s="59" t="e">
        <f>SUMIFS('Variance Analysis'!J$30:J$45,'Variance Analysis'!$B$30:$B$45,'Variance Analysis'!$B$33,'Variance Analysis'!$A$30:$A$45,'Variance Analysis'!$A$33)</f>
        <v>#REF!</v>
      </c>
      <c r="K7" s="59" t="e">
        <f>SUMIFS('Variance Analysis'!K$30:K$45,'Variance Analysis'!$B$30:$B$45,'Variance Analysis'!$B$33,'Variance Analysis'!$A$30:$A$45,'Variance Analysis'!$A$33)</f>
        <v>#REF!</v>
      </c>
      <c r="L7" s="59" t="e">
        <f>SUMIFS('Variance Analysis'!L$30:L$45,'Variance Analysis'!$B$30:$B$45,'Variance Analysis'!$B$33,'Variance Analysis'!$A$30:$A$45,'Variance Analysis'!$A$33)</f>
        <v>#REF!</v>
      </c>
      <c r="M7" s="59" t="e">
        <f>SUMIFS('Variance Analysis'!M$30:M$45,'Variance Analysis'!$B$30:$B$45,'Variance Analysis'!$B$33,'Variance Analysis'!$A$30:$A$45,'Variance Analysis'!$A$33)</f>
        <v>#REF!</v>
      </c>
      <c r="N7" s="59" t="e">
        <f>SUMIFS('Variance Analysis'!N$30:N$45,'Variance Analysis'!$B$30:$B$45,'Variance Analysis'!$B$33,'Variance Analysis'!$A$30:$A$45,'Variance Analysis'!$A$33)</f>
        <v>#REF!</v>
      </c>
    </row>
    <row r="8" spans="1:20" ht="14.25" customHeight="1" x14ac:dyDescent="0.25">
      <c r="A8" s="58" t="s">
        <v>189</v>
      </c>
      <c r="B8" s="58" t="s">
        <v>43</v>
      </c>
      <c r="C8" s="59" t="e">
        <f>SUMIFS('Variance Analysis'!C$30:C$45,'Variance Analysis'!$B$30:$B$45,'Variance Analysis'!$B$31,'Variance Analysis'!$A$30:$A$45,'Variance Analysis'!$A$33)</f>
        <v>#REF!</v>
      </c>
      <c r="D8" s="59" t="e">
        <f>SUMIFS('Variance Analysis'!D$30:D$45,'Variance Analysis'!$B$30:$B$45,'Variance Analysis'!$B$31,'Variance Analysis'!$A$30:$A$45,'Variance Analysis'!$A$33)</f>
        <v>#REF!</v>
      </c>
      <c r="E8" s="59" t="e">
        <f>SUMIFS('Variance Analysis'!E$30:E$45,'Variance Analysis'!$B$30:$B$45,'Variance Analysis'!$B$31,'Variance Analysis'!$A$30:$A$45,'Variance Analysis'!$A$33)</f>
        <v>#REF!</v>
      </c>
      <c r="F8" s="59" t="e">
        <f>SUMIFS('Variance Analysis'!F$30:F$45,'Variance Analysis'!$B$30:$B$45,'Variance Analysis'!$B$31,'Variance Analysis'!$A$30:$A$45,'Variance Analysis'!$A$33)</f>
        <v>#REF!</v>
      </c>
      <c r="G8" s="59" t="e">
        <f>SUMIFS('Variance Analysis'!G$30:G$45,'Variance Analysis'!$B$30:$B$45,'Variance Analysis'!$B$31,'Variance Analysis'!$A$30:$A$45,'Variance Analysis'!$A$33)</f>
        <v>#REF!</v>
      </c>
      <c r="H8" s="59" t="e">
        <f>SUMIFS('Variance Analysis'!H$30:H$45,'Variance Analysis'!$B$30:$B$45,'Variance Analysis'!$B$31,'Variance Analysis'!$A$30:$A$45,'Variance Analysis'!$A$33)</f>
        <v>#REF!</v>
      </c>
      <c r="I8" s="59" t="e">
        <f>SUMIFS('Variance Analysis'!I$30:I$45,'Variance Analysis'!$B$30:$B$45,'Variance Analysis'!$B$31,'Variance Analysis'!$A$30:$A$45,'Variance Analysis'!$A$33)</f>
        <v>#REF!</v>
      </c>
      <c r="J8" s="59" t="e">
        <f>SUMIFS('Variance Analysis'!J$30:J$45,'Variance Analysis'!$B$30:$B$45,'Variance Analysis'!$B$31,'Variance Analysis'!$A$30:$A$45,'Variance Analysis'!$A$33)</f>
        <v>#REF!</v>
      </c>
      <c r="K8" s="59" t="e">
        <f>SUMIFS('Variance Analysis'!K$30:K$45,'Variance Analysis'!$B$30:$B$45,'Variance Analysis'!$B$31,'Variance Analysis'!$A$30:$A$45,'Variance Analysis'!$A$33)</f>
        <v>#REF!</v>
      </c>
      <c r="L8" s="59" t="e">
        <f>SUMIFS('Variance Analysis'!L$30:L$45,'Variance Analysis'!$B$30:$B$45,'Variance Analysis'!$B$31,'Variance Analysis'!$A$30:$A$45,'Variance Analysis'!$A$33)</f>
        <v>#REF!</v>
      </c>
      <c r="M8" s="59" t="e">
        <f>SUMIFS('Variance Analysis'!M$30:M$45,'Variance Analysis'!$B$30:$B$45,'Variance Analysis'!$B$31,'Variance Analysis'!$A$30:$A$45,'Variance Analysis'!$A$33)</f>
        <v>#REF!</v>
      </c>
      <c r="N8" s="59" t="e">
        <f>SUMIFS('Variance Analysis'!N$30:N$45,'Variance Analysis'!$B$30:$B$45,'Variance Analysis'!$B$31,'Variance Analysis'!$A$30:$A$45,'Variance Analysis'!$A$33)</f>
        <v>#REF!</v>
      </c>
    </row>
    <row r="9" spans="1:20" ht="14.25" customHeight="1" x14ac:dyDescent="0.25">
      <c r="A9" s="58" t="s">
        <v>190</v>
      </c>
      <c r="B9" s="58" t="s">
        <v>43</v>
      </c>
      <c r="C9" s="59" t="e">
        <f>SUMIFS('Variance Analysis'!C$30:C$45,'Variance Analysis'!$B$30:$B$45,'Variance Analysis'!$B$32,'Variance Analysis'!$A$30:$A$45,'Variance Analysis'!$A$33)</f>
        <v>#REF!</v>
      </c>
      <c r="D9" s="59" t="e">
        <f>SUMIFS('Variance Analysis'!D$30:D$45,'Variance Analysis'!$B$30:$B$45,'Variance Analysis'!$B$32,'Variance Analysis'!$A$30:$A$45,'Variance Analysis'!$A$33)</f>
        <v>#REF!</v>
      </c>
      <c r="E9" s="59" t="e">
        <f>SUMIFS('Variance Analysis'!E$30:E$45,'Variance Analysis'!$B$30:$B$45,'Variance Analysis'!$B$32,'Variance Analysis'!$A$30:$A$45,'Variance Analysis'!$A$33)</f>
        <v>#REF!</v>
      </c>
      <c r="F9" s="59" t="e">
        <f>SUMIFS('Variance Analysis'!F$30:F$45,'Variance Analysis'!$B$30:$B$45,'Variance Analysis'!$B$32,'Variance Analysis'!$A$30:$A$45,'Variance Analysis'!$A$33)</f>
        <v>#REF!</v>
      </c>
      <c r="G9" s="59" t="e">
        <f>SUMIFS('Variance Analysis'!G$30:G$45,'Variance Analysis'!$B$30:$B$45,'Variance Analysis'!$B$32,'Variance Analysis'!$A$30:$A$45,'Variance Analysis'!$A$33)</f>
        <v>#REF!</v>
      </c>
      <c r="H9" s="59" t="e">
        <f>SUMIFS('Variance Analysis'!H$30:H$45,'Variance Analysis'!$B$30:$B$45,'Variance Analysis'!$B$32,'Variance Analysis'!$A$30:$A$45,'Variance Analysis'!$A$33)</f>
        <v>#REF!</v>
      </c>
      <c r="I9" s="59" t="e">
        <f>SUMIFS('Variance Analysis'!I$30:I$45,'Variance Analysis'!$B$30:$B$45,'Variance Analysis'!$B$32,'Variance Analysis'!$A$30:$A$45,'Variance Analysis'!$A$33)</f>
        <v>#REF!</v>
      </c>
      <c r="J9" s="59" t="e">
        <f>SUMIFS('Variance Analysis'!J$30:J$45,'Variance Analysis'!$B$30:$B$45,'Variance Analysis'!$B$32,'Variance Analysis'!$A$30:$A$45,'Variance Analysis'!$A$33)</f>
        <v>#REF!</v>
      </c>
      <c r="K9" s="59" t="e">
        <f>SUMIFS('Variance Analysis'!K$30:K$45,'Variance Analysis'!$B$30:$B$45,'Variance Analysis'!$B$32,'Variance Analysis'!$A$30:$A$45,'Variance Analysis'!$A$33)</f>
        <v>#REF!</v>
      </c>
      <c r="L9" s="59" t="e">
        <f>SUMIFS('Variance Analysis'!L$30:L$45,'Variance Analysis'!$B$30:$B$45,'Variance Analysis'!$B$32,'Variance Analysis'!$A$30:$A$45,'Variance Analysis'!$A$33)</f>
        <v>#REF!</v>
      </c>
      <c r="M9" s="59" t="e">
        <f>SUMIFS('Variance Analysis'!M$30:M$45,'Variance Analysis'!$B$30:$B$45,'Variance Analysis'!$B$32,'Variance Analysis'!$A$30:$A$45,'Variance Analysis'!$A$33)</f>
        <v>#REF!</v>
      </c>
      <c r="N9" s="59" t="e">
        <f>SUMIFS('Variance Analysis'!N$30:N$45,'Variance Analysis'!$B$30:$B$45,'Variance Analysis'!$B$32,'Variance Analysis'!$A$30:$A$45,'Variance Analysis'!$A$33)</f>
        <v>#REF!</v>
      </c>
    </row>
    <row r="10" spans="1:20" ht="14.25" customHeight="1" thickBot="1" x14ac:dyDescent="0.3">
      <c r="A10" s="30" t="s">
        <v>80</v>
      </c>
      <c r="B10" s="30" t="s">
        <v>43</v>
      </c>
      <c r="C10" s="59" t="e">
        <f>SUMIFS('Variance Analysis'!C$30:C$45,'Variance Analysis'!$B$30:$B$45,'Variance Analysis'!$B$30,'Variance Analysis'!$A$30:$A$45,'Variance Analysis'!$A$33)</f>
        <v>#REF!</v>
      </c>
      <c r="D10" s="59" t="e">
        <f>SUMIFS('Variance Analysis'!D$30:D$45,'Variance Analysis'!$B$30:$B$45,'Variance Analysis'!$B$30,'Variance Analysis'!$A$30:$A$45,'Variance Analysis'!$A$33)</f>
        <v>#REF!</v>
      </c>
      <c r="E10" s="59" t="e">
        <f>SUMIFS('Variance Analysis'!E$30:E$45,'Variance Analysis'!$B$30:$B$45,'Variance Analysis'!$B$30,'Variance Analysis'!$A$30:$A$45,'Variance Analysis'!$A$33)</f>
        <v>#REF!</v>
      </c>
      <c r="F10" s="59" t="e">
        <f>SUMIFS('Variance Analysis'!F$30:F$45,'Variance Analysis'!$B$30:$B$45,'Variance Analysis'!$B$30,'Variance Analysis'!$A$30:$A$45,'Variance Analysis'!$A$33)</f>
        <v>#REF!</v>
      </c>
      <c r="G10" s="59" t="e">
        <f>SUMIFS('Variance Analysis'!G$30:G$45,'Variance Analysis'!$B$30:$B$45,'Variance Analysis'!$B$30,'Variance Analysis'!$A$30:$A$45,'Variance Analysis'!$A$33)</f>
        <v>#REF!</v>
      </c>
      <c r="H10" s="59" t="e">
        <f>SUMIFS('Variance Analysis'!H$30:H$45,'Variance Analysis'!$B$30:$B$45,'Variance Analysis'!$B$30,'Variance Analysis'!$A$30:$A$45,'Variance Analysis'!$A$33)</f>
        <v>#REF!</v>
      </c>
      <c r="I10" s="59" t="e">
        <f>SUMIFS('Variance Analysis'!I$30:I$45,'Variance Analysis'!$B$30:$B$45,'Variance Analysis'!$B$30,'Variance Analysis'!$A$30:$A$45,'Variance Analysis'!$A$33)</f>
        <v>#REF!</v>
      </c>
      <c r="J10" s="59" t="e">
        <f>SUMIFS('Variance Analysis'!J$30:J$45,'Variance Analysis'!$B$30:$B$45,'Variance Analysis'!$B$30,'Variance Analysis'!$A$30:$A$45,'Variance Analysis'!$A$33)</f>
        <v>#REF!</v>
      </c>
      <c r="K10" s="59" t="e">
        <f>SUMIFS('Variance Analysis'!K$30:K$45,'Variance Analysis'!$B$30:$B$45,'Variance Analysis'!$B$30,'Variance Analysis'!$A$30:$A$45,'Variance Analysis'!$A$33)</f>
        <v>#REF!</v>
      </c>
      <c r="L10" s="59" t="e">
        <f>SUMIFS('Variance Analysis'!L$30:L$45,'Variance Analysis'!$B$30:$B$45,'Variance Analysis'!$B$30,'Variance Analysis'!$A$30:$A$45,'Variance Analysis'!$A$33)</f>
        <v>#REF!</v>
      </c>
      <c r="M10" s="59" t="e">
        <f>SUMIFS('Variance Analysis'!M$30:M$45,'Variance Analysis'!$B$30:$B$45,'Variance Analysis'!$B$30,'Variance Analysis'!$A$30:$A$45,'Variance Analysis'!$A$33)</f>
        <v>#REF!</v>
      </c>
      <c r="N10" s="59" t="e">
        <f>SUMIFS('Variance Analysis'!N$30:N$45,'Variance Analysis'!$B$30:$B$45,'Variance Analysis'!$B$30,'Variance Analysis'!$A$30:$A$45,'Variance Analysis'!$A$33)</f>
        <v>#REF!</v>
      </c>
    </row>
    <row r="11" spans="1:20" ht="14.25" customHeight="1" thickTop="1" thickBot="1" x14ac:dyDescent="0.3">
      <c r="A11" s="14" t="s">
        <v>120</v>
      </c>
      <c r="B11" s="15" t="s">
        <v>43</v>
      </c>
      <c r="C11" s="16" t="e">
        <f>ABS(C10)-SUM(C7:C9)</f>
        <v>#REF!</v>
      </c>
      <c r="D11" s="16" t="e">
        <f t="shared" ref="D11:N11" si="0">ABS(D10)-SUM(D7:D9)</f>
        <v>#REF!</v>
      </c>
      <c r="E11" s="16" t="e">
        <f t="shared" si="0"/>
        <v>#REF!</v>
      </c>
      <c r="F11" s="16" t="e">
        <f t="shared" si="0"/>
        <v>#REF!</v>
      </c>
      <c r="G11" s="16" t="e">
        <f t="shared" si="0"/>
        <v>#REF!</v>
      </c>
      <c r="H11" s="16" t="e">
        <f t="shared" si="0"/>
        <v>#REF!</v>
      </c>
      <c r="I11" s="16" t="e">
        <f t="shared" si="0"/>
        <v>#REF!</v>
      </c>
      <c r="J11" s="16" t="e">
        <f t="shared" si="0"/>
        <v>#REF!</v>
      </c>
      <c r="K11" s="16" t="e">
        <f t="shared" si="0"/>
        <v>#REF!</v>
      </c>
      <c r="L11" s="16" t="e">
        <f t="shared" si="0"/>
        <v>#REF!</v>
      </c>
      <c r="M11" s="16" t="e">
        <f t="shared" si="0"/>
        <v>#REF!</v>
      </c>
      <c r="N11" s="16" t="e">
        <f t="shared" si="0"/>
        <v>#REF!</v>
      </c>
    </row>
    <row r="12" spans="1:20" s="35" customFormat="1" ht="26.45" customHeight="1" x14ac:dyDescent="0.25">
      <c r="A12" s="57" t="s">
        <v>47</v>
      </c>
      <c r="B12" s="55"/>
      <c r="C12" s="56"/>
      <c r="D12" s="56"/>
      <c r="E12" s="56"/>
      <c r="F12" s="56"/>
      <c r="G12" s="56"/>
      <c r="H12" s="56"/>
      <c r="I12" s="56"/>
      <c r="J12" s="56"/>
      <c r="K12" s="56"/>
      <c r="L12" s="56"/>
      <c r="M12" s="56"/>
      <c r="N12" s="56"/>
    </row>
    <row r="13" spans="1:20" s="34" customFormat="1" ht="14.25" customHeight="1" x14ac:dyDescent="0.25">
      <c r="A13" s="28" t="s">
        <v>187</v>
      </c>
      <c r="B13" s="28" t="s">
        <v>171</v>
      </c>
      <c r="C13" s="61" t="s">
        <v>128</v>
      </c>
      <c r="D13" s="61" t="s">
        <v>129</v>
      </c>
      <c r="E13" s="61" t="s">
        <v>130</v>
      </c>
      <c r="F13" s="61" t="s">
        <v>131</v>
      </c>
      <c r="G13" s="61" t="s">
        <v>132</v>
      </c>
      <c r="H13" s="61" t="s">
        <v>133</v>
      </c>
      <c r="I13" s="61" t="s">
        <v>134</v>
      </c>
      <c r="J13" s="61" t="s">
        <v>135</v>
      </c>
      <c r="K13" s="61" t="s">
        <v>136</v>
      </c>
      <c r="L13" s="61" t="s">
        <v>137</v>
      </c>
      <c r="M13" s="61" t="s">
        <v>138</v>
      </c>
      <c r="N13" s="61" t="s">
        <v>139</v>
      </c>
    </row>
    <row r="14" spans="1:20" ht="14.25" customHeight="1" x14ac:dyDescent="0.25">
      <c r="A14" s="58" t="s">
        <v>188</v>
      </c>
      <c r="B14" s="58" t="s">
        <v>43</v>
      </c>
      <c r="C14" s="59" t="e">
        <f>SUMIFS('Variance Analysis'!C$30:C$45,'Variance Analysis'!$B$30:$B$45,'Variance Analysis'!$B$33,'Variance Analysis'!$A$30:$A$45,'Variance Analysis'!$A$34)</f>
        <v>#REF!</v>
      </c>
      <c r="D14" s="59" t="e">
        <f>SUMIFS('Variance Analysis'!D$30:D$45,'Variance Analysis'!$B$30:$B$45,'Variance Analysis'!$B$33,'Variance Analysis'!$A$30:$A$45,'Variance Analysis'!$A$34)</f>
        <v>#REF!</v>
      </c>
      <c r="E14" s="59" t="e">
        <f>SUMIFS('Variance Analysis'!E$30:E$45,'Variance Analysis'!$B$30:$B$45,'Variance Analysis'!$B$33,'Variance Analysis'!$A$30:$A$45,'Variance Analysis'!$A$34)</f>
        <v>#REF!</v>
      </c>
      <c r="F14" s="59" t="e">
        <f>SUMIFS('Variance Analysis'!F$30:F$45,'Variance Analysis'!$B$30:$B$45,'Variance Analysis'!$B$33,'Variance Analysis'!$A$30:$A$45,'Variance Analysis'!$A$34)</f>
        <v>#REF!</v>
      </c>
      <c r="G14" s="59" t="e">
        <f>SUMIFS('Variance Analysis'!G$30:G$45,'Variance Analysis'!$B$30:$B$45,'Variance Analysis'!$B$33,'Variance Analysis'!$A$30:$A$45,'Variance Analysis'!$A$34)</f>
        <v>#REF!</v>
      </c>
      <c r="H14" s="59" t="e">
        <f>SUMIFS('Variance Analysis'!H$30:H$45,'Variance Analysis'!$B$30:$B$45,'Variance Analysis'!$B$33,'Variance Analysis'!$A$30:$A$45,'Variance Analysis'!$A$34)</f>
        <v>#REF!</v>
      </c>
      <c r="I14" s="59" t="e">
        <f>SUMIFS('Variance Analysis'!I$30:I$45,'Variance Analysis'!$B$30:$B$45,'Variance Analysis'!$B$33,'Variance Analysis'!$A$30:$A$45,'Variance Analysis'!$A$34)</f>
        <v>#REF!</v>
      </c>
      <c r="J14" s="59" t="e">
        <f>SUMIFS('Variance Analysis'!J$30:J$45,'Variance Analysis'!$B$30:$B$45,'Variance Analysis'!$B$33,'Variance Analysis'!$A$30:$A$45,'Variance Analysis'!$A$34)</f>
        <v>#REF!</v>
      </c>
      <c r="K14" s="59" t="e">
        <f>SUMIFS('Variance Analysis'!K$30:K$45,'Variance Analysis'!$B$30:$B$45,'Variance Analysis'!$B$33,'Variance Analysis'!$A$30:$A$45,'Variance Analysis'!$A$34)</f>
        <v>#REF!</v>
      </c>
      <c r="L14" s="59" t="e">
        <f>SUMIFS('Variance Analysis'!L$30:L$45,'Variance Analysis'!$B$30:$B$45,'Variance Analysis'!$B$33,'Variance Analysis'!$A$30:$A$45,'Variance Analysis'!$A$34)</f>
        <v>#REF!</v>
      </c>
      <c r="M14" s="59" t="e">
        <f>SUMIFS('Variance Analysis'!M$30:M$45,'Variance Analysis'!$B$30:$B$45,'Variance Analysis'!$B$33,'Variance Analysis'!$A$30:$A$45,'Variance Analysis'!$A$34)</f>
        <v>#REF!</v>
      </c>
      <c r="N14" s="59" t="e">
        <f>SUMIFS('Variance Analysis'!N$30:N$45,'Variance Analysis'!$B$30:$B$45,'Variance Analysis'!$B$33,'Variance Analysis'!$A$30:$A$45,'Variance Analysis'!$A$34)</f>
        <v>#REF!</v>
      </c>
    </row>
    <row r="15" spans="1:20" ht="14.25" customHeight="1" x14ac:dyDescent="0.25">
      <c r="A15" s="58" t="s">
        <v>189</v>
      </c>
      <c r="B15" s="58" t="s">
        <v>43</v>
      </c>
      <c r="C15" s="59" t="e">
        <f>SUMIFS('Variance Analysis'!C$30:C$45,'Variance Analysis'!$B$30:$B$45,'Variance Analysis'!$B$31,'Variance Analysis'!$A$30:$A$45,'Variance Analysis'!$A$34)</f>
        <v>#REF!</v>
      </c>
      <c r="D15" s="59" t="e">
        <f>SUMIFS('Variance Analysis'!D$30:D$45,'Variance Analysis'!$B$30:$B$45,'Variance Analysis'!$B$31,'Variance Analysis'!$A$30:$A$45,'Variance Analysis'!$A$34)</f>
        <v>#REF!</v>
      </c>
      <c r="E15" s="59" t="e">
        <f>SUMIFS('Variance Analysis'!E$30:E$45,'Variance Analysis'!$B$30:$B$45,'Variance Analysis'!$B$31,'Variance Analysis'!$A$30:$A$45,'Variance Analysis'!$A$34)</f>
        <v>#REF!</v>
      </c>
      <c r="F15" s="59" t="e">
        <f>SUMIFS('Variance Analysis'!F$30:F$45,'Variance Analysis'!$B$30:$B$45,'Variance Analysis'!$B$31,'Variance Analysis'!$A$30:$A$45,'Variance Analysis'!$A$34)</f>
        <v>#REF!</v>
      </c>
      <c r="G15" s="59" t="e">
        <f>SUMIFS('Variance Analysis'!G$30:G$45,'Variance Analysis'!$B$30:$B$45,'Variance Analysis'!$B$31,'Variance Analysis'!$A$30:$A$45,'Variance Analysis'!$A$34)</f>
        <v>#REF!</v>
      </c>
      <c r="H15" s="59" t="e">
        <f>SUMIFS('Variance Analysis'!H$30:H$45,'Variance Analysis'!$B$30:$B$45,'Variance Analysis'!$B$31,'Variance Analysis'!$A$30:$A$45,'Variance Analysis'!$A$34)</f>
        <v>#REF!</v>
      </c>
      <c r="I15" s="59" t="e">
        <f>SUMIFS('Variance Analysis'!I$30:I$45,'Variance Analysis'!$B$30:$B$45,'Variance Analysis'!$B$31,'Variance Analysis'!$A$30:$A$45,'Variance Analysis'!$A$34)</f>
        <v>#REF!</v>
      </c>
      <c r="J15" s="59" t="e">
        <f>SUMIFS('Variance Analysis'!J$30:J$45,'Variance Analysis'!$B$30:$B$45,'Variance Analysis'!$B$31,'Variance Analysis'!$A$30:$A$45,'Variance Analysis'!$A$34)</f>
        <v>#REF!</v>
      </c>
      <c r="K15" s="59" t="e">
        <f>SUMIFS('Variance Analysis'!K$30:K$45,'Variance Analysis'!$B$30:$B$45,'Variance Analysis'!$B$31,'Variance Analysis'!$A$30:$A$45,'Variance Analysis'!$A$34)</f>
        <v>#REF!</v>
      </c>
      <c r="L15" s="59" t="e">
        <f>SUMIFS('Variance Analysis'!L$30:L$45,'Variance Analysis'!$B$30:$B$45,'Variance Analysis'!$B$31,'Variance Analysis'!$A$30:$A$45,'Variance Analysis'!$A$34)</f>
        <v>#REF!</v>
      </c>
      <c r="M15" s="59" t="e">
        <f>SUMIFS('Variance Analysis'!M$30:M$45,'Variance Analysis'!$B$30:$B$45,'Variance Analysis'!$B$31,'Variance Analysis'!$A$30:$A$45,'Variance Analysis'!$A$34)</f>
        <v>#REF!</v>
      </c>
      <c r="N15" s="59" t="e">
        <f>SUMIFS('Variance Analysis'!N$30:N$45,'Variance Analysis'!$B$30:$B$45,'Variance Analysis'!$B$31,'Variance Analysis'!$A$30:$A$45,'Variance Analysis'!$A$34)</f>
        <v>#REF!</v>
      </c>
    </row>
    <row r="16" spans="1:20" ht="14.25" customHeight="1" x14ac:dyDescent="0.25">
      <c r="A16" s="58" t="s">
        <v>190</v>
      </c>
      <c r="B16" s="58" t="s">
        <v>43</v>
      </c>
      <c r="C16" s="59" t="e">
        <f>SUMIFS('Variance Analysis'!C$30:C$45,'Variance Analysis'!$B$30:$B$45,'Variance Analysis'!$B$32,'Variance Analysis'!$A$30:$A$45,'Variance Analysis'!$A$34)</f>
        <v>#REF!</v>
      </c>
      <c r="D16" s="59" t="e">
        <f>SUMIFS('Variance Analysis'!D$30:D$45,'Variance Analysis'!$B$30:$B$45,'Variance Analysis'!$B$32,'Variance Analysis'!$A$30:$A$45,'Variance Analysis'!$A$34)</f>
        <v>#REF!</v>
      </c>
      <c r="E16" s="59" t="e">
        <f>SUMIFS('Variance Analysis'!E$30:E$45,'Variance Analysis'!$B$30:$B$45,'Variance Analysis'!$B$32,'Variance Analysis'!$A$30:$A$45,'Variance Analysis'!$A$34)</f>
        <v>#REF!</v>
      </c>
      <c r="F16" s="59" t="e">
        <f>SUMIFS('Variance Analysis'!F$30:F$45,'Variance Analysis'!$B$30:$B$45,'Variance Analysis'!$B$32,'Variance Analysis'!$A$30:$A$45,'Variance Analysis'!$A$34)</f>
        <v>#REF!</v>
      </c>
      <c r="G16" s="59" t="e">
        <f>SUMIFS('Variance Analysis'!G$30:G$45,'Variance Analysis'!$B$30:$B$45,'Variance Analysis'!$B$32,'Variance Analysis'!$A$30:$A$45,'Variance Analysis'!$A$34)</f>
        <v>#REF!</v>
      </c>
      <c r="H16" s="59" t="e">
        <f>SUMIFS('Variance Analysis'!H$30:H$45,'Variance Analysis'!$B$30:$B$45,'Variance Analysis'!$B$32,'Variance Analysis'!$A$30:$A$45,'Variance Analysis'!$A$34)</f>
        <v>#REF!</v>
      </c>
      <c r="I16" s="59" t="e">
        <f>SUMIFS('Variance Analysis'!I$30:I$45,'Variance Analysis'!$B$30:$B$45,'Variance Analysis'!$B$32,'Variance Analysis'!$A$30:$A$45,'Variance Analysis'!$A$34)</f>
        <v>#REF!</v>
      </c>
      <c r="J16" s="59" t="e">
        <f>SUMIFS('Variance Analysis'!J$30:J$45,'Variance Analysis'!$B$30:$B$45,'Variance Analysis'!$B$32,'Variance Analysis'!$A$30:$A$45,'Variance Analysis'!$A$34)</f>
        <v>#REF!</v>
      </c>
      <c r="K16" s="59" t="e">
        <f>SUMIFS('Variance Analysis'!K$30:K$45,'Variance Analysis'!$B$30:$B$45,'Variance Analysis'!$B$32,'Variance Analysis'!$A$30:$A$45,'Variance Analysis'!$A$34)</f>
        <v>#REF!</v>
      </c>
      <c r="L16" s="59" t="e">
        <f>SUMIFS('Variance Analysis'!L$30:L$45,'Variance Analysis'!$B$30:$B$45,'Variance Analysis'!$B$32,'Variance Analysis'!$A$30:$A$45,'Variance Analysis'!$A$34)</f>
        <v>#REF!</v>
      </c>
      <c r="M16" s="59" t="e">
        <f>SUMIFS('Variance Analysis'!M$30:M$45,'Variance Analysis'!$B$30:$B$45,'Variance Analysis'!$B$32,'Variance Analysis'!$A$30:$A$45,'Variance Analysis'!$A$34)</f>
        <v>#REF!</v>
      </c>
      <c r="N16" s="59" t="e">
        <f>SUMIFS('Variance Analysis'!N$30:N$45,'Variance Analysis'!$B$30:$B$45,'Variance Analysis'!$B$32,'Variance Analysis'!$A$30:$A$45,'Variance Analysis'!$A$34)</f>
        <v>#REF!</v>
      </c>
    </row>
    <row r="17" spans="1:14" ht="14.25" customHeight="1" thickBot="1" x14ac:dyDescent="0.3">
      <c r="A17" s="30" t="s">
        <v>80</v>
      </c>
      <c r="B17" s="30" t="s">
        <v>43</v>
      </c>
      <c r="C17" s="59" t="e">
        <f>SUMIFS('Variance Analysis'!C$30:C$45,'Variance Analysis'!$B$30:$B$45,'Variance Analysis'!$B$30,'Variance Analysis'!$A$30:$A$45,'Variance Analysis'!$A$34)</f>
        <v>#REF!</v>
      </c>
      <c r="D17" s="59" t="e">
        <f>SUMIFS('Variance Analysis'!D$30:D$45,'Variance Analysis'!$B$30:$B$45,'Variance Analysis'!$B$30,'Variance Analysis'!$A$30:$A$45,'Variance Analysis'!$A$34)</f>
        <v>#REF!</v>
      </c>
      <c r="E17" s="59" t="e">
        <f>SUMIFS('Variance Analysis'!E$30:E$45,'Variance Analysis'!$B$30:$B$45,'Variance Analysis'!$B$30,'Variance Analysis'!$A$30:$A$45,'Variance Analysis'!$A$34)</f>
        <v>#REF!</v>
      </c>
      <c r="F17" s="59" t="e">
        <f>SUMIFS('Variance Analysis'!F$30:F$45,'Variance Analysis'!$B$30:$B$45,'Variance Analysis'!$B$30,'Variance Analysis'!$A$30:$A$45,'Variance Analysis'!$A$34)</f>
        <v>#REF!</v>
      </c>
      <c r="G17" s="59" t="e">
        <f>SUMIFS('Variance Analysis'!G$30:G$45,'Variance Analysis'!$B$30:$B$45,'Variance Analysis'!$B$30,'Variance Analysis'!$A$30:$A$45,'Variance Analysis'!$A$34)</f>
        <v>#REF!</v>
      </c>
      <c r="H17" s="59" t="e">
        <f>SUMIFS('Variance Analysis'!H$30:H$45,'Variance Analysis'!$B$30:$B$45,'Variance Analysis'!$B$30,'Variance Analysis'!$A$30:$A$45,'Variance Analysis'!$A$34)</f>
        <v>#REF!</v>
      </c>
      <c r="I17" s="59" t="e">
        <f>SUMIFS('Variance Analysis'!I$30:I$45,'Variance Analysis'!$B$30:$B$45,'Variance Analysis'!$B$30,'Variance Analysis'!$A$30:$A$45,'Variance Analysis'!$A$34)</f>
        <v>#REF!</v>
      </c>
      <c r="J17" s="59" t="e">
        <f>SUMIFS('Variance Analysis'!J$30:J$45,'Variance Analysis'!$B$30:$B$45,'Variance Analysis'!$B$30,'Variance Analysis'!$A$30:$A$45,'Variance Analysis'!$A$34)</f>
        <v>#REF!</v>
      </c>
      <c r="K17" s="59" t="e">
        <f>SUMIFS('Variance Analysis'!K$30:K$45,'Variance Analysis'!$B$30:$B$45,'Variance Analysis'!$B$30,'Variance Analysis'!$A$30:$A$45,'Variance Analysis'!$A$34)</f>
        <v>#REF!</v>
      </c>
      <c r="L17" s="59" t="e">
        <f>SUMIFS('Variance Analysis'!L$30:L$45,'Variance Analysis'!$B$30:$B$45,'Variance Analysis'!$B$30,'Variance Analysis'!$A$30:$A$45,'Variance Analysis'!$A$34)</f>
        <v>#REF!</v>
      </c>
      <c r="M17" s="59" t="e">
        <f>SUMIFS('Variance Analysis'!M$30:M$45,'Variance Analysis'!$B$30:$B$45,'Variance Analysis'!$B$30,'Variance Analysis'!$A$30:$A$45,'Variance Analysis'!$A$34)</f>
        <v>#REF!</v>
      </c>
      <c r="N17" s="59" t="e">
        <f>SUMIFS('Variance Analysis'!N$30:N$45,'Variance Analysis'!$B$30:$B$45,'Variance Analysis'!$B$30,'Variance Analysis'!$A$30:$A$45,'Variance Analysis'!$A$34)</f>
        <v>#REF!</v>
      </c>
    </row>
    <row r="18" spans="1:14" ht="14.25" customHeight="1" thickTop="1" thickBot="1" x14ac:dyDescent="0.3">
      <c r="A18" s="14" t="s">
        <v>120</v>
      </c>
      <c r="B18" s="15" t="s">
        <v>43</v>
      </c>
      <c r="C18" s="16" t="e">
        <f>ABS(C17)-SUM(C14:C16)</f>
        <v>#REF!</v>
      </c>
      <c r="D18" s="16" t="e">
        <f t="shared" ref="D18:N18" si="1">ABS(D17)-SUM(D14:D16)</f>
        <v>#REF!</v>
      </c>
      <c r="E18" s="16" t="e">
        <f t="shared" si="1"/>
        <v>#REF!</v>
      </c>
      <c r="F18" s="16" t="e">
        <f t="shared" si="1"/>
        <v>#REF!</v>
      </c>
      <c r="G18" s="16" t="e">
        <f t="shared" si="1"/>
        <v>#REF!</v>
      </c>
      <c r="H18" s="16" t="e">
        <f t="shared" si="1"/>
        <v>#REF!</v>
      </c>
      <c r="I18" s="16" t="e">
        <f t="shared" si="1"/>
        <v>#REF!</v>
      </c>
      <c r="J18" s="16" t="e">
        <f t="shared" si="1"/>
        <v>#REF!</v>
      </c>
      <c r="K18" s="16" t="e">
        <f t="shared" si="1"/>
        <v>#REF!</v>
      </c>
      <c r="L18" s="16" t="e">
        <f t="shared" si="1"/>
        <v>#REF!</v>
      </c>
      <c r="M18" s="16" t="e">
        <f t="shared" si="1"/>
        <v>#REF!</v>
      </c>
      <c r="N18" s="16" t="e">
        <f t="shared" si="1"/>
        <v>#REF!</v>
      </c>
    </row>
    <row r="19" spans="1:14" s="35" customFormat="1" ht="26.45" customHeight="1" x14ac:dyDescent="0.25">
      <c r="A19" s="57" t="s">
        <v>48</v>
      </c>
      <c r="B19" s="55"/>
      <c r="C19" s="56"/>
      <c r="D19" s="56"/>
      <c r="E19" s="56"/>
      <c r="F19" s="56"/>
      <c r="G19" s="56"/>
      <c r="H19" s="56"/>
      <c r="I19" s="56"/>
      <c r="J19" s="56"/>
      <c r="K19" s="56"/>
      <c r="L19" s="56"/>
      <c r="M19" s="56"/>
      <c r="N19" s="56"/>
    </row>
    <row r="20" spans="1:14" s="34" customFormat="1" ht="14.25" customHeight="1" x14ac:dyDescent="0.25">
      <c r="A20" s="28" t="s">
        <v>187</v>
      </c>
      <c r="B20" s="28" t="s">
        <v>171</v>
      </c>
      <c r="C20" s="61" t="s">
        <v>128</v>
      </c>
      <c r="D20" s="61" t="s">
        <v>129</v>
      </c>
      <c r="E20" s="61" t="s">
        <v>130</v>
      </c>
      <c r="F20" s="61" t="s">
        <v>131</v>
      </c>
      <c r="G20" s="61" t="s">
        <v>132</v>
      </c>
      <c r="H20" s="61" t="s">
        <v>133</v>
      </c>
      <c r="I20" s="61" t="s">
        <v>134</v>
      </c>
      <c r="J20" s="61" t="s">
        <v>135</v>
      </c>
      <c r="K20" s="61" t="s">
        <v>136</v>
      </c>
      <c r="L20" s="61" t="s">
        <v>137</v>
      </c>
      <c r="M20" s="61" t="s">
        <v>138</v>
      </c>
      <c r="N20" s="61" t="s">
        <v>139</v>
      </c>
    </row>
    <row r="21" spans="1:14" ht="14.25" customHeight="1" x14ac:dyDescent="0.25">
      <c r="A21" s="58" t="s">
        <v>188</v>
      </c>
      <c r="B21" s="58" t="s">
        <v>43</v>
      </c>
      <c r="C21" s="59" t="e">
        <f>SUMIFS('Variance Analysis'!C$30:C$45,'Variance Analysis'!$B$30:$B$45,'Variance Analysis'!$B$33,'Variance Analysis'!$A$30:$A$45,'Variance Analysis'!$A$38)</f>
        <v>#REF!</v>
      </c>
      <c r="D21" s="59" t="e">
        <f>SUMIFS('Variance Analysis'!D$30:D$45,'Variance Analysis'!$B$30:$B$45,'Variance Analysis'!$B$33,'Variance Analysis'!$A$30:$A$45,'Variance Analysis'!$A$38)</f>
        <v>#REF!</v>
      </c>
      <c r="E21" s="59" t="e">
        <f>SUMIFS('Variance Analysis'!E$30:E$45,'Variance Analysis'!$B$30:$B$45,'Variance Analysis'!$B$33,'Variance Analysis'!$A$30:$A$45,'Variance Analysis'!$A$38)</f>
        <v>#REF!</v>
      </c>
      <c r="F21" s="59" t="e">
        <f>SUMIFS('Variance Analysis'!F$30:F$45,'Variance Analysis'!$B$30:$B$45,'Variance Analysis'!$B$33,'Variance Analysis'!$A$30:$A$45,'Variance Analysis'!$A$38)</f>
        <v>#REF!</v>
      </c>
      <c r="G21" s="59" t="e">
        <f>SUMIFS('Variance Analysis'!G$30:G$45,'Variance Analysis'!$B$30:$B$45,'Variance Analysis'!$B$33,'Variance Analysis'!$A$30:$A$45,'Variance Analysis'!$A$38)</f>
        <v>#REF!</v>
      </c>
      <c r="H21" s="59" t="e">
        <f>SUMIFS('Variance Analysis'!H$30:H$45,'Variance Analysis'!$B$30:$B$45,'Variance Analysis'!$B$33,'Variance Analysis'!$A$30:$A$45,'Variance Analysis'!$A$38)</f>
        <v>#REF!</v>
      </c>
      <c r="I21" s="59" t="e">
        <f>SUMIFS('Variance Analysis'!I$30:I$45,'Variance Analysis'!$B$30:$B$45,'Variance Analysis'!$B$33,'Variance Analysis'!$A$30:$A$45,'Variance Analysis'!$A$38)</f>
        <v>#REF!</v>
      </c>
      <c r="J21" s="59" t="e">
        <f>SUMIFS('Variance Analysis'!J$30:J$45,'Variance Analysis'!$B$30:$B$45,'Variance Analysis'!$B$33,'Variance Analysis'!$A$30:$A$45,'Variance Analysis'!$A$38)</f>
        <v>#REF!</v>
      </c>
      <c r="K21" s="59" t="e">
        <f>SUMIFS('Variance Analysis'!K$30:K$45,'Variance Analysis'!$B$30:$B$45,'Variance Analysis'!$B$33,'Variance Analysis'!$A$30:$A$45,'Variance Analysis'!$A$38)</f>
        <v>#REF!</v>
      </c>
      <c r="L21" s="59" t="e">
        <f>SUMIFS('Variance Analysis'!L$30:L$45,'Variance Analysis'!$B$30:$B$45,'Variance Analysis'!$B$33,'Variance Analysis'!$A$30:$A$45,'Variance Analysis'!$A$38)</f>
        <v>#REF!</v>
      </c>
      <c r="M21" s="59" t="e">
        <f>SUMIFS('Variance Analysis'!M$30:M$45,'Variance Analysis'!$B$30:$B$45,'Variance Analysis'!$B$33,'Variance Analysis'!$A$30:$A$45,'Variance Analysis'!$A$38)</f>
        <v>#REF!</v>
      </c>
      <c r="N21" s="59" t="e">
        <f>SUMIFS('Variance Analysis'!N$30:N$45,'Variance Analysis'!$B$30:$B$45,'Variance Analysis'!$B$33,'Variance Analysis'!$A$30:$A$45,'Variance Analysis'!$A$38)</f>
        <v>#REF!</v>
      </c>
    </row>
    <row r="22" spans="1:14" ht="14.25" customHeight="1" x14ac:dyDescent="0.25">
      <c r="A22" s="58" t="s">
        <v>189</v>
      </c>
      <c r="B22" s="58" t="s">
        <v>43</v>
      </c>
      <c r="C22" s="59" t="e">
        <f>SUMIFS('Variance Analysis'!C$30:C$45,'Variance Analysis'!$B$30:$B$45,'Variance Analysis'!$B$31,'Variance Analysis'!$A$30:$A$45,'Variance Analysis'!$A$38)</f>
        <v>#REF!</v>
      </c>
      <c r="D22" s="59" t="e">
        <f>SUMIFS('Variance Analysis'!D$30:D$45,'Variance Analysis'!$B$30:$B$45,'Variance Analysis'!$B$31,'Variance Analysis'!$A$30:$A$45,'Variance Analysis'!$A$38)</f>
        <v>#REF!</v>
      </c>
      <c r="E22" s="59" t="e">
        <f>SUMIFS('Variance Analysis'!E$30:E$45,'Variance Analysis'!$B$30:$B$45,'Variance Analysis'!$B$31,'Variance Analysis'!$A$30:$A$45,'Variance Analysis'!$A$38)</f>
        <v>#REF!</v>
      </c>
      <c r="F22" s="59" t="e">
        <f>SUMIFS('Variance Analysis'!F$30:F$45,'Variance Analysis'!$B$30:$B$45,'Variance Analysis'!$B$31,'Variance Analysis'!$A$30:$A$45,'Variance Analysis'!$A$38)</f>
        <v>#REF!</v>
      </c>
      <c r="G22" s="59" t="e">
        <f>SUMIFS('Variance Analysis'!G$30:G$45,'Variance Analysis'!$B$30:$B$45,'Variance Analysis'!$B$31,'Variance Analysis'!$A$30:$A$45,'Variance Analysis'!$A$38)</f>
        <v>#REF!</v>
      </c>
      <c r="H22" s="59" t="e">
        <f>SUMIFS('Variance Analysis'!H$30:H$45,'Variance Analysis'!$B$30:$B$45,'Variance Analysis'!$B$31,'Variance Analysis'!$A$30:$A$45,'Variance Analysis'!$A$38)</f>
        <v>#REF!</v>
      </c>
      <c r="I22" s="59" t="e">
        <f>SUMIFS('Variance Analysis'!I$30:I$45,'Variance Analysis'!$B$30:$B$45,'Variance Analysis'!$B$31,'Variance Analysis'!$A$30:$A$45,'Variance Analysis'!$A$38)</f>
        <v>#REF!</v>
      </c>
      <c r="J22" s="59" t="e">
        <f>SUMIFS('Variance Analysis'!J$30:J$45,'Variance Analysis'!$B$30:$B$45,'Variance Analysis'!$B$31,'Variance Analysis'!$A$30:$A$45,'Variance Analysis'!$A$38)</f>
        <v>#REF!</v>
      </c>
      <c r="K22" s="59" t="e">
        <f>SUMIFS('Variance Analysis'!K$30:K$45,'Variance Analysis'!$B$30:$B$45,'Variance Analysis'!$B$31,'Variance Analysis'!$A$30:$A$45,'Variance Analysis'!$A$38)</f>
        <v>#REF!</v>
      </c>
      <c r="L22" s="59" t="e">
        <f>SUMIFS('Variance Analysis'!L$30:L$45,'Variance Analysis'!$B$30:$B$45,'Variance Analysis'!$B$31,'Variance Analysis'!$A$30:$A$45,'Variance Analysis'!$A$38)</f>
        <v>#REF!</v>
      </c>
      <c r="M22" s="59" t="e">
        <f>SUMIFS('Variance Analysis'!M$30:M$45,'Variance Analysis'!$B$30:$B$45,'Variance Analysis'!$B$31,'Variance Analysis'!$A$30:$A$45,'Variance Analysis'!$A$38)</f>
        <v>#REF!</v>
      </c>
      <c r="N22" s="59" t="e">
        <f>SUMIFS('Variance Analysis'!N$30:N$45,'Variance Analysis'!$B$30:$B$45,'Variance Analysis'!$B$31,'Variance Analysis'!$A$30:$A$45,'Variance Analysis'!$A$38)</f>
        <v>#REF!</v>
      </c>
    </row>
    <row r="23" spans="1:14" ht="14.25" customHeight="1" x14ac:dyDescent="0.25">
      <c r="A23" s="58" t="s">
        <v>190</v>
      </c>
      <c r="B23" s="58" t="s">
        <v>43</v>
      </c>
      <c r="C23" s="59" t="e">
        <f>SUMIFS('Variance Analysis'!C$30:C$45,'Variance Analysis'!$B$30:$B$45,'Variance Analysis'!$B$32,'Variance Analysis'!$A$30:$A$45,'Variance Analysis'!$A$38)</f>
        <v>#REF!</v>
      </c>
      <c r="D23" s="59" t="e">
        <f>SUMIFS('Variance Analysis'!D$30:D$45,'Variance Analysis'!$B$30:$B$45,'Variance Analysis'!$B$32,'Variance Analysis'!$A$30:$A$45,'Variance Analysis'!$A$38)</f>
        <v>#REF!</v>
      </c>
      <c r="E23" s="59" t="e">
        <f>SUMIFS('Variance Analysis'!E$30:E$45,'Variance Analysis'!$B$30:$B$45,'Variance Analysis'!$B$32,'Variance Analysis'!$A$30:$A$45,'Variance Analysis'!$A$38)</f>
        <v>#REF!</v>
      </c>
      <c r="F23" s="59" t="e">
        <f>SUMIFS('Variance Analysis'!F$30:F$45,'Variance Analysis'!$B$30:$B$45,'Variance Analysis'!$B$32,'Variance Analysis'!$A$30:$A$45,'Variance Analysis'!$A$38)</f>
        <v>#REF!</v>
      </c>
      <c r="G23" s="59" t="e">
        <f>SUMIFS('Variance Analysis'!G$30:G$45,'Variance Analysis'!$B$30:$B$45,'Variance Analysis'!$B$32,'Variance Analysis'!$A$30:$A$45,'Variance Analysis'!$A$38)</f>
        <v>#REF!</v>
      </c>
      <c r="H23" s="59" t="e">
        <f>SUMIFS('Variance Analysis'!H$30:H$45,'Variance Analysis'!$B$30:$B$45,'Variance Analysis'!$B$32,'Variance Analysis'!$A$30:$A$45,'Variance Analysis'!$A$38)</f>
        <v>#REF!</v>
      </c>
      <c r="I23" s="59" t="e">
        <f>SUMIFS('Variance Analysis'!I$30:I$45,'Variance Analysis'!$B$30:$B$45,'Variance Analysis'!$B$32,'Variance Analysis'!$A$30:$A$45,'Variance Analysis'!$A$38)</f>
        <v>#REF!</v>
      </c>
      <c r="J23" s="59" t="e">
        <f>SUMIFS('Variance Analysis'!J$30:J$45,'Variance Analysis'!$B$30:$B$45,'Variance Analysis'!$B$32,'Variance Analysis'!$A$30:$A$45,'Variance Analysis'!$A$38)</f>
        <v>#REF!</v>
      </c>
      <c r="K23" s="59" t="e">
        <f>SUMIFS('Variance Analysis'!K$30:K$45,'Variance Analysis'!$B$30:$B$45,'Variance Analysis'!$B$32,'Variance Analysis'!$A$30:$A$45,'Variance Analysis'!$A$38)</f>
        <v>#REF!</v>
      </c>
      <c r="L23" s="59" t="e">
        <f>SUMIFS('Variance Analysis'!L$30:L$45,'Variance Analysis'!$B$30:$B$45,'Variance Analysis'!$B$32,'Variance Analysis'!$A$30:$A$45,'Variance Analysis'!$A$38)</f>
        <v>#REF!</v>
      </c>
      <c r="M23" s="59" t="e">
        <f>SUMIFS('Variance Analysis'!M$30:M$45,'Variance Analysis'!$B$30:$B$45,'Variance Analysis'!$B$32,'Variance Analysis'!$A$30:$A$45,'Variance Analysis'!$A$38)</f>
        <v>#REF!</v>
      </c>
      <c r="N23" s="59" t="e">
        <f>SUMIFS('Variance Analysis'!N$30:N$45,'Variance Analysis'!$B$30:$B$45,'Variance Analysis'!$B$32,'Variance Analysis'!$A$30:$A$45,'Variance Analysis'!$A$38)</f>
        <v>#REF!</v>
      </c>
    </row>
    <row r="24" spans="1:14" ht="14.25" customHeight="1" thickBot="1" x14ac:dyDescent="0.3">
      <c r="A24" s="30" t="s">
        <v>80</v>
      </c>
      <c r="B24" s="30" t="s">
        <v>43</v>
      </c>
      <c r="C24" s="59" t="e">
        <f>SUMIFS('Variance Analysis'!C$30:C$45,'Variance Analysis'!$B$30:$B$45,'Variance Analysis'!$B$30,'Variance Analysis'!$A$30:$A$45,'Variance Analysis'!$A$38)</f>
        <v>#REF!</v>
      </c>
      <c r="D24" s="59" t="e">
        <f>SUMIFS('Variance Analysis'!D$30:D$45,'Variance Analysis'!$B$30:$B$45,'Variance Analysis'!$B$30,'Variance Analysis'!$A$30:$A$45,'Variance Analysis'!$A$38)</f>
        <v>#REF!</v>
      </c>
      <c r="E24" s="59" t="e">
        <f>SUMIFS('Variance Analysis'!E$30:E$45,'Variance Analysis'!$B$30:$B$45,'Variance Analysis'!$B$30,'Variance Analysis'!$A$30:$A$45,'Variance Analysis'!$A$38)</f>
        <v>#REF!</v>
      </c>
      <c r="F24" s="59" t="e">
        <f>SUMIFS('Variance Analysis'!F$30:F$45,'Variance Analysis'!$B$30:$B$45,'Variance Analysis'!$B$30,'Variance Analysis'!$A$30:$A$45,'Variance Analysis'!$A$38)</f>
        <v>#REF!</v>
      </c>
      <c r="G24" s="59" t="e">
        <f>SUMIFS('Variance Analysis'!G$30:G$45,'Variance Analysis'!$B$30:$B$45,'Variance Analysis'!$B$30,'Variance Analysis'!$A$30:$A$45,'Variance Analysis'!$A$38)</f>
        <v>#REF!</v>
      </c>
      <c r="H24" s="59" t="e">
        <f>SUMIFS('Variance Analysis'!H$30:H$45,'Variance Analysis'!$B$30:$B$45,'Variance Analysis'!$B$30,'Variance Analysis'!$A$30:$A$45,'Variance Analysis'!$A$38)</f>
        <v>#REF!</v>
      </c>
      <c r="I24" s="59" t="e">
        <f>SUMIFS('Variance Analysis'!I$30:I$45,'Variance Analysis'!$B$30:$B$45,'Variance Analysis'!$B$30,'Variance Analysis'!$A$30:$A$45,'Variance Analysis'!$A$38)</f>
        <v>#REF!</v>
      </c>
      <c r="J24" s="59" t="e">
        <f>SUMIFS('Variance Analysis'!J$30:J$45,'Variance Analysis'!$B$30:$B$45,'Variance Analysis'!$B$30,'Variance Analysis'!$A$30:$A$45,'Variance Analysis'!$A$38)</f>
        <v>#REF!</v>
      </c>
      <c r="K24" s="59" t="e">
        <f>SUMIFS('Variance Analysis'!K$30:K$45,'Variance Analysis'!$B$30:$B$45,'Variance Analysis'!$B$30,'Variance Analysis'!$A$30:$A$45,'Variance Analysis'!$A$38)</f>
        <v>#REF!</v>
      </c>
      <c r="L24" s="59" t="e">
        <f>SUMIFS('Variance Analysis'!L$30:L$45,'Variance Analysis'!$B$30:$B$45,'Variance Analysis'!$B$30,'Variance Analysis'!$A$30:$A$45,'Variance Analysis'!$A$38)</f>
        <v>#REF!</v>
      </c>
      <c r="M24" s="59" t="e">
        <f>SUMIFS('Variance Analysis'!M$30:M$45,'Variance Analysis'!$B$30:$B$45,'Variance Analysis'!$B$30,'Variance Analysis'!$A$30:$A$45,'Variance Analysis'!$A$38)</f>
        <v>#REF!</v>
      </c>
      <c r="N24" s="59" t="e">
        <f>SUMIFS('Variance Analysis'!N$30:N$45,'Variance Analysis'!$B$30:$B$45,'Variance Analysis'!$B$30,'Variance Analysis'!$A$30:$A$45,'Variance Analysis'!$A$38)</f>
        <v>#REF!</v>
      </c>
    </row>
    <row r="25" spans="1:14" ht="14.25" customHeight="1" thickTop="1" thickBot="1" x14ac:dyDescent="0.3">
      <c r="A25" s="14" t="s">
        <v>120</v>
      </c>
      <c r="B25" s="15" t="s">
        <v>43</v>
      </c>
      <c r="C25" s="62" t="e">
        <f>ABS(C24)-SUM(C21:C23)</f>
        <v>#REF!</v>
      </c>
      <c r="D25" s="62" t="e">
        <f t="shared" ref="D25:N25" si="2">ABS(D24)-SUM(D21:D23)</f>
        <v>#REF!</v>
      </c>
      <c r="E25" s="62" t="e">
        <f t="shared" si="2"/>
        <v>#REF!</v>
      </c>
      <c r="F25" s="62" t="e">
        <f t="shared" si="2"/>
        <v>#REF!</v>
      </c>
      <c r="G25" s="62" t="e">
        <f t="shared" si="2"/>
        <v>#REF!</v>
      </c>
      <c r="H25" s="62" t="e">
        <f t="shared" si="2"/>
        <v>#REF!</v>
      </c>
      <c r="I25" s="62" t="e">
        <f t="shared" si="2"/>
        <v>#REF!</v>
      </c>
      <c r="J25" s="62" t="e">
        <f t="shared" si="2"/>
        <v>#REF!</v>
      </c>
      <c r="K25" s="62" t="e">
        <f t="shared" si="2"/>
        <v>#REF!</v>
      </c>
      <c r="L25" s="62" t="e">
        <f t="shared" si="2"/>
        <v>#REF!</v>
      </c>
      <c r="M25" s="62" t="e">
        <f t="shared" si="2"/>
        <v>#REF!</v>
      </c>
      <c r="N25" s="62" t="e">
        <f t="shared" si="2"/>
        <v>#REF!</v>
      </c>
    </row>
    <row r="26" spans="1:14" s="35" customFormat="1" ht="26.45" customHeight="1" x14ac:dyDescent="0.25">
      <c r="A26" s="57" t="s">
        <v>191</v>
      </c>
      <c r="B26" s="55"/>
      <c r="C26" s="56"/>
      <c r="D26" s="56"/>
      <c r="E26" s="56"/>
      <c r="F26" s="56"/>
      <c r="G26" s="56"/>
      <c r="H26" s="56"/>
      <c r="I26" s="56"/>
      <c r="J26" s="56"/>
      <c r="K26" s="56"/>
      <c r="L26" s="56"/>
      <c r="M26" s="56"/>
      <c r="N26" s="56"/>
    </row>
    <row r="27" spans="1:14" s="34" customFormat="1" ht="14.25" customHeight="1" x14ac:dyDescent="0.25">
      <c r="A27" s="28" t="s">
        <v>187</v>
      </c>
      <c r="B27" s="28" t="s">
        <v>171</v>
      </c>
      <c r="C27" s="61" t="s">
        <v>128</v>
      </c>
      <c r="D27" s="61" t="s">
        <v>129</v>
      </c>
      <c r="E27" s="61" t="s">
        <v>130</v>
      </c>
      <c r="F27" s="61" t="s">
        <v>131</v>
      </c>
      <c r="G27" s="61" t="s">
        <v>132</v>
      </c>
      <c r="H27" s="61" t="s">
        <v>133</v>
      </c>
      <c r="I27" s="61" t="s">
        <v>134</v>
      </c>
      <c r="J27" s="61" t="s">
        <v>135</v>
      </c>
      <c r="K27" s="61" t="s">
        <v>136</v>
      </c>
      <c r="L27" s="61" t="s">
        <v>137</v>
      </c>
      <c r="M27" s="61" t="s">
        <v>138</v>
      </c>
      <c r="N27" s="61" t="s">
        <v>139</v>
      </c>
    </row>
    <row r="28" spans="1:14" ht="14.25" customHeight="1" x14ac:dyDescent="0.25">
      <c r="A28" s="58" t="s">
        <v>188</v>
      </c>
      <c r="B28" s="58" t="s">
        <v>43</v>
      </c>
      <c r="C28" s="59" t="e">
        <f>SUMIFS('Variance Analysis'!C$30:C$45,'Variance Analysis'!$B$30:$B$45,'Variance Analysis'!$B$33,'Variance Analysis'!$A$30:$A$45,'Variance Analysis'!$A$42)</f>
        <v>#REF!</v>
      </c>
      <c r="D28" s="59" t="e">
        <f>SUMIFS('Variance Analysis'!D$30:D$45,'Variance Analysis'!$B$30:$B$45,'Variance Analysis'!$B$33,'Variance Analysis'!$A$30:$A$45,'Variance Analysis'!$A$42)</f>
        <v>#REF!</v>
      </c>
      <c r="E28" s="59" t="e">
        <f>SUMIFS('Variance Analysis'!E$30:E$45,'Variance Analysis'!$B$30:$B$45,'Variance Analysis'!$B$33,'Variance Analysis'!$A$30:$A$45,'Variance Analysis'!$A$42)</f>
        <v>#REF!</v>
      </c>
      <c r="F28" s="59" t="e">
        <f>SUMIFS('Variance Analysis'!F$30:F$45,'Variance Analysis'!$B$30:$B$45,'Variance Analysis'!$B$33,'Variance Analysis'!$A$30:$A$45,'Variance Analysis'!$A$42)</f>
        <v>#REF!</v>
      </c>
      <c r="G28" s="59" t="e">
        <f>SUMIFS('Variance Analysis'!G$30:G$45,'Variance Analysis'!$B$30:$B$45,'Variance Analysis'!$B$33,'Variance Analysis'!$A$30:$A$45,'Variance Analysis'!$A$42)</f>
        <v>#REF!</v>
      </c>
      <c r="H28" s="59" t="e">
        <f>SUMIFS('Variance Analysis'!H$30:H$45,'Variance Analysis'!$B$30:$B$45,'Variance Analysis'!$B$33,'Variance Analysis'!$A$30:$A$45,'Variance Analysis'!$A$42)</f>
        <v>#REF!</v>
      </c>
      <c r="I28" s="59" t="e">
        <f>SUMIFS('Variance Analysis'!I$30:I$45,'Variance Analysis'!$B$30:$B$45,'Variance Analysis'!$B$33,'Variance Analysis'!$A$30:$A$45,'Variance Analysis'!$A$42)</f>
        <v>#REF!</v>
      </c>
      <c r="J28" s="59" t="e">
        <f>SUMIFS('Variance Analysis'!J$30:J$45,'Variance Analysis'!$B$30:$B$45,'Variance Analysis'!$B$33,'Variance Analysis'!$A$30:$A$45,'Variance Analysis'!$A$42)</f>
        <v>#REF!</v>
      </c>
      <c r="K28" s="59" t="e">
        <f>SUMIFS('Variance Analysis'!K$30:K$45,'Variance Analysis'!$B$30:$B$45,'Variance Analysis'!$B$33,'Variance Analysis'!$A$30:$A$45,'Variance Analysis'!$A$42)</f>
        <v>#REF!</v>
      </c>
      <c r="L28" s="59" t="e">
        <f>SUMIFS('Variance Analysis'!L$30:L$45,'Variance Analysis'!$B$30:$B$45,'Variance Analysis'!$B$33,'Variance Analysis'!$A$30:$A$45,'Variance Analysis'!$A$42)</f>
        <v>#REF!</v>
      </c>
      <c r="M28" s="59" t="e">
        <f>SUMIFS('Variance Analysis'!M$30:M$45,'Variance Analysis'!$B$30:$B$45,'Variance Analysis'!$B$33,'Variance Analysis'!$A$30:$A$45,'Variance Analysis'!$A$42)</f>
        <v>#REF!</v>
      </c>
      <c r="N28" s="59" t="e">
        <f>SUMIFS('Variance Analysis'!N$30:N$45,'Variance Analysis'!$B$30:$B$45,'Variance Analysis'!$B$33,'Variance Analysis'!$A$30:$A$45,'Variance Analysis'!$A$42)</f>
        <v>#REF!</v>
      </c>
    </row>
    <row r="29" spans="1:14" ht="14.25" customHeight="1" x14ac:dyDescent="0.25">
      <c r="A29" s="58" t="s">
        <v>189</v>
      </c>
      <c r="B29" s="58" t="s">
        <v>43</v>
      </c>
      <c r="C29" s="59" t="e">
        <f>SUMIFS('Variance Analysis'!C$30:C$45,'Variance Analysis'!$B$30:$B$45,'Variance Analysis'!$B$31,'Variance Analysis'!$A$30:$A$45,'Variance Analysis'!$A$42)</f>
        <v>#REF!</v>
      </c>
      <c r="D29" s="59" t="e">
        <f>SUMIFS('Variance Analysis'!D$30:D$45,'Variance Analysis'!$B$30:$B$45,'Variance Analysis'!$B$31,'Variance Analysis'!$A$30:$A$45,'Variance Analysis'!$A$42)</f>
        <v>#REF!</v>
      </c>
      <c r="E29" s="59" t="e">
        <f>SUMIFS('Variance Analysis'!E$30:E$45,'Variance Analysis'!$B$30:$B$45,'Variance Analysis'!$B$31,'Variance Analysis'!$A$30:$A$45,'Variance Analysis'!$A$42)</f>
        <v>#REF!</v>
      </c>
      <c r="F29" s="59" t="e">
        <f>SUMIFS('Variance Analysis'!F$30:F$45,'Variance Analysis'!$B$30:$B$45,'Variance Analysis'!$B$31,'Variance Analysis'!$A$30:$A$45,'Variance Analysis'!$A$42)</f>
        <v>#REF!</v>
      </c>
      <c r="G29" s="59" t="e">
        <f>SUMIFS('Variance Analysis'!G$30:G$45,'Variance Analysis'!$B$30:$B$45,'Variance Analysis'!$B$31,'Variance Analysis'!$A$30:$A$45,'Variance Analysis'!$A$42)</f>
        <v>#REF!</v>
      </c>
      <c r="H29" s="59" t="e">
        <f>SUMIFS('Variance Analysis'!H$30:H$45,'Variance Analysis'!$B$30:$B$45,'Variance Analysis'!$B$31,'Variance Analysis'!$A$30:$A$45,'Variance Analysis'!$A$42)</f>
        <v>#REF!</v>
      </c>
      <c r="I29" s="59" t="e">
        <f>SUMIFS('Variance Analysis'!I$30:I$45,'Variance Analysis'!$B$30:$B$45,'Variance Analysis'!$B$31,'Variance Analysis'!$A$30:$A$45,'Variance Analysis'!$A$42)</f>
        <v>#REF!</v>
      </c>
      <c r="J29" s="59" t="e">
        <f>SUMIFS('Variance Analysis'!J$30:J$45,'Variance Analysis'!$B$30:$B$45,'Variance Analysis'!$B$31,'Variance Analysis'!$A$30:$A$45,'Variance Analysis'!$A$42)</f>
        <v>#REF!</v>
      </c>
      <c r="K29" s="59" t="e">
        <f>SUMIFS('Variance Analysis'!K$30:K$45,'Variance Analysis'!$B$30:$B$45,'Variance Analysis'!$B$31,'Variance Analysis'!$A$30:$A$45,'Variance Analysis'!$A$42)</f>
        <v>#REF!</v>
      </c>
      <c r="L29" s="59" t="e">
        <f>SUMIFS('Variance Analysis'!L$30:L$45,'Variance Analysis'!$B$30:$B$45,'Variance Analysis'!$B$31,'Variance Analysis'!$A$30:$A$45,'Variance Analysis'!$A$42)</f>
        <v>#REF!</v>
      </c>
      <c r="M29" s="59" t="e">
        <f>SUMIFS('Variance Analysis'!M$30:M$45,'Variance Analysis'!$B$30:$B$45,'Variance Analysis'!$B$31,'Variance Analysis'!$A$30:$A$45,'Variance Analysis'!$A$42)</f>
        <v>#REF!</v>
      </c>
      <c r="N29" s="59" t="e">
        <f>SUMIFS('Variance Analysis'!N$30:N$45,'Variance Analysis'!$B$30:$B$45,'Variance Analysis'!$B$31,'Variance Analysis'!$A$30:$A$45,'Variance Analysis'!$A$42)</f>
        <v>#REF!</v>
      </c>
    </row>
    <row r="30" spans="1:14" ht="14.25" customHeight="1" x14ac:dyDescent="0.25">
      <c r="A30" s="58" t="s">
        <v>190</v>
      </c>
      <c r="B30" s="58" t="s">
        <v>43</v>
      </c>
      <c r="C30" s="59" t="e">
        <f>SUMIFS('Variance Analysis'!C$30:C$45,'Variance Analysis'!$B$30:$B$45,'Variance Analysis'!$B$32,'Variance Analysis'!$A$30:$A$45,'Variance Analysis'!$A$42)</f>
        <v>#REF!</v>
      </c>
      <c r="D30" s="59" t="e">
        <f>SUMIFS('Variance Analysis'!D$30:D$45,'Variance Analysis'!$B$30:$B$45,'Variance Analysis'!$B$32,'Variance Analysis'!$A$30:$A$45,'Variance Analysis'!$A$42)</f>
        <v>#REF!</v>
      </c>
      <c r="E30" s="59" t="e">
        <f>SUMIFS('Variance Analysis'!E$30:E$45,'Variance Analysis'!$B$30:$B$45,'Variance Analysis'!$B$32,'Variance Analysis'!$A$30:$A$45,'Variance Analysis'!$A$42)</f>
        <v>#REF!</v>
      </c>
      <c r="F30" s="59" t="e">
        <f>SUMIFS('Variance Analysis'!F$30:F$45,'Variance Analysis'!$B$30:$B$45,'Variance Analysis'!$B$32,'Variance Analysis'!$A$30:$A$45,'Variance Analysis'!$A$42)</f>
        <v>#REF!</v>
      </c>
      <c r="G30" s="59" t="e">
        <f>SUMIFS('Variance Analysis'!G$30:G$45,'Variance Analysis'!$B$30:$B$45,'Variance Analysis'!$B$32,'Variance Analysis'!$A$30:$A$45,'Variance Analysis'!$A$42)</f>
        <v>#REF!</v>
      </c>
      <c r="H30" s="59" t="e">
        <f>SUMIFS('Variance Analysis'!H$30:H$45,'Variance Analysis'!$B$30:$B$45,'Variance Analysis'!$B$32,'Variance Analysis'!$A$30:$A$45,'Variance Analysis'!$A$42)</f>
        <v>#REF!</v>
      </c>
      <c r="I30" s="59" t="e">
        <f>SUMIFS('Variance Analysis'!I$30:I$45,'Variance Analysis'!$B$30:$B$45,'Variance Analysis'!$B$32,'Variance Analysis'!$A$30:$A$45,'Variance Analysis'!$A$42)</f>
        <v>#REF!</v>
      </c>
      <c r="J30" s="59" t="e">
        <f>SUMIFS('Variance Analysis'!J$30:J$45,'Variance Analysis'!$B$30:$B$45,'Variance Analysis'!$B$32,'Variance Analysis'!$A$30:$A$45,'Variance Analysis'!$A$42)</f>
        <v>#REF!</v>
      </c>
      <c r="K30" s="59" t="e">
        <f>SUMIFS('Variance Analysis'!K$30:K$45,'Variance Analysis'!$B$30:$B$45,'Variance Analysis'!$B$32,'Variance Analysis'!$A$30:$A$45,'Variance Analysis'!$A$42)</f>
        <v>#REF!</v>
      </c>
      <c r="L30" s="59" t="e">
        <f>SUMIFS('Variance Analysis'!L$30:L$45,'Variance Analysis'!$B$30:$B$45,'Variance Analysis'!$B$32,'Variance Analysis'!$A$30:$A$45,'Variance Analysis'!$A$42)</f>
        <v>#REF!</v>
      </c>
      <c r="M30" s="59" t="e">
        <f>SUMIFS('Variance Analysis'!M$30:M$45,'Variance Analysis'!$B$30:$B$45,'Variance Analysis'!$B$32,'Variance Analysis'!$A$30:$A$45,'Variance Analysis'!$A$42)</f>
        <v>#REF!</v>
      </c>
      <c r="N30" s="59" t="e">
        <f>SUMIFS('Variance Analysis'!N$30:N$45,'Variance Analysis'!$B$30:$B$45,'Variance Analysis'!$B$32,'Variance Analysis'!$A$30:$A$45,'Variance Analysis'!$A$42)</f>
        <v>#REF!</v>
      </c>
    </row>
    <row r="31" spans="1:14" ht="14.25" customHeight="1" thickBot="1" x14ac:dyDescent="0.3">
      <c r="A31" s="30" t="s">
        <v>80</v>
      </c>
      <c r="B31" s="30" t="s">
        <v>43</v>
      </c>
      <c r="C31" s="59" t="e">
        <f>SUMIFS('Variance Analysis'!C$30:C$45,'Variance Analysis'!$B$30:$B$45,'Variance Analysis'!$B$30,'Variance Analysis'!$A$30:$A$45,'Variance Analysis'!$A$42)</f>
        <v>#REF!</v>
      </c>
      <c r="D31" s="59" t="e">
        <f>SUMIFS('Variance Analysis'!D$30:D$45,'Variance Analysis'!$B$30:$B$45,'Variance Analysis'!$B$30,'Variance Analysis'!$A$30:$A$45,'Variance Analysis'!$A$42)</f>
        <v>#REF!</v>
      </c>
      <c r="E31" s="59" t="e">
        <f>SUMIFS('Variance Analysis'!E$30:E$45,'Variance Analysis'!$B$30:$B$45,'Variance Analysis'!$B$30,'Variance Analysis'!$A$30:$A$45,'Variance Analysis'!$A$42)</f>
        <v>#REF!</v>
      </c>
      <c r="F31" s="59" t="e">
        <f>SUMIFS('Variance Analysis'!F$30:F$45,'Variance Analysis'!$B$30:$B$45,'Variance Analysis'!$B$30,'Variance Analysis'!$A$30:$A$45,'Variance Analysis'!$A$42)</f>
        <v>#REF!</v>
      </c>
      <c r="G31" s="59" t="e">
        <f>SUMIFS('Variance Analysis'!G$30:G$45,'Variance Analysis'!$B$30:$B$45,'Variance Analysis'!$B$30,'Variance Analysis'!$A$30:$A$45,'Variance Analysis'!$A$42)</f>
        <v>#REF!</v>
      </c>
      <c r="H31" s="59" t="e">
        <f>SUMIFS('Variance Analysis'!H$30:H$45,'Variance Analysis'!$B$30:$B$45,'Variance Analysis'!$B$30,'Variance Analysis'!$A$30:$A$45,'Variance Analysis'!$A$42)</f>
        <v>#REF!</v>
      </c>
      <c r="I31" s="59" t="e">
        <f>SUMIFS('Variance Analysis'!I$30:I$45,'Variance Analysis'!$B$30:$B$45,'Variance Analysis'!$B$30,'Variance Analysis'!$A$30:$A$45,'Variance Analysis'!$A$42)</f>
        <v>#REF!</v>
      </c>
      <c r="J31" s="59" t="e">
        <f>SUMIFS('Variance Analysis'!J$30:J$45,'Variance Analysis'!$B$30:$B$45,'Variance Analysis'!$B$30,'Variance Analysis'!$A$30:$A$45,'Variance Analysis'!$A$42)</f>
        <v>#REF!</v>
      </c>
      <c r="K31" s="59" t="e">
        <f>SUMIFS('Variance Analysis'!K$30:K$45,'Variance Analysis'!$B$30:$B$45,'Variance Analysis'!$B$30,'Variance Analysis'!$A$30:$A$45,'Variance Analysis'!$A$42)</f>
        <v>#REF!</v>
      </c>
      <c r="L31" s="59" t="e">
        <f>SUMIFS('Variance Analysis'!L$30:L$45,'Variance Analysis'!$B$30:$B$45,'Variance Analysis'!$B$30,'Variance Analysis'!$A$30:$A$45,'Variance Analysis'!$A$42)</f>
        <v>#REF!</v>
      </c>
      <c r="M31" s="59" t="e">
        <f>SUMIFS('Variance Analysis'!M$30:M$45,'Variance Analysis'!$B$30:$B$45,'Variance Analysis'!$B$30,'Variance Analysis'!$A$30:$A$45,'Variance Analysis'!$A$42)</f>
        <v>#REF!</v>
      </c>
      <c r="N31" s="59" t="e">
        <f>SUMIFS('Variance Analysis'!N$30:N$45,'Variance Analysis'!$B$30:$B$45,'Variance Analysis'!$B$30,'Variance Analysis'!$A$30:$A$45,'Variance Analysis'!$A$42)</f>
        <v>#REF!</v>
      </c>
    </row>
    <row r="32" spans="1:14" ht="14.25" customHeight="1" thickTop="1" thickBot="1" x14ac:dyDescent="0.3">
      <c r="A32" s="14" t="s">
        <v>120</v>
      </c>
      <c r="B32" s="15" t="s">
        <v>43</v>
      </c>
      <c r="C32" s="62" t="e">
        <f>ABS(C31)-SUM(C28:C30)</f>
        <v>#REF!</v>
      </c>
      <c r="D32" s="62" t="e">
        <f t="shared" ref="D32:N32" si="3">ABS(D31)-SUM(D28:D30)</f>
        <v>#REF!</v>
      </c>
      <c r="E32" s="62" t="e">
        <f t="shared" si="3"/>
        <v>#REF!</v>
      </c>
      <c r="F32" s="62" t="e">
        <f t="shared" si="3"/>
        <v>#REF!</v>
      </c>
      <c r="G32" s="62" t="e">
        <f t="shared" si="3"/>
        <v>#REF!</v>
      </c>
      <c r="H32" s="62" t="e">
        <f t="shared" si="3"/>
        <v>#REF!</v>
      </c>
      <c r="I32" s="62" t="e">
        <f t="shared" si="3"/>
        <v>#REF!</v>
      </c>
      <c r="J32" s="62" t="e">
        <f t="shared" si="3"/>
        <v>#REF!</v>
      </c>
      <c r="K32" s="62" t="e">
        <f t="shared" si="3"/>
        <v>#REF!</v>
      </c>
      <c r="L32" s="62" t="e">
        <f t="shared" si="3"/>
        <v>#REF!</v>
      </c>
      <c r="M32" s="62" t="e">
        <f t="shared" si="3"/>
        <v>#REF!</v>
      </c>
      <c r="N32" s="62" t="e">
        <f t="shared" si="3"/>
        <v>#REF!</v>
      </c>
    </row>
    <row r="33" spans="1:14" s="26" customFormat="1" ht="36.950000000000003" customHeight="1" x14ac:dyDescent="0.25">
      <c r="A33" s="65" t="s">
        <v>192</v>
      </c>
      <c r="B33" s="63"/>
      <c r="C33" s="64"/>
      <c r="D33" s="64"/>
      <c r="E33" s="64"/>
      <c r="F33" s="64"/>
      <c r="G33" s="64"/>
      <c r="H33" s="64"/>
      <c r="I33" s="64"/>
      <c r="J33" s="64"/>
      <c r="K33" s="64"/>
      <c r="L33" s="64"/>
      <c r="M33" s="64"/>
      <c r="N33" s="64"/>
    </row>
    <row r="34" spans="1:14" s="26" customFormat="1" ht="14.25" customHeight="1" x14ac:dyDescent="0.25">
      <c r="A34" s="63"/>
      <c r="B34" s="63"/>
      <c r="C34" s="64"/>
      <c r="D34" s="64"/>
      <c r="E34" s="64"/>
      <c r="F34" s="64"/>
      <c r="G34" s="64"/>
      <c r="H34" s="64"/>
      <c r="I34" s="64"/>
      <c r="J34" s="64"/>
      <c r="K34" s="64"/>
      <c r="L34" s="64"/>
      <c r="M34" s="64"/>
      <c r="N34" s="64"/>
    </row>
    <row r="35" spans="1:14" s="27" customFormat="1" ht="20.25" x14ac:dyDescent="0.3">
      <c r="A35" s="38" t="s">
        <v>39</v>
      </c>
      <c r="B35" s="28" t="s">
        <v>171</v>
      </c>
      <c r="C35" s="29" t="s">
        <v>128</v>
      </c>
      <c r="D35" s="29" t="s">
        <v>129</v>
      </c>
      <c r="E35" s="29" t="s">
        <v>130</v>
      </c>
      <c r="F35" s="29" t="s">
        <v>131</v>
      </c>
      <c r="G35" s="29" t="s">
        <v>132</v>
      </c>
      <c r="H35" s="29" t="s">
        <v>133</v>
      </c>
      <c r="I35" s="29" t="s">
        <v>134</v>
      </c>
      <c r="J35" s="29" t="s">
        <v>135</v>
      </c>
      <c r="K35" s="29" t="s">
        <v>136</v>
      </c>
      <c r="L35" s="29" t="s">
        <v>137</v>
      </c>
      <c r="M35" s="29" t="s">
        <v>138</v>
      </c>
      <c r="N35" s="29" t="s">
        <v>139</v>
      </c>
    </row>
    <row r="36" spans="1:14" ht="14.25" customHeight="1" x14ac:dyDescent="0.25">
      <c r="A36" s="58" t="s">
        <v>188</v>
      </c>
      <c r="B36" s="58" t="s">
        <v>43</v>
      </c>
      <c r="C36" s="78" t="e">
        <f>SUMIFS('Variance Analysis'!C$9:C$24,'Variance Analysis'!$B$9:$B$24,'Variance Analysis'!$B$12,'Variance Analysis'!$A$9:$A$24,'Variance Analysis'!$A$12)</f>
        <v>#REF!</v>
      </c>
      <c r="D36" s="78" t="e">
        <f>SUMIFS('Variance Analysis'!D$9:D$24,'Variance Analysis'!$B$9:$B$24,'Variance Analysis'!$B$12,'Variance Analysis'!$A$9:$A$24,'Variance Analysis'!$A$12)</f>
        <v>#REF!</v>
      </c>
      <c r="E36" s="78" t="e">
        <f>SUMIFS('Variance Analysis'!E$9:E$24,'Variance Analysis'!$B$9:$B$24,'Variance Analysis'!$B$12,'Variance Analysis'!$A$9:$A$24,'Variance Analysis'!$A$12)</f>
        <v>#REF!</v>
      </c>
      <c r="F36" s="78" t="e">
        <f>SUMIFS('Variance Analysis'!F$9:F$24,'Variance Analysis'!$B$9:$B$24,'Variance Analysis'!$B$12,'Variance Analysis'!$A$9:$A$24,'Variance Analysis'!$A$12)</f>
        <v>#REF!</v>
      </c>
      <c r="G36" s="78" t="e">
        <f>SUMIFS('Variance Analysis'!G$9:G$24,'Variance Analysis'!$B$9:$B$24,'Variance Analysis'!$B$12,'Variance Analysis'!$A$9:$A$24,'Variance Analysis'!$A$12)</f>
        <v>#REF!</v>
      </c>
      <c r="H36" s="78" t="e">
        <f>SUMIFS('Variance Analysis'!H$9:H$24,'Variance Analysis'!$B$9:$B$24,'Variance Analysis'!$B$12,'Variance Analysis'!$A$9:$A$24,'Variance Analysis'!$A$12)</f>
        <v>#REF!</v>
      </c>
      <c r="I36" s="78" t="e">
        <f>SUMIFS('Variance Analysis'!I$9:I$24,'Variance Analysis'!$B$9:$B$24,'Variance Analysis'!$B$12,'Variance Analysis'!$A$9:$A$24,'Variance Analysis'!$A$12)</f>
        <v>#REF!</v>
      </c>
      <c r="J36" s="78" t="e">
        <f>SUMIFS('Variance Analysis'!J$9:J$24,'Variance Analysis'!$B$9:$B$24,'Variance Analysis'!$B$12,'Variance Analysis'!$A$9:$A$24,'Variance Analysis'!$A$12)</f>
        <v>#REF!</v>
      </c>
      <c r="K36" s="78" t="e">
        <f>SUMIFS('Variance Analysis'!K$9:K$24,'Variance Analysis'!$B$9:$B$24,'Variance Analysis'!$B$12,'Variance Analysis'!$A$9:$A$24,'Variance Analysis'!$A$12)</f>
        <v>#REF!</v>
      </c>
      <c r="L36" s="78" t="e">
        <f>SUMIFS('Variance Analysis'!L$9:L$24,'Variance Analysis'!$B$9:$B$24,'Variance Analysis'!$B$12,'Variance Analysis'!$A$9:$A$24,'Variance Analysis'!$A$12)</f>
        <v>#REF!</v>
      </c>
      <c r="M36" s="78" t="e">
        <f>SUMIFS('Variance Analysis'!M$9:M$24,'Variance Analysis'!$B$9:$B$24,'Variance Analysis'!$B$12,'Variance Analysis'!$A$9:$A$24,'Variance Analysis'!$A$12)</f>
        <v>#REF!</v>
      </c>
      <c r="N36" s="78" t="e">
        <f>SUMIFS('Variance Analysis'!N$9:N$24,'Variance Analysis'!$B$9:$B$24,'Variance Analysis'!$B$12,'Variance Analysis'!$A$9:$A$24,'Variance Analysis'!$A$12)</f>
        <v>#REF!</v>
      </c>
    </row>
    <row r="37" spans="1:14" ht="14.25" customHeight="1" x14ac:dyDescent="0.25">
      <c r="A37" s="58" t="s">
        <v>149</v>
      </c>
      <c r="B37" s="58" t="s">
        <v>43</v>
      </c>
      <c r="C37" s="78" t="e">
        <f>SUMIFS('Variance Analysis'!C$9:C$24,'Variance Analysis'!$B$9:$B$24,'Variance Analysis'!$B$10,'Variance Analysis'!$A$9:$A$24,'Variance Analysis'!$A$12)</f>
        <v>#REF!</v>
      </c>
      <c r="D37" s="78" t="e">
        <f>SUMIFS('Variance Analysis'!D$9:D$24,'Variance Analysis'!$B$9:$B$24,'Variance Analysis'!$B$10,'Variance Analysis'!$A$9:$A$24,'Variance Analysis'!$A$12)</f>
        <v>#REF!</v>
      </c>
      <c r="E37" s="78" t="e">
        <f>SUMIFS('Variance Analysis'!E$9:E$24,'Variance Analysis'!$B$9:$B$24,'Variance Analysis'!$B$10,'Variance Analysis'!$A$9:$A$24,'Variance Analysis'!$A$12)</f>
        <v>#REF!</v>
      </c>
      <c r="F37" s="78" t="e">
        <f>SUMIFS('Variance Analysis'!F$9:F$24,'Variance Analysis'!$B$9:$B$24,'Variance Analysis'!$B$10,'Variance Analysis'!$A$9:$A$24,'Variance Analysis'!$A$12)</f>
        <v>#REF!</v>
      </c>
      <c r="G37" s="78" t="e">
        <f>SUMIFS('Variance Analysis'!G$9:G$24,'Variance Analysis'!$B$9:$B$24,'Variance Analysis'!$B$10,'Variance Analysis'!$A$9:$A$24,'Variance Analysis'!$A$12)</f>
        <v>#REF!</v>
      </c>
      <c r="H37" s="78" t="e">
        <f>SUMIFS('Variance Analysis'!H$9:H$24,'Variance Analysis'!$B$9:$B$24,'Variance Analysis'!$B$10,'Variance Analysis'!$A$9:$A$24,'Variance Analysis'!$A$12)</f>
        <v>#REF!</v>
      </c>
      <c r="I37" s="78" t="e">
        <f>SUMIFS('Variance Analysis'!I$9:I$24,'Variance Analysis'!$B$9:$B$24,'Variance Analysis'!$B$10,'Variance Analysis'!$A$9:$A$24,'Variance Analysis'!$A$12)</f>
        <v>#REF!</v>
      </c>
      <c r="J37" s="78" t="e">
        <f>SUMIFS('Variance Analysis'!J$9:J$24,'Variance Analysis'!$B$9:$B$24,'Variance Analysis'!$B$10,'Variance Analysis'!$A$9:$A$24,'Variance Analysis'!$A$12)</f>
        <v>#REF!</v>
      </c>
      <c r="K37" s="78" t="e">
        <f>SUMIFS('Variance Analysis'!K$9:K$24,'Variance Analysis'!$B$9:$B$24,'Variance Analysis'!$B$10,'Variance Analysis'!$A$9:$A$24,'Variance Analysis'!$A$12)</f>
        <v>#REF!</v>
      </c>
      <c r="L37" s="78" t="e">
        <f>SUMIFS('Variance Analysis'!L$9:L$24,'Variance Analysis'!$B$9:$B$24,'Variance Analysis'!$B$10,'Variance Analysis'!$A$9:$A$24,'Variance Analysis'!$A$12)</f>
        <v>#REF!</v>
      </c>
      <c r="M37" s="78" t="e">
        <f>SUMIFS('Variance Analysis'!M$9:M$24,'Variance Analysis'!$B$9:$B$24,'Variance Analysis'!$B$10,'Variance Analysis'!$A$9:$A$24,'Variance Analysis'!$A$12)</f>
        <v>#REF!</v>
      </c>
      <c r="N37" s="78" t="e">
        <f>SUMIFS('Variance Analysis'!N$9:N$24,'Variance Analysis'!$B$9:$B$24,'Variance Analysis'!$B$10,'Variance Analysis'!$A$9:$A$24,'Variance Analysis'!$A$12)</f>
        <v>#REF!</v>
      </c>
    </row>
    <row r="38" spans="1:14" ht="14.25" customHeight="1" x14ac:dyDescent="0.25">
      <c r="A38" s="58" t="s">
        <v>150</v>
      </c>
      <c r="B38" s="58" t="s">
        <v>43</v>
      </c>
      <c r="C38" s="78" t="e">
        <f>SUMIFS('Variance Analysis'!C$9:C$24,'Variance Analysis'!$B$9:$B$24,'Variance Analysis'!$B$11,'Variance Analysis'!$A$9:$A$24,'Variance Analysis'!$A$12)</f>
        <v>#REF!</v>
      </c>
      <c r="D38" s="78" t="e">
        <f>SUMIFS('Variance Analysis'!D$9:D$24,'Variance Analysis'!$B$9:$B$24,'Variance Analysis'!$B$11,'Variance Analysis'!$A$9:$A$24,'Variance Analysis'!$A$12)</f>
        <v>#REF!</v>
      </c>
      <c r="E38" s="78" t="e">
        <f>SUMIFS('Variance Analysis'!E$9:E$24,'Variance Analysis'!$B$9:$B$24,'Variance Analysis'!$B$11,'Variance Analysis'!$A$9:$A$24,'Variance Analysis'!$A$12)</f>
        <v>#REF!</v>
      </c>
      <c r="F38" s="78" t="e">
        <f>SUMIFS('Variance Analysis'!F$9:F$24,'Variance Analysis'!$B$9:$B$24,'Variance Analysis'!$B$11,'Variance Analysis'!$A$9:$A$24,'Variance Analysis'!$A$12)</f>
        <v>#REF!</v>
      </c>
      <c r="G38" s="78" t="e">
        <f>SUMIFS('Variance Analysis'!G$9:G$24,'Variance Analysis'!$B$9:$B$24,'Variance Analysis'!$B$11,'Variance Analysis'!$A$9:$A$24,'Variance Analysis'!$A$12)</f>
        <v>#REF!</v>
      </c>
      <c r="H38" s="78" t="e">
        <f>SUMIFS('Variance Analysis'!H$9:H$24,'Variance Analysis'!$B$9:$B$24,'Variance Analysis'!$B$11,'Variance Analysis'!$A$9:$A$24,'Variance Analysis'!$A$12)</f>
        <v>#REF!</v>
      </c>
      <c r="I38" s="78" t="e">
        <f>SUMIFS('Variance Analysis'!I$9:I$24,'Variance Analysis'!$B$9:$B$24,'Variance Analysis'!$B$11,'Variance Analysis'!$A$9:$A$24,'Variance Analysis'!$A$12)</f>
        <v>#REF!</v>
      </c>
      <c r="J38" s="78" t="e">
        <f>SUMIFS('Variance Analysis'!J$9:J$24,'Variance Analysis'!$B$9:$B$24,'Variance Analysis'!$B$11,'Variance Analysis'!$A$9:$A$24,'Variance Analysis'!$A$12)</f>
        <v>#REF!</v>
      </c>
      <c r="K38" s="78" t="e">
        <f>SUMIFS('Variance Analysis'!K$9:K$24,'Variance Analysis'!$B$9:$B$24,'Variance Analysis'!$B$11,'Variance Analysis'!$A$9:$A$24,'Variance Analysis'!$A$12)</f>
        <v>#REF!</v>
      </c>
      <c r="L38" s="78" t="e">
        <f>SUMIFS('Variance Analysis'!L$9:L$24,'Variance Analysis'!$B$9:$B$24,'Variance Analysis'!$B$11,'Variance Analysis'!$A$9:$A$24,'Variance Analysis'!$A$12)</f>
        <v>#REF!</v>
      </c>
      <c r="M38" s="78" t="e">
        <f>SUMIFS('Variance Analysis'!M$9:M$24,'Variance Analysis'!$B$9:$B$24,'Variance Analysis'!$B$11,'Variance Analysis'!$A$9:$A$24,'Variance Analysis'!$A$12)</f>
        <v>#REF!</v>
      </c>
      <c r="N38" s="78" t="e">
        <f>SUMIFS('Variance Analysis'!N$9:N$24,'Variance Analysis'!$B$9:$B$24,'Variance Analysis'!$B$11,'Variance Analysis'!$A$9:$A$24,'Variance Analysis'!$A$12)</f>
        <v>#REF!</v>
      </c>
    </row>
    <row r="39" spans="1:14" ht="14.25" customHeight="1" thickBot="1" x14ac:dyDescent="0.3">
      <c r="A39" s="58" t="s">
        <v>80</v>
      </c>
      <c r="B39" s="58" t="s">
        <v>43</v>
      </c>
      <c r="C39" s="78" t="e">
        <f>SUMIFS('Variance Analysis'!C$9:C$24,'Variance Analysis'!$B$9:$B$24,'Variance Analysis'!$B$9,'Variance Analysis'!$A$9:$A$24,'Variance Analysis'!$A$12)</f>
        <v>#REF!</v>
      </c>
      <c r="D39" s="78" t="e">
        <f>SUMIFS('Variance Analysis'!D$9:D$24,'Variance Analysis'!$B$9:$B$24,'Variance Analysis'!$B$9,'Variance Analysis'!$A$9:$A$24,'Variance Analysis'!$A$12)</f>
        <v>#REF!</v>
      </c>
      <c r="E39" s="78" t="e">
        <f>SUMIFS('Variance Analysis'!E$9:E$24,'Variance Analysis'!$B$9:$B$24,'Variance Analysis'!$B$9,'Variance Analysis'!$A$9:$A$24,'Variance Analysis'!$A$12)</f>
        <v>#REF!</v>
      </c>
      <c r="F39" s="78" t="e">
        <f>SUMIFS('Variance Analysis'!F$9:F$24,'Variance Analysis'!$B$9:$B$24,'Variance Analysis'!$B$9,'Variance Analysis'!$A$9:$A$24,'Variance Analysis'!$A$12)</f>
        <v>#REF!</v>
      </c>
      <c r="G39" s="78" t="e">
        <f>SUMIFS('Variance Analysis'!G$9:G$24,'Variance Analysis'!$B$9:$B$24,'Variance Analysis'!$B$9,'Variance Analysis'!$A$9:$A$24,'Variance Analysis'!$A$12)</f>
        <v>#REF!</v>
      </c>
      <c r="H39" s="78" t="e">
        <f>SUMIFS('Variance Analysis'!H$9:H$24,'Variance Analysis'!$B$9:$B$24,'Variance Analysis'!$B$9,'Variance Analysis'!$A$9:$A$24,'Variance Analysis'!$A$12)</f>
        <v>#REF!</v>
      </c>
      <c r="I39" s="78" t="e">
        <f>SUMIFS('Variance Analysis'!I$9:I$24,'Variance Analysis'!$B$9:$B$24,'Variance Analysis'!$B$9,'Variance Analysis'!$A$9:$A$24,'Variance Analysis'!$A$12)</f>
        <v>#REF!</v>
      </c>
      <c r="J39" s="78" t="e">
        <f>SUMIFS('Variance Analysis'!J$9:J$24,'Variance Analysis'!$B$9:$B$24,'Variance Analysis'!$B$9,'Variance Analysis'!$A$9:$A$24,'Variance Analysis'!$A$12)</f>
        <v>#REF!</v>
      </c>
      <c r="K39" s="78" t="e">
        <f>SUMIFS('Variance Analysis'!K$9:K$24,'Variance Analysis'!$B$9:$B$24,'Variance Analysis'!$B$9,'Variance Analysis'!$A$9:$A$24,'Variance Analysis'!$A$12)</f>
        <v>#REF!</v>
      </c>
      <c r="L39" s="78" t="e">
        <f>SUMIFS('Variance Analysis'!L$9:L$24,'Variance Analysis'!$B$9:$B$24,'Variance Analysis'!$B$9,'Variance Analysis'!$A$9:$A$24,'Variance Analysis'!$A$12)</f>
        <v>#REF!</v>
      </c>
      <c r="M39" s="78" t="e">
        <f>SUMIFS('Variance Analysis'!M$9:M$24,'Variance Analysis'!$B$9:$B$24,'Variance Analysis'!$B$9,'Variance Analysis'!$A$9:$A$24,'Variance Analysis'!$A$12)</f>
        <v>#REF!</v>
      </c>
      <c r="N39" s="78" t="e">
        <f>SUMIFS('Variance Analysis'!N$9:N$24,'Variance Analysis'!$B$9:$B$24,'Variance Analysis'!$B$9,'Variance Analysis'!$A$9:$A$24,'Variance Analysis'!$A$12)</f>
        <v>#REF!</v>
      </c>
    </row>
    <row r="40" spans="1:14" ht="14.25" customHeight="1" thickTop="1" thickBot="1" x14ac:dyDescent="0.3">
      <c r="A40" s="14" t="s">
        <v>120</v>
      </c>
      <c r="B40" s="15" t="s">
        <v>43</v>
      </c>
      <c r="C40" s="17" t="e">
        <f>ABS(C39)-SUM(C36:C38)</f>
        <v>#REF!</v>
      </c>
      <c r="D40" s="17" t="e">
        <f t="shared" ref="D40:N40" si="4">ABS(D39)-SUM(D36:D38)</f>
        <v>#REF!</v>
      </c>
      <c r="E40" s="17" t="e">
        <f t="shared" si="4"/>
        <v>#REF!</v>
      </c>
      <c r="F40" s="17" t="e">
        <f t="shared" si="4"/>
        <v>#REF!</v>
      </c>
      <c r="G40" s="17" t="e">
        <f t="shared" si="4"/>
        <v>#REF!</v>
      </c>
      <c r="H40" s="17" t="e">
        <f t="shared" si="4"/>
        <v>#REF!</v>
      </c>
      <c r="I40" s="17" t="e">
        <f t="shared" si="4"/>
        <v>#REF!</v>
      </c>
      <c r="J40" s="17" t="e">
        <f t="shared" si="4"/>
        <v>#REF!</v>
      </c>
      <c r="K40" s="17" t="e">
        <f t="shared" si="4"/>
        <v>#REF!</v>
      </c>
      <c r="L40" s="17" t="e">
        <f t="shared" si="4"/>
        <v>#REF!</v>
      </c>
      <c r="M40" s="17" t="e">
        <f t="shared" si="4"/>
        <v>#REF!</v>
      </c>
      <c r="N40" s="17" t="e">
        <f t="shared" si="4"/>
        <v>#REF!</v>
      </c>
    </row>
    <row r="41" spans="1:14" ht="14.25" customHeight="1" x14ac:dyDescent="0.25">
      <c r="A41" s="51"/>
      <c r="B41" s="52"/>
      <c r="C41" s="54"/>
      <c r="D41" s="54"/>
      <c r="E41" s="54"/>
      <c r="F41" s="54"/>
      <c r="G41" s="54"/>
      <c r="H41" s="54"/>
      <c r="I41" s="54"/>
      <c r="J41" s="54"/>
      <c r="K41" s="54"/>
      <c r="L41" s="54"/>
      <c r="M41" s="54"/>
      <c r="N41" s="54"/>
    </row>
    <row r="42" spans="1:14" ht="14.25" customHeight="1" x14ac:dyDescent="0.25">
      <c r="A42" s="51"/>
      <c r="B42" s="52"/>
      <c r="C42" s="54"/>
      <c r="D42" s="54"/>
      <c r="E42" s="54"/>
      <c r="F42" s="54"/>
      <c r="G42" s="54"/>
      <c r="H42" s="54"/>
      <c r="I42" s="54"/>
      <c r="J42" s="54"/>
      <c r="K42" s="54"/>
      <c r="L42" s="54"/>
      <c r="M42" s="54"/>
      <c r="N42" s="54"/>
    </row>
    <row r="43" spans="1:14" s="27" customFormat="1" ht="33" customHeight="1" x14ac:dyDescent="0.3">
      <c r="A43" s="38" t="s">
        <v>47</v>
      </c>
      <c r="B43" s="28" t="s">
        <v>171</v>
      </c>
      <c r="C43" s="29" t="s">
        <v>128</v>
      </c>
      <c r="D43" s="29" t="s">
        <v>129</v>
      </c>
      <c r="E43" s="29" t="s">
        <v>130</v>
      </c>
      <c r="F43" s="29" t="s">
        <v>131</v>
      </c>
      <c r="G43" s="29" t="s">
        <v>132</v>
      </c>
      <c r="H43" s="29" t="s">
        <v>133</v>
      </c>
      <c r="I43" s="29" t="s">
        <v>134</v>
      </c>
      <c r="J43" s="29" t="s">
        <v>135</v>
      </c>
      <c r="K43" s="29" t="s">
        <v>136</v>
      </c>
      <c r="L43" s="29" t="s">
        <v>137</v>
      </c>
      <c r="M43" s="29" t="s">
        <v>138</v>
      </c>
      <c r="N43" s="29" t="s">
        <v>139</v>
      </c>
    </row>
    <row r="44" spans="1:14" ht="14.25" customHeight="1" x14ac:dyDescent="0.25">
      <c r="A44" s="58" t="s">
        <v>188</v>
      </c>
      <c r="B44" s="58" t="s">
        <v>43</v>
      </c>
      <c r="C44" s="78" t="e">
        <f>SUMIFS('Variance Analysis'!C$9:C$24,'Variance Analysis'!$B$9:$B$24,'Variance Analysis'!$B$12,'Variance Analysis'!$A$9:$A$24,'Variance Analysis'!$A$13)</f>
        <v>#REF!</v>
      </c>
      <c r="D44" s="78" t="e">
        <f>SUMIFS('Variance Analysis'!D$9:D$24,'Variance Analysis'!$B$9:$B$24,'Variance Analysis'!$B$12,'Variance Analysis'!$A$9:$A$24,'Variance Analysis'!$A$13)</f>
        <v>#REF!</v>
      </c>
      <c r="E44" s="78" t="e">
        <f>SUMIFS('Variance Analysis'!E$9:E$24,'Variance Analysis'!$B$9:$B$24,'Variance Analysis'!$B$12,'Variance Analysis'!$A$9:$A$24,'Variance Analysis'!$A$13)</f>
        <v>#REF!</v>
      </c>
      <c r="F44" s="78" t="e">
        <f>SUMIFS('Variance Analysis'!F$9:F$24,'Variance Analysis'!$B$9:$B$24,'Variance Analysis'!$B$12,'Variance Analysis'!$A$9:$A$24,'Variance Analysis'!$A$13)</f>
        <v>#REF!</v>
      </c>
      <c r="G44" s="78" t="e">
        <f>SUMIFS('Variance Analysis'!G$9:G$24,'Variance Analysis'!$B$9:$B$24,'Variance Analysis'!$B$12,'Variance Analysis'!$A$9:$A$24,'Variance Analysis'!$A$13)</f>
        <v>#REF!</v>
      </c>
      <c r="H44" s="78" t="e">
        <f>SUMIFS('Variance Analysis'!H$9:H$24,'Variance Analysis'!$B$9:$B$24,'Variance Analysis'!$B$12,'Variance Analysis'!$A$9:$A$24,'Variance Analysis'!$A$13)</f>
        <v>#REF!</v>
      </c>
      <c r="I44" s="78" t="e">
        <f>SUMIFS('Variance Analysis'!I$9:I$24,'Variance Analysis'!$B$9:$B$24,'Variance Analysis'!$B$12,'Variance Analysis'!$A$9:$A$24,'Variance Analysis'!$A$13)</f>
        <v>#REF!</v>
      </c>
      <c r="J44" s="78" t="e">
        <f>SUMIFS('Variance Analysis'!J$9:J$24,'Variance Analysis'!$B$9:$B$24,'Variance Analysis'!$B$12,'Variance Analysis'!$A$9:$A$24,'Variance Analysis'!$A$13)</f>
        <v>#REF!</v>
      </c>
      <c r="K44" s="78" t="e">
        <f>SUMIFS('Variance Analysis'!K$9:K$24,'Variance Analysis'!$B$9:$B$24,'Variance Analysis'!$B$12,'Variance Analysis'!$A$9:$A$24,'Variance Analysis'!$A$13)</f>
        <v>#REF!</v>
      </c>
      <c r="L44" s="78" t="e">
        <f>SUMIFS('Variance Analysis'!L$9:L$24,'Variance Analysis'!$B$9:$B$24,'Variance Analysis'!$B$12,'Variance Analysis'!$A$9:$A$24,'Variance Analysis'!$A$13)</f>
        <v>#REF!</v>
      </c>
      <c r="M44" s="78" t="e">
        <f>SUMIFS('Variance Analysis'!M$9:M$24,'Variance Analysis'!$B$9:$B$24,'Variance Analysis'!$B$12,'Variance Analysis'!$A$9:$A$24,'Variance Analysis'!$A$13)</f>
        <v>#REF!</v>
      </c>
      <c r="N44" s="78" t="e">
        <f>SUMIFS('Variance Analysis'!N$9:N$24,'Variance Analysis'!$B$9:$B$24,'Variance Analysis'!$B$12,'Variance Analysis'!$A$9:$A$24,'Variance Analysis'!$A$13)</f>
        <v>#REF!</v>
      </c>
    </row>
    <row r="45" spans="1:14" ht="14.25" customHeight="1" x14ac:dyDescent="0.25">
      <c r="A45" s="58" t="s">
        <v>149</v>
      </c>
      <c r="B45" s="58" t="s">
        <v>43</v>
      </c>
      <c r="C45" s="78" t="e">
        <f>SUMIFS('Variance Analysis'!C$9:C$24,'Variance Analysis'!$B$9:$B$24,'Variance Analysis'!$B$10,'Variance Analysis'!$A$9:$A$24,'Variance Analysis'!$A$13)</f>
        <v>#REF!</v>
      </c>
      <c r="D45" s="78" t="e">
        <f>SUMIFS('Variance Analysis'!D$9:D$24,'Variance Analysis'!$B$9:$B$24,'Variance Analysis'!$B$10,'Variance Analysis'!$A$9:$A$24,'Variance Analysis'!$A$13)</f>
        <v>#REF!</v>
      </c>
      <c r="E45" s="78" t="e">
        <f>SUMIFS('Variance Analysis'!E$9:E$24,'Variance Analysis'!$B$9:$B$24,'Variance Analysis'!$B$10,'Variance Analysis'!$A$9:$A$24,'Variance Analysis'!$A$13)</f>
        <v>#REF!</v>
      </c>
      <c r="F45" s="78" t="e">
        <f>SUMIFS('Variance Analysis'!F$9:F$24,'Variance Analysis'!$B$9:$B$24,'Variance Analysis'!$B$10,'Variance Analysis'!$A$9:$A$24,'Variance Analysis'!$A$13)</f>
        <v>#REF!</v>
      </c>
      <c r="G45" s="78" t="e">
        <f>SUMIFS('Variance Analysis'!G$9:G$24,'Variance Analysis'!$B$9:$B$24,'Variance Analysis'!$B$10,'Variance Analysis'!$A$9:$A$24,'Variance Analysis'!$A$13)</f>
        <v>#REF!</v>
      </c>
      <c r="H45" s="78" t="e">
        <f>SUMIFS('Variance Analysis'!H$9:H$24,'Variance Analysis'!$B$9:$B$24,'Variance Analysis'!$B$10,'Variance Analysis'!$A$9:$A$24,'Variance Analysis'!$A$13)</f>
        <v>#REF!</v>
      </c>
      <c r="I45" s="78" t="e">
        <f>SUMIFS('Variance Analysis'!I$9:I$24,'Variance Analysis'!$B$9:$B$24,'Variance Analysis'!$B$10,'Variance Analysis'!$A$9:$A$24,'Variance Analysis'!$A$13)</f>
        <v>#REF!</v>
      </c>
      <c r="J45" s="78" t="e">
        <f>SUMIFS('Variance Analysis'!J$9:J$24,'Variance Analysis'!$B$9:$B$24,'Variance Analysis'!$B$10,'Variance Analysis'!$A$9:$A$24,'Variance Analysis'!$A$13)</f>
        <v>#REF!</v>
      </c>
      <c r="K45" s="78" t="e">
        <f>SUMIFS('Variance Analysis'!K$9:K$24,'Variance Analysis'!$B$9:$B$24,'Variance Analysis'!$B$10,'Variance Analysis'!$A$9:$A$24,'Variance Analysis'!$A$13)</f>
        <v>#REF!</v>
      </c>
      <c r="L45" s="78" t="e">
        <f>SUMIFS('Variance Analysis'!L$9:L$24,'Variance Analysis'!$B$9:$B$24,'Variance Analysis'!$B$10,'Variance Analysis'!$A$9:$A$24,'Variance Analysis'!$A$13)</f>
        <v>#REF!</v>
      </c>
      <c r="M45" s="78" t="e">
        <f>SUMIFS('Variance Analysis'!M$9:M$24,'Variance Analysis'!$B$9:$B$24,'Variance Analysis'!$B$10,'Variance Analysis'!$A$9:$A$24,'Variance Analysis'!$A$13)</f>
        <v>#REF!</v>
      </c>
      <c r="N45" s="78" t="e">
        <f>SUMIFS('Variance Analysis'!N$9:N$24,'Variance Analysis'!$B$9:$B$24,'Variance Analysis'!$B$10,'Variance Analysis'!$A$9:$A$24,'Variance Analysis'!$A$13)</f>
        <v>#REF!</v>
      </c>
    </row>
    <row r="46" spans="1:14" ht="14.25" customHeight="1" x14ac:dyDescent="0.25">
      <c r="A46" s="58" t="s">
        <v>150</v>
      </c>
      <c r="B46" s="58" t="s">
        <v>43</v>
      </c>
      <c r="C46" s="78" t="e">
        <f>SUMIFS('Variance Analysis'!C$9:C$24,'Variance Analysis'!$B$9:$B$24,'Variance Analysis'!$B$11,'Variance Analysis'!$A$9:$A$24,'Variance Analysis'!$A$13)</f>
        <v>#REF!</v>
      </c>
      <c r="D46" s="78" t="e">
        <f>SUMIFS('Variance Analysis'!D$9:D$24,'Variance Analysis'!$B$9:$B$24,'Variance Analysis'!$B$11,'Variance Analysis'!$A$9:$A$24,'Variance Analysis'!$A$13)</f>
        <v>#REF!</v>
      </c>
      <c r="E46" s="78" t="e">
        <f>SUMIFS('Variance Analysis'!E$9:E$24,'Variance Analysis'!$B$9:$B$24,'Variance Analysis'!$B$11,'Variance Analysis'!$A$9:$A$24,'Variance Analysis'!$A$13)</f>
        <v>#REF!</v>
      </c>
      <c r="F46" s="78" t="e">
        <f>SUMIFS('Variance Analysis'!F$9:F$24,'Variance Analysis'!$B$9:$B$24,'Variance Analysis'!$B$11,'Variance Analysis'!$A$9:$A$24,'Variance Analysis'!$A$13)</f>
        <v>#REF!</v>
      </c>
      <c r="G46" s="78" t="e">
        <f>SUMIFS('Variance Analysis'!G$9:G$24,'Variance Analysis'!$B$9:$B$24,'Variance Analysis'!$B$11,'Variance Analysis'!$A$9:$A$24,'Variance Analysis'!$A$13)</f>
        <v>#REF!</v>
      </c>
      <c r="H46" s="78" t="e">
        <f>SUMIFS('Variance Analysis'!H$9:H$24,'Variance Analysis'!$B$9:$B$24,'Variance Analysis'!$B$11,'Variance Analysis'!$A$9:$A$24,'Variance Analysis'!$A$13)</f>
        <v>#REF!</v>
      </c>
      <c r="I46" s="78" t="e">
        <f>SUMIFS('Variance Analysis'!I$9:I$24,'Variance Analysis'!$B$9:$B$24,'Variance Analysis'!$B$11,'Variance Analysis'!$A$9:$A$24,'Variance Analysis'!$A$13)</f>
        <v>#REF!</v>
      </c>
      <c r="J46" s="78" t="e">
        <f>SUMIFS('Variance Analysis'!J$9:J$24,'Variance Analysis'!$B$9:$B$24,'Variance Analysis'!$B$11,'Variance Analysis'!$A$9:$A$24,'Variance Analysis'!$A$13)</f>
        <v>#REF!</v>
      </c>
      <c r="K46" s="78" t="e">
        <f>SUMIFS('Variance Analysis'!K$9:K$24,'Variance Analysis'!$B$9:$B$24,'Variance Analysis'!$B$11,'Variance Analysis'!$A$9:$A$24,'Variance Analysis'!$A$13)</f>
        <v>#REF!</v>
      </c>
      <c r="L46" s="78" t="e">
        <f>SUMIFS('Variance Analysis'!L$9:L$24,'Variance Analysis'!$B$9:$B$24,'Variance Analysis'!$B$11,'Variance Analysis'!$A$9:$A$24,'Variance Analysis'!$A$13)</f>
        <v>#REF!</v>
      </c>
      <c r="M46" s="78" t="e">
        <f>SUMIFS('Variance Analysis'!M$9:M$24,'Variance Analysis'!$B$9:$B$24,'Variance Analysis'!$B$11,'Variance Analysis'!$A$9:$A$24,'Variance Analysis'!$A$13)</f>
        <v>#REF!</v>
      </c>
      <c r="N46" s="78" t="e">
        <f>SUMIFS('Variance Analysis'!N$9:N$24,'Variance Analysis'!$B$9:$B$24,'Variance Analysis'!$B$11,'Variance Analysis'!$A$9:$A$24,'Variance Analysis'!$A$13)</f>
        <v>#REF!</v>
      </c>
    </row>
    <row r="47" spans="1:14" ht="14.25" customHeight="1" thickBot="1" x14ac:dyDescent="0.3">
      <c r="A47" s="58" t="s">
        <v>80</v>
      </c>
      <c r="B47" s="58" t="s">
        <v>43</v>
      </c>
      <c r="C47" s="78" t="e">
        <f>SUMIFS('Variance Analysis'!C$9:C$24,'Variance Analysis'!$B$9:$B$24,'Variance Analysis'!$B$9,'Variance Analysis'!$A$9:$A$24,'Variance Analysis'!$A$13)</f>
        <v>#REF!</v>
      </c>
      <c r="D47" s="78" t="e">
        <f>SUMIFS('Variance Analysis'!D$9:D$24,'Variance Analysis'!$B$9:$B$24,'Variance Analysis'!$B$9,'Variance Analysis'!$A$9:$A$24,'Variance Analysis'!$A$13)</f>
        <v>#REF!</v>
      </c>
      <c r="E47" s="78" t="e">
        <f>SUMIFS('Variance Analysis'!E$9:E$24,'Variance Analysis'!$B$9:$B$24,'Variance Analysis'!$B$9,'Variance Analysis'!$A$9:$A$24,'Variance Analysis'!$A$13)</f>
        <v>#REF!</v>
      </c>
      <c r="F47" s="78" t="e">
        <f>SUMIFS('Variance Analysis'!F$9:F$24,'Variance Analysis'!$B$9:$B$24,'Variance Analysis'!$B$9,'Variance Analysis'!$A$9:$A$24,'Variance Analysis'!$A$13)</f>
        <v>#REF!</v>
      </c>
      <c r="G47" s="78" t="e">
        <f>SUMIFS('Variance Analysis'!G$9:G$24,'Variance Analysis'!$B$9:$B$24,'Variance Analysis'!$B$9,'Variance Analysis'!$A$9:$A$24,'Variance Analysis'!$A$13)</f>
        <v>#REF!</v>
      </c>
      <c r="H47" s="78" t="e">
        <f>SUMIFS('Variance Analysis'!H$9:H$24,'Variance Analysis'!$B$9:$B$24,'Variance Analysis'!$B$9,'Variance Analysis'!$A$9:$A$24,'Variance Analysis'!$A$13)</f>
        <v>#REF!</v>
      </c>
      <c r="I47" s="78" t="e">
        <f>SUMIFS('Variance Analysis'!I$9:I$24,'Variance Analysis'!$B$9:$B$24,'Variance Analysis'!$B$9,'Variance Analysis'!$A$9:$A$24,'Variance Analysis'!$A$13)</f>
        <v>#REF!</v>
      </c>
      <c r="J47" s="78" t="e">
        <f>SUMIFS('Variance Analysis'!J$9:J$24,'Variance Analysis'!$B$9:$B$24,'Variance Analysis'!$B$9,'Variance Analysis'!$A$9:$A$24,'Variance Analysis'!$A$13)</f>
        <v>#REF!</v>
      </c>
      <c r="K47" s="78" t="e">
        <f>SUMIFS('Variance Analysis'!K$9:K$24,'Variance Analysis'!$B$9:$B$24,'Variance Analysis'!$B$9,'Variance Analysis'!$A$9:$A$24,'Variance Analysis'!$A$13)</f>
        <v>#REF!</v>
      </c>
      <c r="L47" s="78" t="e">
        <f>SUMIFS('Variance Analysis'!L$9:L$24,'Variance Analysis'!$B$9:$B$24,'Variance Analysis'!$B$9,'Variance Analysis'!$A$9:$A$24,'Variance Analysis'!$A$13)</f>
        <v>#REF!</v>
      </c>
      <c r="M47" s="78" t="e">
        <f>SUMIFS('Variance Analysis'!M$9:M$24,'Variance Analysis'!$B$9:$B$24,'Variance Analysis'!$B$9,'Variance Analysis'!$A$9:$A$24,'Variance Analysis'!$A$13)</f>
        <v>#REF!</v>
      </c>
      <c r="N47" s="78" t="e">
        <f>SUMIFS('Variance Analysis'!N$9:N$24,'Variance Analysis'!$B$9:$B$24,'Variance Analysis'!$B$9,'Variance Analysis'!$A$9:$A$24,'Variance Analysis'!$A$13)</f>
        <v>#REF!</v>
      </c>
    </row>
    <row r="48" spans="1:14" ht="14.25" customHeight="1" thickTop="1" thickBot="1" x14ac:dyDescent="0.3">
      <c r="A48" s="14" t="s">
        <v>120</v>
      </c>
      <c r="B48" s="15" t="s">
        <v>43</v>
      </c>
      <c r="C48" s="17" t="e">
        <f>ABS(C47)-SUM(C44:C46)</f>
        <v>#REF!</v>
      </c>
      <c r="D48" s="17" t="e">
        <f t="shared" ref="D48:N48" si="5">ABS(D47)-SUM(D44:D46)</f>
        <v>#REF!</v>
      </c>
      <c r="E48" s="17" t="e">
        <f t="shared" si="5"/>
        <v>#REF!</v>
      </c>
      <c r="F48" s="17" t="e">
        <f t="shared" si="5"/>
        <v>#REF!</v>
      </c>
      <c r="G48" s="17" t="e">
        <f t="shared" si="5"/>
        <v>#REF!</v>
      </c>
      <c r="H48" s="17" t="e">
        <f t="shared" si="5"/>
        <v>#REF!</v>
      </c>
      <c r="I48" s="17" t="e">
        <f t="shared" si="5"/>
        <v>#REF!</v>
      </c>
      <c r="J48" s="17" t="e">
        <f t="shared" si="5"/>
        <v>#REF!</v>
      </c>
      <c r="K48" s="17" t="e">
        <f t="shared" si="5"/>
        <v>#REF!</v>
      </c>
      <c r="L48" s="17" t="e">
        <f t="shared" si="5"/>
        <v>#REF!</v>
      </c>
      <c r="M48" s="17" t="e">
        <f t="shared" si="5"/>
        <v>#REF!</v>
      </c>
      <c r="N48" s="17" t="e">
        <f t="shared" si="5"/>
        <v>#REF!</v>
      </c>
    </row>
    <row r="49" spans="1:14" ht="14.25" customHeight="1" x14ac:dyDescent="0.25">
      <c r="A49" s="51"/>
      <c r="B49" s="52"/>
      <c r="C49" s="54"/>
      <c r="D49" s="54"/>
      <c r="E49" s="54"/>
      <c r="F49" s="54"/>
      <c r="G49" s="54"/>
      <c r="H49" s="54"/>
      <c r="I49" s="54"/>
      <c r="J49" s="54"/>
      <c r="K49" s="54"/>
      <c r="L49" s="54"/>
      <c r="M49" s="54"/>
      <c r="N49" s="54"/>
    </row>
    <row r="50" spans="1:14" ht="14.25" customHeight="1" x14ac:dyDescent="0.25">
      <c r="A50" s="51"/>
      <c r="B50" s="52"/>
      <c r="C50" s="54"/>
      <c r="D50" s="54"/>
      <c r="E50" s="54"/>
      <c r="F50" s="54"/>
      <c r="G50" s="54"/>
      <c r="H50" s="54"/>
      <c r="I50" s="54"/>
      <c r="J50" s="54"/>
      <c r="K50" s="54"/>
      <c r="L50" s="54"/>
      <c r="M50" s="54"/>
      <c r="N50" s="54"/>
    </row>
    <row r="51" spans="1:14" s="27" customFormat="1" ht="33" customHeight="1" x14ac:dyDescent="0.3">
      <c r="A51" s="38" t="s">
        <v>48</v>
      </c>
      <c r="B51" s="28" t="s">
        <v>171</v>
      </c>
      <c r="C51" s="29" t="s">
        <v>128</v>
      </c>
      <c r="D51" s="29" t="s">
        <v>129</v>
      </c>
      <c r="E51" s="29" t="s">
        <v>130</v>
      </c>
      <c r="F51" s="29" t="s">
        <v>131</v>
      </c>
      <c r="G51" s="29" t="s">
        <v>132</v>
      </c>
      <c r="H51" s="29" t="s">
        <v>133</v>
      </c>
      <c r="I51" s="29" t="s">
        <v>134</v>
      </c>
      <c r="J51" s="29" t="s">
        <v>135</v>
      </c>
      <c r="K51" s="29" t="s">
        <v>136</v>
      </c>
      <c r="L51" s="29" t="s">
        <v>137</v>
      </c>
      <c r="M51" s="29" t="s">
        <v>138</v>
      </c>
      <c r="N51" s="29" t="s">
        <v>139</v>
      </c>
    </row>
    <row r="52" spans="1:14" ht="14.25" customHeight="1" x14ac:dyDescent="0.25">
      <c r="A52" s="58" t="s">
        <v>188</v>
      </c>
      <c r="B52" s="58" t="s">
        <v>43</v>
      </c>
      <c r="C52" s="78" t="e">
        <f>SUMIFS('Variance Analysis'!C$9:C$24,'Variance Analysis'!$B$9:$B$24,'Variance Analysis'!$B$12,'Variance Analysis'!$A$9:$A$24,'Variance Analysis'!$A$17)</f>
        <v>#REF!</v>
      </c>
      <c r="D52" s="78" t="e">
        <f>SUMIFS('Variance Analysis'!D$9:D$24,'Variance Analysis'!$B$9:$B$24,'Variance Analysis'!$B$12,'Variance Analysis'!$A$9:$A$24,'Variance Analysis'!$A$17)</f>
        <v>#REF!</v>
      </c>
      <c r="E52" s="78" t="e">
        <f>SUMIFS('Variance Analysis'!E$9:E$24,'Variance Analysis'!$B$9:$B$24,'Variance Analysis'!$B$12,'Variance Analysis'!$A$9:$A$24,'Variance Analysis'!$A$17)</f>
        <v>#REF!</v>
      </c>
      <c r="F52" s="78" t="e">
        <f>SUMIFS('Variance Analysis'!F$9:F$24,'Variance Analysis'!$B$9:$B$24,'Variance Analysis'!$B$12,'Variance Analysis'!$A$9:$A$24,'Variance Analysis'!$A$17)</f>
        <v>#REF!</v>
      </c>
      <c r="G52" s="78" t="e">
        <f>SUMIFS('Variance Analysis'!G$9:G$24,'Variance Analysis'!$B$9:$B$24,'Variance Analysis'!$B$12,'Variance Analysis'!$A$9:$A$24,'Variance Analysis'!$A$17)</f>
        <v>#REF!</v>
      </c>
      <c r="H52" s="78" t="e">
        <f>SUMIFS('Variance Analysis'!H$9:H$24,'Variance Analysis'!$B$9:$B$24,'Variance Analysis'!$B$12,'Variance Analysis'!$A$9:$A$24,'Variance Analysis'!$A$17)</f>
        <v>#REF!</v>
      </c>
      <c r="I52" s="78" t="e">
        <f>SUMIFS('Variance Analysis'!I$9:I$24,'Variance Analysis'!$B$9:$B$24,'Variance Analysis'!$B$12,'Variance Analysis'!$A$9:$A$24,'Variance Analysis'!$A$17)</f>
        <v>#REF!</v>
      </c>
      <c r="J52" s="78" t="e">
        <f>SUMIFS('Variance Analysis'!J$9:J$24,'Variance Analysis'!$B$9:$B$24,'Variance Analysis'!$B$12,'Variance Analysis'!$A$9:$A$24,'Variance Analysis'!$A$17)</f>
        <v>#REF!</v>
      </c>
      <c r="K52" s="78" t="e">
        <f>SUMIFS('Variance Analysis'!K$9:K$24,'Variance Analysis'!$B$9:$B$24,'Variance Analysis'!$B$12,'Variance Analysis'!$A$9:$A$24,'Variance Analysis'!$A$17)</f>
        <v>#REF!</v>
      </c>
      <c r="L52" s="78" t="e">
        <f>SUMIFS('Variance Analysis'!L$9:L$24,'Variance Analysis'!$B$9:$B$24,'Variance Analysis'!$B$12,'Variance Analysis'!$A$9:$A$24,'Variance Analysis'!$A$17)</f>
        <v>#REF!</v>
      </c>
      <c r="M52" s="78" t="e">
        <f>SUMIFS('Variance Analysis'!M$9:M$24,'Variance Analysis'!$B$9:$B$24,'Variance Analysis'!$B$12,'Variance Analysis'!$A$9:$A$24,'Variance Analysis'!$A$17)</f>
        <v>#REF!</v>
      </c>
      <c r="N52" s="78" t="e">
        <f>SUMIFS('Variance Analysis'!N$9:N$24,'Variance Analysis'!$B$9:$B$24,'Variance Analysis'!$B$12,'Variance Analysis'!$A$9:$A$24,'Variance Analysis'!$A$17)</f>
        <v>#REF!</v>
      </c>
    </row>
    <row r="53" spans="1:14" ht="14.25" customHeight="1" x14ac:dyDescent="0.25">
      <c r="A53" s="58" t="s">
        <v>149</v>
      </c>
      <c r="B53" s="58" t="s">
        <v>43</v>
      </c>
      <c r="C53" s="78" t="e">
        <f>SUMIFS('Variance Analysis'!C$9:C$24,'Variance Analysis'!$B$9:$B$24,'Variance Analysis'!$B$10,'Variance Analysis'!$A$9:$A$24,'Variance Analysis'!$A$17)</f>
        <v>#REF!</v>
      </c>
      <c r="D53" s="78" t="e">
        <f>SUMIFS('Variance Analysis'!D$9:D$24,'Variance Analysis'!$B$9:$B$24,'Variance Analysis'!$B$10,'Variance Analysis'!$A$9:$A$24,'Variance Analysis'!$A$17)</f>
        <v>#REF!</v>
      </c>
      <c r="E53" s="78" t="e">
        <f>SUMIFS('Variance Analysis'!E$9:E$24,'Variance Analysis'!$B$9:$B$24,'Variance Analysis'!$B$10,'Variance Analysis'!$A$9:$A$24,'Variance Analysis'!$A$17)</f>
        <v>#REF!</v>
      </c>
      <c r="F53" s="78" t="e">
        <f>SUMIFS('Variance Analysis'!F$9:F$24,'Variance Analysis'!$B$9:$B$24,'Variance Analysis'!$B$10,'Variance Analysis'!$A$9:$A$24,'Variance Analysis'!$A$17)</f>
        <v>#REF!</v>
      </c>
      <c r="G53" s="78" t="e">
        <f>SUMIFS('Variance Analysis'!G$9:G$24,'Variance Analysis'!$B$9:$B$24,'Variance Analysis'!$B$10,'Variance Analysis'!$A$9:$A$24,'Variance Analysis'!$A$17)</f>
        <v>#REF!</v>
      </c>
      <c r="H53" s="78" t="e">
        <f>SUMIFS('Variance Analysis'!H$9:H$24,'Variance Analysis'!$B$9:$B$24,'Variance Analysis'!$B$10,'Variance Analysis'!$A$9:$A$24,'Variance Analysis'!$A$17)</f>
        <v>#REF!</v>
      </c>
      <c r="I53" s="78" t="e">
        <f>SUMIFS('Variance Analysis'!I$9:I$24,'Variance Analysis'!$B$9:$B$24,'Variance Analysis'!$B$10,'Variance Analysis'!$A$9:$A$24,'Variance Analysis'!$A$17)</f>
        <v>#REF!</v>
      </c>
      <c r="J53" s="78" t="e">
        <f>SUMIFS('Variance Analysis'!J$9:J$24,'Variance Analysis'!$B$9:$B$24,'Variance Analysis'!$B$10,'Variance Analysis'!$A$9:$A$24,'Variance Analysis'!$A$17)</f>
        <v>#REF!</v>
      </c>
      <c r="K53" s="78" t="e">
        <f>SUMIFS('Variance Analysis'!K$9:K$24,'Variance Analysis'!$B$9:$B$24,'Variance Analysis'!$B$10,'Variance Analysis'!$A$9:$A$24,'Variance Analysis'!$A$17)</f>
        <v>#REF!</v>
      </c>
      <c r="L53" s="78" t="e">
        <f>SUMIFS('Variance Analysis'!L$9:L$24,'Variance Analysis'!$B$9:$B$24,'Variance Analysis'!$B$10,'Variance Analysis'!$A$9:$A$24,'Variance Analysis'!$A$17)</f>
        <v>#REF!</v>
      </c>
      <c r="M53" s="78" t="e">
        <f>SUMIFS('Variance Analysis'!M$9:M$24,'Variance Analysis'!$B$9:$B$24,'Variance Analysis'!$B$10,'Variance Analysis'!$A$9:$A$24,'Variance Analysis'!$A$17)</f>
        <v>#REF!</v>
      </c>
      <c r="N53" s="78" t="e">
        <f>SUMIFS('Variance Analysis'!N$9:N$24,'Variance Analysis'!$B$9:$B$24,'Variance Analysis'!$B$10,'Variance Analysis'!$A$9:$A$24,'Variance Analysis'!$A$17)</f>
        <v>#REF!</v>
      </c>
    </row>
    <row r="54" spans="1:14" ht="14.25" customHeight="1" x14ac:dyDescent="0.25">
      <c r="A54" s="58" t="s">
        <v>150</v>
      </c>
      <c r="B54" s="58" t="s">
        <v>43</v>
      </c>
      <c r="C54" s="78" t="e">
        <f>SUMIFS('Variance Analysis'!C$9:C$24,'Variance Analysis'!$B$9:$B$24,'Variance Analysis'!$B$11,'Variance Analysis'!$A$9:$A$24,'Variance Analysis'!$A$17)</f>
        <v>#REF!</v>
      </c>
      <c r="D54" s="78" t="e">
        <f>SUMIFS('Variance Analysis'!D$9:D$24,'Variance Analysis'!$B$9:$B$24,'Variance Analysis'!$B$11,'Variance Analysis'!$A$9:$A$24,'Variance Analysis'!$A$17)</f>
        <v>#REF!</v>
      </c>
      <c r="E54" s="78" t="e">
        <f>SUMIFS('Variance Analysis'!E$9:E$24,'Variance Analysis'!$B$9:$B$24,'Variance Analysis'!$B$11,'Variance Analysis'!$A$9:$A$24,'Variance Analysis'!$A$17)</f>
        <v>#REF!</v>
      </c>
      <c r="F54" s="78" t="e">
        <f>SUMIFS('Variance Analysis'!F$9:F$24,'Variance Analysis'!$B$9:$B$24,'Variance Analysis'!$B$11,'Variance Analysis'!$A$9:$A$24,'Variance Analysis'!$A$17)</f>
        <v>#REF!</v>
      </c>
      <c r="G54" s="78" t="e">
        <f>SUMIFS('Variance Analysis'!G$9:G$24,'Variance Analysis'!$B$9:$B$24,'Variance Analysis'!$B$11,'Variance Analysis'!$A$9:$A$24,'Variance Analysis'!$A$17)</f>
        <v>#REF!</v>
      </c>
      <c r="H54" s="78" t="e">
        <f>SUMIFS('Variance Analysis'!H$9:H$24,'Variance Analysis'!$B$9:$B$24,'Variance Analysis'!$B$11,'Variance Analysis'!$A$9:$A$24,'Variance Analysis'!$A$17)</f>
        <v>#REF!</v>
      </c>
      <c r="I54" s="78" t="e">
        <f>SUMIFS('Variance Analysis'!I$9:I$24,'Variance Analysis'!$B$9:$B$24,'Variance Analysis'!$B$11,'Variance Analysis'!$A$9:$A$24,'Variance Analysis'!$A$17)</f>
        <v>#REF!</v>
      </c>
      <c r="J54" s="78" t="e">
        <f>SUMIFS('Variance Analysis'!J$9:J$24,'Variance Analysis'!$B$9:$B$24,'Variance Analysis'!$B$11,'Variance Analysis'!$A$9:$A$24,'Variance Analysis'!$A$17)</f>
        <v>#REF!</v>
      </c>
      <c r="K54" s="78" t="e">
        <f>SUMIFS('Variance Analysis'!K$9:K$24,'Variance Analysis'!$B$9:$B$24,'Variance Analysis'!$B$11,'Variance Analysis'!$A$9:$A$24,'Variance Analysis'!$A$17)</f>
        <v>#REF!</v>
      </c>
      <c r="L54" s="78" t="e">
        <f>SUMIFS('Variance Analysis'!L$9:L$24,'Variance Analysis'!$B$9:$B$24,'Variance Analysis'!$B$11,'Variance Analysis'!$A$9:$A$24,'Variance Analysis'!$A$17)</f>
        <v>#REF!</v>
      </c>
      <c r="M54" s="78" t="e">
        <f>SUMIFS('Variance Analysis'!M$9:M$24,'Variance Analysis'!$B$9:$B$24,'Variance Analysis'!$B$11,'Variance Analysis'!$A$9:$A$24,'Variance Analysis'!$A$17)</f>
        <v>#REF!</v>
      </c>
      <c r="N54" s="78" t="e">
        <f>SUMIFS('Variance Analysis'!N$9:N$24,'Variance Analysis'!$B$9:$B$24,'Variance Analysis'!$B$11,'Variance Analysis'!$A$9:$A$24,'Variance Analysis'!$A$17)</f>
        <v>#REF!</v>
      </c>
    </row>
    <row r="55" spans="1:14" ht="14.25" customHeight="1" thickBot="1" x14ac:dyDescent="0.3">
      <c r="A55" s="58" t="s">
        <v>80</v>
      </c>
      <c r="B55" s="58" t="s">
        <v>43</v>
      </c>
      <c r="C55" s="78" t="e">
        <f>SUMIFS('Variance Analysis'!C$9:C$24,'Variance Analysis'!$B$9:$B$24,'Variance Analysis'!$B$9,'Variance Analysis'!$A$9:$A$24,'Variance Analysis'!$A$17)</f>
        <v>#REF!</v>
      </c>
      <c r="D55" s="78" t="e">
        <f>SUMIFS('Variance Analysis'!D$9:D$24,'Variance Analysis'!$B$9:$B$24,'Variance Analysis'!$B$9,'Variance Analysis'!$A$9:$A$24,'Variance Analysis'!$A$17)</f>
        <v>#REF!</v>
      </c>
      <c r="E55" s="78" t="e">
        <f>SUMIFS('Variance Analysis'!E$9:E$24,'Variance Analysis'!$B$9:$B$24,'Variance Analysis'!$B$9,'Variance Analysis'!$A$9:$A$24,'Variance Analysis'!$A$17)</f>
        <v>#REF!</v>
      </c>
      <c r="F55" s="78" t="e">
        <f>SUMIFS('Variance Analysis'!F$9:F$24,'Variance Analysis'!$B$9:$B$24,'Variance Analysis'!$B$9,'Variance Analysis'!$A$9:$A$24,'Variance Analysis'!$A$17)</f>
        <v>#REF!</v>
      </c>
      <c r="G55" s="78" t="e">
        <f>SUMIFS('Variance Analysis'!G$9:G$24,'Variance Analysis'!$B$9:$B$24,'Variance Analysis'!$B$9,'Variance Analysis'!$A$9:$A$24,'Variance Analysis'!$A$17)</f>
        <v>#REF!</v>
      </c>
      <c r="H55" s="78" t="e">
        <f>SUMIFS('Variance Analysis'!H$9:H$24,'Variance Analysis'!$B$9:$B$24,'Variance Analysis'!$B$9,'Variance Analysis'!$A$9:$A$24,'Variance Analysis'!$A$17)</f>
        <v>#REF!</v>
      </c>
      <c r="I55" s="78" t="e">
        <f>SUMIFS('Variance Analysis'!I$9:I$24,'Variance Analysis'!$B$9:$B$24,'Variance Analysis'!$B$9,'Variance Analysis'!$A$9:$A$24,'Variance Analysis'!$A$17)</f>
        <v>#REF!</v>
      </c>
      <c r="J55" s="78" t="e">
        <f>SUMIFS('Variance Analysis'!J$9:J$24,'Variance Analysis'!$B$9:$B$24,'Variance Analysis'!$B$9,'Variance Analysis'!$A$9:$A$24,'Variance Analysis'!$A$17)</f>
        <v>#REF!</v>
      </c>
      <c r="K55" s="78" t="e">
        <f>SUMIFS('Variance Analysis'!K$9:K$24,'Variance Analysis'!$B$9:$B$24,'Variance Analysis'!$B$9,'Variance Analysis'!$A$9:$A$24,'Variance Analysis'!$A$17)</f>
        <v>#REF!</v>
      </c>
      <c r="L55" s="78" t="e">
        <f>SUMIFS('Variance Analysis'!L$9:L$24,'Variance Analysis'!$B$9:$B$24,'Variance Analysis'!$B$9,'Variance Analysis'!$A$9:$A$24,'Variance Analysis'!$A$17)</f>
        <v>#REF!</v>
      </c>
      <c r="M55" s="78" t="e">
        <f>SUMIFS('Variance Analysis'!M$9:M$24,'Variance Analysis'!$B$9:$B$24,'Variance Analysis'!$B$9,'Variance Analysis'!$A$9:$A$24,'Variance Analysis'!$A$17)</f>
        <v>#REF!</v>
      </c>
      <c r="N55" s="78" t="e">
        <f>SUMIFS('Variance Analysis'!N$9:N$24,'Variance Analysis'!$B$9:$B$24,'Variance Analysis'!$B$9,'Variance Analysis'!$A$9:$A$24,'Variance Analysis'!$A$17)</f>
        <v>#REF!</v>
      </c>
    </row>
    <row r="56" spans="1:14" ht="14.25" customHeight="1" thickTop="1" thickBot="1" x14ac:dyDescent="0.3">
      <c r="A56" s="14" t="s">
        <v>120</v>
      </c>
      <c r="B56" s="15" t="s">
        <v>43</v>
      </c>
      <c r="C56" s="17" t="e">
        <f>ABS(C55)-SUM(C52:C54)</f>
        <v>#REF!</v>
      </c>
      <c r="D56" s="17" t="e">
        <f t="shared" ref="D56:N56" si="6">ABS(D55)-SUM(D52:D54)</f>
        <v>#REF!</v>
      </c>
      <c r="E56" s="17" t="e">
        <f t="shared" si="6"/>
        <v>#REF!</v>
      </c>
      <c r="F56" s="17" t="e">
        <f t="shared" si="6"/>
        <v>#REF!</v>
      </c>
      <c r="G56" s="17" t="e">
        <f t="shared" si="6"/>
        <v>#REF!</v>
      </c>
      <c r="H56" s="17" t="e">
        <f t="shared" si="6"/>
        <v>#REF!</v>
      </c>
      <c r="I56" s="17" t="e">
        <f t="shared" si="6"/>
        <v>#REF!</v>
      </c>
      <c r="J56" s="17" t="e">
        <f t="shared" si="6"/>
        <v>#REF!</v>
      </c>
      <c r="K56" s="17" t="e">
        <f t="shared" si="6"/>
        <v>#REF!</v>
      </c>
      <c r="L56" s="17" t="e">
        <f t="shared" si="6"/>
        <v>#REF!</v>
      </c>
      <c r="M56" s="17" t="e">
        <f t="shared" si="6"/>
        <v>#REF!</v>
      </c>
      <c r="N56" s="17" t="e">
        <f t="shared" si="6"/>
        <v>#REF!</v>
      </c>
    </row>
    <row r="57" spans="1:14" ht="14.25" customHeight="1" x14ac:dyDescent="0.25">
      <c r="A57" s="51"/>
      <c r="B57" s="52"/>
      <c r="C57" s="54"/>
      <c r="D57" s="54"/>
      <c r="E57" s="54"/>
      <c r="F57" s="54"/>
      <c r="G57" s="54"/>
      <c r="H57" s="54"/>
      <c r="I57" s="54"/>
      <c r="J57" s="54"/>
      <c r="K57" s="54"/>
      <c r="L57" s="54"/>
      <c r="M57" s="54"/>
      <c r="N57" s="54"/>
    </row>
    <row r="58" spans="1:14" s="27" customFormat="1" ht="33" customHeight="1" x14ac:dyDescent="0.3">
      <c r="A58" s="38" t="s">
        <v>191</v>
      </c>
      <c r="B58" s="28" t="s">
        <v>171</v>
      </c>
      <c r="C58" s="29" t="s">
        <v>128</v>
      </c>
      <c r="D58" s="29" t="s">
        <v>129</v>
      </c>
      <c r="E58" s="29" t="s">
        <v>130</v>
      </c>
      <c r="F58" s="29" t="s">
        <v>131</v>
      </c>
      <c r="G58" s="29" t="s">
        <v>132</v>
      </c>
      <c r="H58" s="29" t="s">
        <v>133</v>
      </c>
      <c r="I58" s="29" t="s">
        <v>134</v>
      </c>
      <c r="J58" s="29" t="s">
        <v>135</v>
      </c>
      <c r="K58" s="29" t="s">
        <v>136</v>
      </c>
      <c r="L58" s="29" t="s">
        <v>137</v>
      </c>
      <c r="M58" s="29" t="s">
        <v>138</v>
      </c>
      <c r="N58" s="29" t="s">
        <v>139</v>
      </c>
    </row>
    <row r="59" spans="1:14" ht="14.25" customHeight="1" x14ac:dyDescent="0.25">
      <c r="A59" s="58" t="s">
        <v>188</v>
      </c>
      <c r="B59" s="58" t="s">
        <v>43</v>
      </c>
      <c r="C59" s="78" t="e">
        <f>SUMIFS('Variance Analysis'!C$9:C$24,'Variance Analysis'!$B$9:$B$24,'Variance Analysis'!$B$12,'Variance Analysis'!$A$9:$A$24,'Variance Analysis'!$A$21)</f>
        <v>#REF!</v>
      </c>
      <c r="D59" s="78" t="e">
        <f>SUMIFS('Variance Analysis'!D$9:D$24,'Variance Analysis'!$B$9:$B$24,'Variance Analysis'!$B$12,'Variance Analysis'!$A$9:$A$24,'Variance Analysis'!$A$21)</f>
        <v>#REF!</v>
      </c>
      <c r="E59" s="78" t="e">
        <f>SUMIFS('Variance Analysis'!E$9:E$24,'Variance Analysis'!$B$9:$B$24,'Variance Analysis'!$B$12,'Variance Analysis'!$A$9:$A$24,'Variance Analysis'!$A$21)</f>
        <v>#REF!</v>
      </c>
      <c r="F59" s="78" t="e">
        <f>SUMIFS('Variance Analysis'!F$9:F$24,'Variance Analysis'!$B$9:$B$24,'Variance Analysis'!$B$12,'Variance Analysis'!$A$9:$A$24,'Variance Analysis'!$A$21)</f>
        <v>#REF!</v>
      </c>
      <c r="G59" s="78" t="e">
        <f>SUMIFS('Variance Analysis'!G$9:G$24,'Variance Analysis'!$B$9:$B$24,'Variance Analysis'!$B$12,'Variance Analysis'!$A$9:$A$24,'Variance Analysis'!$A$21)</f>
        <v>#REF!</v>
      </c>
      <c r="H59" s="78" t="e">
        <f>SUMIFS('Variance Analysis'!H$9:H$24,'Variance Analysis'!$B$9:$B$24,'Variance Analysis'!$B$12,'Variance Analysis'!$A$9:$A$24,'Variance Analysis'!$A$21)</f>
        <v>#REF!</v>
      </c>
      <c r="I59" s="78" t="e">
        <f>SUMIFS('Variance Analysis'!I$9:I$24,'Variance Analysis'!$B$9:$B$24,'Variance Analysis'!$B$12,'Variance Analysis'!$A$9:$A$24,'Variance Analysis'!$A$21)</f>
        <v>#REF!</v>
      </c>
      <c r="J59" s="78" t="e">
        <f>SUMIFS('Variance Analysis'!J$9:J$24,'Variance Analysis'!$B$9:$B$24,'Variance Analysis'!$B$12,'Variance Analysis'!$A$9:$A$24,'Variance Analysis'!$A$21)</f>
        <v>#REF!</v>
      </c>
      <c r="K59" s="78" t="e">
        <f>SUMIFS('Variance Analysis'!K$9:K$24,'Variance Analysis'!$B$9:$B$24,'Variance Analysis'!$B$12,'Variance Analysis'!$A$9:$A$24,'Variance Analysis'!$A$21)</f>
        <v>#REF!</v>
      </c>
      <c r="L59" s="78" t="e">
        <f>SUMIFS('Variance Analysis'!L$9:L$24,'Variance Analysis'!$B$9:$B$24,'Variance Analysis'!$B$12,'Variance Analysis'!$A$9:$A$24,'Variance Analysis'!$A$21)</f>
        <v>#REF!</v>
      </c>
      <c r="M59" s="78" t="e">
        <f>SUMIFS('Variance Analysis'!M$9:M$24,'Variance Analysis'!$B$9:$B$24,'Variance Analysis'!$B$12,'Variance Analysis'!$A$9:$A$24,'Variance Analysis'!$A$21)</f>
        <v>#REF!</v>
      </c>
      <c r="N59" s="78" t="e">
        <f>SUMIFS('Variance Analysis'!N$9:N$24,'Variance Analysis'!$B$9:$B$24,'Variance Analysis'!$B$12,'Variance Analysis'!$A$9:$A$24,'Variance Analysis'!$A$21)</f>
        <v>#REF!</v>
      </c>
    </row>
    <row r="60" spans="1:14" ht="14.25" customHeight="1" x14ac:dyDescent="0.25">
      <c r="A60" s="58" t="s">
        <v>149</v>
      </c>
      <c r="B60" s="58" t="s">
        <v>43</v>
      </c>
      <c r="C60" s="78" t="e">
        <f>SUMIFS('Variance Analysis'!C$9:C$24,'Variance Analysis'!$B$9:$B$24,'Variance Analysis'!$B$10,'Variance Analysis'!$A$9:$A$24,'Variance Analysis'!$A$21)</f>
        <v>#REF!</v>
      </c>
      <c r="D60" s="78" t="e">
        <f>SUMIFS('Variance Analysis'!D$9:D$24,'Variance Analysis'!$B$9:$B$24,'Variance Analysis'!$B$10,'Variance Analysis'!$A$9:$A$24,'Variance Analysis'!$A$21)</f>
        <v>#REF!</v>
      </c>
      <c r="E60" s="78" t="e">
        <f>SUMIFS('Variance Analysis'!E$9:E$24,'Variance Analysis'!$B$9:$B$24,'Variance Analysis'!$B$10,'Variance Analysis'!$A$9:$A$24,'Variance Analysis'!$A$21)</f>
        <v>#REF!</v>
      </c>
      <c r="F60" s="78" t="e">
        <f>SUMIFS('Variance Analysis'!F$9:F$24,'Variance Analysis'!$B$9:$B$24,'Variance Analysis'!$B$10,'Variance Analysis'!$A$9:$A$24,'Variance Analysis'!$A$21)</f>
        <v>#REF!</v>
      </c>
      <c r="G60" s="78" t="e">
        <f>SUMIFS('Variance Analysis'!G$9:G$24,'Variance Analysis'!$B$9:$B$24,'Variance Analysis'!$B$10,'Variance Analysis'!$A$9:$A$24,'Variance Analysis'!$A$21)</f>
        <v>#REF!</v>
      </c>
      <c r="H60" s="78" t="e">
        <f>SUMIFS('Variance Analysis'!H$9:H$24,'Variance Analysis'!$B$9:$B$24,'Variance Analysis'!$B$10,'Variance Analysis'!$A$9:$A$24,'Variance Analysis'!$A$21)</f>
        <v>#REF!</v>
      </c>
      <c r="I60" s="78" t="e">
        <f>SUMIFS('Variance Analysis'!I$9:I$24,'Variance Analysis'!$B$9:$B$24,'Variance Analysis'!$B$10,'Variance Analysis'!$A$9:$A$24,'Variance Analysis'!$A$21)</f>
        <v>#REF!</v>
      </c>
      <c r="J60" s="78" t="e">
        <f>SUMIFS('Variance Analysis'!J$9:J$24,'Variance Analysis'!$B$9:$B$24,'Variance Analysis'!$B$10,'Variance Analysis'!$A$9:$A$24,'Variance Analysis'!$A$21)</f>
        <v>#REF!</v>
      </c>
      <c r="K60" s="78" t="e">
        <f>SUMIFS('Variance Analysis'!K$9:K$24,'Variance Analysis'!$B$9:$B$24,'Variance Analysis'!$B$10,'Variance Analysis'!$A$9:$A$24,'Variance Analysis'!$A$21)</f>
        <v>#REF!</v>
      </c>
      <c r="L60" s="78" t="e">
        <f>SUMIFS('Variance Analysis'!L$9:L$24,'Variance Analysis'!$B$9:$B$24,'Variance Analysis'!$B$10,'Variance Analysis'!$A$9:$A$24,'Variance Analysis'!$A$21)</f>
        <v>#REF!</v>
      </c>
      <c r="M60" s="78" t="e">
        <f>SUMIFS('Variance Analysis'!M$9:M$24,'Variance Analysis'!$B$9:$B$24,'Variance Analysis'!$B$10,'Variance Analysis'!$A$9:$A$24,'Variance Analysis'!$A$21)</f>
        <v>#REF!</v>
      </c>
      <c r="N60" s="78" t="e">
        <f>SUMIFS('Variance Analysis'!N$9:N$24,'Variance Analysis'!$B$9:$B$24,'Variance Analysis'!$B$10,'Variance Analysis'!$A$9:$A$24,'Variance Analysis'!$A$21)</f>
        <v>#REF!</v>
      </c>
    </row>
    <row r="61" spans="1:14" ht="14.25" customHeight="1" x14ac:dyDescent="0.25">
      <c r="A61" s="58" t="s">
        <v>150</v>
      </c>
      <c r="B61" s="58" t="s">
        <v>43</v>
      </c>
      <c r="C61" s="78" t="e">
        <f>SUMIFS('Variance Analysis'!C$9:C$24,'Variance Analysis'!$B$9:$B$24,'Variance Analysis'!$B$11,'Variance Analysis'!$A$9:$A$24,'Variance Analysis'!$A$21)</f>
        <v>#REF!</v>
      </c>
      <c r="D61" s="78" t="e">
        <f>SUMIFS('Variance Analysis'!D$9:D$24,'Variance Analysis'!$B$9:$B$24,'Variance Analysis'!$B$11,'Variance Analysis'!$A$9:$A$24,'Variance Analysis'!$A$21)</f>
        <v>#REF!</v>
      </c>
      <c r="E61" s="78" t="e">
        <f>SUMIFS('Variance Analysis'!E$9:E$24,'Variance Analysis'!$B$9:$B$24,'Variance Analysis'!$B$11,'Variance Analysis'!$A$9:$A$24,'Variance Analysis'!$A$21)</f>
        <v>#REF!</v>
      </c>
      <c r="F61" s="78" t="e">
        <f>SUMIFS('Variance Analysis'!F$9:F$24,'Variance Analysis'!$B$9:$B$24,'Variance Analysis'!$B$11,'Variance Analysis'!$A$9:$A$24,'Variance Analysis'!$A$21)</f>
        <v>#REF!</v>
      </c>
      <c r="G61" s="78" t="e">
        <f>SUMIFS('Variance Analysis'!G$9:G$24,'Variance Analysis'!$B$9:$B$24,'Variance Analysis'!$B$11,'Variance Analysis'!$A$9:$A$24,'Variance Analysis'!$A$21)</f>
        <v>#REF!</v>
      </c>
      <c r="H61" s="78" t="e">
        <f>SUMIFS('Variance Analysis'!H$9:H$24,'Variance Analysis'!$B$9:$B$24,'Variance Analysis'!$B$11,'Variance Analysis'!$A$9:$A$24,'Variance Analysis'!$A$21)</f>
        <v>#REF!</v>
      </c>
      <c r="I61" s="78" t="e">
        <f>SUMIFS('Variance Analysis'!I$9:I$24,'Variance Analysis'!$B$9:$B$24,'Variance Analysis'!$B$11,'Variance Analysis'!$A$9:$A$24,'Variance Analysis'!$A$21)</f>
        <v>#REF!</v>
      </c>
      <c r="J61" s="78" t="e">
        <f>SUMIFS('Variance Analysis'!J$9:J$24,'Variance Analysis'!$B$9:$B$24,'Variance Analysis'!$B$11,'Variance Analysis'!$A$9:$A$24,'Variance Analysis'!$A$21)</f>
        <v>#REF!</v>
      </c>
      <c r="K61" s="78" t="e">
        <f>SUMIFS('Variance Analysis'!K$9:K$24,'Variance Analysis'!$B$9:$B$24,'Variance Analysis'!$B$11,'Variance Analysis'!$A$9:$A$24,'Variance Analysis'!$A$21)</f>
        <v>#REF!</v>
      </c>
      <c r="L61" s="78" t="e">
        <f>SUMIFS('Variance Analysis'!L$9:L$24,'Variance Analysis'!$B$9:$B$24,'Variance Analysis'!$B$11,'Variance Analysis'!$A$9:$A$24,'Variance Analysis'!$A$21)</f>
        <v>#REF!</v>
      </c>
      <c r="M61" s="78" t="e">
        <f>SUMIFS('Variance Analysis'!M$9:M$24,'Variance Analysis'!$B$9:$B$24,'Variance Analysis'!$B$11,'Variance Analysis'!$A$9:$A$24,'Variance Analysis'!$A$21)</f>
        <v>#REF!</v>
      </c>
      <c r="N61" s="78" t="e">
        <f>SUMIFS('Variance Analysis'!N$9:N$24,'Variance Analysis'!$B$9:$B$24,'Variance Analysis'!$B$11,'Variance Analysis'!$A$9:$A$24,'Variance Analysis'!$A$21)</f>
        <v>#REF!</v>
      </c>
    </row>
    <row r="62" spans="1:14" ht="14.25" customHeight="1" thickBot="1" x14ac:dyDescent="0.3">
      <c r="A62" s="58" t="s">
        <v>80</v>
      </c>
      <c r="B62" s="58" t="s">
        <v>43</v>
      </c>
      <c r="C62" s="78" t="e">
        <f>SUMIFS('Variance Analysis'!C$9:C$24,'Variance Analysis'!$B$9:$B$24,'Variance Analysis'!$B$9,'Variance Analysis'!$A$9:$A$24,'Variance Analysis'!$A$21)</f>
        <v>#REF!</v>
      </c>
      <c r="D62" s="78" t="e">
        <f>SUMIFS('Variance Analysis'!D$9:D$24,'Variance Analysis'!$B$9:$B$24,'Variance Analysis'!$B$9,'Variance Analysis'!$A$9:$A$24,'Variance Analysis'!$A$21)</f>
        <v>#REF!</v>
      </c>
      <c r="E62" s="78" t="e">
        <f>SUMIFS('Variance Analysis'!E$9:E$24,'Variance Analysis'!$B$9:$B$24,'Variance Analysis'!$B$9,'Variance Analysis'!$A$9:$A$24,'Variance Analysis'!$A$21)</f>
        <v>#REF!</v>
      </c>
      <c r="F62" s="78" t="e">
        <f>SUMIFS('Variance Analysis'!F$9:F$24,'Variance Analysis'!$B$9:$B$24,'Variance Analysis'!$B$9,'Variance Analysis'!$A$9:$A$24,'Variance Analysis'!$A$21)</f>
        <v>#REF!</v>
      </c>
      <c r="G62" s="78" t="e">
        <f>SUMIFS('Variance Analysis'!G$9:G$24,'Variance Analysis'!$B$9:$B$24,'Variance Analysis'!$B$9,'Variance Analysis'!$A$9:$A$24,'Variance Analysis'!$A$21)</f>
        <v>#REF!</v>
      </c>
      <c r="H62" s="78" t="e">
        <f>SUMIFS('Variance Analysis'!H$9:H$24,'Variance Analysis'!$B$9:$B$24,'Variance Analysis'!$B$9,'Variance Analysis'!$A$9:$A$24,'Variance Analysis'!$A$21)</f>
        <v>#REF!</v>
      </c>
      <c r="I62" s="78" t="e">
        <f>SUMIFS('Variance Analysis'!I$9:I$24,'Variance Analysis'!$B$9:$B$24,'Variance Analysis'!$B$9,'Variance Analysis'!$A$9:$A$24,'Variance Analysis'!$A$21)</f>
        <v>#REF!</v>
      </c>
      <c r="J62" s="78" t="e">
        <f>SUMIFS('Variance Analysis'!J$9:J$24,'Variance Analysis'!$B$9:$B$24,'Variance Analysis'!$B$9,'Variance Analysis'!$A$9:$A$24,'Variance Analysis'!$A$21)</f>
        <v>#REF!</v>
      </c>
      <c r="K62" s="78" t="e">
        <f>SUMIFS('Variance Analysis'!K$9:K$24,'Variance Analysis'!$B$9:$B$24,'Variance Analysis'!$B$9,'Variance Analysis'!$A$9:$A$24,'Variance Analysis'!$A$21)</f>
        <v>#REF!</v>
      </c>
      <c r="L62" s="78" t="e">
        <f>SUMIFS('Variance Analysis'!L$9:L$24,'Variance Analysis'!$B$9:$B$24,'Variance Analysis'!$B$9,'Variance Analysis'!$A$9:$A$24,'Variance Analysis'!$A$21)</f>
        <v>#REF!</v>
      </c>
      <c r="M62" s="78" t="e">
        <f>SUMIFS('Variance Analysis'!M$9:M$24,'Variance Analysis'!$B$9:$B$24,'Variance Analysis'!$B$9,'Variance Analysis'!$A$9:$A$24,'Variance Analysis'!$A$21)</f>
        <v>#REF!</v>
      </c>
      <c r="N62" s="78" t="e">
        <f>SUMIFS('Variance Analysis'!N$9:N$24,'Variance Analysis'!$B$9:$B$24,'Variance Analysis'!$B$9,'Variance Analysis'!$A$9:$A$24,'Variance Analysis'!$A$21)</f>
        <v>#REF!</v>
      </c>
    </row>
    <row r="63" spans="1:14" ht="14.25" customHeight="1" thickTop="1" thickBot="1" x14ac:dyDescent="0.3">
      <c r="A63" s="14" t="s">
        <v>120</v>
      </c>
      <c r="B63" s="15" t="s">
        <v>43</v>
      </c>
      <c r="C63" s="17" t="e">
        <f>ABS(C62)-SUM(C59:C61)</f>
        <v>#REF!</v>
      </c>
      <c r="D63" s="17" t="e">
        <f t="shared" ref="D63:N63" si="7">ABS(D62)-SUM(D59:D61)</f>
        <v>#REF!</v>
      </c>
      <c r="E63" s="17" t="e">
        <f t="shared" si="7"/>
        <v>#REF!</v>
      </c>
      <c r="F63" s="17" t="e">
        <f t="shared" si="7"/>
        <v>#REF!</v>
      </c>
      <c r="G63" s="17" t="e">
        <f t="shared" si="7"/>
        <v>#REF!</v>
      </c>
      <c r="H63" s="17" t="e">
        <f t="shared" si="7"/>
        <v>#REF!</v>
      </c>
      <c r="I63" s="17" t="e">
        <f t="shared" si="7"/>
        <v>#REF!</v>
      </c>
      <c r="J63" s="17" t="e">
        <f t="shared" si="7"/>
        <v>#REF!</v>
      </c>
      <c r="K63" s="17" t="e">
        <f t="shared" si="7"/>
        <v>#REF!</v>
      </c>
      <c r="L63" s="17" t="e">
        <f t="shared" si="7"/>
        <v>#REF!</v>
      </c>
      <c r="M63" s="17" t="e">
        <f t="shared" si="7"/>
        <v>#REF!</v>
      </c>
      <c r="N63" s="17" t="e">
        <f t="shared" si="7"/>
        <v>#REF!</v>
      </c>
    </row>
    <row r="64" spans="1:14" ht="14.25" customHeight="1" x14ac:dyDescent="0.25">
      <c r="A64" s="51"/>
      <c r="B64" s="52"/>
      <c r="C64" s="54"/>
      <c r="D64" s="54"/>
      <c r="E64" s="54"/>
      <c r="F64" s="54"/>
      <c r="G64" s="54"/>
      <c r="H64" s="54"/>
      <c r="I64" s="54"/>
      <c r="J64" s="54"/>
      <c r="K64" s="54"/>
      <c r="L64" s="54"/>
      <c r="M64" s="54"/>
      <c r="N64" s="54"/>
    </row>
    <row r="65" spans="1:14" s="39" customFormat="1" ht="39.950000000000003" customHeight="1" x14ac:dyDescent="0.35">
      <c r="A65" s="66" t="s">
        <v>193</v>
      </c>
      <c r="B65" s="67"/>
      <c r="C65" s="68"/>
      <c r="D65" s="68"/>
      <c r="E65" s="68"/>
      <c r="F65" s="68"/>
      <c r="G65" s="68"/>
      <c r="H65" s="68"/>
      <c r="I65" s="68"/>
      <c r="J65" s="68"/>
      <c r="K65" s="68"/>
      <c r="L65" s="68"/>
      <c r="M65" s="68"/>
      <c r="N65" s="68"/>
    </row>
    <row r="66" spans="1:14" ht="14.25" customHeight="1" x14ac:dyDescent="0.25">
      <c r="A66" s="51" t="s">
        <v>194</v>
      </c>
      <c r="B66" s="52"/>
      <c r="C66" s="54"/>
      <c r="D66" s="54"/>
      <c r="E66" s="54"/>
      <c r="F66" s="54"/>
      <c r="G66" s="54"/>
      <c r="H66" s="54"/>
      <c r="I66" s="54"/>
      <c r="J66" s="54"/>
      <c r="K66" s="54"/>
      <c r="L66" s="54"/>
      <c r="M66" s="54"/>
      <c r="N66" s="54"/>
    </row>
    <row r="67" spans="1:14" ht="14.25" customHeight="1" x14ac:dyDescent="0.25">
      <c r="A67" s="51" t="s">
        <v>195</v>
      </c>
      <c r="B67" s="52"/>
      <c r="C67" s="54"/>
      <c r="D67" s="54"/>
      <c r="E67" s="54"/>
      <c r="F67" s="54"/>
      <c r="G67" s="54"/>
      <c r="H67" s="54"/>
      <c r="I67" s="54"/>
      <c r="J67" s="54"/>
      <c r="K67" s="54"/>
      <c r="L67" s="54"/>
      <c r="M67" s="54"/>
      <c r="N67" s="54"/>
    </row>
    <row r="68" spans="1:14" ht="14.25" customHeight="1" x14ac:dyDescent="0.25">
      <c r="A68" s="51" t="s">
        <v>196</v>
      </c>
      <c r="B68" s="52"/>
      <c r="C68" s="54"/>
      <c r="D68" s="54"/>
      <c r="E68" s="54"/>
      <c r="F68" s="54"/>
      <c r="G68" s="54"/>
      <c r="H68" s="54"/>
      <c r="I68" s="54"/>
      <c r="J68" s="54"/>
      <c r="K68" s="54"/>
      <c r="L68" s="54"/>
      <c r="M68" s="54"/>
      <c r="N68" s="54"/>
    </row>
    <row r="69" spans="1:14" ht="14.25" customHeight="1" x14ac:dyDescent="0.25">
      <c r="A69" s="51"/>
      <c r="B69" s="52"/>
      <c r="C69" s="54"/>
      <c r="D69" s="54"/>
      <c r="E69" s="54"/>
      <c r="F69" s="54"/>
      <c r="G69" s="54"/>
      <c r="H69" s="54"/>
      <c r="I69" s="54"/>
      <c r="J69" s="54"/>
      <c r="K69" s="54"/>
      <c r="L69" s="54"/>
      <c r="M69" s="54"/>
      <c r="N69" s="54"/>
    </row>
    <row r="70" spans="1:14" ht="14.25" customHeight="1" x14ac:dyDescent="0.25"/>
    <row r="71" spans="1:14" ht="14.25" customHeight="1" x14ac:dyDescent="0.25"/>
    <row r="72" spans="1:14" ht="14.25" customHeight="1" x14ac:dyDescent="0.25"/>
    <row r="73" spans="1:14" ht="14.25" customHeight="1" x14ac:dyDescent="0.25"/>
    <row r="74" spans="1:14" ht="14.25" customHeight="1" x14ac:dyDescent="0.25"/>
    <row r="75" spans="1:14" ht="14.25" customHeight="1" x14ac:dyDescent="0.25"/>
    <row r="76" spans="1:14" ht="14.25" customHeight="1" x14ac:dyDescent="0.25"/>
    <row r="77" spans="1:14" ht="14.25" customHeight="1" x14ac:dyDescent="0.25"/>
    <row r="78" spans="1:14" ht="14.25" customHeight="1" x14ac:dyDescent="0.25"/>
    <row r="79" spans="1:14" ht="14.25" customHeight="1" x14ac:dyDescent="0.25"/>
    <row r="80" spans="1:1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row r="1001" ht="14.25" customHeight="1" x14ac:dyDescent="0.25"/>
    <row r="1002" ht="14.25" customHeight="1" x14ac:dyDescent="0.25"/>
    <row r="1003" ht="14.25" customHeight="1" x14ac:dyDescent="0.25"/>
    <row r="1004" ht="14.25" customHeight="1" x14ac:dyDescent="0.25"/>
    <row r="1005" ht="14.25" customHeight="1" x14ac:dyDescent="0.25"/>
    <row r="1006" ht="14.25" customHeight="1" x14ac:dyDescent="0.25"/>
    <row r="1007" ht="14.25" customHeight="1" x14ac:dyDescent="0.25"/>
    <row r="1008" ht="14.25" customHeight="1" x14ac:dyDescent="0.25"/>
    <row r="1009" ht="14.25" customHeight="1" x14ac:dyDescent="0.25"/>
    <row r="1010" ht="14.25" customHeight="1" x14ac:dyDescent="0.25"/>
    <row r="1011" ht="14.25" customHeight="1" x14ac:dyDescent="0.25"/>
    <row r="1012" ht="14.25" customHeight="1" x14ac:dyDescent="0.25"/>
    <row r="1013" ht="14.25" customHeight="1" x14ac:dyDescent="0.25"/>
    <row r="1014" ht="14.25" customHeight="1" x14ac:dyDescent="0.25"/>
    <row r="1015" ht="14.25" customHeight="1" x14ac:dyDescent="0.25"/>
    <row r="1016" ht="14.25" customHeight="1" x14ac:dyDescent="0.25"/>
    <row r="1017" ht="14.25" customHeight="1" x14ac:dyDescent="0.25"/>
    <row r="1018" ht="14.25" customHeight="1" x14ac:dyDescent="0.25"/>
    <row r="1019" ht="14.25" customHeight="1" x14ac:dyDescent="0.25"/>
    <row r="1020" ht="14.25" customHeight="1" x14ac:dyDescent="0.25"/>
    <row r="1021" ht="14.25" customHeight="1" x14ac:dyDescent="0.25"/>
    <row r="1022" ht="14.25" customHeight="1" x14ac:dyDescent="0.25"/>
    <row r="1023" ht="14.25" customHeight="1" x14ac:dyDescent="0.25"/>
    <row r="1024" ht="14.25" customHeight="1" x14ac:dyDescent="0.25"/>
    <row r="1025" ht="14.25" customHeight="1" x14ac:dyDescent="0.25"/>
    <row r="1026" ht="14.25" customHeight="1" x14ac:dyDescent="0.25"/>
    <row r="1027" ht="14.25" customHeight="1" x14ac:dyDescent="0.25"/>
    <row r="1028" ht="14.25" customHeight="1" x14ac:dyDescent="0.25"/>
    <row r="1029" ht="14.25" customHeight="1" x14ac:dyDescent="0.25"/>
    <row r="1030" ht="14.25" customHeight="1" x14ac:dyDescent="0.25"/>
    <row r="1031" ht="14.25" customHeight="1" x14ac:dyDescent="0.25"/>
    <row r="1032" ht="14.25" customHeight="1" x14ac:dyDescent="0.25"/>
    <row r="1033" ht="14.25" customHeight="1" x14ac:dyDescent="0.25"/>
    <row r="1034" ht="14.25" customHeight="1" x14ac:dyDescent="0.25"/>
    <row r="1035" ht="14.25" customHeight="1" x14ac:dyDescent="0.25"/>
    <row r="1036" ht="14.25" customHeight="1" x14ac:dyDescent="0.25"/>
    <row r="1037" ht="14.25" customHeight="1" x14ac:dyDescent="0.25"/>
    <row r="1038" ht="14.25" customHeight="1" x14ac:dyDescent="0.25"/>
    <row r="1039" ht="14.25" customHeight="1" x14ac:dyDescent="0.25"/>
    <row r="1040" ht="14.25" customHeight="1" x14ac:dyDescent="0.25"/>
    <row r="1041" ht="14.25" customHeight="1" x14ac:dyDescent="0.25"/>
    <row r="1042" ht="14.25" customHeight="1" x14ac:dyDescent="0.25"/>
    <row r="1043" ht="14.25" customHeight="1" x14ac:dyDescent="0.25"/>
    <row r="1044" ht="14.25" customHeight="1" x14ac:dyDescent="0.25"/>
    <row r="1045" ht="14.25" customHeight="1" x14ac:dyDescent="0.25"/>
    <row r="1046" ht="14.25" customHeight="1" x14ac:dyDescent="0.25"/>
    <row r="1047" ht="14.25" customHeight="1" x14ac:dyDescent="0.25"/>
  </sheetData>
  <mergeCells count="1">
    <mergeCell ref="A1:T1"/>
  </mergeCells>
  <pageMargins left="0.7" right="0.7" top="0.75" bottom="0.75" header="0" footer="0"/>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0a58f0e2-7808-4d68-9705-e036189d0af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D49396A4EEAA43BF3FE43473023C39" ma:contentTypeVersion="4" ma:contentTypeDescription="Create a new document." ma:contentTypeScope="" ma:versionID="d1fa1df2ec7f2ed23923581d5165b6e1">
  <xsd:schema xmlns:xsd="http://www.w3.org/2001/XMLSchema" xmlns:xs="http://www.w3.org/2001/XMLSchema" xmlns:p="http://schemas.microsoft.com/office/2006/metadata/properties" xmlns:ns3="0a58f0e2-7808-4d68-9705-e036189d0af8" targetNamespace="http://schemas.microsoft.com/office/2006/metadata/properties" ma:root="true" ma:fieldsID="590ba672eb4c26f34ba84219908a834b" ns3:_="">
    <xsd:import namespace="0a58f0e2-7808-4d68-9705-e036189d0af8"/>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58f0e2-7808-4d68-9705-e036189d0a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C55F67-F281-44FE-8AFD-83B3452E29F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0a58f0e2-7808-4d68-9705-e036189d0af8"/>
    <ds:schemaRef ds:uri="http://www.w3.org/XML/1998/namespace"/>
    <ds:schemaRef ds:uri="http://purl.org/dc/dcmitype/"/>
  </ds:schemaRefs>
</ds:datastoreItem>
</file>

<file path=customXml/itemProps2.xml><?xml version="1.0" encoding="utf-8"?>
<ds:datastoreItem xmlns:ds="http://schemas.openxmlformats.org/officeDocument/2006/customXml" ds:itemID="{E54327B7-9332-4A16-A90D-33FFE710D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58f0e2-7808-4d68-9705-e036189d0af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B8D3B8-DC79-498C-8DB0-0C278BCC83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BEFORE STARTING</vt:lpstr>
      <vt:lpstr>Definitions</vt:lpstr>
      <vt:lpstr>Data Repository Table</vt:lpstr>
      <vt:lpstr>Revenue Analysis</vt:lpstr>
      <vt:lpstr>Expenses Analysis</vt:lpstr>
      <vt:lpstr>EBIT Analysis</vt:lpstr>
      <vt:lpstr>Variance Analysis</vt:lpstr>
      <vt:lpstr>Cost to Produce</vt:lpstr>
      <vt:lpstr>EBIT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Christopher H</dc:creator>
  <cp:keywords/>
  <dc:description/>
  <cp:lastModifiedBy>Grant Pierson</cp:lastModifiedBy>
  <cp:revision/>
  <dcterms:created xsi:type="dcterms:W3CDTF">2019-05-26T11:59:56Z</dcterms:created>
  <dcterms:modified xsi:type="dcterms:W3CDTF">2023-06-21T17:29:27Z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7c7b3fc-4128-41ae-86b4-e4b1b1ae5e15_Enabled">
    <vt:lpwstr>True</vt:lpwstr>
  </property>
  <property fmtid="{D5CDD505-2E9C-101B-9397-08002B2CF9AE}" pid="3" name="MSIP_Label_97c7b3fc-4128-41ae-86b4-e4b1b1ae5e15_SiteId">
    <vt:lpwstr>97160e56-eb00-44fe-b31d-0d6d351c636d</vt:lpwstr>
  </property>
  <property fmtid="{D5CDD505-2E9C-101B-9397-08002B2CF9AE}" pid="4" name="MSIP_Label_97c7b3fc-4128-41ae-86b4-e4b1b1ae5e15_Owner">
    <vt:lpwstr>Chris.Hui@origin.com.au</vt:lpwstr>
  </property>
  <property fmtid="{D5CDD505-2E9C-101B-9397-08002B2CF9AE}" pid="5" name="MSIP_Label_97c7b3fc-4128-41ae-86b4-e4b1b1ae5e15_SetDate">
    <vt:lpwstr>2019-09-14T08:39:43.2195742Z</vt:lpwstr>
  </property>
  <property fmtid="{D5CDD505-2E9C-101B-9397-08002B2CF9AE}" pid="6" name="MSIP_Label_97c7b3fc-4128-41ae-86b4-e4b1b1ae5e15_Name">
    <vt:lpwstr>General</vt:lpwstr>
  </property>
  <property fmtid="{D5CDD505-2E9C-101B-9397-08002B2CF9AE}" pid="7" name="MSIP_Label_97c7b3fc-4128-41ae-86b4-e4b1b1ae5e15_Application">
    <vt:lpwstr>Microsoft Azure Information Protection</vt:lpwstr>
  </property>
  <property fmtid="{D5CDD505-2E9C-101B-9397-08002B2CF9AE}" pid="8" name="MSIP_Label_97c7b3fc-4128-41ae-86b4-e4b1b1ae5e15_ActionId">
    <vt:lpwstr>459f6ffd-e1cd-453a-979a-da48b16233cc</vt:lpwstr>
  </property>
  <property fmtid="{D5CDD505-2E9C-101B-9397-08002B2CF9AE}" pid="9" name="MSIP_Label_97c7b3fc-4128-41ae-86b4-e4b1b1ae5e15_Extended_MSFT_Method">
    <vt:lpwstr>Automatic</vt:lpwstr>
  </property>
  <property fmtid="{D5CDD505-2E9C-101B-9397-08002B2CF9AE}" pid="10" name="MSIP_Label_defa4170-0d19-0005-0004-bc88714345d2_Enabled">
    <vt:lpwstr>true</vt:lpwstr>
  </property>
  <property fmtid="{D5CDD505-2E9C-101B-9397-08002B2CF9AE}" pid="11" name="MSIP_Label_defa4170-0d19-0005-0004-bc88714345d2_SetDate">
    <vt:lpwstr>2023-06-16T20:40:27Z</vt:lpwstr>
  </property>
  <property fmtid="{D5CDD505-2E9C-101B-9397-08002B2CF9AE}" pid="12" name="MSIP_Label_defa4170-0d19-0005-0004-bc88714345d2_Method">
    <vt:lpwstr>Standard</vt:lpwstr>
  </property>
  <property fmtid="{D5CDD505-2E9C-101B-9397-08002B2CF9AE}" pid="13" name="MSIP_Label_defa4170-0d19-0005-0004-bc88714345d2_Name">
    <vt:lpwstr>defa4170-0d19-0005-0004-bc88714345d2</vt:lpwstr>
  </property>
  <property fmtid="{D5CDD505-2E9C-101B-9397-08002B2CF9AE}" pid="14" name="MSIP_Label_defa4170-0d19-0005-0004-bc88714345d2_SiteId">
    <vt:lpwstr>668be400-40ae-4876-a0c4-2235d7e0bf05</vt:lpwstr>
  </property>
  <property fmtid="{D5CDD505-2E9C-101B-9397-08002B2CF9AE}" pid="15" name="MSIP_Label_defa4170-0d19-0005-0004-bc88714345d2_ActionId">
    <vt:lpwstr>b3bd6ff6-d0ca-43a6-841c-3619eb0cd739</vt:lpwstr>
  </property>
  <property fmtid="{D5CDD505-2E9C-101B-9397-08002B2CF9AE}" pid="16" name="MSIP_Label_defa4170-0d19-0005-0004-bc88714345d2_ContentBits">
    <vt:lpwstr>0</vt:lpwstr>
  </property>
  <property fmtid="{D5CDD505-2E9C-101B-9397-08002B2CF9AE}" pid="17" name="ContentTypeId">
    <vt:lpwstr>0x0101004FD49396A4EEAA43BF3FE43473023C39</vt:lpwstr>
  </property>
</Properties>
</file>