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Cad - Maestro\Desktop\Operaciones basicas de programa de oficina\Rolandolaptop\"/>
    </mc:Choice>
  </mc:AlternateContent>
  <xr:revisionPtr revIDLastSave="0" documentId="13_ncr:1_{99399C36-B7A3-4C1A-B9A5-7F78C22C9624}" xr6:coauthVersionLast="47" xr6:coauthVersionMax="47" xr10:uidLastSave="{00000000-0000-0000-0000-000000000000}"/>
  <bookViews>
    <workbookView xWindow="-120" yWindow="-120" windowWidth="20730" windowHeight="11160" xr2:uid="{1DC49882-AFDC-48CC-A2D6-7965117E3CF5}"/>
  </bookViews>
  <sheets>
    <sheet name="Operaciones Basicas Repaso (2)" sheetId="33" r:id="rId1"/>
    <sheet name="Formulas en Hojas de calculo" sheetId="13" r:id="rId2"/>
    <sheet name="Operaciones Basicas Repaso" sheetId="29" r:id="rId3"/>
    <sheet name="Operadores Aritmeticos" sheetId="1" r:id="rId4"/>
    <sheet name="Funcion en Excel" sheetId="7" r:id="rId5"/>
    <sheet name="Sumar Si" sheetId="2" r:id="rId6"/>
    <sheet name="Contar y Contar Si" sheetId="4" r:id="rId7"/>
    <sheet name="Contar si Simple" sheetId="25" r:id="rId8"/>
    <sheet name="Sumar.si,contar.si" sheetId="26" r:id="rId9"/>
    <sheet name="Max y Min" sheetId="9" r:id="rId10"/>
    <sheet name="Promedio y Promedio Si" sheetId="8" r:id="rId11"/>
    <sheet name="Calificacion Final" sheetId="24" r:id="rId12"/>
    <sheet name="Calificacion  (3)" sheetId="21" r:id="rId13"/>
    <sheet name="Si con formula" sheetId="3" r:id="rId14"/>
    <sheet name=" " sheetId="6" r:id="rId15"/>
    <sheet name="Max si  y Min si )" sheetId="10" r:id="rId16"/>
    <sheet name="Funcion Cadena" sheetId="11" r:id="rId17"/>
    <sheet name="Producto" sheetId="12" r:id="rId18"/>
    <sheet name="Calificacion " sheetId="16" r:id="rId19"/>
    <sheet name="Calificacion  (2)" sheetId="17" r:id="rId20"/>
    <sheet name="Hoja10" sheetId="14" r:id="rId21"/>
    <sheet name="Funcion si()" sheetId="18" r:id="rId22"/>
    <sheet name="Funcion Y() con Si()" sheetId="19" r:id="rId23"/>
    <sheet name="Hoja2" sheetId="30" r:id="rId24"/>
    <sheet name="Hoja1" sheetId="28" r:id="rId25"/>
    <sheet name="Hoja6" sheetId="20" r:id="rId26"/>
    <sheet name="Hoja5" sheetId="22" r:id="rId27"/>
    <sheet name="Hoja7" sheetId="23" r:id="rId28"/>
    <sheet name="Impotadora ABC" sheetId="27" r:id="rId29"/>
    <sheet name="Hoja3" sheetId="31" r:id="rId30"/>
    <sheet name="Hoja4" sheetId="32" r:id="rId31"/>
  </sheets>
  <externalReferences>
    <externalReference r:id="rId32"/>
  </externalReferences>
  <definedNames>
    <definedName name="_xlnm.Print_Area" localSheetId="3">'Operadores Aritmeticos'!$A$1:$K$62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7" i="33" l="1"/>
  <c r="D66" i="33"/>
  <c r="D65" i="33"/>
  <c r="D64" i="33"/>
  <c r="D63" i="33"/>
  <c r="D62" i="33"/>
  <c r="D61" i="33"/>
  <c r="D60" i="33"/>
  <c r="D59" i="33"/>
  <c r="D58" i="33"/>
  <c r="D57" i="33"/>
  <c r="D68" i="33" s="1"/>
  <c r="D51" i="33"/>
  <c r="D50" i="33"/>
  <c r="D49" i="33"/>
  <c r="D47" i="33"/>
  <c r="D46" i="33"/>
  <c r="D45" i="33"/>
  <c r="D43" i="33"/>
  <c r="D42" i="33"/>
  <c r="D41" i="33"/>
  <c r="D38" i="33"/>
  <c r="D37" i="33"/>
  <c r="D36" i="33"/>
  <c r="D32" i="33"/>
  <c r="F16" i="33"/>
  <c r="E16" i="33"/>
  <c r="D16" i="33"/>
  <c r="C16" i="33"/>
  <c r="F15" i="33"/>
  <c r="E15" i="33"/>
  <c r="D15" i="33"/>
  <c r="C15" i="33"/>
  <c r="F14" i="33"/>
  <c r="E14" i="33"/>
  <c r="D14" i="33"/>
  <c r="C14" i="33"/>
  <c r="F13" i="33"/>
  <c r="E13" i="33"/>
  <c r="D13" i="33"/>
  <c r="C13" i="33"/>
  <c r="F12" i="33"/>
  <c r="E12" i="33"/>
  <c r="D12" i="33"/>
  <c r="C12" i="33"/>
  <c r="F11" i="33"/>
  <c r="E11" i="33"/>
  <c r="D11" i="33"/>
  <c r="C11" i="33"/>
  <c r="F10" i="33"/>
  <c r="E10" i="33"/>
  <c r="D10" i="33"/>
  <c r="C10" i="33"/>
  <c r="F9" i="33"/>
  <c r="E9" i="33"/>
  <c r="D9" i="33"/>
  <c r="C9" i="33"/>
  <c r="F8" i="33"/>
  <c r="E8" i="33"/>
  <c r="D8" i="33"/>
  <c r="C8" i="33"/>
  <c r="F7" i="33"/>
  <c r="E7" i="33"/>
  <c r="D7" i="33"/>
  <c r="C7" i="33"/>
  <c r="F6" i="33"/>
  <c r="E6" i="33"/>
  <c r="D6" i="33"/>
  <c r="C6" i="33"/>
  <c r="F5" i="33"/>
  <c r="E5" i="33"/>
  <c r="D5" i="33"/>
  <c r="C5" i="33"/>
  <c r="F4" i="33"/>
  <c r="E4" i="33"/>
  <c r="D4" i="33"/>
  <c r="C4" i="33"/>
  <c r="F3" i="33"/>
  <c r="E3" i="33"/>
  <c r="D3" i="33"/>
  <c r="C3" i="33"/>
  <c r="E8" i="32"/>
  <c r="L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6" i="19"/>
  <c r="H6" i="19"/>
  <c r="I6" i="19"/>
  <c r="D67" i="29" l="1"/>
  <c r="D66" i="29"/>
  <c r="D65" i="29"/>
  <c r="D64" i="29"/>
  <c r="D63" i="29"/>
  <c r="D62" i="29"/>
  <c r="D61" i="29"/>
  <c r="D60" i="29"/>
  <c r="D59" i="29"/>
  <c r="D58" i="29"/>
  <c r="D57" i="29"/>
  <c r="D51" i="29"/>
  <c r="D50" i="29"/>
  <c r="D49" i="29"/>
  <c r="D47" i="29"/>
  <c r="D46" i="29"/>
  <c r="D45" i="29"/>
  <c r="D43" i="29"/>
  <c r="D42" i="29"/>
  <c r="D41" i="29"/>
  <c r="D38" i="29"/>
  <c r="D37" i="29"/>
  <c r="D36" i="29"/>
  <c r="D31" i="29"/>
  <c r="D30" i="29"/>
  <c r="D29" i="29"/>
  <c r="D28" i="29"/>
  <c r="D27" i="29"/>
  <c r="D26" i="29"/>
  <c r="D25" i="29"/>
  <c r="D24" i="29"/>
  <c r="D23" i="29"/>
  <c r="D22" i="29"/>
  <c r="D21" i="29"/>
  <c r="F16" i="29"/>
  <c r="E16" i="29"/>
  <c r="D16" i="29"/>
  <c r="C16" i="29"/>
  <c r="F15" i="29"/>
  <c r="E15" i="29"/>
  <c r="D15" i="29"/>
  <c r="C15" i="29"/>
  <c r="F14" i="29"/>
  <c r="E14" i="29"/>
  <c r="D14" i="29"/>
  <c r="C14" i="29"/>
  <c r="F13" i="29"/>
  <c r="E13" i="29"/>
  <c r="D13" i="29"/>
  <c r="C13" i="29"/>
  <c r="F12" i="29"/>
  <c r="E12" i="29"/>
  <c r="D12" i="29"/>
  <c r="C12" i="29"/>
  <c r="F11" i="29"/>
  <c r="E11" i="29"/>
  <c r="D11" i="29"/>
  <c r="C11" i="29"/>
  <c r="F10" i="29"/>
  <c r="E10" i="29"/>
  <c r="D10" i="29"/>
  <c r="C10" i="29"/>
  <c r="F9" i="29"/>
  <c r="E9" i="29"/>
  <c r="D9" i="29"/>
  <c r="C9" i="29"/>
  <c r="F8" i="29"/>
  <c r="E8" i="29"/>
  <c r="D8" i="29"/>
  <c r="C8" i="29"/>
  <c r="F7" i="29"/>
  <c r="E7" i="29"/>
  <c r="D7" i="29"/>
  <c r="C7" i="29"/>
  <c r="F6" i="29"/>
  <c r="E6" i="29"/>
  <c r="D6" i="29"/>
  <c r="C6" i="29"/>
  <c r="F5" i="29"/>
  <c r="E5" i="29"/>
  <c r="D5" i="29"/>
  <c r="C5" i="29"/>
  <c r="F4" i="29"/>
  <c r="E4" i="29"/>
  <c r="D4" i="29"/>
  <c r="C4" i="29"/>
  <c r="F3" i="29"/>
  <c r="E3" i="29"/>
  <c r="D3" i="29"/>
  <c r="C3" i="29"/>
  <c r="L6" i="11"/>
  <c r="L7" i="11"/>
  <c r="L8" i="11"/>
  <c r="L9" i="11"/>
  <c r="L10" i="11"/>
  <c r="L11" i="11"/>
  <c r="L12" i="11"/>
  <c r="L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E4" i="3"/>
  <c r="E5" i="3"/>
  <c r="E6" i="3"/>
  <c r="E7" i="3"/>
  <c r="E8" i="3"/>
  <c r="E9" i="3"/>
  <c r="E10" i="3"/>
  <c r="E11" i="3"/>
  <c r="E12" i="3"/>
  <c r="E3" i="3"/>
  <c r="C50" i="25"/>
  <c r="C49" i="25"/>
  <c r="C53" i="26"/>
  <c r="C42" i="26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D68" i="29" l="1"/>
  <c r="D32" i="29"/>
  <c r="F5" i="28" l="1"/>
  <c r="F6" i="28"/>
  <c r="F7" i="28"/>
  <c r="F8" i="28"/>
  <c r="F9" i="28"/>
  <c r="F10" i="28"/>
  <c r="F4" i="28"/>
  <c r="Q6" i="19"/>
  <c r="D23" i="27"/>
  <c r="E22" i="27"/>
  <c r="F22" i="27" s="1"/>
  <c r="E21" i="27"/>
  <c r="F21" i="27" s="1"/>
  <c r="E20" i="27"/>
  <c r="F20" i="27" s="1"/>
  <c r="E19" i="27"/>
  <c r="F19" i="27" s="1"/>
  <c r="E18" i="27"/>
  <c r="F18" i="27" s="1"/>
  <c r="E17" i="27"/>
  <c r="F17" i="27" s="1"/>
  <c r="E16" i="27"/>
  <c r="F16" i="27" s="1"/>
  <c r="E15" i="27"/>
  <c r="F15" i="27" s="1"/>
  <c r="E14" i="27"/>
  <c r="F14" i="27" s="1"/>
  <c r="E13" i="27"/>
  <c r="F13" i="27" s="1"/>
  <c r="E12" i="27"/>
  <c r="F12" i="27" s="1"/>
  <c r="E11" i="27"/>
  <c r="F11" i="27" s="1"/>
  <c r="E10" i="27"/>
  <c r="F10" i="27" s="1"/>
  <c r="E9" i="27"/>
  <c r="F9" i="27" s="1"/>
  <c r="E8" i="27"/>
  <c r="F8" i="27" s="1"/>
  <c r="E7" i="27"/>
  <c r="F7" i="27" s="1"/>
  <c r="E6" i="27"/>
  <c r="F6" i="27" s="1"/>
  <c r="E5" i="27"/>
  <c r="F5" i="27" s="1"/>
  <c r="B56" i="26"/>
  <c r="B55" i="26"/>
  <c r="B54" i="26"/>
  <c r="B53" i="26"/>
  <c r="B51" i="26"/>
  <c r="B50" i="26"/>
  <c r="B49" i="26"/>
  <c r="B48" i="26"/>
  <c r="B47" i="26"/>
  <c r="B44" i="26"/>
  <c r="B43" i="26"/>
  <c r="B41" i="26"/>
  <c r="B40" i="26"/>
  <c r="C26" i="26"/>
  <c r="D40" i="25"/>
  <c r="D39" i="25"/>
  <c r="D37" i="25"/>
  <c r="D36" i="25"/>
  <c r="C34" i="25"/>
  <c r="B5" i="25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I26" i="24"/>
  <c r="H26" i="24"/>
  <c r="G26" i="24"/>
  <c r="F26" i="24"/>
  <c r="E26" i="24"/>
  <c r="D26" i="24"/>
  <c r="C26" i="24"/>
  <c r="B26" i="24"/>
  <c r="I25" i="24"/>
  <c r="H25" i="24"/>
  <c r="G25" i="24"/>
  <c r="F25" i="24"/>
  <c r="E25" i="24"/>
  <c r="D25" i="24"/>
  <c r="C25" i="24"/>
  <c r="B25" i="24"/>
  <c r="I24" i="24"/>
  <c r="H24" i="24"/>
  <c r="G24" i="24"/>
  <c r="F24" i="24"/>
  <c r="E24" i="24"/>
  <c r="D24" i="24"/>
  <c r="C24" i="24"/>
  <c r="B24" i="24"/>
  <c r="I23" i="24"/>
  <c r="H23" i="24"/>
  <c r="G23" i="24"/>
  <c r="F23" i="24"/>
  <c r="E23" i="24"/>
  <c r="D23" i="24"/>
  <c r="C23" i="24"/>
  <c r="B23" i="24"/>
  <c r="I22" i="24"/>
  <c r="H22" i="24"/>
  <c r="G22" i="24"/>
  <c r="F22" i="24"/>
  <c r="E22" i="24"/>
  <c r="D22" i="24"/>
  <c r="C22" i="24"/>
  <c r="B22" i="24"/>
  <c r="I21" i="24"/>
  <c r="H21" i="24"/>
  <c r="G21" i="24"/>
  <c r="F21" i="24"/>
  <c r="E21" i="24"/>
  <c r="D21" i="24"/>
  <c r="C21" i="24"/>
  <c r="B21" i="24"/>
  <c r="I20" i="24"/>
  <c r="H20" i="24"/>
  <c r="G20" i="24"/>
  <c r="F20" i="24"/>
  <c r="E20" i="24"/>
  <c r="D20" i="24"/>
  <c r="C20" i="24"/>
  <c r="B20" i="24"/>
  <c r="I19" i="24"/>
  <c r="H19" i="24"/>
  <c r="G19" i="24"/>
  <c r="F19" i="24"/>
  <c r="E19" i="24"/>
  <c r="D19" i="24"/>
  <c r="C19" i="24"/>
  <c r="B19" i="24"/>
  <c r="I18" i="24"/>
  <c r="H18" i="24"/>
  <c r="G18" i="24"/>
  <c r="F18" i="24"/>
  <c r="E18" i="24"/>
  <c r="D18" i="24"/>
  <c r="C18" i="24"/>
  <c r="B18" i="24"/>
  <c r="I17" i="24"/>
  <c r="H17" i="24"/>
  <c r="G17" i="24"/>
  <c r="F17" i="24"/>
  <c r="E17" i="24"/>
  <c r="D17" i="24"/>
  <c r="C17" i="24"/>
  <c r="B17" i="24"/>
  <c r="I16" i="24"/>
  <c r="H16" i="24"/>
  <c r="G16" i="24"/>
  <c r="F16" i="24"/>
  <c r="E16" i="24"/>
  <c r="D16" i="24"/>
  <c r="C16" i="24"/>
  <c r="B16" i="24"/>
  <c r="I15" i="24"/>
  <c r="H15" i="24"/>
  <c r="G15" i="24"/>
  <c r="F15" i="24"/>
  <c r="E15" i="24"/>
  <c r="D15" i="24"/>
  <c r="C15" i="24"/>
  <c r="B15" i="24"/>
  <c r="I14" i="24"/>
  <c r="H14" i="24"/>
  <c r="G14" i="24"/>
  <c r="F14" i="24"/>
  <c r="E14" i="24"/>
  <c r="D14" i="24"/>
  <c r="C14" i="24"/>
  <c r="B14" i="24"/>
  <c r="I13" i="24"/>
  <c r="H13" i="24"/>
  <c r="G13" i="24"/>
  <c r="F13" i="24"/>
  <c r="E13" i="24"/>
  <c r="D13" i="24"/>
  <c r="C13" i="24"/>
  <c r="B13" i="24"/>
  <c r="I12" i="24"/>
  <c r="H12" i="24"/>
  <c r="G12" i="24"/>
  <c r="F12" i="24"/>
  <c r="E12" i="24"/>
  <c r="D12" i="24"/>
  <c r="C12" i="24"/>
  <c r="B12" i="24"/>
  <c r="I11" i="24"/>
  <c r="H11" i="24"/>
  <c r="G11" i="24"/>
  <c r="F11" i="24"/>
  <c r="E11" i="24"/>
  <c r="D11" i="24"/>
  <c r="C11" i="24"/>
  <c r="B11" i="24"/>
  <c r="I10" i="24"/>
  <c r="H10" i="24"/>
  <c r="G10" i="24"/>
  <c r="F10" i="24"/>
  <c r="E10" i="24"/>
  <c r="D10" i="24"/>
  <c r="C10" i="24"/>
  <c r="B10" i="24"/>
  <c r="I9" i="24"/>
  <c r="H9" i="24"/>
  <c r="G9" i="24"/>
  <c r="F9" i="24"/>
  <c r="E9" i="24"/>
  <c r="D9" i="24"/>
  <c r="C9" i="24"/>
  <c r="B9" i="24"/>
  <c r="I8" i="24"/>
  <c r="H8" i="24"/>
  <c r="G8" i="24"/>
  <c r="F8" i="24"/>
  <c r="E8" i="24"/>
  <c r="D8" i="24"/>
  <c r="C8" i="24"/>
  <c r="B8" i="24"/>
  <c r="A8" i="24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I7" i="24"/>
  <c r="H7" i="24"/>
  <c r="G7" i="24"/>
  <c r="F7" i="24"/>
  <c r="E7" i="24"/>
  <c r="D7" i="24"/>
  <c r="C7" i="24"/>
  <c r="B7" i="24"/>
  <c r="F23" i="27" l="1"/>
  <c r="B30" i="27"/>
  <c r="I8" i="27" s="1"/>
  <c r="E23" i="27"/>
  <c r="R26" i="24"/>
  <c r="R8" i="24"/>
  <c r="R9" i="24"/>
  <c r="R10" i="24"/>
  <c r="R11" i="24"/>
  <c r="R13" i="24"/>
  <c r="R14" i="24"/>
  <c r="R15" i="24"/>
  <c r="R16" i="24"/>
  <c r="R17" i="24"/>
  <c r="R18" i="24"/>
  <c r="B29" i="27"/>
  <c r="I7" i="27" s="1"/>
  <c r="B28" i="27"/>
  <c r="I6" i="27" s="1"/>
  <c r="B27" i="27"/>
  <c r="I5" i="27" s="1"/>
  <c r="R20" i="24"/>
  <c r="R21" i="24"/>
  <c r="R22" i="24"/>
  <c r="R23" i="24"/>
  <c r="R24" i="24"/>
  <c r="R25" i="24"/>
  <c r="R12" i="24"/>
  <c r="U5" i="23"/>
  <c r="T6" i="23"/>
  <c r="T7" i="23"/>
  <c r="T8" i="23"/>
  <c r="T9" i="23"/>
  <c r="T10" i="23"/>
  <c r="T11" i="23"/>
  <c r="T12" i="23"/>
  <c r="T13" i="23"/>
  <c r="T14" i="23"/>
  <c r="T15" i="23"/>
  <c r="L8" i="21"/>
  <c r="L7" i="21"/>
  <c r="J16" i="21"/>
  <c r="T16" i="21" s="1"/>
  <c r="J15" i="21"/>
  <c r="T15" i="21" s="1"/>
  <c r="J14" i="21"/>
  <c r="T14" i="21" s="1"/>
  <c r="J13" i="21"/>
  <c r="U13" i="21" s="1"/>
  <c r="J12" i="21"/>
  <c r="T12" i="21" s="1"/>
  <c r="J11" i="21"/>
  <c r="T11" i="21" s="1"/>
  <c r="J10" i="21"/>
  <c r="T10" i="21" s="1"/>
  <c r="J9" i="21"/>
  <c r="T9" i="21" s="1"/>
  <c r="J8" i="21"/>
  <c r="T8" i="21" s="1"/>
  <c r="A8" i="21"/>
  <c r="A9" i="21" s="1"/>
  <c r="A10" i="21" s="1"/>
  <c r="A11" i="21" s="1"/>
  <c r="A12" i="21" s="1"/>
  <c r="A13" i="21" s="1"/>
  <c r="A14" i="21" s="1"/>
  <c r="A15" i="21" s="1"/>
  <c r="A16" i="21" s="1"/>
  <c r="M7" i="21"/>
  <c r="V7" i="21" s="1"/>
  <c r="J7" i="21"/>
  <c r="T7" i="21" s="1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AJ23" i="20"/>
  <c r="AI23" i="20"/>
  <c r="AH23" i="20"/>
  <c r="AG23" i="20"/>
  <c r="AJ22" i="20"/>
  <c r="AI22" i="20"/>
  <c r="AH22" i="20"/>
  <c r="AG22" i="20"/>
  <c r="AJ21" i="20"/>
  <c r="AI21" i="20"/>
  <c r="AH21" i="20"/>
  <c r="AG21" i="20"/>
  <c r="AJ20" i="20"/>
  <c r="AI20" i="20"/>
  <c r="AH20" i="20"/>
  <c r="AG20" i="20"/>
  <c r="AJ19" i="20"/>
  <c r="AI19" i="20"/>
  <c r="AH19" i="20"/>
  <c r="AG19" i="20"/>
  <c r="AJ18" i="20"/>
  <c r="AI18" i="20"/>
  <c r="AH18" i="20"/>
  <c r="AG18" i="20"/>
  <c r="AJ17" i="20"/>
  <c r="AI17" i="20"/>
  <c r="AH17" i="20"/>
  <c r="AG17" i="20"/>
  <c r="AJ16" i="20"/>
  <c r="AI16" i="20"/>
  <c r="AH16" i="20"/>
  <c r="AG16" i="20"/>
  <c r="AJ15" i="20"/>
  <c r="AI15" i="20"/>
  <c r="AH15" i="20"/>
  <c r="AG15" i="20"/>
  <c r="AJ14" i="20"/>
  <c r="AI14" i="20"/>
  <c r="AH14" i="20"/>
  <c r="AG14" i="20"/>
  <c r="AJ13" i="20"/>
  <c r="AI13" i="20"/>
  <c r="AH13" i="20"/>
  <c r="AG13" i="20"/>
  <c r="AJ12" i="20"/>
  <c r="AI12" i="20"/>
  <c r="AH12" i="20"/>
  <c r="AG12" i="20"/>
  <c r="AJ11" i="20"/>
  <c r="AI11" i="20"/>
  <c r="AH11" i="20"/>
  <c r="AG11" i="20"/>
  <c r="AJ10" i="20"/>
  <c r="AI10" i="20"/>
  <c r="AH10" i="20"/>
  <c r="AG10" i="20"/>
  <c r="AJ9" i="20"/>
  <c r="AI9" i="20"/>
  <c r="AH9" i="20"/>
  <c r="AG9" i="20"/>
  <c r="AJ8" i="20"/>
  <c r="AI8" i="20"/>
  <c r="AH8" i="20"/>
  <c r="AG8" i="20"/>
  <c r="AJ7" i="20"/>
  <c r="AI7" i="20"/>
  <c r="AH7" i="20"/>
  <c r="AG7" i="20"/>
  <c r="AJ6" i="20"/>
  <c r="AI6" i="20"/>
  <c r="AH6" i="20"/>
  <c r="AG6" i="20"/>
  <c r="M14" i="21" l="1"/>
  <c r="L16" i="21"/>
  <c r="M12" i="21"/>
  <c r="L13" i="21"/>
  <c r="L12" i="21"/>
  <c r="M10" i="21"/>
  <c r="L15" i="21"/>
  <c r="L11" i="21"/>
  <c r="M8" i="21"/>
  <c r="M16" i="21"/>
  <c r="L14" i="21"/>
  <c r="L10" i="21"/>
  <c r="L9" i="21"/>
  <c r="S7" i="21"/>
  <c r="S8" i="21"/>
  <c r="S10" i="21"/>
  <c r="S12" i="21"/>
  <c r="S14" i="21"/>
  <c r="S16" i="21"/>
  <c r="Q7" i="21"/>
  <c r="U7" i="21"/>
  <c r="Q8" i="21"/>
  <c r="U8" i="21"/>
  <c r="Q10" i="21"/>
  <c r="U10" i="21"/>
  <c r="Q12" i="21"/>
  <c r="U12" i="21"/>
  <c r="Q14" i="21"/>
  <c r="U14" i="21"/>
  <c r="Q16" i="21"/>
  <c r="U16" i="21"/>
  <c r="N13" i="21"/>
  <c r="R13" i="21"/>
  <c r="T13" i="21"/>
  <c r="N7" i="21"/>
  <c r="R7" i="21"/>
  <c r="N8" i="21"/>
  <c r="R8" i="21"/>
  <c r="M9" i="21"/>
  <c r="Q9" i="21"/>
  <c r="S9" i="21"/>
  <c r="U9" i="21"/>
  <c r="N10" i="21"/>
  <c r="R10" i="21"/>
  <c r="M11" i="21"/>
  <c r="Q11" i="21"/>
  <c r="S11" i="21"/>
  <c r="U11" i="21"/>
  <c r="N12" i="21"/>
  <c r="R12" i="21"/>
  <c r="M13" i="21"/>
  <c r="Q13" i="21"/>
  <c r="S13" i="21"/>
  <c r="N14" i="21"/>
  <c r="R14" i="21"/>
  <c r="M15" i="21"/>
  <c r="Q15" i="21"/>
  <c r="S15" i="21"/>
  <c r="U15" i="21"/>
  <c r="N16" i="21"/>
  <c r="R16" i="21"/>
  <c r="N9" i="21"/>
  <c r="R9" i="21"/>
  <c r="N11" i="21"/>
  <c r="R11" i="21"/>
  <c r="N15" i="21"/>
  <c r="R15" i="21"/>
  <c r="J16" i="17" l="1"/>
  <c r="T16" i="17" s="1"/>
  <c r="K15" i="17"/>
  <c r="J15" i="17"/>
  <c r="S15" i="17" s="1"/>
  <c r="J14" i="17"/>
  <c r="T14" i="17" s="1"/>
  <c r="J13" i="17"/>
  <c r="S13" i="17" s="1"/>
  <c r="J12" i="17"/>
  <c r="T12" i="17" s="1"/>
  <c r="J11" i="17"/>
  <c r="S11" i="17" s="1"/>
  <c r="J10" i="17"/>
  <c r="T10" i="17" s="1"/>
  <c r="J9" i="17"/>
  <c r="S9" i="17" s="1"/>
  <c r="J8" i="17"/>
  <c r="T8" i="17" s="1"/>
  <c r="A8" i="17"/>
  <c r="A9" i="17" s="1"/>
  <c r="A10" i="17" s="1"/>
  <c r="A11" i="17" s="1"/>
  <c r="A12" i="17" s="1"/>
  <c r="A13" i="17" s="1"/>
  <c r="A14" i="17" s="1"/>
  <c r="A15" i="17" s="1"/>
  <c r="A16" i="17" s="1"/>
  <c r="T7" i="17"/>
  <c r="S11" i="16"/>
  <c r="R10" i="16"/>
  <c r="Q14" i="16"/>
  <c r="J8" i="16"/>
  <c r="L8" i="16" s="1"/>
  <c r="J9" i="16"/>
  <c r="L9" i="16" s="1"/>
  <c r="J10" i="16"/>
  <c r="S10" i="16" s="1"/>
  <c r="J11" i="16"/>
  <c r="L11" i="16" s="1"/>
  <c r="J12" i="16"/>
  <c r="L12" i="16" s="1"/>
  <c r="J13" i="16"/>
  <c r="L13" i="16" s="1"/>
  <c r="J14" i="16"/>
  <c r="L14" i="16" s="1"/>
  <c r="J15" i="16"/>
  <c r="L15" i="16" s="1"/>
  <c r="J16" i="16"/>
  <c r="L16" i="16" s="1"/>
  <c r="J7" i="16"/>
  <c r="O11" i="16"/>
  <c r="O14" i="16"/>
  <c r="O15" i="16"/>
  <c r="O19" i="9"/>
  <c r="P19" i="9" s="1"/>
  <c r="O20" i="9"/>
  <c r="P20" i="9" s="1"/>
  <c r="O21" i="9"/>
  <c r="P21" i="9" s="1"/>
  <c r="O22" i="9"/>
  <c r="P22" i="9" s="1"/>
  <c r="O23" i="9"/>
  <c r="P23" i="9" s="1"/>
  <c r="O24" i="9"/>
  <c r="P24" i="9" s="1"/>
  <c r="O25" i="9"/>
  <c r="P25" i="9" s="1"/>
  <c r="O18" i="9"/>
  <c r="P18" i="9" s="1"/>
  <c r="Q5" i="4"/>
  <c r="O5" i="4"/>
  <c r="O16" i="4"/>
  <c r="O15" i="4"/>
  <c r="O12" i="4"/>
  <c r="K47" i="1"/>
  <c r="G7" i="1"/>
  <c r="H7" i="1"/>
  <c r="I7" i="1"/>
  <c r="J7" i="1"/>
  <c r="F7" i="1"/>
  <c r="K9" i="16"/>
  <c r="K13" i="16"/>
  <c r="K15" i="16"/>
  <c r="K8" i="16"/>
  <c r="K14" i="16"/>
  <c r="K16" i="16"/>
  <c r="Q13" i="16" l="1"/>
  <c r="R9" i="16"/>
  <c r="K11" i="17"/>
  <c r="P15" i="17"/>
  <c r="P9" i="16"/>
  <c r="R14" i="16"/>
  <c r="S15" i="16"/>
  <c r="P11" i="17"/>
  <c r="R15" i="17"/>
  <c r="O9" i="16"/>
  <c r="Q9" i="16"/>
  <c r="R13" i="16"/>
  <c r="S14" i="16"/>
  <c r="R11" i="17"/>
  <c r="Q8" i="16"/>
  <c r="P15" i="16"/>
  <c r="K9" i="17"/>
  <c r="K13" i="17"/>
  <c r="P16" i="16"/>
  <c r="P12" i="16"/>
  <c r="T9" i="17"/>
  <c r="T13" i="17"/>
  <c r="P11" i="16"/>
  <c r="K12" i="16"/>
  <c r="K11" i="16"/>
  <c r="O13" i="16"/>
  <c r="O8" i="16"/>
  <c r="O10" i="16"/>
  <c r="L10" i="16"/>
  <c r="P8" i="16"/>
  <c r="Q10" i="16"/>
  <c r="Q12" i="16"/>
  <c r="P14" i="16"/>
  <c r="R16" i="16"/>
  <c r="R12" i="16"/>
  <c r="R8" i="16"/>
  <c r="S13" i="16"/>
  <c r="S9" i="16"/>
  <c r="P9" i="17"/>
  <c r="T11" i="17"/>
  <c r="P13" i="17"/>
  <c r="T15" i="17"/>
  <c r="O16" i="16"/>
  <c r="O12" i="16"/>
  <c r="O7" i="16"/>
  <c r="L7" i="16"/>
  <c r="Q16" i="16"/>
  <c r="Q15" i="16"/>
  <c r="Q11" i="16"/>
  <c r="P13" i="16"/>
  <c r="R15" i="16"/>
  <c r="R11" i="16"/>
  <c r="S16" i="16"/>
  <c r="S12" i="16"/>
  <c r="S8" i="16"/>
  <c r="R9" i="17"/>
  <c r="R13" i="17"/>
  <c r="L7" i="17"/>
  <c r="Q7" i="17"/>
  <c r="S7" i="17"/>
  <c r="L8" i="17"/>
  <c r="Q8" i="17"/>
  <c r="S8" i="17"/>
  <c r="L10" i="17"/>
  <c r="Q10" i="17"/>
  <c r="S10" i="17"/>
  <c r="L12" i="17"/>
  <c r="Q12" i="17"/>
  <c r="S12" i="17"/>
  <c r="L14" i="17"/>
  <c r="Q14" i="17"/>
  <c r="S14" i="17"/>
  <c r="L16" i="17"/>
  <c r="Q16" i="17"/>
  <c r="S16" i="17"/>
  <c r="K7" i="17"/>
  <c r="P7" i="17"/>
  <c r="R7" i="17"/>
  <c r="K8" i="17"/>
  <c r="P8" i="17"/>
  <c r="R8" i="17"/>
  <c r="L9" i="17"/>
  <c r="Q9" i="17"/>
  <c r="K10" i="17"/>
  <c r="P10" i="17"/>
  <c r="R10" i="17"/>
  <c r="L11" i="17"/>
  <c r="Q11" i="17"/>
  <c r="K12" i="17"/>
  <c r="P12" i="17"/>
  <c r="R12" i="17"/>
  <c r="L13" i="17"/>
  <c r="Q13" i="17"/>
  <c r="K14" i="17"/>
  <c r="P14" i="17"/>
  <c r="R14" i="17"/>
  <c r="L15" i="17"/>
  <c r="Q15" i="17"/>
  <c r="K16" i="17"/>
  <c r="P16" i="17"/>
  <c r="R16" i="17"/>
  <c r="Q7" i="16"/>
  <c r="R7" i="16"/>
  <c r="S7" i="16"/>
  <c r="P7" i="16"/>
  <c r="K10" i="16"/>
  <c r="P10" i="16"/>
  <c r="K7" i="16"/>
  <c r="T7" i="16" s="1"/>
  <c r="A8" i="16"/>
  <c r="A9" i="16" s="1"/>
  <c r="A10" i="16" s="1"/>
  <c r="A11" i="16" s="1"/>
  <c r="A12" i="16" s="1"/>
  <c r="A13" i="16" s="1"/>
  <c r="A14" i="16" s="1"/>
  <c r="A15" i="16" s="1"/>
  <c r="A16" i="16" s="1"/>
  <c r="U7" i="17" l="1"/>
  <c r="M7" i="17"/>
  <c r="K13" i="12"/>
  <c r="N12" i="12"/>
  <c r="N8" i="12"/>
  <c r="N7" i="12"/>
  <c r="N6" i="12"/>
  <c r="N5" i="12"/>
  <c r="K13" i="10"/>
  <c r="N12" i="10" s="1"/>
  <c r="N8" i="10"/>
  <c r="N7" i="10"/>
  <c r="N6" i="10"/>
  <c r="N5" i="10"/>
  <c r="K13" i="9"/>
  <c r="N12" i="9" s="1"/>
  <c r="K13" i="8"/>
  <c r="N12" i="6"/>
  <c r="N8" i="6"/>
  <c r="N7" i="6"/>
  <c r="N6" i="6"/>
  <c r="N5" i="6"/>
  <c r="N6" i="2"/>
  <c r="N8" i="2"/>
  <c r="N7" i="2"/>
  <c r="N9" i="10" l="1"/>
  <c r="N9" i="6"/>
  <c r="N9" i="12"/>
  <c r="N9" i="9"/>
  <c r="N12" i="8"/>
  <c r="N9" i="8"/>
</calcChain>
</file>

<file path=xl/sharedStrings.xml><?xml version="1.0" encoding="utf-8"?>
<sst xmlns="http://schemas.openxmlformats.org/spreadsheetml/2006/main" count="1643" uniqueCount="441">
  <si>
    <t>No.</t>
  </si>
  <si>
    <t>A</t>
  </si>
  <si>
    <t>B</t>
  </si>
  <si>
    <t>C</t>
  </si>
  <si>
    <t>A+B</t>
  </si>
  <si>
    <t>A-C</t>
  </si>
  <si>
    <t>A*C</t>
  </si>
  <si>
    <t>A/C</t>
  </si>
  <si>
    <t>A+B+C</t>
  </si>
  <si>
    <t>1. Realizar el cuadro siguiente segun las operaciones indicadas</t>
  </si>
  <si>
    <t>2.- Realizar la suma de los totales  , sumando celda por celda</t>
  </si>
  <si>
    <t>3.Dar colores que usted prefiera a los encabezados</t>
  </si>
  <si>
    <t>(A+B)/C</t>
  </si>
  <si>
    <t>(B*C)/2</t>
  </si>
  <si>
    <t>(A+B+C)/3</t>
  </si>
  <si>
    <t>(A+B)/2</t>
  </si>
  <si>
    <t>(B/C)*A</t>
  </si>
  <si>
    <t>A*2</t>
  </si>
  <si>
    <t>(A-B)*C</t>
  </si>
  <si>
    <t>B-C</t>
  </si>
  <si>
    <t>A+C</t>
  </si>
  <si>
    <t>(A+B+C+D)/4</t>
  </si>
  <si>
    <t>A*B</t>
  </si>
  <si>
    <t>B+C</t>
  </si>
  <si>
    <t>C+A</t>
  </si>
  <si>
    <t>A-B</t>
  </si>
  <si>
    <t>Pan</t>
  </si>
  <si>
    <t>Huevos</t>
  </si>
  <si>
    <t>Agua</t>
  </si>
  <si>
    <t>Café</t>
  </si>
  <si>
    <t>Arroz</t>
  </si>
  <si>
    <t>Leche</t>
  </si>
  <si>
    <t>Carne de Pollo</t>
  </si>
  <si>
    <t>Salami</t>
  </si>
  <si>
    <t>Platano</t>
  </si>
  <si>
    <t>Resfresco</t>
  </si>
  <si>
    <t>Vedura</t>
  </si>
  <si>
    <t>Guineo</t>
  </si>
  <si>
    <t>Habicuela</t>
  </si>
  <si>
    <t>Aguacate</t>
  </si>
  <si>
    <t>Naranja</t>
  </si>
  <si>
    <t>Harina de Maiz</t>
  </si>
  <si>
    <t>Pastas</t>
  </si>
  <si>
    <t>Mango</t>
  </si>
  <si>
    <t>Yuca</t>
  </si>
  <si>
    <t>Pescado</t>
  </si>
  <si>
    <t>Aceite</t>
  </si>
  <si>
    <t>Vinagre</t>
  </si>
  <si>
    <t>Carne de Cerso</t>
  </si>
  <si>
    <t>Verdura</t>
  </si>
  <si>
    <t>Azucar</t>
  </si>
  <si>
    <t>Queso</t>
  </si>
  <si>
    <t>Monto</t>
  </si>
  <si>
    <t>Productos</t>
  </si>
  <si>
    <t>Montos</t>
  </si>
  <si>
    <t>Sumar &gt;</t>
  </si>
  <si>
    <t>Sumar Si</t>
  </si>
  <si>
    <t>Platanos</t>
  </si>
  <si>
    <t>Vendedor</t>
  </si>
  <si>
    <t>Ventas</t>
  </si>
  <si>
    <t>Comisiones</t>
  </si>
  <si>
    <t>Contar   Si</t>
  </si>
  <si>
    <t>Productos  Cantidad</t>
  </si>
  <si>
    <t>Materia</t>
  </si>
  <si>
    <t>Matematica</t>
  </si>
  <si>
    <t>Lenguaje</t>
  </si>
  <si>
    <t>Ciencia Sociales</t>
  </si>
  <si>
    <t>Ciencias Naturales</t>
  </si>
  <si>
    <t>Eduacion Fisica</t>
  </si>
  <si>
    <t>Educacion Artistica</t>
  </si>
  <si>
    <t>Frances</t>
  </si>
  <si>
    <t>Formacion Intergrar,Humana Y Religion</t>
  </si>
  <si>
    <t>Notas</t>
  </si>
  <si>
    <t>Promedio de Materias</t>
  </si>
  <si>
    <t>Nota1</t>
  </si>
  <si>
    <t>Nota2</t>
  </si>
  <si>
    <t>Nota3</t>
  </si>
  <si>
    <t>Nota4</t>
  </si>
  <si>
    <t>Promedio</t>
  </si>
  <si>
    <t>Nombre: Jose Perez</t>
  </si>
  <si>
    <t>Nombre</t>
  </si>
  <si>
    <t>Apellidos</t>
  </si>
  <si>
    <t>Apellidos, nombre</t>
  </si>
  <si>
    <t>Nombre completo</t>
  </si>
  <si>
    <t>Marina</t>
  </si>
  <si>
    <t>Rodríguez</t>
  </si>
  <si>
    <t>Carlos</t>
  </si>
  <si>
    <t>Espinosa</t>
  </si>
  <si>
    <t>Ene</t>
  </si>
  <si>
    <t>Palacios</t>
  </si>
  <si>
    <t>María</t>
  </si>
  <si>
    <t>Gómez</t>
  </si>
  <si>
    <t>Esteban</t>
  </si>
  <si>
    <t>Torres</t>
  </si>
  <si>
    <t>Óscar</t>
  </si>
  <si>
    <t>Valentín</t>
  </si>
  <si>
    <t>Íker</t>
  </si>
  <si>
    <t>Valladares</t>
  </si>
  <si>
    <t>Irene</t>
  </si>
  <si>
    <t>Robledo</t>
  </si>
  <si>
    <t>REGISTRO DE CALIFICACIONES</t>
  </si>
  <si>
    <t>Nombre de la Accion Formativa</t>
  </si>
  <si>
    <t>PARTICIPANTES</t>
  </si>
  <si>
    <t>Resultado</t>
  </si>
  <si>
    <t>Observaciones:____________________________________________</t>
  </si>
  <si>
    <t>_________________________________________________________</t>
  </si>
  <si>
    <t>N/C</t>
  </si>
  <si>
    <t>Calificacion de los modulos</t>
  </si>
  <si>
    <t>Curso de:________________________________</t>
  </si>
  <si>
    <t>Fecha de Inicio__________________________</t>
  </si>
  <si>
    <t>Manejo de Programas de Oficina E Internet</t>
  </si>
  <si>
    <t>Jose Perez</t>
  </si>
  <si>
    <t>Pedro Martines</t>
  </si>
  <si>
    <t>Roberto Rodriguez</t>
  </si>
  <si>
    <t>Alberto Sanchez</t>
  </si>
  <si>
    <t>Miguel  Tejada</t>
  </si>
  <si>
    <t>Maribel Gonzalez</t>
  </si>
  <si>
    <t>Juan Polanco</t>
  </si>
  <si>
    <t>Maria Isabel Rodriguez</t>
  </si>
  <si>
    <t>Jorge Martinez</t>
  </si>
  <si>
    <t xml:space="preserve">Maria  Cuevas </t>
  </si>
  <si>
    <t>90-100 Excelente</t>
  </si>
  <si>
    <t>80-89 Muy Bueno</t>
  </si>
  <si>
    <t>70-79 Bueno</t>
  </si>
  <si>
    <t>60-69 Suficiente</t>
  </si>
  <si>
    <t>0-59 Deficiente</t>
  </si>
  <si>
    <t>Escala para formaci en General</t>
  </si>
  <si>
    <t>Calificacion mas baja del modulo</t>
  </si>
  <si>
    <t>Calificacion mas alta dl modulo</t>
  </si>
  <si>
    <t>Valor maxino y minimo por modulo</t>
  </si>
  <si>
    <t>C = Califica</t>
  </si>
  <si>
    <t>Calificacion</t>
  </si>
  <si>
    <t>Nota</t>
  </si>
  <si>
    <t>Mas Alta</t>
  </si>
  <si>
    <t>Mas Baja</t>
  </si>
  <si>
    <t>Escuela :________________________________</t>
  </si>
  <si>
    <t xml:space="preserve"> </t>
  </si>
  <si>
    <t>Producto</t>
  </si>
  <si>
    <t>Mods</t>
  </si>
  <si>
    <t>Mod1</t>
  </si>
  <si>
    <t>Mod2</t>
  </si>
  <si>
    <t>Mod3</t>
  </si>
  <si>
    <t>Mod4</t>
  </si>
  <si>
    <t xml:space="preserve">    </t>
  </si>
  <si>
    <t>D</t>
  </si>
  <si>
    <t>F</t>
  </si>
  <si>
    <t>calificacion</t>
  </si>
  <si>
    <t>Estrategia de Evaluacion</t>
  </si>
  <si>
    <t>PARTICIPANTES(Apellido y Nombre)</t>
  </si>
  <si>
    <t>CORTORREAL ANALKA YASMERIS</t>
  </si>
  <si>
    <t>DE LA CRUZ BAUTISTA EDWIN JUNIOR</t>
  </si>
  <si>
    <t xml:space="preserve"> DE LEON RAMIREZ YIRDA</t>
  </si>
  <si>
    <t>EUSEBIO DE JESUS YAN CARLOS</t>
  </si>
  <si>
    <t>GOMEZ ENCARNACION BERNARDO ALEXANDER</t>
  </si>
  <si>
    <t>GOMEZ RAMIREZ ALEX</t>
  </si>
  <si>
    <t>HERNANDEZ BRITO SONIA</t>
  </si>
  <si>
    <t>MELLA VASQUEZ JOEL RAMON</t>
  </si>
  <si>
    <t xml:space="preserve"> MERAN LORA PEDRO LUIS</t>
  </si>
  <si>
    <t>NAZARIO ASTACIO JONATHAN</t>
  </si>
  <si>
    <t>PUENTE ALVAREZ EDUARDO ADONIS</t>
  </si>
  <si>
    <t>ROSARIO REYES ANTHONY</t>
  </si>
  <si>
    <t>SANTO LOPEZ FANELY ESTHER</t>
  </si>
  <si>
    <t>UREÑA TEJEDA ANA CRISTINA</t>
  </si>
  <si>
    <t>Modulo 1: FUNCIONES Y FORMATOS CONDICIONALES</t>
  </si>
  <si>
    <t>SI</t>
  </si>
  <si>
    <t>NO</t>
  </si>
  <si>
    <t xml:space="preserve">Entrego </t>
  </si>
  <si>
    <t>Primera Practica</t>
  </si>
  <si>
    <t>Segunda Practica</t>
  </si>
  <si>
    <t>Tercera Practica</t>
  </si>
  <si>
    <t>Cuarta Practica</t>
  </si>
  <si>
    <t>Quita Practica</t>
  </si>
  <si>
    <t>Colegio el Alirante</t>
  </si>
  <si>
    <t>Estudiantes</t>
  </si>
  <si>
    <t>Fecha del mes de Septiembre</t>
  </si>
  <si>
    <t>Asistencia</t>
  </si>
  <si>
    <t>Ausente</t>
  </si>
  <si>
    <t>Excusa</t>
  </si>
  <si>
    <t>Retirado</t>
  </si>
  <si>
    <t>Elias</t>
  </si>
  <si>
    <t>Perez</t>
  </si>
  <si>
    <t>P</t>
  </si>
  <si>
    <t>E</t>
  </si>
  <si>
    <t>R</t>
  </si>
  <si>
    <t>Pedro</t>
  </si>
  <si>
    <t>Lopez</t>
  </si>
  <si>
    <t>Sandy</t>
  </si>
  <si>
    <t>Reyes</t>
  </si>
  <si>
    <t>Fernando</t>
  </si>
  <si>
    <t>Villa</t>
  </si>
  <si>
    <t>Quirico</t>
  </si>
  <si>
    <t>Sencion</t>
  </si>
  <si>
    <t>Sunilda</t>
  </si>
  <si>
    <t>Hernandez</t>
  </si>
  <si>
    <t>Pilar</t>
  </si>
  <si>
    <t>Andre</t>
  </si>
  <si>
    <t>Jeremy</t>
  </si>
  <si>
    <t>Sanchez</t>
  </si>
  <si>
    <t>Kelvin</t>
  </si>
  <si>
    <t>Castro</t>
  </si>
  <si>
    <t>Paloma</t>
  </si>
  <si>
    <t>Hector</t>
  </si>
  <si>
    <t>Silvia</t>
  </si>
  <si>
    <t>Manuel</t>
  </si>
  <si>
    <t>Berro</t>
  </si>
  <si>
    <t>Nino</t>
  </si>
  <si>
    <t>Bravo</t>
  </si>
  <si>
    <t>Jhon</t>
  </si>
  <si>
    <t>Moralez</t>
  </si>
  <si>
    <t>Ramon</t>
  </si>
  <si>
    <t>Valdez</t>
  </si>
  <si>
    <t>Pablo</t>
  </si>
  <si>
    <t>Olmo</t>
  </si>
  <si>
    <t>Victor</t>
  </si>
  <si>
    <t>Suncion SI  con Funcion Y() combinado</t>
  </si>
  <si>
    <t>Faltas</t>
  </si>
  <si>
    <t>Si tienes 3 Faltas y Promedio &lt; 60 , desaprobado</t>
  </si>
  <si>
    <t>Presion arterial sistolica</t>
  </si>
  <si>
    <t>Presion alterial diastolica</t>
  </si>
  <si>
    <t>Categoria</t>
  </si>
  <si>
    <t>Normal</t>
  </si>
  <si>
    <r>
      <t>GERENCIA REGIONAL</t>
    </r>
    <r>
      <rPr>
        <sz val="14"/>
        <color theme="1"/>
        <rFont val="Calibri"/>
        <family val="2"/>
        <scheme val="minor"/>
      </rPr>
      <t>:Central</t>
    </r>
  </si>
  <si>
    <t>FACILITADOR _______________________________</t>
  </si>
  <si>
    <r>
      <t xml:space="preserve">Fecha de Inicio: </t>
    </r>
    <r>
      <rPr>
        <sz val="14"/>
        <color theme="1"/>
        <rFont val="Calibri"/>
        <family val="2"/>
        <scheme val="minor"/>
      </rPr>
      <t>26/04/2021</t>
    </r>
  </si>
  <si>
    <r>
      <t>Fecha de Termino:</t>
    </r>
    <r>
      <rPr>
        <sz val="14"/>
        <color theme="1"/>
        <rFont val="Calibri"/>
        <family val="2"/>
        <scheme val="minor"/>
      </rPr>
      <t>28/05/2021</t>
    </r>
  </si>
  <si>
    <r>
      <t xml:space="preserve">Codigo de la Accion Formativa:  </t>
    </r>
    <r>
      <rPr>
        <sz val="14"/>
        <color theme="1"/>
        <rFont val="Calibri"/>
        <family val="2"/>
        <scheme val="minor"/>
      </rPr>
      <t xml:space="preserve"> 20210704916</t>
    </r>
  </si>
  <si>
    <t>Calificacion segun Competencia/Modulo Instruccional o de Aprendizaje/Materia/curso</t>
  </si>
  <si>
    <t>-</t>
  </si>
  <si>
    <t>Escala para FFP, Diplomado y Carrera Tecnicas Docente</t>
  </si>
  <si>
    <t>Escala de valores para la formacion tecnica en general</t>
  </si>
  <si>
    <t>95-100 Excelente</t>
  </si>
  <si>
    <t>Excelente 90-100</t>
  </si>
  <si>
    <t>90-94 Muy Bueno</t>
  </si>
  <si>
    <t>Muy bueno 80-89</t>
  </si>
  <si>
    <t>80-89 Bueno</t>
  </si>
  <si>
    <t>Bueno 70-79</t>
  </si>
  <si>
    <t>80-84 Suficiente</t>
  </si>
  <si>
    <t>Suficiente 60-69</t>
  </si>
  <si>
    <t>0-79 Deficiente</t>
  </si>
  <si>
    <t>Deficiente 0-59</t>
  </si>
  <si>
    <t>Genero</t>
  </si>
  <si>
    <t>Edad</t>
  </si>
  <si>
    <t>Situacion Laboral</t>
  </si>
  <si>
    <t>Estado Civil</t>
  </si>
  <si>
    <t>Masculino</t>
  </si>
  <si>
    <t>Empleado</t>
  </si>
  <si>
    <t>Soltero</t>
  </si>
  <si>
    <t>Desemoleado</t>
  </si>
  <si>
    <t>Casado</t>
  </si>
  <si>
    <t>Femenino</t>
  </si>
  <si>
    <t>Negocio Propio</t>
  </si>
  <si>
    <t>Desempleado</t>
  </si>
  <si>
    <t>Total Masculino</t>
  </si>
  <si>
    <t>Total Femenino</t>
  </si>
  <si>
    <t>Total Empleado</t>
  </si>
  <si>
    <t>Total  Desempleado</t>
  </si>
  <si>
    <t>No. Masc. Danilo  Femenino</t>
  </si>
  <si>
    <t>Comité Olimpico Dominicano</t>
  </si>
  <si>
    <t>Tipo de Preseas</t>
  </si>
  <si>
    <t>Atleta</t>
  </si>
  <si>
    <t>Medallas</t>
  </si>
  <si>
    <t>Oro</t>
  </si>
  <si>
    <t>Plata</t>
  </si>
  <si>
    <t>Bronce</t>
  </si>
  <si>
    <t>Año</t>
  </si>
  <si>
    <t>Diciplina</t>
  </si>
  <si>
    <t>Ana Perez</t>
  </si>
  <si>
    <t>Maraton</t>
  </si>
  <si>
    <t>Aneudy Rodriguez</t>
  </si>
  <si>
    <t>Pesas</t>
  </si>
  <si>
    <t>Argenis Mora</t>
  </si>
  <si>
    <t>Feleny Morel</t>
  </si>
  <si>
    <t>Saltos Libre</t>
  </si>
  <si>
    <t>Felix Diaz</t>
  </si>
  <si>
    <t>Boxeo</t>
  </si>
  <si>
    <t>Felix Sanchez</t>
  </si>
  <si>
    <t>400 Metro con Vallas</t>
  </si>
  <si>
    <t>Juana Arrendel</t>
  </si>
  <si>
    <t>Salto  Libre</t>
  </si>
  <si>
    <t>Juander Santos</t>
  </si>
  <si>
    <t>Karina Chavez</t>
  </si>
  <si>
    <t>Salto Libre</t>
  </si>
  <si>
    <t>Luguelin Santos</t>
  </si>
  <si>
    <t>Marcos Cuesta</t>
  </si>
  <si>
    <t>Tenis</t>
  </si>
  <si>
    <t>Miguelina Jimenez</t>
  </si>
  <si>
    <t>Nelson Aquino</t>
  </si>
  <si>
    <t>Natacion</t>
  </si>
  <si>
    <t>Santo   Martinez</t>
  </si>
  <si>
    <t>Sunilda Hernandez</t>
  </si>
  <si>
    <t>Victor Estrella</t>
  </si>
  <si>
    <t>Voleibol Femenino</t>
  </si>
  <si>
    <t>Voleivol</t>
  </si>
  <si>
    <t>Wanda Rijo</t>
  </si>
  <si>
    <t>Wilson Castillo</t>
  </si>
  <si>
    <t>Yamil Amparo</t>
  </si>
  <si>
    <t>Gimnasia</t>
  </si>
  <si>
    <t>Yeni sanchez</t>
  </si>
  <si>
    <t>Obtener</t>
  </si>
  <si>
    <t>1.- Cantidad de Atleta</t>
  </si>
  <si>
    <t>7.-Grafica de barra por genero</t>
  </si>
  <si>
    <t>2.-Cantidad de Atleta Por Genero</t>
  </si>
  <si>
    <t>8.-Orden Alfabeticamente</t>
  </si>
  <si>
    <t>3.-Total de Medalla Por genero</t>
  </si>
  <si>
    <t>9.-Total de medalla Por Disciplina</t>
  </si>
  <si>
    <t>4-Total de Medalla por Año(2016,2015,2014,2012,2013)</t>
  </si>
  <si>
    <t>10.-Promedio por genero</t>
  </si>
  <si>
    <t>5.-Total de Medalla por Diciplina(Gimmasia,Pesa,Natacion,Tenis)</t>
  </si>
  <si>
    <t>11.-Promedio por Diciplina</t>
  </si>
  <si>
    <t>6.-Aplicar un Formato condicional por Genero</t>
  </si>
  <si>
    <t>(Natacion, Pesa,Tenis, Gimnasia)</t>
  </si>
  <si>
    <t>1.-Cantidad de Atleta</t>
  </si>
  <si>
    <t>2.-Cantidad de Atletas Por Genro</t>
  </si>
  <si>
    <t>Total de Medallas por Genero</t>
  </si>
  <si>
    <t>Tota Femenino</t>
  </si>
  <si>
    <t>Tota Masculino</t>
  </si>
  <si>
    <t>Tota de Medallas por Años(2016,2015,2014,2012,2013)</t>
  </si>
  <si>
    <t>Años</t>
  </si>
  <si>
    <t>Importadora de Coco Silvio (COCOSIL SRL)</t>
  </si>
  <si>
    <t>Apelllido</t>
  </si>
  <si>
    <t>Posicion</t>
  </si>
  <si>
    <t>Sueldo</t>
  </si>
  <si>
    <t>Aumento</t>
  </si>
  <si>
    <t>Sueldo Actual</t>
  </si>
  <si>
    <t>Total por puesto</t>
  </si>
  <si>
    <t>Juan</t>
  </si>
  <si>
    <t>Acosta</t>
  </si>
  <si>
    <t>Gerente</t>
  </si>
  <si>
    <t>Peña</t>
  </si>
  <si>
    <t>Supervisor</t>
  </si>
  <si>
    <t>Predro</t>
  </si>
  <si>
    <t>Baez</t>
  </si>
  <si>
    <t>Miguel</t>
  </si>
  <si>
    <t>Ayudante</t>
  </si>
  <si>
    <t>Sonia</t>
  </si>
  <si>
    <t>Vivian</t>
  </si>
  <si>
    <t>Melody</t>
  </si>
  <si>
    <t>Santos</t>
  </si>
  <si>
    <t>Ray</t>
  </si>
  <si>
    <t>Sepulveda</t>
  </si>
  <si>
    <t>Loro</t>
  </si>
  <si>
    <t>Bello</t>
  </si>
  <si>
    <t>Patricia</t>
  </si>
  <si>
    <t>Cueva</t>
  </si>
  <si>
    <t>Jhony</t>
  </si>
  <si>
    <t>Aguaviva</t>
  </si>
  <si>
    <t>Rene</t>
  </si>
  <si>
    <t>Polonco</t>
  </si>
  <si>
    <t>Julian</t>
  </si>
  <si>
    <t>Tony</t>
  </si>
  <si>
    <t>Selval</t>
  </si>
  <si>
    <t>Virgilio</t>
  </si>
  <si>
    <t>Meran</t>
  </si>
  <si>
    <t>Anthony</t>
  </si>
  <si>
    <t>Wanda</t>
  </si>
  <si>
    <t>Cruz</t>
  </si>
  <si>
    <t>Noemi</t>
  </si>
  <si>
    <t>Obtener usanso Si anidados</t>
  </si>
  <si>
    <t>1.-El aumneto por posicion</t>
  </si>
  <si>
    <t>2.-Sueldo Actual</t>
  </si>
  <si>
    <t>Total Gerentes</t>
  </si>
  <si>
    <t>Total Supervisores</t>
  </si>
  <si>
    <t>Tota Vendedores</t>
  </si>
  <si>
    <t>Total Ayudantes</t>
  </si>
  <si>
    <t>1ra. Dosis</t>
  </si>
  <si>
    <t>2da. Dosis</t>
  </si>
  <si>
    <t>3ra. Dosis</t>
  </si>
  <si>
    <t>Imunizacion</t>
  </si>
  <si>
    <t>Vacunas Aplicadas</t>
  </si>
  <si>
    <t>Alex</t>
  </si>
  <si>
    <t>Ana</t>
  </si>
  <si>
    <t>Edwian</t>
  </si>
  <si>
    <t>Bernaldo</t>
  </si>
  <si>
    <t>Joel</t>
  </si>
  <si>
    <t>Maria</t>
  </si>
  <si>
    <t>Optima</t>
  </si>
  <si>
    <t>"=SUMAR.SI(H5:H25;"2016";D5:D25)</t>
  </si>
  <si>
    <t>"=CONTAR.SI(C5:C25;"Femenino")</t>
  </si>
  <si>
    <t>"=SUMAR.SI(J5:J43;"Pan";K5:K43)</t>
  </si>
  <si>
    <t>"=SUMAR.SI(J5:J43;"Mango";K5:K43)</t>
  </si>
  <si>
    <t>"=CONTAR.SI(K5:K44;"Agua")</t>
  </si>
  <si>
    <t>"=CONTARA(A5:A24)</t>
  </si>
  <si>
    <t>"=SUMAR.SI(B5:B25;"Femenino";C5:C25)</t>
  </si>
  <si>
    <t>"=SUMAR.SI(G5:G25;"2015";C5:C25)</t>
  </si>
  <si>
    <t>Playa</t>
  </si>
  <si>
    <t>No. Masc. Playa</t>
  </si>
  <si>
    <t>Cine</t>
  </si>
  <si>
    <t>Preferencia de Salida</t>
  </si>
  <si>
    <t>Jose</t>
  </si>
  <si>
    <t>Alberto</t>
  </si>
  <si>
    <t>Juana</t>
  </si>
  <si>
    <t>Miguelina</t>
  </si>
  <si>
    <t>Felix</t>
  </si>
  <si>
    <t>Martin</t>
  </si>
  <si>
    <t>"=CONCATENAR(I5;" ";H5)</t>
  </si>
  <si>
    <t>"=CONCATENAR(H5; " ";I5)</t>
  </si>
  <si>
    <t>&amp;</t>
  </si>
  <si>
    <t>Operaciones Básicas</t>
  </si>
  <si>
    <t>Cantidad 1</t>
  </si>
  <si>
    <t>Cantidad 2</t>
  </si>
  <si>
    <t>Sumar</t>
  </si>
  <si>
    <t>Restar</t>
  </si>
  <si>
    <t>Multiplicar</t>
  </si>
  <si>
    <t>Dividir</t>
  </si>
  <si>
    <t>Almacenes el Barato</t>
  </si>
  <si>
    <t>Precio</t>
  </si>
  <si>
    <t>Cantidad</t>
  </si>
  <si>
    <t>Subtotal</t>
  </si>
  <si>
    <t>Ajo</t>
  </si>
  <si>
    <t>Ají</t>
  </si>
  <si>
    <t>Mantequilla</t>
  </si>
  <si>
    <t>Barceló</t>
  </si>
  <si>
    <t>Salsa</t>
  </si>
  <si>
    <t>Arenque</t>
  </si>
  <si>
    <t>Bacalao</t>
  </si>
  <si>
    <t>Maní</t>
  </si>
  <si>
    <t>Cebolla</t>
  </si>
  <si>
    <t>Total</t>
  </si>
  <si>
    <t>Operación</t>
  </si>
  <si>
    <t>Cantidad  1</t>
  </si>
  <si>
    <t>Cantidadn 2</t>
  </si>
  <si>
    <t>Resultados</t>
  </si>
  <si>
    <t>Nomina del mes de octubre</t>
  </si>
  <si>
    <t>Almacenes Silvio</t>
  </si>
  <si>
    <t>Nombres</t>
  </si>
  <si>
    <t>Dias trabajados</t>
  </si>
  <si>
    <t>Pagados por dias</t>
  </si>
  <si>
    <t>Altagracia</t>
  </si>
  <si>
    <t>Diego</t>
  </si>
  <si>
    <t>Melvin</t>
  </si>
  <si>
    <t>Samuel</t>
  </si>
  <si>
    <t>Funcio Y() con la funcion si()</t>
  </si>
  <si>
    <t>Funcion y()</t>
  </si>
  <si>
    <t>FUNCION Y() CON LA FUNCION SI()</t>
  </si>
  <si>
    <t xml:space="preserve">FUNCION O() </t>
  </si>
  <si>
    <t>V</t>
  </si>
  <si>
    <t>Estado de cuenta</t>
  </si>
  <si>
    <t>Aprobacion de curso</t>
  </si>
  <si>
    <t>Pago</t>
  </si>
  <si>
    <t>Aprobado</t>
  </si>
  <si>
    <t>Derecho a  Cerificado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</si>
</sst>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[$RD$-1C0A]* #,##0.00_);_([$RD$-1C0A]* \(#,##0.00\);_([$RD$-1C0A]* &quot;-&quot;??_);_(@_)"/>
    <numFmt numFmtId="168" formatCode="_-[$RD$-1C0A]* #,##0.00_-;\-[$RD$-1C0A]* #,##0.00_-;_-[$RD$-1C0A]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17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Times New Roman"/>
      <family val="1"/>
    </font>
    <font>
      <sz val="12"/>
      <color theme="1"/>
      <name val="Times New Roman"/>
      <family val="1"/>
    </font>
    <font>
      <b/>
      <sz val="28"/>
      <color theme="8" tint="-0.499984740745262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734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/>
      <diagonal/>
    </border>
    <border>
      <left/>
      <right style="medium">
        <color theme="5" tint="-0.499984740745262"/>
      </right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74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20" borderId="0" applyNumberFormat="0" applyBorder="0" applyAlignment="0" applyProtection="0"/>
    <xf numFmtId="0" fontId="13" fillId="21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0" fontId="16" fillId="23" borderId="7" applyNumberFormat="0" applyAlignment="0" applyProtection="0"/>
    <xf numFmtId="0" fontId="17" fillId="0" borderId="9" applyNumberFormat="0" applyFill="0" applyAlignment="0" applyProtection="0"/>
    <xf numFmtId="0" fontId="18" fillId="24" borderId="10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2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2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23" fillId="0" borderId="0"/>
    <xf numFmtId="0" fontId="24" fillId="0" borderId="0" applyFill="0" applyBorder="0">
      <alignment wrapText="1"/>
    </xf>
    <xf numFmtId="0" fontId="1" fillId="0" borderId="0"/>
    <xf numFmtId="0" fontId="25" fillId="50" borderId="0" applyNumberFormat="0" applyProtection="0">
      <alignment horizontal="left" wrapText="1" indent="4"/>
    </xf>
    <xf numFmtId="0" fontId="24" fillId="50" borderId="0" applyNumberFormat="0" applyProtection="0">
      <alignment horizontal="left" wrapText="1" indent="4"/>
    </xf>
    <xf numFmtId="0" fontId="21" fillId="0" borderId="0"/>
    <xf numFmtId="0" fontId="21" fillId="51" borderId="0" applyNumberFormat="0" applyBorder="0" applyProtection="0"/>
    <xf numFmtId="0" fontId="1" fillId="12" borderId="0"/>
    <xf numFmtId="0" fontId="1" fillId="52" borderId="11"/>
    <xf numFmtId="0" fontId="1" fillId="12" borderId="16"/>
    <xf numFmtId="0" fontId="1" fillId="0" borderId="0"/>
    <xf numFmtId="0" fontId="1" fillId="12" borderId="0"/>
    <xf numFmtId="0" fontId="1" fillId="52" borderId="11"/>
    <xf numFmtId="0" fontId="1" fillId="12" borderId="16"/>
    <xf numFmtId="0" fontId="1" fillId="0" borderId="0"/>
    <xf numFmtId="0" fontId="26" fillId="0" borderId="0" applyNumberFormat="0" applyFill="0" applyBorder="0" applyAlignment="0" applyProtection="0"/>
    <xf numFmtId="0" fontId="1" fillId="12" borderId="0"/>
    <xf numFmtId="0" fontId="1" fillId="52" borderId="11"/>
    <xf numFmtId="0" fontId="1" fillId="12" borderId="16"/>
    <xf numFmtId="0" fontId="27" fillId="0" borderId="0" applyNumberForma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9" fillId="0" borderId="5" applyNumberFormat="0" applyFill="0" applyAlignment="0" applyProtection="0"/>
    <xf numFmtId="165" fontId="23" fillId="0" borderId="0" applyFont="0" applyFill="0" applyBorder="0" applyAlignment="0" applyProtection="0"/>
    <xf numFmtId="0" fontId="23" fillId="25" borderId="11" applyNumberFormat="0" applyFont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1" xfId="0" applyBorder="1"/>
    <xf numFmtId="0" fontId="4" fillId="0" borderId="0" xfId="0" applyFont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3" borderId="1" xfId="0" applyFont="1" applyFill="1" applyBorder="1"/>
    <xf numFmtId="165" fontId="4" fillId="13" borderId="1" xfId="1" applyFont="1" applyFill="1" applyBorder="1"/>
    <xf numFmtId="165" fontId="3" fillId="15" borderId="2" xfId="0" applyNumberFormat="1" applyFont="1" applyFill="1" applyBorder="1"/>
    <xf numFmtId="166" fontId="4" fillId="13" borderId="1" xfId="1" applyNumberFormat="1" applyFont="1" applyFill="1" applyBorder="1"/>
    <xf numFmtId="0" fontId="3" fillId="14" borderId="2" xfId="0" applyFont="1" applyFill="1" applyBorder="1"/>
    <xf numFmtId="166" fontId="3" fillId="15" borderId="2" xfId="1" applyNumberFormat="1" applyFont="1" applyFill="1" applyBorder="1"/>
    <xf numFmtId="0" fontId="5" fillId="0" borderId="1" xfId="0" applyFont="1" applyBorder="1"/>
    <xf numFmtId="0" fontId="5" fillId="0" borderId="0" xfId="0" applyFont="1"/>
    <xf numFmtId="0" fontId="6" fillId="16" borderId="1" xfId="0" applyFont="1" applyFill="1" applyBorder="1"/>
    <xf numFmtId="0" fontId="5" fillId="9" borderId="2" xfId="0" applyFont="1" applyFill="1" applyBorder="1"/>
    <xf numFmtId="0" fontId="5" fillId="12" borderId="1" xfId="0" applyFont="1" applyFill="1" applyBorder="1"/>
    <xf numFmtId="0" fontId="6" fillId="17" borderId="1" xfId="0" applyFont="1" applyFill="1" applyBorder="1"/>
    <xf numFmtId="0" fontId="5" fillId="18" borderId="3" xfId="0" applyFont="1" applyFill="1" applyBorder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5" fillId="13" borderId="0" xfId="0" applyFont="1" applyFill="1" applyBorder="1"/>
    <xf numFmtId="0" fontId="6" fillId="18" borderId="1" xfId="0" applyFont="1" applyFill="1" applyBorder="1"/>
    <xf numFmtId="0" fontId="6" fillId="18" borderId="3" xfId="0" applyFont="1" applyFill="1" applyBorder="1"/>
    <xf numFmtId="0" fontId="5" fillId="13" borderId="0" xfId="0" applyFont="1" applyFill="1"/>
    <xf numFmtId="0" fontId="6" fillId="13" borderId="0" xfId="0" applyFont="1" applyFill="1" applyBorder="1"/>
    <xf numFmtId="0" fontId="5" fillId="0" borderId="0" xfId="0" applyFont="1" applyFill="1" applyBorder="1"/>
    <xf numFmtId="0" fontId="6" fillId="0" borderId="2" xfId="0" applyFont="1" applyFill="1" applyBorder="1"/>
    <xf numFmtId="0" fontId="6" fillId="0" borderId="0" xfId="0" applyFont="1" applyFill="1" applyBorder="1"/>
    <xf numFmtId="0" fontId="6" fillId="16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31" fillId="0" borderId="18" xfId="0" applyFont="1" applyBorder="1"/>
    <xf numFmtId="0" fontId="29" fillId="0" borderId="19" xfId="0" applyFont="1" applyBorder="1" applyAlignment="1">
      <alignment horizontal="center"/>
    </xf>
    <xf numFmtId="0" fontId="28" fillId="0" borderId="0" xfId="0" applyFont="1"/>
    <xf numFmtId="0" fontId="28" fillId="0" borderId="1" xfId="0" applyFont="1" applyBorder="1"/>
    <xf numFmtId="0" fontId="31" fillId="0" borderId="1" xfId="0" applyFont="1" applyBorder="1"/>
    <xf numFmtId="0" fontId="31" fillId="0" borderId="14" xfId="0" applyFont="1" applyBorder="1"/>
    <xf numFmtId="0" fontId="21" fillId="51" borderId="0" xfId="47"/>
    <xf numFmtId="0" fontId="1" fillId="52" borderId="11" xfId="49"/>
    <xf numFmtId="0" fontId="1" fillId="12" borderId="17" xfId="48" applyBorder="1"/>
    <xf numFmtId="0" fontId="1" fillId="52" borderId="15" xfId="49" applyBorder="1"/>
    <xf numFmtId="0" fontId="30" fillId="0" borderId="1" xfId="0" applyFont="1" applyBorder="1" applyAlignment="1">
      <alignment horizontal="center" vertical="center" wrapText="1"/>
    </xf>
    <xf numFmtId="0" fontId="29" fillId="0" borderId="1" xfId="0" applyFont="1" applyBorder="1"/>
    <xf numFmtId="0" fontId="29" fillId="16" borderId="1" xfId="0" applyFont="1" applyFill="1" applyBorder="1" applyAlignment="1">
      <alignment horizontal="center"/>
    </xf>
    <xf numFmtId="166" fontId="3" fillId="14" borderId="2" xfId="0" applyNumberFormat="1" applyFont="1" applyFill="1" applyBorder="1"/>
    <xf numFmtId="0" fontId="5" fillId="3" borderId="1" xfId="0" applyFont="1" applyFill="1" applyBorder="1"/>
    <xf numFmtId="0" fontId="5" fillId="13" borderId="1" xfId="0" applyFont="1" applyFill="1" applyBorder="1"/>
    <xf numFmtId="165" fontId="5" fillId="12" borderId="1" xfId="1" applyFont="1" applyFill="1" applyBorder="1"/>
    <xf numFmtId="0" fontId="29" fillId="0" borderId="1" xfId="0" applyFont="1" applyBorder="1" applyAlignment="1">
      <alignment horizontal="center"/>
    </xf>
    <xf numFmtId="37" fontId="28" fillId="3" borderId="1" xfId="1" applyNumberFormat="1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/>
    </xf>
    <xf numFmtId="0" fontId="0" fillId="13" borderId="0" xfId="0" applyFill="1"/>
    <xf numFmtId="0" fontId="3" fillId="53" borderId="1" xfId="0" applyFont="1" applyFill="1" applyBorder="1" applyAlignment="1"/>
    <xf numFmtId="0" fontId="32" fillId="53" borderId="13" xfId="0" applyFont="1" applyFill="1" applyBorder="1" applyAlignment="1">
      <alignment horizontal="center"/>
    </xf>
    <xf numFmtId="0" fontId="32" fillId="53" borderId="1" xfId="0" applyFont="1" applyFill="1" applyBorder="1" applyAlignment="1">
      <alignment horizontal="center"/>
    </xf>
    <xf numFmtId="14" fontId="0" fillId="0" borderId="23" xfId="0" applyNumberFormat="1" applyBorder="1" applyAlignment="1">
      <alignment vertical="center"/>
    </xf>
    <xf numFmtId="14" fontId="0" fillId="0" borderId="24" xfId="0" applyNumberFormat="1" applyBorder="1" applyAlignment="1">
      <alignment horizontal="center" vertical="center" textRotation="180" wrapText="1"/>
    </xf>
    <xf numFmtId="14" fontId="0" fillId="0" borderId="25" xfId="0" applyNumberFormat="1" applyBorder="1" applyAlignment="1">
      <alignment horizontal="center" vertical="center" textRotation="180"/>
    </xf>
    <xf numFmtId="14" fontId="0" fillId="0" borderId="26" xfId="0" applyNumberFormat="1" applyBorder="1" applyAlignment="1">
      <alignment horizontal="center" vertical="center" textRotation="180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13" borderId="1" xfId="0" applyFill="1" applyBorder="1"/>
    <xf numFmtId="0" fontId="28" fillId="0" borderId="0" xfId="0" applyFont="1" applyBorder="1"/>
    <xf numFmtId="0" fontId="0" fillId="0" borderId="0" xfId="0" applyFill="1" applyBorder="1"/>
    <xf numFmtId="0" fontId="3" fillId="53" borderId="1" xfId="0" applyFont="1" applyFill="1" applyBorder="1" applyAlignment="1">
      <alignment horizontal="center" vertical="center" wrapText="1"/>
    </xf>
    <xf numFmtId="0" fontId="34" fillId="0" borderId="0" xfId="0" applyFont="1"/>
    <xf numFmtId="0" fontId="33" fillId="0" borderId="0" xfId="0" applyFont="1"/>
    <xf numFmtId="0" fontId="33" fillId="0" borderId="19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1" xfId="0" applyFont="1" applyBorder="1" applyAlignment="1">
      <alignment horizontal="center"/>
    </xf>
    <xf numFmtId="166" fontId="34" fillId="0" borderId="1" xfId="1" applyNumberFormat="1" applyFont="1" applyBorder="1" applyAlignment="1">
      <alignment horizontal="center"/>
    </xf>
    <xf numFmtId="166" fontId="34" fillId="16" borderId="1" xfId="1" applyNumberFormat="1" applyFont="1" applyFill="1" applyBorder="1" applyAlignment="1">
      <alignment horizontal="center"/>
    </xf>
    <xf numFmtId="166" fontId="34" fillId="0" borderId="0" xfId="0" applyNumberFormat="1" applyFont="1"/>
    <xf numFmtId="0" fontId="2" fillId="54" borderId="1" xfId="0" applyFont="1" applyFill="1" applyBorder="1"/>
    <xf numFmtId="0" fontId="2" fillId="54" borderId="1" xfId="0" applyFont="1" applyFill="1" applyBorder="1" applyAlignment="1">
      <alignment horizontal="center"/>
    </xf>
    <xf numFmtId="0" fontId="36" fillId="0" borderId="0" xfId="0" applyFont="1"/>
    <xf numFmtId="0" fontId="32" fillId="55" borderId="1" xfId="0" applyFont="1" applyFill="1" applyBorder="1" applyAlignment="1">
      <alignment horizontal="center"/>
    </xf>
    <xf numFmtId="0" fontId="36" fillId="0" borderId="1" xfId="0" applyFont="1" applyBorder="1"/>
    <xf numFmtId="0" fontId="36" fillId="0" borderId="1" xfId="0" applyFont="1" applyBorder="1" applyAlignment="1">
      <alignment horizontal="center"/>
    </xf>
    <xf numFmtId="0" fontId="36" fillId="0" borderId="31" xfId="0" applyFont="1" applyBorder="1"/>
    <xf numFmtId="0" fontId="36" fillId="0" borderId="31" xfId="0" applyFont="1" applyBorder="1" applyAlignment="1">
      <alignment horizontal="center"/>
    </xf>
    <xf numFmtId="0" fontId="36" fillId="0" borderId="0" xfId="0" applyFont="1" applyAlignment="1">
      <alignment horizontal="left"/>
    </xf>
    <xf numFmtId="0" fontId="6" fillId="56" borderId="1" xfId="0" applyFont="1" applyFill="1" applyBorder="1" applyAlignment="1">
      <alignment horizontal="center"/>
    </xf>
    <xf numFmtId="167" fontId="36" fillId="0" borderId="1" xfId="73" applyNumberFormat="1" applyFont="1" applyBorder="1"/>
    <xf numFmtId="43" fontId="36" fillId="0" borderId="1" xfId="73" applyFont="1" applyBorder="1"/>
    <xf numFmtId="165" fontId="36" fillId="0" borderId="1" xfId="0" applyNumberFormat="1" applyFont="1" applyBorder="1"/>
    <xf numFmtId="0" fontId="6" fillId="0" borderId="1" xfId="0" applyFont="1" applyBorder="1"/>
    <xf numFmtId="9" fontId="36" fillId="0" borderId="1" xfId="0" applyNumberFormat="1" applyFont="1" applyBorder="1"/>
    <xf numFmtId="43" fontId="36" fillId="0" borderId="1" xfId="0" applyNumberFormat="1" applyFont="1" applyBorder="1"/>
    <xf numFmtId="9" fontId="36" fillId="0" borderId="0" xfId="72" applyFont="1"/>
    <xf numFmtId="167" fontId="32" fillId="0" borderId="33" xfId="0" applyNumberFormat="1" applyFont="1" applyBorder="1"/>
    <xf numFmtId="167" fontId="36" fillId="0" borderId="0" xfId="0" applyNumberFormat="1" applyFont="1"/>
    <xf numFmtId="43" fontId="36" fillId="0" borderId="0" xfId="0" applyNumberFormat="1" applyFont="1"/>
    <xf numFmtId="10" fontId="36" fillId="0" borderId="0" xfId="0" applyNumberFormat="1" applyFo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1" fillId="0" borderId="1" xfId="0" applyFont="1" applyFill="1" applyBorder="1"/>
    <xf numFmtId="0" fontId="0" fillId="0" borderId="0" xfId="0" applyFill="1"/>
    <xf numFmtId="165" fontId="0" fillId="0" borderId="1" xfId="1" applyFont="1" applyBorder="1"/>
    <xf numFmtId="0" fontId="0" fillId="52" borderId="15" xfId="49" applyFont="1" applyBorder="1"/>
    <xf numFmtId="0" fontId="0" fillId="52" borderId="11" xfId="49" applyFont="1"/>
    <xf numFmtId="0" fontId="29" fillId="0" borderId="1" xfId="0" applyFont="1" applyBorder="1" applyAlignment="1">
      <alignment horizontal="center" vertical="center"/>
    </xf>
    <xf numFmtId="0" fontId="33" fillId="55" borderId="34" xfId="0" applyFont="1" applyFill="1" applyBorder="1"/>
    <xf numFmtId="2" fontId="0" fillId="12" borderId="34" xfId="0" applyNumberFormat="1" applyFill="1" applyBorder="1"/>
    <xf numFmtId="0" fontId="0" fillId="57" borderId="0" xfId="0" applyFill="1"/>
    <xf numFmtId="168" fontId="0" fillId="0" borderId="0" xfId="0" applyNumberFormat="1"/>
    <xf numFmtId="0" fontId="0" fillId="58" borderId="0" xfId="0" applyFill="1"/>
    <xf numFmtId="168" fontId="0" fillId="58" borderId="0" xfId="0" applyNumberFormat="1" applyFill="1"/>
    <xf numFmtId="0" fontId="0" fillId="59" borderId="0" xfId="0" applyFill="1"/>
    <xf numFmtId="0" fontId="0" fillId="0" borderId="36" xfId="0" applyBorder="1"/>
    <xf numFmtId="0" fontId="0" fillId="0" borderId="37" xfId="0" applyBorder="1"/>
    <xf numFmtId="0" fontId="0" fillId="0" borderId="39" xfId="0" applyBorder="1"/>
    <xf numFmtId="0" fontId="0" fillId="0" borderId="32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51" xfId="0" applyBorder="1"/>
    <xf numFmtId="0" fontId="0" fillId="0" borderId="52" xfId="0" applyBorder="1"/>
    <xf numFmtId="0" fontId="0" fillId="0" borderId="54" xfId="0" applyBorder="1"/>
    <xf numFmtId="0" fontId="0" fillId="0" borderId="56" xfId="0" applyBorder="1"/>
    <xf numFmtId="0" fontId="0" fillId="0" borderId="57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56" borderId="0" xfId="0" applyFill="1" applyAlignment="1">
      <alignment horizontal="center"/>
    </xf>
    <xf numFmtId="168" fontId="0" fillId="56" borderId="0" xfId="0" applyNumberFormat="1" applyFill="1"/>
    <xf numFmtId="0" fontId="30" fillId="0" borderId="0" xfId="0" applyFont="1" applyBorder="1" applyAlignment="1">
      <alignment horizontal="center" vertical="center" wrapText="1"/>
    </xf>
    <xf numFmtId="0" fontId="0" fillId="60" borderId="0" xfId="0" applyFill="1" applyAlignment="1">
      <alignment horizontal="center"/>
    </xf>
    <xf numFmtId="0" fontId="0" fillId="61" borderId="0" xfId="0" applyFill="1" applyAlignment="1">
      <alignment horizontal="center"/>
    </xf>
    <xf numFmtId="0" fontId="37" fillId="0" borderId="0" xfId="0" applyFont="1" applyAlignment="1">
      <alignment horizontal="center" vertical="top"/>
    </xf>
    <xf numFmtId="0" fontId="0" fillId="55" borderId="0" xfId="0" applyFill="1" applyAlignment="1">
      <alignment horizontal="center"/>
    </xf>
    <xf numFmtId="0" fontId="0" fillId="55" borderId="35" xfId="0" applyFill="1" applyBorder="1" applyAlignment="1">
      <alignment horizontal="center" vertical="center" wrapText="1"/>
    </xf>
    <xf numFmtId="0" fontId="0" fillId="55" borderId="38" xfId="0" applyFill="1" applyBorder="1" applyAlignment="1">
      <alignment horizontal="center" vertical="center" wrapText="1"/>
    </xf>
    <xf numFmtId="0" fontId="0" fillId="55" borderId="40" xfId="0" applyFill="1" applyBorder="1" applyAlignment="1">
      <alignment horizontal="center" vertical="center" wrapText="1"/>
    </xf>
    <xf numFmtId="0" fontId="0" fillId="57" borderId="42" xfId="0" applyFill="1" applyBorder="1" applyAlignment="1">
      <alignment horizontal="center" vertical="center" wrapText="1"/>
    </xf>
    <xf numFmtId="0" fontId="0" fillId="57" borderId="45" xfId="0" applyFill="1" applyBorder="1" applyAlignment="1">
      <alignment horizontal="center" vertical="center" wrapText="1"/>
    </xf>
    <xf numFmtId="0" fontId="0" fillId="57" borderId="47" xfId="0" applyFill="1" applyBorder="1" applyAlignment="1">
      <alignment horizontal="center" vertical="center" wrapText="1"/>
    </xf>
    <xf numFmtId="0" fontId="0" fillId="54" borderId="50" xfId="0" applyFill="1" applyBorder="1" applyAlignment="1">
      <alignment horizontal="center" vertical="center" wrapText="1"/>
    </xf>
    <xf numFmtId="0" fontId="0" fillId="54" borderId="53" xfId="0" applyFill="1" applyBorder="1" applyAlignment="1">
      <alignment horizontal="center" vertical="center" wrapText="1"/>
    </xf>
    <xf numFmtId="0" fontId="0" fillId="54" borderId="55" xfId="0" applyFill="1" applyBorder="1" applyAlignment="1">
      <alignment horizontal="center" vertical="center" wrapText="1"/>
    </xf>
    <xf numFmtId="0" fontId="0" fillId="17" borderId="58" xfId="0" applyFill="1" applyBorder="1" applyAlignment="1">
      <alignment horizontal="center" vertical="center" wrapText="1"/>
    </xf>
    <xf numFmtId="0" fontId="0" fillId="17" borderId="61" xfId="0" applyFill="1" applyBorder="1" applyAlignment="1">
      <alignment horizontal="center" vertical="center" wrapText="1"/>
    </xf>
    <xf numFmtId="0" fontId="0" fillId="17" borderId="28" xfId="0" applyFill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4" fillId="0" borderId="18" xfId="0" applyFont="1" applyBorder="1"/>
    <xf numFmtId="0" fontId="34" fillId="0" borderId="20" xfId="0" applyFont="1" applyBorder="1"/>
    <xf numFmtId="0" fontId="34" fillId="0" borderId="19" xfId="0" applyFont="1" applyBorder="1"/>
    <xf numFmtId="0" fontId="33" fillId="0" borderId="13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14" xfId="0" applyFont="1" applyBorder="1"/>
    <xf numFmtId="0" fontId="34" fillId="0" borderId="18" xfId="0" applyFont="1" applyBorder="1" applyAlignment="1">
      <alignment horizontal="left"/>
    </xf>
    <xf numFmtId="0" fontId="34" fillId="0" borderId="20" xfId="0" applyFont="1" applyBorder="1" applyAlignment="1">
      <alignment horizontal="left"/>
    </xf>
    <xf numFmtId="0" fontId="34" fillId="0" borderId="19" xfId="0" applyFont="1" applyBorder="1" applyAlignment="1">
      <alignment horizontal="left"/>
    </xf>
    <xf numFmtId="0" fontId="34" fillId="0" borderId="1" xfId="0" applyFont="1" applyBorder="1"/>
    <xf numFmtId="0" fontId="31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8" fillId="0" borderId="1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/>
    </xf>
    <xf numFmtId="0" fontId="29" fillId="0" borderId="14" xfId="0" applyFont="1" applyBorder="1" applyAlignment="1">
      <alignment horizontal="center"/>
    </xf>
    <xf numFmtId="0" fontId="28" fillId="0" borderId="18" xfId="0" applyFont="1" applyBorder="1"/>
    <xf numFmtId="0" fontId="28" fillId="0" borderId="20" xfId="0" applyFont="1" applyBorder="1"/>
    <xf numFmtId="0" fontId="32" fillId="53" borderId="1" xfId="0" applyFont="1" applyFill="1" applyBorder="1" applyAlignment="1">
      <alignment horizontal="center"/>
    </xf>
    <xf numFmtId="0" fontId="3" fillId="53" borderId="13" xfId="0" applyFont="1" applyFill="1" applyBorder="1" applyAlignment="1">
      <alignment horizontal="center" vertical="center" wrapText="1"/>
    </xf>
    <xf numFmtId="0" fontId="3" fillId="53" borderId="14" xfId="0" applyFont="1" applyFill="1" applyBorder="1" applyAlignment="1">
      <alignment horizontal="center" vertical="center" wrapText="1"/>
    </xf>
    <xf numFmtId="0" fontId="3" fillId="53" borderId="1" xfId="0" applyFont="1" applyFill="1" applyBorder="1" applyAlignment="1">
      <alignment horizontal="center" vertical="center" wrapText="1"/>
    </xf>
    <xf numFmtId="0" fontId="33" fillId="3" borderId="18" xfId="0" applyFont="1" applyFill="1" applyBorder="1" applyAlignment="1">
      <alignment horizontal="center"/>
    </xf>
    <xf numFmtId="0" fontId="33" fillId="3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5" fillId="0" borderId="32" xfId="0" applyFont="1" applyBorder="1" applyAlignment="1">
      <alignment horizontal="center"/>
    </xf>
  </cellXfs>
  <cellStyles count="74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3" builtinId="16" customBuiltin="1"/>
    <cellStyle name="Encabezado 1 2" xfId="44" xr:uid="{4FC93A2F-8D26-4458-9DA7-50AAF774E01F}"/>
    <cellStyle name="Encabezado 2 2" xfId="45" xr:uid="{4FE29140-A911-4AC4-9C69-FBC54C96FD4F}"/>
    <cellStyle name="Encabezado 3 2" xfId="47" xr:uid="{1CEE1407-A4FB-4482-85B8-24E124CAEEBB}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GrayCell" xfId="48" xr:uid="{7B70FBE4-2122-4247-9D33-F92641A13DE7}"/>
    <cellStyle name="GrayCell 2" xfId="52" xr:uid="{FAE443B3-9CC8-4CEF-B2BF-855DB525D0BC}"/>
    <cellStyle name="GrayCell 2 2" xfId="57" xr:uid="{BE880412-24A6-4658-BEF3-ECF1F378A823}"/>
    <cellStyle name="Hipervínculo" xfId="56" builtinId="8" customBuiltin="1"/>
    <cellStyle name="Hipervínculo visitado" xfId="60" builtinId="9" customBuiltin="1"/>
    <cellStyle name="Incorrecto" xfId="7" builtinId="27" customBuiltin="1"/>
    <cellStyle name="Millares" xfId="1" builtinId="3"/>
    <cellStyle name="Millares [0] 2" xfId="62" xr:uid="{4A9AD117-8B9A-4B78-95E7-F9983B2C94F1}"/>
    <cellStyle name="Millares 2" xfId="61" xr:uid="{9EFC410F-5B28-4DD6-81C5-DDEC5916B213}"/>
    <cellStyle name="Millares 3" xfId="67" xr:uid="{296DB9BE-F511-4EC5-8450-1BAFE8D52720}"/>
    <cellStyle name="Millares 4" xfId="69" xr:uid="{059D16A9-8603-451F-AE8D-376F5A057BCC}"/>
    <cellStyle name="Millares 5" xfId="73" xr:uid="{75B8E6A5-4314-4A1F-A28C-4C41008EF564}"/>
    <cellStyle name="Moneda [0] 2" xfId="64" xr:uid="{5733375A-B54F-4EF8-A654-181735DBC865}"/>
    <cellStyle name="Moneda 2" xfId="63" xr:uid="{C4DB4D3F-80E1-4CC9-93D5-8C8C51820824}"/>
    <cellStyle name="Moneda 3" xfId="70" xr:uid="{F474E194-AE5A-456A-B61F-7548C416339C}"/>
    <cellStyle name="Moneda 4" xfId="71" xr:uid="{EB468439-0CD9-45FC-BF97-F78268C76DCD}"/>
    <cellStyle name="Neutral" xfId="8" builtinId="28" customBuiltin="1"/>
    <cellStyle name="Normal" xfId="0" builtinId="0"/>
    <cellStyle name="Normal 2" xfId="43" xr:uid="{D2887D9F-B9D0-405F-8987-AA220C239D09}"/>
    <cellStyle name="Normal 2 2" xfId="55" xr:uid="{B432423F-C7C5-4E85-93B8-BB6FBE8BA23E}"/>
    <cellStyle name="Normal 3" xfId="51" xr:uid="{5022D75A-C87D-4691-B845-4F125B4A9F28}"/>
    <cellStyle name="Normal 4" xfId="41" xr:uid="{4389D9C0-1E30-4E61-89C6-B7F97A9DCAC0}"/>
    <cellStyle name="Notas 2" xfId="68" xr:uid="{77210238-78A6-4AAD-91C4-6023EE96F1A9}"/>
    <cellStyle name="OrangeBorder" xfId="50" xr:uid="{1CD1EC21-987E-4FD6-B463-18DDC31F27B6}"/>
    <cellStyle name="OrangeBorder 2" xfId="54" xr:uid="{1F237FCD-9F7F-4DF1-8DBA-8A16ECB256F0}"/>
    <cellStyle name="OrangeBorder 3" xfId="59" xr:uid="{ECE8DEFC-F35B-403E-8081-5EE89B1B985E}"/>
    <cellStyle name="Porcentaje" xfId="72" builtinId="5"/>
    <cellStyle name="Porcentaje 2" xfId="65" xr:uid="{39E34C81-624D-46B6-84A7-90AACA9CB2B1}"/>
    <cellStyle name="Salida" xfId="10" builtinId="21" customBuiltin="1"/>
    <cellStyle name="Texto de advertencia" xfId="14" builtinId="11" customBuiltin="1"/>
    <cellStyle name="Texto de inicio" xfId="42" xr:uid="{7C58B478-BFD7-4E67-899A-6D9AEED18D17}"/>
    <cellStyle name="Texto de la columna A" xfId="46" xr:uid="{564F9A41-8682-4463-B435-739A7B985E3E}"/>
    <cellStyle name="Texto explicativo" xfId="15" builtinId="53" customBuiltin="1"/>
    <cellStyle name="Título" xfId="2" builtinId="15" customBuiltin="1"/>
    <cellStyle name="Título 2 2" xfId="66" xr:uid="{CC0E8B5F-9B7D-4A55-BC30-3F8D3733AA66}"/>
    <cellStyle name="Título 3" xfId="4" builtinId="18" customBuiltin="1"/>
    <cellStyle name="Total" xfId="16" builtinId="25" customBuiltin="1"/>
    <cellStyle name="YellowCell" xfId="49" xr:uid="{BCF250C9-EE6A-4BDE-A3C7-58D61761A4BF}"/>
    <cellStyle name="YellowCell 2" xfId="53" xr:uid="{2F4B3742-790E-45AD-9011-59DD140139C0}"/>
    <cellStyle name="YellowCell 2 2" xfId="58" xr:uid="{E84F16D8-C7A3-497C-BA31-E014C50C4C9A}"/>
  </cellStyles>
  <dxfs count="1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ill>
        <patternFill>
          <bgColor rgb="FF227447"/>
        </patternFill>
      </fill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Interfaz de usuario de Excel" pivot="0" count="7" xr9:uid="{E03DB36E-8C76-4971-B52A-6355B30D2C68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'Impotadora ABC'!$A$27:$A$30</c:f>
              <c:strCache>
                <c:ptCount val="4"/>
                <c:pt idx="0">
                  <c:v>Total Gerentes</c:v>
                </c:pt>
                <c:pt idx="1">
                  <c:v>Total Supervisores</c:v>
                </c:pt>
                <c:pt idx="2">
                  <c:v>Tota Vendedores</c:v>
                </c:pt>
                <c:pt idx="3">
                  <c:v>Total Ayudantes</c:v>
                </c:pt>
              </c:strCache>
            </c:strRef>
          </c:cat>
          <c:val>
            <c:numRef>
              <c:f>'Impotadora ABC'!$B$27:$B$30</c:f>
              <c:numCache>
                <c:formatCode>_(* #,##0.00_);_(* \(#,##0.00\);_(* "-"??_);_(@_)</c:formatCode>
                <c:ptCount val="4"/>
                <c:pt idx="0">
                  <c:v>132000</c:v>
                </c:pt>
                <c:pt idx="1">
                  <c:v>103500</c:v>
                </c:pt>
                <c:pt idx="2">
                  <c:v>117600</c:v>
                </c:pt>
                <c:pt idx="3">
                  <c:v>50400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3-4EBE-B800-1B3E5F4A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7015856"/>
        <c:axId val="507011936"/>
        <c:axId val="0"/>
      </c:bar3DChart>
      <c:catAx>
        <c:axId val="50701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1936"/>
        <c:crosses val="autoZero"/>
        <c:auto val="1"/>
        <c:lblAlgn val="ctr"/>
        <c:lblOffset val="100"/>
        <c:noMultiLvlLbl val="0"/>
      </c:catAx>
      <c:valAx>
        <c:axId val="507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50701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</xdr:row>
      <xdr:rowOff>38100</xdr:rowOff>
    </xdr:from>
    <xdr:to>
      <xdr:col>10</xdr:col>
      <xdr:colOff>628650</xdr:colOff>
      <xdr:row>7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C6B6C0B-F690-44FF-8D22-D239E332B938}"/>
            </a:ext>
          </a:extLst>
        </xdr:cNvPr>
        <xdr:cNvSpPr txBox="1"/>
      </xdr:nvSpPr>
      <xdr:spPr>
        <a:xfrm>
          <a:off x="1057275" y="419100"/>
          <a:ext cx="7191375" cy="1047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6000" b="0">
              <a:solidFill>
                <a:schemeClr val="accent6">
                  <a:lumMod val="75000"/>
                </a:schemeClr>
              </a:solidFill>
            </a:rPr>
            <a:t>Curso Básico de Excel</a:t>
          </a:r>
        </a:p>
      </xdr:txBody>
    </xdr:sp>
    <xdr:clientData/>
  </xdr:twoCellAnchor>
  <xdr:twoCellAnchor>
    <xdr:from>
      <xdr:col>0</xdr:col>
      <xdr:colOff>676275</xdr:colOff>
      <xdr:row>10</xdr:row>
      <xdr:rowOff>161925</xdr:rowOff>
    </xdr:from>
    <xdr:to>
      <xdr:col>11</xdr:col>
      <xdr:colOff>390525</xdr:colOff>
      <xdr:row>20</xdr:row>
      <xdr:rowOff>47625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3F404D-E534-45DB-8FB6-D558231EA3B5}"/>
            </a:ext>
          </a:extLst>
        </xdr:cNvPr>
        <xdr:cNvSpPr txBox="1"/>
      </xdr:nvSpPr>
      <xdr:spPr>
        <a:xfrm>
          <a:off x="676275" y="2066925"/>
          <a:ext cx="8096250" cy="17907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1"/>
            <a:t>Tema</a:t>
          </a:r>
          <a:r>
            <a:rPr lang="es-DO" sz="2400" b="1" baseline="0"/>
            <a:t> 3</a:t>
          </a:r>
          <a:r>
            <a:rPr lang="es-DO" sz="2400" b="1"/>
            <a:t>:Realizar</a:t>
          </a:r>
          <a:r>
            <a:rPr lang="es-DO" sz="2400" b="1" baseline="0"/>
            <a:t>  formulas en hojas de calculo</a:t>
          </a:r>
          <a:r>
            <a:rPr lang="es-DO" sz="2400" baseline="0"/>
            <a:t>: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Manejo de </a:t>
          </a:r>
          <a:r>
            <a:rPr lang="es-DO" sz="2400"/>
            <a:t> fórmulas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/>
            <a:t> </a:t>
          </a:r>
          <a:r>
            <a:rPr lang="es-DO" sz="2400" baseline="0"/>
            <a:t>Funciones Aritméticas </a:t>
          </a:r>
        </a:p>
        <a:p>
          <a:pPr marL="171450" lvl="0" indent="-171450" algn="l">
            <a:buFont typeface="Arial" panose="020B0604020202020204" pitchFamily="34" charset="0"/>
            <a:buChar char="•"/>
          </a:pPr>
          <a:r>
            <a:rPr lang="es-DO" sz="2400" baseline="0"/>
            <a:t> Funciones Lógicas</a:t>
          </a:r>
          <a:endParaRPr lang="es-DO" sz="24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104774</xdr:rowOff>
    </xdr:from>
    <xdr:to>
      <xdr:col>8</xdr:col>
      <xdr:colOff>247650</xdr:colOff>
      <xdr:row>5</xdr:row>
      <xdr:rowOff>47624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CE9D22-8AC4-4E72-9CF2-64ED3D5AE209}"/>
            </a:ext>
          </a:extLst>
        </xdr:cNvPr>
        <xdr:cNvSpPr txBox="1"/>
      </xdr:nvSpPr>
      <xdr:spPr>
        <a:xfrm>
          <a:off x="0" y="104774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Y MIN.SI.CONJUNTO (función MIN.SI.CONJUNTO)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95251</xdr:rowOff>
    </xdr:from>
    <xdr:to>
      <xdr:col>8</xdr:col>
      <xdr:colOff>228601</xdr:colOff>
      <xdr:row>16</xdr:row>
      <xdr:rowOff>228601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F5E4A7A-3BE5-4877-88D6-D0DB24C10ABD}"/>
            </a:ext>
          </a:extLst>
        </xdr:cNvPr>
        <xdr:cNvSpPr txBox="1"/>
      </xdr:nvSpPr>
      <xdr:spPr>
        <a:xfrm>
          <a:off x="38101" y="1524001"/>
          <a:ext cx="6286500" cy="25527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 (función MAX.SI.CONJUNTO) 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MAX.SI.CONJUNTO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MAX.SI.CONJUNTO(rango_máximo; rango_criterios1; criterios1; [rango_criterios2; criterios2];...)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 (función MIN.SI.CONJUNTO)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función MIN.SI.CONJUNTO devuelve el valor máximo entre celdas especificado por un determinado conjunto de condiciones o criterios.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MIN.SI.CONJUNTO(rango_mínimo; rango_criterios1; criterios1; [rango_criterios2; criterios2];...)</a:t>
          </a:r>
        </a:p>
        <a:p>
          <a:endParaRPr lang="es-DO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9525</xdr:rowOff>
    </xdr:from>
    <xdr:to>
      <xdr:col>6</xdr:col>
      <xdr:colOff>314325</xdr:colOff>
      <xdr:row>10</xdr:row>
      <xdr:rowOff>171450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41179AC-AB03-4F8A-85B2-081F9D441869}"/>
            </a:ext>
          </a:extLst>
        </xdr:cNvPr>
        <xdr:cNvSpPr txBox="1"/>
      </xdr:nvSpPr>
      <xdr:spPr>
        <a:xfrm>
          <a:off x="47625" y="581025"/>
          <a:ext cx="4838700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Concatenar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Hay muchas ocasiones usando Excel en las que querrá combinar texto en celdas diferentes. Un ejemplo muy común es que puede tener nombres y apellidos, y desea combinarlos como nombre, apellidos o nombre completo. Afortunadamente, Excel nos permite hacerlo con el signo Y comercial (</a:t>
          </a:r>
          <a:r>
            <a:rPr lang="es-E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&amp;</a:t>
          </a:r>
          <a:r>
            <a:rPr lang="es-E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es-DO" sz="1400">
            <a:effectLst/>
          </a:endParaRP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28574</xdr:rowOff>
    </xdr:from>
    <xdr:to>
      <xdr:col>8</xdr:col>
      <xdr:colOff>266700</xdr:colOff>
      <xdr:row>5</xdr:row>
      <xdr:rowOff>209549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C6C5879-B765-43ED-AB1F-E07A70F2181D}"/>
            </a:ext>
          </a:extLst>
        </xdr:cNvPr>
        <xdr:cNvSpPr txBox="1"/>
      </xdr:nvSpPr>
      <xdr:spPr>
        <a:xfrm>
          <a:off x="19050" y="266699"/>
          <a:ext cx="6343650" cy="1133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endParaRPr lang="es-DO" sz="24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38101</xdr:colOff>
      <xdr:row>6</xdr:row>
      <xdr:rowOff>95250</xdr:rowOff>
    </xdr:from>
    <xdr:to>
      <xdr:col>8</xdr:col>
      <xdr:colOff>257175</xdr:colOff>
      <xdr:row>21</xdr:row>
      <xdr:rowOff>66674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C5D8A17-C992-4CAD-8E20-B3CA7B4E03A0}"/>
            </a:ext>
          </a:extLst>
        </xdr:cNvPr>
        <xdr:cNvSpPr txBox="1"/>
      </xdr:nvSpPr>
      <xdr:spPr>
        <a:xfrm>
          <a:off x="38101" y="1524000"/>
          <a:ext cx="6315074" cy="358139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 (función PRODUCTO)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multiplica todos los números dados como argumentos y devuelve el producto. Por ejemplo, si las celdas A1 y A2 contienen números, puede usar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=PRODUCTO(A1,A2)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para multiplicar esos dos números juntos. También puede realizar la misma operación con el operador matemático multiplique (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); por ejemplo,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PRODUCTO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útil cuando necesita multiplicar varias celdas juntas. Por ejemplo,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=PRODUCTO(A1:A3, C1:C3)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equivale 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=A1 * A2 * A3 * C1 * C2 * C3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PRODUCTO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Es el primer número o intervalo que desea multiplicar.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Son los números o rangos adicionales que desea multiplicar, hasta un máximo de 255 argumentos.</a:t>
          </a:r>
        </a:p>
        <a:p>
          <a:endParaRPr lang="es-DO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468312</xdr:colOff>
      <xdr:row>2</xdr:row>
      <xdr:rowOff>134940</xdr:rowOff>
    </xdr:from>
    <xdr:to>
      <xdr:col>33</xdr:col>
      <xdr:colOff>166687</xdr:colOff>
      <xdr:row>10</xdr:row>
      <xdr:rowOff>127002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CBC0995-F15C-42B2-A811-C04BCAE087D2}"/>
            </a:ext>
          </a:extLst>
        </xdr:cNvPr>
        <xdr:cNvSpPr txBox="1"/>
      </xdr:nvSpPr>
      <xdr:spPr>
        <a:xfrm>
          <a:off x="15978187" y="611190"/>
          <a:ext cx="6556375" cy="132556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24</xdr:col>
      <xdr:colOff>285749</xdr:colOff>
      <xdr:row>12</xdr:row>
      <xdr:rowOff>15875</xdr:rowOff>
    </xdr:from>
    <xdr:to>
      <xdr:col>33</xdr:col>
      <xdr:colOff>47624</xdr:colOff>
      <xdr:row>35</xdr:row>
      <xdr:rowOff>55562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8F453B96-5A6F-42CB-A0CC-BACBF79AFFE4}"/>
            </a:ext>
          </a:extLst>
        </xdr:cNvPr>
        <xdr:cNvSpPr txBox="1"/>
      </xdr:nvSpPr>
      <xdr:spPr>
        <a:xfrm>
          <a:off x="15795624" y="2143125"/>
          <a:ext cx="6619875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=SI(</a:t>
          </a:r>
          <a:r>
            <a:rPr lang="es-MX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J7&lt;=59;"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Califica";"Califica")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285750</xdr:colOff>
      <xdr:row>16</xdr:row>
      <xdr:rowOff>277813</xdr:rowOff>
    </xdr:from>
    <xdr:to>
      <xdr:col>33</xdr:col>
      <xdr:colOff>198437</xdr:colOff>
      <xdr:row>30</xdr:row>
      <xdr:rowOff>82550</xdr:rowOff>
    </xdr:to>
    <xdr:pic>
      <xdr:nvPicPr>
        <xdr:cNvPr id="8" name="Imagen 7" descr="Función SI anidada en Excel - Excel Total">
          <a:extLst>
            <a:ext uri="{FF2B5EF4-FFF2-40B4-BE49-F238E27FC236}">
              <a16:creationId xmlns:a16="http://schemas.microsoft.com/office/drawing/2014/main" id="{73513D6A-AF05-4712-8FAF-E5A8E2C57EC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08625" y="3040063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150812</xdr:colOff>
      <xdr:row>12</xdr:row>
      <xdr:rowOff>7938</xdr:rowOff>
    </xdr:from>
    <xdr:to>
      <xdr:col>34</xdr:col>
      <xdr:colOff>746125</xdr:colOff>
      <xdr:row>20</xdr:row>
      <xdr:rowOff>39688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B0EEAEB-AB1F-493F-B5D9-CCC93EB2EDE1}"/>
            </a:ext>
          </a:extLst>
        </xdr:cNvPr>
        <xdr:cNvSpPr txBox="1"/>
      </xdr:nvSpPr>
      <xdr:spPr>
        <a:xfrm>
          <a:off x="22645687" y="2135188"/>
          <a:ext cx="1357313" cy="14843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30</xdr:col>
      <xdr:colOff>428625</xdr:colOff>
      <xdr:row>16</xdr:row>
      <xdr:rowOff>115095</xdr:rowOff>
    </xdr:from>
    <xdr:to>
      <xdr:col>33</xdr:col>
      <xdr:colOff>150812</xdr:colOff>
      <xdr:row>19</xdr:row>
      <xdr:rowOff>87313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AF18E846-943B-4547-A141-98516DB6F559}"/>
            </a:ext>
          </a:extLst>
        </xdr:cNvPr>
        <xdr:cNvCxnSpPr>
          <a:stCxn id="9" idx="1"/>
        </xdr:cNvCxnSpPr>
      </xdr:nvCxnSpPr>
      <xdr:spPr>
        <a:xfrm flipH="1">
          <a:off x="20637500" y="2877345"/>
          <a:ext cx="2008187" cy="631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206375</xdr:colOff>
      <xdr:row>13</xdr:row>
      <xdr:rowOff>79375</xdr:rowOff>
    </xdr:from>
    <xdr:to>
      <xdr:col>25</xdr:col>
      <xdr:colOff>325438</xdr:colOff>
      <xdr:row>15</xdr:row>
      <xdr:rowOff>63500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624D9B5A-59FC-4BED-9C99-3D7D2BDA7FAE}"/>
            </a:ext>
          </a:extLst>
        </xdr:cNvPr>
        <xdr:cNvCxnSpPr/>
      </xdr:nvCxnSpPr>
      <xdr:spPr>
        <a:xfrm flipV="1">
          <a:off x="16605250" y="2365375"/>
          <a:ext cx="119063" cy="30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468312</xdr:colOff>
      <xdr:row>2</xdr:row>
      <xdr:rowOff>134940</xdr:rowOff>
    </xdr:from>
    <xdr:to>
      <xdr:col>34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89C17E9-7EC5-483B-A536-288D189D112B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25</xdr:col>
      <xdr:colOff>285749</xdr:colOff>
      <xdr:row>12</xdr:row>
      <xdr:rowOff>15875</xdr:rowOff>
    </xdr:from>
    <xdr:to>
      <xdr:col>34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71EB7985-956A-4BE1-970C-ABC154ECA4CC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=Y(C6="si";D6="si";E6="si";F6="si";G6="si")</a:t>
          </a:r>
        </a:p>
        <a:p>
          <a:endParaRPr lang="es-MX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27</xdr:col>
      <xdr:colOff>611187</xdr:colOff>
      <xdr:row>17</xdr:row>
      <xdr:rowOff>7937</xdr:rowOff>
    </xdr:from>
    <xdr:to>
      <xdr:col>33</xdr:col>
      <xdr:colOff>523874</xdr:colOff>
      <xdr:row>30</xdr:row>
      <xdr:rowOff>153987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9CF19D40-A472-42EB-8072-BAFF60BC93B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72062" y="3111500"/>
          <a:ext cx="4484687" cy="2209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33</xdr:col>
      <xdr:colOff>722312</xdr:colOff>
      <xdr:row>13</xdr:row>
      <xdr:rowOff>71438</xdr:rowOff>
    </xdr:from>
    <xdr:to>
      <xdr:col>35</xdr:col>
      <xdr:colOff>730250</xdr:colOff>
      <xdr:row>21</xdr:row>
      <xdr:rowOff>111125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5BDB435-081C-4EB1-9A7A-A8B215B5FF7C}"/>
            </a:ext>
          </a:extLst>
        </xdr:cNvPr>
        <xdr:cNvSpPr txBox="1"/>
      </xdr:nvSpPr>
      <xdr:spPr>
        <a:xfrm>
          <a:off x="22455187" y="2357438"/>
          <a:ext cx="1531938" cy="1492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31</xdr:col>
      <xdr:colOff>238126</xdr:colOff>
      <xdr:row>17</xdr:row>
      <xdr:rowOff>0</xdr:rowOff>
    </xdr:from>
    <xdr:to>
      <xdr:col>33</xdr:col>
      <xdr:colOff>722312</xdr:colOff>
      <xdr:row>20</xdr:row>
      <xdr:rowOff>150813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E07F39A-A0C1-4408-86D9-EC3257E291A8}"/>
            </a:ext>
          </a:extLst>
        </xdr:cNvPr>
        <xdr:cNvCxnSpPr>
          <a:stCxn id="5" idx="1"/>
        </xdr:cNvCxnSpPr>
      </xdr:nvCxnSpPr>
      <xdr:spPr>
        <a:xfrm flipH="1">
          <a:off x="20447001" y="3103563"/>
          <a:ext cx="2008186" cy="627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15</xdr:row>
      <xdr:rowOff>150813</xdr:rowOff>
    </xdr:from>
    <xdr:to>
      <xdr:col>26</xdr:col>
      <xdr:colOff>571500</xdr:colOff>
      <xdr:row>18</xdr:row>
      <xdr:rowOff>63500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1B202E-DE43-4F93-9382-104BE30F0ACF}"/>
            </a:ext>
          </a:extLst>
        </xdr:cNvPr>
        <xdr:cNvCxnSpPr/>
      </xdr:nvCxnSpPr>
      <xdr:spPr>
        <a:xfrm flipH="1">
          <a:off x="16779875" y="2754313"/>
          <a:ext cx="1905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381000</xdr:colOff>
      <xdr:row>13</xdr:row>
      <xdr:rowOff>111125</xdr:rowOff>
    </xdr:from>
    <xdr:to>
      <xdr:col>26</xdr:col>
      <xdr:colOff>754063</xdr:colOff>
      <xdr:row>15</xdr:row>
      <xdr:rowOff>87313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D7BEE27-F8DE-4D13-BD20-1456B2DDFFB9}"/>
            </a:ext>
          </a:extLst>
        </xdr:cNvPr>
        <xdr:cNvCxnSpPr/>
      </xdr:nvCxnSpPr>
      <xdr:spPr>
        <a:xfrm flipH="1" flipV="1">
          <a:off x="16779875" y="2397125"/>
          <a:ext cx="373063" cy="2936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66675</xdr:rowOff>
    </xdr:from>
    <xdr:to>
      <xdr:col>14</xdr:col>
      <xdr:colOff>457200</xdr:colOff>
      <xdr:row>11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D0AD703-8751-430D-8A89-B33DB0E9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2925" y="447675"/>
          <a:ext cx="4267200" cy="1724025"/>
        </a:xfrm>
        <a:prstGeom prst="rect">
          <a:avLst/>
        </a:prstGeom>
      </xdr:spPr>
    </xdr:pic>
    <xdr:clientData/>
  </xdr:twoCellAnchor>
  <xdr:twoCellAnchor>
    <xdr:from>
      <xdr:col>1</xdr:col>
      <xdr:colOff>200024</xdr:colOff>
      <xdr:row>2</xdr:row>
      <xdr:rowOff>47624</xdr:rowOff>
    </xdr:from>
    <xdr:to>
      <xdr:col>8</xdr:col>
      <xdr:colOff>485775</xdr:colOff>
      <xdr:row>27</xdr:row>
      <xdr:rowOff>95249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A179A01-040C-42EA-8B12-70C44ABF5357}"/>
            </a:ext>
          </a:extLst>
        </xdr:cNvPr>
        <xdr:cNvSpPr txBox="1"/>
      </xdr:nvSpPr>
      <xdr:spPr>
        <a:xfrm>
          <a:off x="962024" y="428624"/>
          <a:ext cx="6924676" cy="48101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(</a:t>
          </a:r>
          <a:r>
            <a:rPr lang="es-DO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Y</a:t>
          </a:r>
          <a:r>
            <a:rPr lang="es-DO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18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18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18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18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todas las condiciones de una prueba son VERDADERAS.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Y(A2&gt;1,A2&lt;100)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modo, muestra FALSO.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=SI(Y(A2&lt;A3,A2&lt;100),A2,"El valor está fuera del rango")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A3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=SI(Y(A3&gt;1,A3&lt;100),A3,"El valor está fuera del rango")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es superior a 1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un mensaje. Puede sustituir cualquier mensaje de su elección.</a:t>
          </a:r>
        </a:p>
        <a:p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142874</xdr:rowOff>
    </xdr:from>
    <xdr:to>
      <xdr:col>10</xdr:col>
      <xdr:colOff>419100</xdr:colOff>
      <xdr:row>30</xdr:row>
      <xdr:rowOff>38099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11C4E2-DCD4-4FFD-8FD6-9810997B719D}"/>
            </a:ext>
          </a:extLst>
        </xdr:cNvPr>
        <xdr:cNvSpPr txBox="1"/>
      </xdr:nvSpPr>
      <xdr:spPr>
        <a:xfrm>
          <a:off x="1095375" y="333374"/>
          <a:ext cx="6943725" cy="541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(</a:t>
          </a:r>
          <a:r>
            <a:rPr lang="es-DO" sz="2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función O</a:t>
          </a:r>
          <a:r>
            <a:rPr lang="es-DO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s-DO" sz="2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para Microsoft 365 Excel para Microsoft 365 para Mac Excel para la Web </a:t>
          </a:r>
          <a:r>
            <a:rPr lang="es-DO" sz="2400" b="0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Más...</a:t>
          </a:r>
          <a:endParaRPr lang="es-DO" sz="2400" i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la función </a:t>
          </a:r>
          <a:r>
            <a:rPr lang="es-DO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una de las </a:t>
          </a:r>
          <a:r>
            <a:rPr lang="es-DO" sz="24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lógicas</a:t>
          </a:r>
          <a:r>
            <a:rPr lang="es-DO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determinar si algunas condiciones de una prueba son VERDADERAS.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Fórmula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  <a:endParaRPr lang="es-DO" sz="14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=O(A2&gt;1,A2&lt;100)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VERDADERO si A2 es superior a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FALSO.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=SI(O(A2&gt;1,A2&lt;100),A3,"El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A3 si mayor que 1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inferior a 100, de otro modo muestra el mensaje "El valor está fuera del rango".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=SI(O(A2&lt;0,A2&gt;50),A2,"El valor está fuera del rango")</a:t>
          </a:r>
        </a:p>
        <a:p>
          <a:pPr fontAlgn="t"/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Muestra el valor de la celda A2 si es inferior a 0 </a:t>
          </a:r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s-DO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es superior a 50, de otro modo muestra un mensaje.</a:t>
          </a:r>
        </a:p>
        <a:p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209549</xdr:colOff>
      <xdr:row>2</xdr:row>
      <xdr:rowOff>95249</xdr:rowOff>
    </xdr:from>
    <xdr:to>
      <xdr:col>15</xdr:col>
      <xdr:colOff>180975</xdr:colOff>
      <xdr:row>15</xdr:row>
      <xdr:rowOff>296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C94E5F-DD18-416D-9059-0F6D400DB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49" y="476249"/>
          <a:ext cx="5305426" cy="2381547"/>
        </a:xfrm>
        <a:prstGeom prst="rect">
          <a:avLst/>
        </a:prstGeom>
      </xdr:spPr>
    </xdr:pic>
    <xdr:clientData/>
  </xdr:twoCellAnchor>
  <xdr:twoCellAnchor>
    <xdr:from>
      <xdr:col>0</xdr:col>
      <xdr:colOff>295275</xdr:colOff>
      <xdr:row>1</xdr:row>
      <xdr:rowOff>28575</xdr:rowOff>
    </xdr:from>
    <xdr:to>
      <xdr:col>6</xdr:col>
      <xdr:colOff>409575</xdr:colOff>
      <xdr:row>14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A838FF7E-8644-4570-A094-6824518C86A5}"/>
            </a:ext>
          </a:extLst>
        </xdr:cNvPr>
        <xdr:cNvSpPr txBox="1"/>
      </xdr:nvSpPr>
      <xdr:spPr>
        <a:xfrm>
          <a:off x="295275" y="219075"/>
          <a:ext cx="4686300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aseline="0"/>
            <a:t>Usar la Funcion Y() Para hacer esta tabla</a:t>
          </a:r>
        </a:p>
        <a:p>
          <a:endParaRPr lang="es-DO" sz="1100" baseline="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25</xdr:row>
      <xdr:rowOff>80962</xdr:rowOff>
    </xdr:from>
    <xdr:to>
      <xdr:col>6</xdr:col>
      <xdr:colOff>209550</xdr:colOff>
      <xdr:row>39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258A80-C38E-429B-8682-5C6CCA482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28574</xdr:rowOff>
    </xdr:from>
    <xdr:to>
      <xdr:col>11</xdr:col>
      <xdr:colOff>161925</xdr:colOff>
      <xdr:row>16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9175156-3070-461B-9C12-7F61690E78AA}"/>
            </a:ext>
          </a:extLst>
        </xdr:cNvPr>
        <xdr:cNvSpPr txBox="1"/>
      </xdr:nvSpPr>
      <xdr:spPr>
        <a:xfrm>
          <a:off x="581025" y="219074"/>
          <a:ext cx="7962900" cy="3000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en Excel</a:t>
          </a:r>
          <a:endParaRPr lang="es-DO" sz="2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Estructura de una función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=Nombre de la función </a:t>
          </a:r>
          <a:r>
            <a:rPr lang="es-MX" sz="3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s-MX" sz="3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Argumento</a:t>
          </a:r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3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=Suma (A2:A6)</a:t>
          </a:r>
          <a:endParaRPr lang="es-DO" sz="3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800">
              <a:effectLst/>
            </a:rPr>
            <a:t>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8B1EE43-3F88-4AD3-8DD4-BAA1F9A7A680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SUMAR.SI(rango</a:t>
          </a:r>
          <a:r>
            <a:rPr lang="es-DO" sz="20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 criterio</a:t>
          </a:r>
          <a:r>
            <a:rPr lang="es-DO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[rango_suma])</a:t>
          </a:r>
          <a:endParaRPr lang="es-DO" sz="2000"/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60E7A00-ADFB-4488-A240-D050C3ECB4A1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 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SUMAR.SI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tiene los argumentos siguientes: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El rango de celdas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 se desea evaluar según los criterios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Las celdas de cada rango deben ser números, nombres, matrices o referencias que contengan números. Los valores en blanco y de texto se ignoran. El rango seleccionado puede contener fechas en formato estándar de Excel (a continuación se incluyen ejemplos).</a:t>
          </a:r>
        </a:p>
        <a:p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Obligatorio. </a:t>
          </a:r>
          <a:r>
            <a:rPr lang="es-DO" sz="12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 el criterio en forma de número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expresión, referencia de celda, texto o función que determina las celdas que va a sumar. Se pueden incluir caracteres comodín: un signo de interrogación (?) para que coincida con cualquier carácter único, un asterisco (*) para que coincida con cualquier secuencia de caracteres. Si desea buscar un signo de interrogación o un asterisco real, escriba una tilde (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antes del carácter.</a:t>
          </a:r>
        </a:p>
        <a:p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ejemplo, los criterios se pueden expresar como 32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"&gt;32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B5,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"3?"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s-DO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"apple*", </a:t>
          </a:r>
          <a:r>
            <a:rPr lang="es-DO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"*~?", o HOY().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Opcional. Son las celdas reales que se sumarán, si es que desea sumar celdas a las ya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Si omite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rango_suma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Excel suma las celdas especificadas en el argumento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(las mismas celdas a las que se aplica el criterio).</a:t>
          </a:r>
        </a:p>
        <a:p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debe tener el mismo tamaño y forma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Si no es así, el rendimiento puede sufrir y la fórmula sumará un rango de celdas que comienza con la primera celda de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pero tiene las mismas dimensiones que </a:t>
          </a:r>
          <a:r>
            <a:rPr lang="es-DO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rango.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Por ejemplo:</a:t>
          </a:r>
        </a:p>
        <a:p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58CAEA6-F4B7-4A98-BF33-6FE8C05E043E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38100</xdr:colOff>
      <xdr:row>4</xdr:row>
      <xdr:rowOff>28575</xdr:rowOff>
    </xdr:from>
    <xdr:to>
      <xdr:col>8</xdr:col>
      <xdr:colOff>161926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689CAE4-F4DA-41AC-81C5-2CB95D55FFDF}"/>
            </a:ext>
          </a:extLst>
        </xdr:cNvPr>
        <xdr:cNvSpPr txBox="1"/>
      </xdr:nvSpPr>
      <xdr:spPr>
        <a:xfrm>
          <a:off x="38100" y="981075"/>
          <a:ext cx="6219826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1CC57EB-D89C-449F-90B5-7093C36BC6E1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y Función MIN</a:t>
          </a:r>
        </a:p>
        <a:p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38099</xdr:colOff>
      <xdr:row>4</xdr:row>
      <xdr:rowOff>28574</xdr:rowOff>
    </xdr:from>
    <xdr:to>
      <xdr:col>8</xdr:col>
      <xdr:colOff>247650</xdr:colOff>
      <xdr:row>46</xdr:row>
      <xdr:rowOff>171450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3C2E266-188E-4788-8847-4B9C395EFB24}"/>
            </a:ext>
          </a:extLst>
        </xdr:cNvPr>
        <xdr:cNvSpPr txBox="1"/>
      </xdr:nvSpPr>
      <xdr:spPr>
        <a:xfrm>
          <a:off x="38099" y="981074"/>
          <a:ext cx="6305551" cy="1018222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MAX </a:t>
          </a:r>
          <a:endParaRPr lang="es-DO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máximo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MAX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obligatorio, los números siguientes son opcionales. De 1 a 255 números de los que desea encontrar el valor máximo.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no contiene números, MAX devuelve 0 (cero).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textuales de números en una referencia como parte del cálculo, use la función MAXA.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Ejemplo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Copie los datos de ejemplo en la tabla siguiente y péguelos en la celda A1 de una hoja de cálculo nueva de Excel. Para que las fórmulas muestren los resultados, selecciónelas, presione F2 y luego ENTRAR. Si lo necesita, puede ajustar el ancho de las columnas para ver todos los datos.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MIN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este artículo se describen la sintaxis de la fórmula y el uso de la función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en Microsoft Excel.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valor mínimo de un conjunto de valores.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MIN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Número1, número2...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Número1 es opcional, los números siguientes son opcionales. De 1 a 255 números de los que se desea encontrar el valor mínimo.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pueden ser números o nombres, matrices o referencias que contengan números.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tienen en cuenta los valores lógicos y las representaciones textuales de números escritos directamente en la lista de argumentos.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el argumento es una matriz o una referencia, solo se usarán los números contenidos en la matriz o en la referencia. Se ignorarán las celdas vacías, los valores lógicos o el texto contenidos en la matriz o en la referencia.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los argumentos no contienen números, MIN devuelve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argumentos que son valores de error o texto que no se pueden traducir a números provocan errores.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desea incluir valores lógicos y representaciones de texto de los números en una referencia como parte del cálculo, use la función MINA.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DO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0</xdr:row>
      <xdr:rowOff>104775</xdr:rowOff>
    </xdr:from>
    <xdr:to>
      <xdr:col>7</xdr:col>
      <xdr:colOff>142874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474E6E0-7800-4216-8601-A936AE93B1D1}"/>
            </a:ext>
          </a:extLst>
        </xdr:cNvPr>
        <xdr:cNvSpPr txBox="1"/>
      </xdr:nvSpPr>
      <xdr:spPr>
        <a:xfrm>
          <a:off x="152399" y="104775"/>
          <a:ext cx="5324475" cy="1104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2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y </a:t>
          </a:r>
          <a:r>
            <a:rPr lang="es-DO" sz="2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</a:p>
        <a:p>
          <a:endParaRPr lang="es-DO" sz="28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3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76199</xdr:colOff>
      <xdr:row>6</xdr:row>
      <xdr:rowOff>28574</xdr:rowOff>
    </xdr:from>
    <xdr:to>
      <xdr:col>8</xdr:col>
      <xdr:colOff>419101</xdr:colOff>
      <xdr:row>42</xdr:row>
      <xdr:rowOff>209549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291AB1D-1B20-464F-A8BC-6E078AB424AD}"/>
            </a:ext>
          </a:extLst>
        </xdr:cNvPr>
        <xdr:cNvSpPr txBox="1"/>
      </xdr:nvSpPr>
      <xdr:spPr>
        <a:xfrm>
          <a:off x="76199" y="1457324"/>
          <a:ext cx="6438902" cy="879157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 (función PROMEDIO) 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los argumentos. Por ejemplo, si el intervalo A1:A20 contiene números, la fórmula </a:t>
          </a:r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=PROMEDIO(A1:A20)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devuelve el promedio de dichos números.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PROMEDIO(número1, [número2], ...)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Número1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El primer número, referencia de celda o rango para el cual desea el promedio.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Número2, ...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Números, referencias de celda o rangos adicionales para los que desea el promedio, hasta un máximo de 255.</a:t>
          </a:r>
        </a:p>
        <a:p>
          <a:endParaRPr lang="es-DO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DO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 (función PROMEDIO.SI)</a:t>
          </a:r>
          <a:endParaRPr lang="es-DO" sz="1400" b="1">
            <a:effectLst/>
          </a:endParaRP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Descripción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Devuelve el promedio (media aritmética) de todas las celdas de un rango que cumplen unos criterios determinados.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Sintaxis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PROMEDIO.SI(rango; criterios; [rango_promedio])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sintaxis de la función PROMEDIO.SI tiene los siguientes argumentos: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Una o más celdas cuyo promedio se desea obtener que incluyan números, o nombres, matrices o referencias que contengan números.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Obligatorio. Criterio en forma de número, expresión, referencia de celda o texto que determina las celdas cuyo promedio se va a obtener. Por ejemplo, los criterios pueden expresarse como 32, "32", "&gt;32", "manzanas" o B4.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Rango_promedio</a:t>
          </a:r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   Opcional. Conjunto real de celdas cuyo promedio se va a calcular. Si se omite, se utiliza un rango.</a:t>
          </a:r>
        </a:p>
        <a:p>
          <a:r>
            <a:rPr lang="es-DO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Observaciones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se tienen en cuenta las celdas de rango que contienen VERDADERO o FALSO.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rango_promedio es una celda vacía, PROMEDIO.SI la omite.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 un valor en blanco o de texto, PROMEDIO.SI devuelve el valor de error #¡DIV0!.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una celda de criterio está vacía, PROMEDIO.SI la trata como un valor 0.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no hay celdas en el rango que cumplan los criterios, PROMEDIO.SI devuelve #¡DIV/0!. #¡VALOR!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los criterios se puede utilizar los caracteres comodín de signo de interrogación (?) y asterisco (*). El signo de interrogación corresponde a un solo carácter cualquiera y el asterisco equivale a cualquier secuencia de caracteres. Si desea buscar un signo de interrogación o un asterisco reales, escriba una tilde (~) delante del carácter que desea buscar.</a:t>
          </a:r>
        </a:p>
        <a:p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es necesario que rango_promedio tenga el mismo tamaño y forma que rango. Las celdas reales de las que se debe obtener el promedio se determinan utilizando la celda superior izquierda de rango_promedio como la celda inicial e incluyendo las celdas que corresponden con el tamaño y la forma del rango. Por ejemplo:</a:t>
          </a: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rango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rango_promedio es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DO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 celdas reales evaluadas serán</a:t>
          </a:r>
          <a:endParaRPr lang="es-DO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A1:A5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B1:B3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B1:B5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A1:B4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C1:C2</a:t>
          </a:r>
        </a:p>
        <a:p>
          <a:pPr fontAlgn="t"/>
          <a:r>
            <a:rPr lang="es-DO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C1:D4</a:t>
          </a:r>
        </a:p>
        <a:p>
          <a:endParaRPr lang="es-D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</xdr:rowOff>
    </xdr:from>
    <xdr:to>
      <xdr:col>1</xdr:col>
      <xdr:colOff>276225</xdr:colOff>
      <xdr:row>1</xdr:row>
      <xdr:rowOff>12940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CE14FE44-9A2F-4889-A9BF-653E3580A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"/>
          <a:ext cx="542925" cy="3272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468312</xdr:colOff>
      <xdr:row>2</xdr:row>
      <xdr:rowOff>134940</xdr:rowOff>
    </xdr:from>
    <xdr:to>
      <xdr:col>35</xdr:col>
      <xdr:colOff>166687</xdr:colOff>
      <xdr:row>10</xdr:row>
      <xdr:rowOff>127002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8C9C0D5-7089-47BA-A83B-368055B87F88}"/>
            </a:ext>
          </a:extLst>
        </xdr:cNvPr>
        <xdr:cNvSpPr txBox="1"/>
      </xdr:nvSpPr>
      <xdr:spPr>
        <a:xfrm>
          <a:off x="16108362" y="611190"/>
          <a:ext cx="6556375" cy="134461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Función Si:</a:t>
          </a:r>
          <a:endParaRPr lang="es-DO" sz="18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nos permite aplicar una </a:t>
          </a:r>
          <a:r>
            <a:rPr lang="es-MX" sz="18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 </a:t>
          </a:r>
          <a:r>
            <a:rPr lang="es-MX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un conjunto de datos con el fin de obtener un valor si la prueba es verdadera, u otra si la prueba es falsa.</a:t>
          </a:r>
          <a:endParaRPr lang="es-DO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>
    <xdr:from>
      <xdr:col>26</xdr:col>
      <xdr:colOff>285749</xdr:colOff>
      <xdr:row>12</xdr:row>
      <xdr:rowOff>15875</xdr:rowOff>
    </xdr:from>
    <xdr:to>
      <xdr:col>35</xdr:col>
      <xdr:colOff>47624</xdr:colOff>
      <xdr:row>35</xdr:row>
      <xdr:rowOff>55562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D6F8E75-7C42-4788-8C3E-A711ABC4818F}"/>
            </a:ext>
          </a:extLst>
        </xdr:cNvPr>
        <xdr:cNvSpPr txBox="1"/>
      </xdr:nvSpPr>
      <xdr:spPr>
        <a:xfrm>
          <a:off x="15925799" y="2168525"/>
          <a:ext cx="6619875" cy="39449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Prueba Lógica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Valor si es Verdadero; Valor si es Falso)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s-MX" sz="14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Condicional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SI, </a:t>
          </a:r>
          <a:r>
            <a:rPr lang="es-MX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</a:t>
          </a:r>
          <a:r>
            <a:rPr lang="es-MX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s-DO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  <xdr:twoCellAnchor editAs="oneCell">
    <xdr:from>
      <xdr:col>28</xdr:col>
      <xdr:colOff>381000</xdr:colOff>
      <xdr:row>15</xdr:row>
      <xdr:rowOff>55563</xdr:rowOff>
    </xdr:from>
    <xdr:to>
      <xdr:col>34</xdr:col>
      <xdr:colOff>293687</xdr:colOff>
      <xdr:row>28</xdr:row>
      <xdr:rowOff>19051</xdr:rowOff>
    </xdr:to>
    <xdr:pic>
      <xdr:nvPicPr>
        <xdr:cNvPr id="4" name="Imagen 3" descr="Función SI anidada en Excel - Excel Total">
          <a:extLst>
            <a:ext uri="{FF2B5EF4-FFF2-40B4-BE49-F238E27FC236}">
              <a16:creationId xmlns:a16="http://schemas.microsoft.com/office/drawing/2014/main" id="{16E5773F-B72D-407A-AD03-767D924A1A4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45050" y="2693988"/>
          <a:ext cx="4484687" cy="224948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34</xdr:col>
      <xdr:colOff>103187</xdr:colOff>
      <xdr:row>11</xdr:row>
      <xdr:rowOff>7937</xdr:rowOff>
    </xdr:from>
    <xdr:to>
      <xdr:col>35</xdr:col>
      <xdr:colOff>698500</xdr:colOff>
      <xdr:row>19</xdr:row>
      <xdr:rowOff>39687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F7276B9-5998-4E73-9ED9-4E07D7BEEC03}"/>
            </a:ext>
          </a:extLst>
        </xdr:cNvPr>
        <xdr:cNvSpPr txBox="1"/>
      </xdr:nvSpPr>
      <xdr:spPr>
        <a:xfrm>
          <a:off x="24344312" y="2111375"/>
          <a:ext cx="1357313" cy="148431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1"/>
            <a:t>Operadores Logicos</a:t>
          </a:r>
          <a:endParaRPr lang="es-DO" sz="1100" b="1" baseline="0"/>
        </a:p>
        <a:p>
          <a:r>
            <a:rPr lang="es-DO" sz="1100" b="1" baseline="0"/>
            <a:t>=  Igual</a:t>
          </a:r>
        </a:p>
        <a:p>
          <a:r>
            <a:rPr lang="es-DO" sz="1100" b="1" baseline="0"/>
            <a:t>&gt;  Mayor</a:t>
          </a:r>
        </a:p>
        <a:p>
          <a:r>
            <a:rPr lang="es-DO" sz="1100" b="1" baseline="0"/>
            <a:t>&lt; Menor</a:t>
          </a:r>
        </a:p>
        <a:p>
          <a:r>
            <a:rPr lang="es-DO" sz="1100" b="1" baseline="0"/>
            <a:t>&gt; = Mayor o igual</a:t>
          </a:r>
        </a:p>
        <a:p>
          <a:r>
            <a:rPr lang="es-DO" sz="1100" b="1" baseline="0"/>
            <a:t>&lt; = Menor o Igual</a:t>
          </a:r>
        </a:p>
        <a:p>
          <a:r>
            <a:rPr lang="es-DO" sz="1100" b="1" baseline="0"/>
            <a:t>&lt; &gt; Diferente</a:t>
          </a:r>
          <a:endParaRPr lang="es-DO" sz="1100" b="1"/>
        </a:p>
      </xdr:txBody>
    </xdr:sp>
    <xdr:clientData/>
  </xdr:twoCellAnchor>
  <xdr:twoCellAnchor>
    <xdr:from>
      <xdr:col>31</xdr:col>
      <xdr:colOff>381000</xdr:colOff>
      <xdr:row>15</xdr:row>
      <xdr:rowOff>115094</xdr:rowOff>
    </xdr:from>
    <xdr:to>
      <xdr:col>34</xdr:col>
      <xdr:colOff>103187</xdr:colOff>
      <xdr:row>18</xdr:row>
      <xdr:rowOff>87312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3400FD6-3E9A-465D-9689-1E67113CF6E3}"/>
            </a:ext>
          </a:extLst>
        </xdr:cNvPr>
        <xdr:cNvCxnSpPr>
          <a:stCxn id="5" idx="1"/>
        </xdr:cNvCxnSpPr>
      </xdr:nvCxnSpPr>
      <xdr:spPr>
        <a:xfrm flipH="1">
          <a:off x="22336125" y="2853532"/>
          <a:ext cx="2008187" cy="631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104775</xdr:rowOff>
    </xdr:from>
    <xdr:to>
      <xdr:col>7</xdr:col>
      <xdr:colOff>19050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DF71CD4-51E4-42EF-B8FC-8D2097A03CCC}"/>
            </a:ext>
          </a:extLst>
        </xdr:cNvPr>
        <xdr:cNvSpPr txBox="1"/>
      </xdr:nvSpPr>
      <xdr:spPr>
        <a:xfrm>
          <a:off x="152400" y="104775"/>
          <a:ext cx="52006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3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Función CONTAR.SI</a:t>
          </a:r>
        </a:p>
      </xdr:txBody>
    </xdr:sp>
    <xdr:clientData/>
  </xdr:twoCellAnchor>
  <xdr:twoCellAnchor>
    <xdr:from>
      <xdr:col>0</xdr:col>
      <xdr:colOff>38099</xdr:colOff>
      <xdr:row>4</xdr:row>
      <xdr:rowOff>28575</xdr:rowOff>
    </xdr:from>
    <xdr:to>
      <xdr:col>8</xdr:col>
      <xdr:colOff>247650</xdr:colOff>
      <xdr:row>19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498C609-14BD-445E-8BF0-31D35C5FF985}"/>
            </a:ext>
          </a:extLst>
        </xdr:cNvPr>
        <xdr:cNvSpPr txBox="1"/>
      </xdr:nvSpPr>
      <xdr:spPr>
        <a:xfrm>
          <a:off x="38099" y="981075"/>
          <a:ext cx="6305551" cy="371475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CONTAR.SI, una de las </a:t>
          </a:r>
          <a:r>
            <a:rPr lang="es-DO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funciones estadísticas</a:t>
          </a:r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para contar el número de celdas que cumplen un criterio; por ejemplo, para contar el número de veces que una ciudad determinada aparece en una lista de clientes.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su forma más sencilla, CONTAR.SI indica lo siguiente: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=CONTAR.SI(¿Dónde quiere realizar la búsqueda y qué quiere buscar?)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ejemplo: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=CONTAR.SI(A2:A5,"Londres")</a:t>
          </a:r>
        </a:p>
        <a:p>
          <a: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=CONTAR.SI(A2:A5;A4)</a:t>
          </a:r>
        </a:p>
        <a:p>
          <a:br>
            <a:rPr lang="es-DO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DO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DO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lando/Desktop/Curso%20CETII/Manejo%20%20de%20Paquete%20Office/Examenes/Evaluacion%20Paquete%20Officina%20Ma&#241;ana/Estrategia%20de%20Evacuacion%20Manejador%20de%20Progrmas%20de%20Oficina%20E%20Internet%20016%20%20ma&#241;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o 1 Formacion Humana"/>
      <sheetName val="Modulo 2 Fundamento de Informat"/>
      <sheetName val="Modulo 3 Manejo de Internet"/>
      <sheetName val="Modulo 4  Digitacion Basica"/>
      <sheetName val="Modulo 5 Procesadores de Texto"/>
      <sheetName val="Modulo 6 Hojas de calculo"/>
      <sheetName val="Modulo 6 Presentacion "/>
      <sheetName val="Calificacion "/>
      <sheetName val="Calificacion 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B7" t="str">
            <v>BRIOSO MAGALLANES ALAM EDUARDO</v>
          </cell>
          <cell r="C7">
            <v>96</v>
          </cell>
          <cell r="D7">
            <v>80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</row>
        <row r="8">
          <cell r="B8" t="str">
            <v>CORTORREAL ANALKA YASMERIS</v>
          </cell>
          <cell r="C8">
            <v>90</v>
          </cell>
          <cell r="D8">
            <v>89</v>
          </cell>
          <cell r="E8">
            <v>90</v>
          </cell>
          <cell r="F8">
            <v>80</v>
          </cell>
          <cell r="G8">
            <v>90</v>
          </cell>
          <cell r="H8">
            <v>89</v>
          </cell>
          <cell r="I8">
            <v>90</v>
          </cell>
        </row>
        <row r="9">
          <cell r="B9" t="str">
            <v>DE LA CRUZ BAUTISTA EDWIN JUNIOR</v>
          </cell>
          <cell r="C9">
            <v>80</v>
          </cell>
          <cell r="D9">
            <v>80</v>
          </cell>
          <cell r="E9">
            <v>79</v>
          </cell>
          <cell r="F9">
            <v>75</v>
          </cell>
          <cell r="G9">
            <v>84</v>
          </cell>
          <cell r="H9">
            <v>76</v>
          </cell>
          <cell r="I9">
            <v>80</v>
          </cell>
        </row>
        <row r="10">
          <cell r="B10" t="str">
            <v>DE LEON RAMIREZ YIRDA</v>
          </cell>
          <cell r="C10">
            <v>81</v>
          </cell>
          <cell r="D10">
            <v>84</v>
          </cell>
          <cell r="E10">
            <v>80</v>
          </cell>
          <cell r="F10">
            <v>80</v>
          </cell>
          <cell r="G10">
            <v>85</v>
          </cell>
          <cell r="H10">
            <v>80</v>
          </cell>
          <cell r="I10">
            <v>80</v>
          </cell>
        </row>
        <row r="11">
          <cell r="B11" t="str">
            <v>ELUSMA ULYSSE NALINA</v>
          </cell>
          <cell r="C11">
            <v>85</v>
          </cell>
          <cell r="D11">
            <v>82</v>
          </cell>
          <cell r="E11">
            <v>86</v>
          </cell>
          <cell r="F11">
            <v>80</v>
          </cell>
          <cell r="G11">
            <v>87</v>
          </cell>
          <cell r="H11">
            <v>86</v>
          </cell>
          <cell r="I11">
            <v>86</v>
          </cell>
        </row>
        <row r="12">
          <cell r="B12" t="str">
            <v>EUSEBIO DE JESUS YAN CARLOS</v>
          </cell>
          <cell r="C12">
            <v>88</v>
          </cell>
          <cell r="D12">
            <v>87</v>
          </cell>
          <cell r="E12">
            <v>88</v>
          </cell>
          <cell r="F12">
            <v>93</v>
          </cell>
          <cell r="G12">
            <v>90</v>
          </cell>
          <cell r="H12">
            <v>89</v>
          </cell>
          <cell r="I12">
            <v>84</v>
          </cell>
        </row>
        <row r="13">
          <cell r="B13" t="str">
            <v>GOMEZ ENCARNACION BERNARDO ALEXANDER</v>
          </cell>
          <cell r="C13">
            <v>81</v>
          </cell>
          <cell r="D13">
            <v>92</v>
          </cell>
          <cell r="E13">
            <v>81</v>
          </cell>
          <cell r="F13">
            <v>80</v>
          </cell>
          <cell r="G13">
            <v>88</v>
          </cell>
          <cell r="H13">
            <v>88</v>
          </cell>
          <cell r="I13">
            <v>81</v>
          </cell>
        </row>
        <row r="14">
          <cell r="B14" t="str">
            <v>GOMEZ RAMIREZ ALEX</v>
          </cell>
          <cell r="C14">
            <v>90</v>
          </cell>
          <cell r="D14">
            <v>93</v>
          </cell>
          <cell r="E14">
            <v>80</v>
          </cell>
          <cell r="F14">
            <v>90</v>
          </cell>
          <cell r="G14">
            <v>90</v>
          </cell>
          <cell r="H14">
            <v>93</v>
          </cell>
          <cell r="I14">
            <v>95</v>
          </cell>
        </row>
        <row r="15">
          <cell r="B15" t="str">
            <v>HERNANDEZ BRITO SONIA</v>
          </cell>
          <cell r="C15">
            <v>91</v>
          </cell>
          <cell r="D15">
            <v>90</v>
          </cell>
          <cell r="E15">
            <v>80</v>
          </cell>
          <cell r="F15">
            <v>80</v>
          </cell>
          <cell r="G15">
            <v>86</v>
          </cell>
          <cell r="H15">
            <v>84</v>
          </cell>
          <cell r="I15">
            <v>77</v>
          </cell>
        </row>
        <row r="16">
          <cell r="B16" t="str">
            <v>MARTE FRANKLIN AUGUSTO</v>
          </cell>
          <cell r="C16">
            <v>92</v>
          </cell>
          <cell r="D16">
            <v>81</v>
          </cell>
          <cell r="E16">
            <v>80</v>
          </cell>
          <cell r="F16">
            <v>78</v>
          </cell>
          <cell r="G16">
            <v>75</v>
          </cell>
          <cell r="H16">
            <v>77</v>
          </cell>
          <cell r="I16">
            <v>71</v>
          </cell>
        </row>
        <row r="17">
          <cell r="B17" t="str">
            <v>MELLA VASQUEZ JOEL RAMON</v>
          </cell>
          <cell r="C17">
            <v>96</v>
          </cell>
          <cell r="D17">
            <v>97</v>
          </cell>
          <cell r="E17">
            <v>95</v>
          </cell>
          <cell r="F17">
            <v>95</v>
          </cell>
          <cell r="G17">
            <v>95</v>
          </cell>
          <cell r="H17">
            <v>95</v>
          </cell>
          <cell r="I17">
            <v>95</v>
          </cell>
        </row>
        <row r="18">
          <cell r="B18" t="str">
            <v>MERAN LORA PEDRO LUIS</v>
          </cell>
          <cell r="C18">
            <v>91</v>
          </cell>
          <cell r="D18">
            <v>95</v>
          </cell>
          <cell r="E18">
            <v>90</v>
          </cell>
          <cell r="F18">
            <v>95</v>
          </cell>
          <cell r="G18">
            <v>90</v>
          </cell>
          <cell r="H18">
            <v>90</v>
          </cell>
          <cell r="I18">
            <v>90</v>
          </cell>
        </row>
        <row r="19">
          <cell r="B19" t="str">
            <v>MORETA ALBANIELIS</v>
          </cell>
          <cell r="C19">
            <v>96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 t="str">
            <v>MORETA KARINA</v>
          </cell>
          <cell r="C20">
            <v>96</v>
          </cell>
          <cell r="D20">
            <v>96</v>
          </cell>
          <cell r="E20">
            <v>90</v>
          </cell>
          <cell r="F20">
            <v>85</v>
          </cell>
          <cell r="G20">
            <v>91</v>
          </cell>
          <cell r="H20">
            <v>90</v>
          </cell>
          <cell r="I20">
            <v>91</v>
          </cell>
        </row>
        <row r="21">
          <cell r="B21" t="str">
            <v>MORETA MARIA CRISTINA</v>
          </cell>
          <cell r="C21">
            <v>96</v>
          </cell>
          <cell r="D21">
            <v>95</v>
          </cell>
          <cell r="E21">
            <v>91</v>
          </cell>
          <cell r="F21">
            <v>85</v>
          </cell>
          <cell r="G21">
            <v>93</v>
          </cell>
          <cell r="H21">
            <v>93</v>
          </cell>
          <cell r="I21">
            <v>93</v>
          </cell>
        </row>
        <row r="22">
          <cell r="B22" t="str">
            <v>MOTA CANDELARIO VECTANIA MARIA</v>
          </cell>
          <cell r="C22">
            <v>82</v>
          </cell>
          <cell r="D22">
            <v>80</v>
          </cell>
          <cell r="E22">
            <v>80</v>
          </cell>
          <cell r="F22">
            <v>80</v>
          </cell>
          <cell r="G22">
            <v>88</v>
          </cell>
          <cell r="H22">
            <v>85</v>
          </cell>
          <cell r="I22">
            <v>80</v>
          </cell>
        </row>
        <row r="23">
          <cell r="B23" t="str">
            <v>NAZARIO ASTACIO JONATHAN</v>
          </cell>
          <cell r="C23">
            <v>90</v>
          </cell>
          <cell r="D23">
            <v>95</v>
          </cell>
          <cell r="E23">
            <v>80</v>
          </cell>
          <cell r="F23">
            <v>95</v>
          </cell>
          <cell r="G23">
            <v>91</v>
          </cell>
          <cell r="H23">
            <v>91</v>
          </cell>
          <cell r="I23">
            <v>90</v>
          </cell>
        </row>
        <row r="24">
          <cell r="B24" t="str">
            <v>PUENTE ALVAREZ EDUARDO ADONIS</v>
          </cell>
          <cell r="C24">
            <v>85</v>
          </cell>
          <cell r="D24">
            <v>96</v>
          </cell>
          <cell r="E24">
            <v>90</v>
          </cell>
          <cell r="F24">
            <v>80</v>
          </cell>
          <cell r="G24">
            <v>95</v>
          </cell>
          <cell r="H24">
            <v>91</v>
          </cell>
          <cell r="I24">
            <v>92</v>
          </cell>
        </row>
        <row r="25">
          <cell r="B25" t="str">
            <v>SANTO LOPEZ FANELY ESTHER</v>
          </cell>
          <cell r="C25">
            <v>80</v>
          </cell>
          <cell r="D25">
            <v>80</v>
          </cell>
          <cell r="E25">
            <v>75</v>
          </cell>
          <cell r="F25">
            <v>80</v>
          </cell>
          <cell r="G25">
            <v>80</v>
          </cell>
          <cell r="H25">
            <v>78</v>
          </cell>
          <cell r="I25">
            <v>79</v>
          </cell>
        </row>
        <row r="26">
          <cell r="B26" t="str">
            <v>UREÑA TEJEDA ANA CRISTINA</v>
          </cell>
          <cell r="C26">
            <v>100</v>
          </cell>
          <cell r="D26">
            <v>97</v>
          </cell>
          <cell r="E26">
            <v>96</v>
          </cell>
          <cell r="F26">
            <v>90</v>
          </cell>
          <cell r="G26">
            <v>95</v>
          </cell>
          <cell r="H26">
            <v>94</v>
          </cell>
          <cell r="I26">
            <v>95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8A69-CC8D-4416-9B7F-B858B5814CE5}">
  <sheetPr>
    <tabColor rgb="FFFF0000"/>
  </sheetPr>
  <dimension ref="A1:F68"/>
  <sheetViews>
    <sheetView tabSelected="1" topLeftCell="A16" workbookViewId="0">
      <selection activeCell="B21" sqref="B21:D31"/>
    </sheetView>
  </sheetViews>
  <sheetFormatPr baseColWidth="10" defaultRowHeight="15" x14ac:dyDescent="0.25"/>
  <cols>
    <col min="1" max="1" width="17" customWidth="1"/>
    <col min="2" max="2" width="16.140625" customWidth="1"/>
    <col min="3" max="3" width="14.5703125" customWidth="1"/>
    <col min="4" max="4" width="15.140625" customWidth="1"/>
    <col min="5" max="5" width="13.5703125" customWidth="1"/>
    <col min="6" max="6" width="12.140625" customWidth="1"/>
  </cols>
  <sheetData>
    <row r="1" spans="1:6" ht="36.75" thickBot="1" x14ac:dyDescent="0.3">
      <c r="A1" s="155" t="s">
        <v>397</v>
      </c>
      <c r="B1" s="155"/>
      <c r="C1" s="155"/>
      <c r="D1" s="155"/>
      <c r="E1" s="155"/>
      <c r="F1" s="155"/>
    </row>
    <row r="2" spans="1:6" ht="19.5" thickBot="1" x14ac:dyDescent="0.35">
      <c r="A2" s="123" t="s">
        <v>398</v>
      </c>
      <c r="B2" s="123" t="s">
        <v>399</v>
      </c>
      <c r="C2" s="123" t="s">
        <v>400</v>
      </c>
      <c r="D2" s="123" t="s">
        <v>401</v>
      </c>
      <c r="E2" s="123" t="s">
        <v>402</v>
      </c>
      <c r="F2" s="123" t="s">
        <v>403</v>
      </c>
    </row>
    <row r="3" spans="1:6" ht="15.75" thickBot="1" x14ac:dyDescent="0.3">
      <c r="A3" s="124">
        <v>1200</v>
      </c>
      <c r="B3" s="124">
        <v>800</v>
      </c>
      <c r="C3" s="124">
        <f>A3+B3</f>
        <v>2000</v>
      </c>
      <c r="D3" s="124">
        <f>A3-B3</f>
        <v>400</v>
      </c>
      <c r="E3" s="124">
        <f t="shared" ref="E3:E16" si="0">A3*B3</f>
        <v>960000</v>
      </c>
      <c r="F3" s="124">
        <f>A3/B3</f>
        <v>1.5</v>
      </c>
    </row>
    <row r="4" spans="1:6" ht="15.75" thickBot="1" x14ac:dyDescent="0.3">
      <c r="A4" s="124">
        <v>2000</v>
      </c>
      <c r="B4" s="124">
        <v>1500</v>
      </c>
      <c r="C4" s="124">
        <f t="shared" ref="C4:C16" si="1">A4+B4</f>
        <v>3500</v>
      </c>
      <c r="D4" s="124">
        <f t="shared" ref="D4:D16" si="2">A4-B4</f>
        <v>500</v>
      </c>
      <c r="E4" s="124">
        <f t="shared" si="0"/>
        <v>3000000</v>
      </c>
      <c r="F4" s="124">
        <f t="shared" ref="F4:F16" si="3">A4/B4</f>
        <v>1.3333333333333333</v>
      </c>
    </row>
    <row r="5" spans="1:6" ht="15.75" thickBot="1" x14ac:dyDescent="0.3">
      <c r="A5" s="124">
        <v>2500</v>
      </c>
      <c r="B5" s="124">
        <v>2200</v>
      </c>
      <c r="C5" s="124">
        <f t="shared" si="1"/>
        <v>4700</v>
      </c>
      <c r="D5" s="124">
        <f t="shared" si="2"/>
        <v>300</v>
      </c>
      <c r="E5" s="124">
        <f t="shared" si="0"/>
        <v>5500000</v>
      </c>
      <c r="F5" s="124">
        <f t="shared" si="3"/>
        <v>1.1363636363636365</v>
      </c>
    </row>
    <row r="6" spans="1:6" ht="15.75" thickBot="1" x14ac:dyDescent="0.3">
      <c r="A6" s="124">
        <v>4000</v>
      </c>
      <c r="B6" s="124">
        <v>3000</v>
      </c>
      <c r="C6" s="124">
        <f t="shared" si="1"/>
        <v>7000</v>
      </c>
      <c r="D6" s="124">
        <f t="shared" si="2"/>
        <v>1000</v>
      </c>
      <c r="E6" s="124">
        <f t="shared" si="0"/>
        <v>12000000</v>
      </c>
      <c r="F6" s="124">
        <f t="shared" si="3"/>
        <v>1.3333333333333333</v>
      </c>
    </row>
    <row r="7" spans="1:6" ht="15.75" thickBot="1" x14ac:dyDescent="0.3">
      <c r="A7" s="124">
        <v>6200</v>
      </c>
      <c r="B7" s="124">
        <v>5000</v>
      </c>
      <c r="C7" s="124">
        <f t="shared" si="1"/>
        <v>11200</v>
      </c>
      <c r="D7" s="124">
        <f t="shared" si="2"/>
        <v>1200</v>
      </c>
      <c r="E7" s="124">
        <f t="shared" si="0"/>
        <v>31000000</v>
      </c>
      <c r="F7" s="124">
        <f t="shared" si="3"/>
        <v>1.24</v>
      </c>
    </row>
    <row r="8" spans="1:6" ht="15.75" thickBot="1" x14ac:dyDescent="0.3">
      <c r="A8" s="124">
        <v>8000</v>
      </c>
      <c r="B8" s="124">
        <v>6400</v>
      </c>
      <c r="C8" s="124">
        <f t="shared" si="1"/>
        <v>14400</v>
      </c>
      <c r="D8" s="124">
        <f t="shared" si="2"/>
        <v>1600</v>
      </c>
      <c r="E8" s="124">
        <f t="shared" si="0"/>
        <v>51200000</v>
      </c>
      <c r="F8" s="124">
        <f t="shared" si="3"/>
        <v>1.25</v>
      </c>
    </row>
    <row r="9" spans="1:6" ht="15.75" thickBot="1" x14ac:dyDescent="0.3">
      <c r="A9" s="124">
        <v>9500</v>
      </c>
      <c r="B9" s="124">
        <v>7300</v>
      </c>
      <c r="C9" s="124">
        <f t="shared" si="1"/>
        <v>16800</v>
      </c>
      <c r="D9" s="124">
        <f t="shared" si="2"/>
        <v>2200</v>
      </c>
      <c r="E9" s="124">
        <f t="shared" si="0"/>
        <v>69350000</v>
      </c>
      <c r="F9" s="124">
        <f t="shared" si="3"/>
        <v>1.3013698630136987</v>
      </c>
    </row>
    <row r="10" spans="1:6" ht="15.75" thickBot="1" x14ac:dyDescent="0.3">
      <c r="A10" s="124">
        <v>12000</v>
      </c>
      <c r="B10" s="124">
        <v>10000</v>
      </c>
      <c r="C10" s="124">
        <f t="shared" si="1"/>
        <v>22000</v>
      </c>
      <c r="D10" s="124">
        <f t="shared" si="2"/>
        <v>2000</v>
      </c>
      <c r="E10" s="124">
        <f t="shared" si="0"/>
        <v>120000000</v>
      </c>
      <c r="F10" s="124">
        <f t="shared" si="3"/>
        <v>1.2</v>
      </c>
    </row>
    <row r="11" spans="1:6" ht="15.75" thickBot="1" x14ac:dyDescent="0.3">
      <c r="A11" s="124">
        <v>15000</v>
      </c>
      <c r="B11" s="124">
        <v>13500</v>
      </c>
      <c r="C11" s="124">
        <f t="shared" si="1"/>
        <v>28500</v>
      </c>
      <c r="D11" s="124">
        <f t="shared" si="2"/>
        <v>1500</v>
      </c>
      <c r="E11" s="124">
        <f t="shared" si="0"/>
        <v>202500000</v>
      </c>
      <c r="F11" s="124">
        <f t="shared" si="3"/>
        <v>1.1111111111111112</v>
      </c>
    </row>
    <row r="12" spans="1:6" ht="15.75" thickBot="1" x14ac:dyDescent="0.3">
      <c r="A12" s="124">
        <v>20000</v>
      </c>
      <c r="B12" s="124">
        <v>17000</v>
      </c>
      <c r="C12" s="124">
        <f t="shared" si="1"/>
        <v>37000</v>
      </c>
      <c r="D12" s="124">
        <f t="shared" si="2"/>
        <v>3000</v>
      </c>
      <c r="E12" s="124">
        <f t="shared" si="0"/>
        <v>340000000</v>
      </c>
      <c r="F12" s="124">
        <f t="shared" si="3"/>
        <v>1.1764705882352942</v>
      </c>
    </row>
    <row r="13" spans="1:6" ht="15.75" thickBot="1" x14ac:dyDescent="0.3">
      <c r="A13" s="124">
        <v>25000</v>
      </c>
      <c r="B13" s="124">
        <v>23000</v>
      </c>
      <c r="C13" s="124">
        <f t="shared" si="1"/>
        <v>48000</v>
      </c>
      <c r="D13" s="124">
        <f t="shared" si="2"/>
        <v>2000</v>
      </c>
      <c r="E13" s="124">
        <f t="shared" si="0"/>
        <v>575000000</v>
      </c>
      <c r="F13" s="124">
        <f t="shared" si="3"/>
        <v>1.0869565217391304</v>
      </c>
    </row>
    <row r="14" spans="1:6" ht="15.75" thickBot="1" x14ac:dyDescent="0.3">
      <c r="A14" s="124">
        <v>30000</v>
      </c>
      <c r="B14" s="124">
        <v>28000</v>
      </c>
      <c r="C14" s="124">
        <f t="shared" si="1"/>
        <v>58000</v>
      </c>
      <c r="D14" s="124">
        <f t="shared" si="2"/>
        <v>2000</v>
      </c>
      <c r="E14" s="124">
        <f t="shared" si="0"/>
        <v>840000000</v>
      </c>
      <c r="F14" s="124">
        <f t="shared" si="3"/>
        <v>1.0714285714285714</v>
      </c>
    </row>
    <row r="15" spans="1:6" ht="15.75" thickBot="1" x14ac:dyDescent="0.3">
      <c r="A15" s="124">
        <v>35000</v>
      </c>
      <c r="B15" s="124">
        <v>35000</v>
      </c>
      <c r="C15" s="124">
        <f t="shared" si="1"/>
        <v>70000</v>
      </c>
      <c r="D15" s="124">
        <f t="shared" si="2"/>
        <v>0</v>
      </c>
      <c r="E15" s="124">
        <f t="shared" si="0"/>
        <v>1225000000</v>
      </c>
      <c r="F15" s="124">
        <f t="shared" si="3"/>
        <v>1</v>
      </c>
    </row>
    <row r="16" spans="1:6" ht="15.75" thickBot="1" x14ac:dyDescent="0.3">
      <c r="A16" s="124">
        <v>50000</v>
      </c>
      <c r="B16" s="124">
        <v>40000</v>
      </c>
      <c r="C16" s="124">
        <f t="shared" si="1"/>
        <v>90000</v>
      </c>
      <c r="D16" s="124">
        <f t="shared" si="2"/>
        <v>10000</v>
      </c>
      <c r="E16" s="124">
        <f t="shared" si="0"/>
        <v>2000000000</v>
      </c>
      <c r="F16" s="124">
        <f t="shared" si="3"/>
        <v>1.25</v>
      </c>
    </row>
    <row r="19" spans="1:4" x14ac:dyDescent="0.25">
      <c r="A19" s="156" t="s">
        <v>404</v>
      </c>
      <c r="B19" s="156"/>
      <c r="C19" s="156"/>
      <c r="D19" s="156"/>
    </row>
    <row r="20" spans="1:4" x14ac:dyDescent="0.25">
      <c r="A20" s="125" t="s">
        <v>137</v>
      </c>
      <c r="B20" s="125" t="s">
        <v>405</v>
      </c>
      <c r="C20" s="125" t="s">
        <v>406</v>
      </c>
      <c r="D20" s="125" t="s">
        <v>407</v>
      </c>
    </row>
    <row r="21" spans="1:4" x14ac:dyDescent="0.25">
      <c r="A21" t="s">
        <v>30</v>
      </c>
      <c r="B21" s="126"/>
      <c r="D21" s="126"/>
    </row>
    <row r="22" spans="1:4" x14ac:dyDescent="0.25">
      <c r="A22" t="s">
        <v>408</v>
      </c>
      <c r="B22" s="126"/>
      <c r="D22" s="126"/>
    </row>
    <row r="23" spans="1:4" x14ac:dyDescent="0.25">
      <c r="A23" t="s">
        <v>409</v>
      </c>
      <c r="B23" s="126"/>
      <c r="D23" s="126"/>
    </row>
    <row r="24" spans="1:4" x14ac:dyDescent="0.25">
      <c r="A24" t="s">
        <v>410</v>
      </c>
      <c r="B24" s="126"/>
      <c r="D24" s="126"/>
    </row>
    <row r="25" spans="1:4" x14ac:dyDescent="0.25">
      <c r="A25" t="s">
        <v>411</v>
      </c>
      <c r="B25" s="126"/>
      <c r="D25" s="126"/>
    </row>
    <row r="26" spans="1:4" x14ac:dyDescent="0.25">
      <c r="A26" t="s">
        <v>412</v>
      </c>
      <c r="B26" s="126"/>
      <c r="D26" s="126"/>
    </row>
    <row r="27" spans="1:4" x14ac:dyDescent="0.25">
      <c r="A27" t="s">
        <v>413</v>
      </c>
      <c r="B27" s="126"/>
      <c r="D27" s="126"/>
    </row>
    <row r="28" spans="1:4" x14ac:dyDescent="0.25">
      <c r="A28" t="s">
        <v>414</v>
      </c>
      <c r="B28" s="126"/>
      <c r="D28" s="126"/>
    </row>
    <row r="29" spans="1:4" x14ac:dyDescent="0.25">
      <c r="A29" t="s">
        <v>415</v>
      </c>
      <c r="B29" s="126"/>
      <c r="D29" s="126"/>
    </row>
    <row r="30" spans="1:4" x14ac:dyDescent="0.25">
      <c r="A30" t="s">
        <v>46</v>
      </c>
      <c r="B30" s="126"/>
      <c r="D30" s="126"/>
    </row>
    <row r="31" spans="1:4" x14ac:dyDescent="0.25">
      <c r="A31" t="s">
        <v>416</v>
      </c>
      <c r="B31" s="126"/>
      <c r="D31" s="126"/>
    </row>
    <row r="32" spans="1:4" x14ac:dyDescent="0.25">
      <c r="A32" s="127" t="s">
        <v>417</v>
      </c>
      <c r="B32" s="127"/>
      <c r="C32" s="127"/>
      <c r="D32" s="128">
        <f>D21+D22+D23+D24+D25+D26+D27+D28+D29+D30+D31</f>
        <v>0</v>
      </c>
    </row>
    <row r="35" spans="1:4" x14ac:dyDescent="0.25">
      <c r="A35" s="129" t="s">
        <v>418</v>
      </c>
      <c r="B35" s="129" t="s">
        <v>419</v>
      </c>
      <c r="C35" s="129" t="s">
        <v>420</v>
      </c>
      <c r="D35" s="129" t="s">
        <v>421</v>
      </c>
    </row>
    <row r="36" spans="1:4" x14ac:dyDescent="0.25">
      <c r="A36" s="157" t="s">
        <v>400</v>
      </c>
      <c r="B36" s="130">
        <v>250</v>
      </c>
      <c r="C36" s="130">
        <v>150</v>
      </c>
      <c r="D36" s="131">
        <f>B36+C36</f>
        <v>400</v>
      </c>
    </row>
    <row r="37" spans="1:4" x14ac:dyDescent="0.25">
      <c r="A37" s="158"/>
      <c r="B37">
        <v>650</v>
      </c>
      <c r="C37">
        <v>350</v>
      </c>
      <c r="D37" s="132">
        <f>B37+C37</f>
        <v>1000</v>
      </c>
    </row>
    <row r="38" spans="1:4" x14ac:dyDescent="0.25">
      <c r="A38" s="159"/>
      <c r="B38" s="133">
        <v>800</v>
      </c>
      <c r="C38" s="133">
        <v>275</v>
      </c>
      <c r="D38" s="134">
        <f>B38+C38</f>
        <v>1075</v>
      </c>
    </row>
    <row r="40" spans="1:4" ht="15.75" thickBot="1" x14ac:dyDescent="0.3"/>
    <row r="41" spans="1:4" x14ac:dyDescent="0.25">
      <c r="A41" s="160" t="s">
        <v>401</v>
      </c>
      <c r="B41" s="135">
        <v>1250</v>
      </c>
      <c r="C41" s="135">
        <v>560</v>
      </c>
      <c r="D41" s="136">
        <f>B41-C41</f>
        <v>690</v>
      </c>
    </row>
    <row r="42" spans="1:4" x14ac:dyDescent="0.25">
      <c r="A42" s="161"/>
      <c r="B42">
        <v>850</v>
      </c>
      <c r="C42">
        <v>770</v>
      </c>
      <c r="D42" s="137">
        <f>B42-C42</f>
        <v>80</v>
      </c>
    </row>
    <row r="43" spans="1:4" ht="15.75" thickBot="1" x14ac:dyDescent="0.3">
      <c r="A43" s="162"/>
      <c r="B43" s="138">
        <v>995</v>
      </c>
      <c r="C43" s="138">
        <v>335</v>
      </c>
      <c r="D43" s="139">
        <f>B43-C43</f>
        <v>660</v>
      </c>
    </row>
    <row r="44" spans="1:4" ht="15.75" thickBot="1" x14ac:dyDescent="0.3"/>
    <row r="45" spans="1:4" x14ac:dyDescent="0.25">
      <c r="A45" s="163" t="s">
        <v>402</v>
      </c>
      <c r="B45" s="140">
        <v>800</v>
      </c>
      <c r="C45" s="140">
        <v>50</v>
      </c>
      <c r="D45" s="141">
        <f>B45*C45</f>
        <v>40000</v>
      </c>
    </row>
    <row r="46" spans="1:4" x14ac:dyDescent="0.25">
      <c r="A46" s="164"/>
      <c r="B46">
        <v>250</v>
      </c>
      <c r="C46">
        <v>65</v>
      </c>
      <c r="D46" s="142">
        <f>B46*C46</f>
        <v>16250</v>
      </c>
    </row>
    <row r="47" spans="1:4" ht="15.75" thickBot="1" x14ac:dyDescent="0.3">
      <c r="A47" s="165"/>
      <c r="B47" s="143">
        <v>75</v>
      </c>
      <c r="C47" s="143">
        <v>80</v>
      </c>
      <c r="D47" s="144">
        <f>B47*C47</f>
        <v>6000</v>
      </c>
    </row>
    <row r="48" spans="1:4" ht="15.75" thickBot="1" x14ac:dyDescent="0.3"/>
    <row r="49" spans="1:4" ht="15.75" thickTop="1" x14ac:dyDescent="0.25">
      <c r="A49" s="166" t="s">
        <v>403</v>
      </c>
      <c r="B49" s="145">
        <v>1250</v>
      </c>
      <c r="C49" s="145">
        <v>5</v>
      </c>
      <c r="D49" s="146">
        <f>B49/C49</f>
        <v>250</v>
      </c>
    </row>
    <row r="50" spans="1:4" x14ac:dyDescent="0.25">
      <c r="A50" s="167"/>
      <c r="B50">
        <v>7200</v>
      </c>
      <c r="C50">
        <v>36</v>
      </c>
      <c r="D50" s="147">
        <f>B50/C50</f>
        <v>200</v>
      </c>
    </row>
    <row r="51" spans="1:4" ht="15.75" thickBot="1" x14ac:dyDescent="0.3">
      <c r="A51" s="168"/>
      <c r="B51" s="148">
        <v>24000</v>
      </c>
      <c r="C51" s="148">
        <v>600</v>
      </c>
      <c r="D51" s="149">
        <f>B51/C51</f>
        <v>40</v>
      </c>
    </row>
    <row r="52" spans="1:4" ht="15.75" thickTop="1" x14ac:dyDescent="0.25"/>
    <row r="54" spans="1:4" x14ac:dyDescent="0.25">
      <c r="A54" s="153" t="s">
        <v>422</v>
      </c>
      <c r="B54" s="153"/>
      <c r="C54" s="153"/>
      <c r="D54" s="153"/>
    </row>
    <row r="55" spans="1:4" x14ac:dyDescent="0.25">
      <c r="A55" s="154" t="s">
        <v>423</v>
      </c>
      <c r="B55" s="154"/>
      <c r="C55" s="154"/>
      <c r="D55" s="154"/>
    </row>
    <row r="56" spans="1:4" x14ac:dyDescent="0.25">
      <c r="A56" s="150" t="s">
        <v>424</v>
      </c>
      <c r="B56" s="150" t="s">
        <v>425</v>
      </c>
      <c r="C56" s="150" t="s">
        <v>426</v>
      </c>
      <c r="D56" s="150" t="s">
        <v>321</v>
      </c>
    </row>
    <row r="57" spans="1:4" x14ac:dyDescent="0.25">
      <c r="A57" t="s">
        <v>427</v>
      </c>
      <c r="B57">
        <v>14</v>
      </c>
      <c r="C57">
        <v>1200</v>
      </c>
      <c r="D57" s="126">
        <f>B57*C57</f>
        <v>16800</v>
      </c>
    </row>
    <row r="58" spans="1:4" x14ac:dyDescent="0.25">
      <c r="A58" t="s">
        <v>389</v>
      </c>
      <c r="B58">
        <v>15</v>
      </c>
      <c r="C58">
        <v>650</v>
      </c>
      <c r="D58" s="126">
        <f t="shared" ref="D58:D67" si="4">B58*C58</f>
        <v>9750</v>
      </c>
    </row>
    <row r="59" spans="1:4" x14ac:dyDescent="0.25">
      <c r="A59" t="s">
        <v>427</v>
      </c>
      <c r="B59">
        <v>18</v>
      </c>
      <c r="C59">
        <v>250</v>
      </c>
      <c r="D59" s="126">
        <f t="shared" si="4"/>
        <v>4500</v>
      </c>
    </row>
    <row r="60" spans="1:4" x14ac:dyDescent="0.25">
      <c r="A60" t="s">
        <v>428</v>
      </c>
      <c r="B60">
        <v>24</v>
      </c>
      <c r="C60">
        <v>50</v>
      </c>
      <c r="D60" s="126">
        <f t="shared" si="4"/>
        <v>1200</v>
      </c>
    </row>
    <row r="61" spans="1:4" x14ac:dyDescent="0.25">
      <c r="A61" t="s">
        <v>388</v>
      </c>
      <c r="B61">
        <v>22</v>
      </c>
      <c r="C61">
        <v>750</v>
      </c>
      <c r="D61" s="126">
        <f t="shared" si="4"/>
        <v>16500</v>
      </c>
    </row>
    <row r="62" spans="1:4" x14ac:dyDescent="0.25">
      <c r="A62" t="s">
        <v>374</v>
      </c>
      <c r="B62">
        <v>16</v>
      </c>
      <c r="C62">
        <v>500</v>
      </c>
      <c r="D62" s="126">
        <f t="shared" si="4"/>
        <v>8000</v>
      </c>
    </row>
    <row r="63" spans="1:4" x14ac:dyDescent="0.25">
      <c r="A63" t="s">
        <v>429</v>
      </c>
      <c r="B63">
        <v>11</v>
      </c>
      <c r="C63">
        <v>800</v>
      </c>
      <c r="D63" s="126">
        <f t="shared" si="4"/>
        <v>8800</v>
      </c>
    </row>
    <row r="64" spans="1:4" x14ac:dyDescent="0.25">
      <c r="A64" t="s">
        <v>184</v>
      </c>
      <c r="B64">
        <v>23</v>
      </c>
      <c r="C64">
        <v>600</v>
      </c>
      <c r="D64" s="126">
        <f t="shared" si="4"/>
        <v>13800</v>
      </c>
    </row>
    <row r="65" spans="1:4" x14ac:dyDescent="0.25">
      <c r="A65" t="s">
        <v>209</v>
      </c>
      <c r="B65">
        <v>19</v>
      </c>
      <c r="C65">
        <v>3000</v>
      </c>
      <c r="D65" s="126">
        <f t="shared" si="4"/>
        <v>57000</v>
      </c>
    </row>
    <row r="66" spans="1:4" x14ac:dyDescent="0.25">
      <c r="A66" t="s">
        <v>430</v>
      </c>
      <c r="B66">
        <v>15</v>
      </c>
      <c r="C66">
        <v>870</v>
      </c>
      <c r="D66" s="126">
        <f t="shared" si="4"/>
        <v>13050</v>
      </c>
    </row>
    <row r="67" spans="1:4" x14ac:dyDescent="0.25">
      <c r="A67" t="s">
        <v>337</v>
      </c>
      <c r="B67">
        <v>9</v>
      </c>
      <c r="C67">
        <v>1000</v>
      </c>
      <c r="D67" s="126">
        <f t="shared" si="4"/>
        <v>9000</v>
      </c>
    </row>
    <row r="68" spans="1:4" x14ac:dyDescent="0.25">
      <c r="C68" t="s">
        <v>417</v>
      </c>
      <c r="D68" s="151">
        <f>SUM(D57:D67)</f>
        <v>158400</v>
      </c>
    </row>
  </sheetData>
  <mergeCells count="8">
    <mergeCell ref="A54:D54"/>
    <mergeCell ref="A55:D55"/>
    <mergeCell ref="A1:F1"/>
    <mergeCell ref="A19:D19"/>
    <mergeCell ref="A36:A38"/>
    <mergeCell ref="A41:A43"/>
    <mergeCell ref="A45:A47"/>
    <mergeCell ref="A49:A5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8F27-0235-473B-9A35-D13E4B36146A}">
  <sheetPr>
    <tabColor theme="4" tint="0.59999389629810485"/>
  </sheetPr>
  <dimension ref="J4:Q29"/>
  <sheetViews>
    <sheetView topLeftCell="I4" workbookViewId="0">
      <selection activeCell="P19" sqref="P19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21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138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/>
      <c r="N5" s="18"/>
    </row>
    <row r="6" spans="10:14" x14ac:dyDescent="0.3">
      <c r="J6" s="22" t="s">
        <v>65</v>
      </c>
      <c r="K6" s="22">
        <v>80</v>
      </c>
      <c r="M6" s="18"/>
      <c r="N6" s="18"/>
    </row>
    <row r="7" spans="10:14" x14ac:dyDescent="0.3">
      <c r="J7" s="22" t="s">
        <v>66</v>
      </c>
      <c r="K7" s="22">
        <v>90</v>
      </c>
      <c r="M7" s="18"/>
      <c r="N7" s="18"/>
    </row>
    <row r="8" spans="10:14" x14ac:dyDescent="0.3">
      <c r="J8" s="22" t="s">
        <v>67</v>
      </c>
      <c r="K8" s="22">
        <v>90</v>
      </c>
      <c r="M8" s="18"/>
      <c r="N8" s="18"/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7" x14ac:dyDescent="0.3">
      <c r="J17" s="20" t="s">
        <v>63</v>
      </c>
      <c r="K17" s="37" t="s">
        <v>139</v>
      </c>
      <c r="L17" s="37" t="s">
        <v>140</v>
      </c>
      <c r="M17" s="37" t="s">
        <v>141</v>
      </c>
      <c r="N17" s="37" t="s">
        <v>142</v>
      </c>
      <c r="O17" s="37" t="s">
        <v>78</v>
      </c>
      <c r="P17" s="18" t="s">
        <v>146</v>
      </c>
      <c r="Q17" s="18"/>
    </row>
    <row r="18" spans="10:17" x14ac:dyDescent="0.3">
      <c r="J18" s="22" t="s">
        <v>64</v>
      </c>
      <c r="K18" s="22">
        <v>90</v>
      </c>
      <c r="L18" s="22">
        <v>0</v>
      </c>
      <c r="M18" s="22">
        <v>70</v>
      </c>
      <c r="N18" s="22">
        <v>80</v>
      </c>
      <c r="O18" s="56">
        <f>AVERAGE(K18:N18)</f>
        <v>60</v>
      </c>
      <c r="P18" s="18" t="str">
        <f>IF(O18&gt;=60,"califica","no califica")</f>
        <v>califica</v>
      </c>
      <c r="Q18" s="18"/>
    </row>
    <row r="19" spans="10:17" x14ac:dyDescent="0.3">
      <c r="J19" s="22" t="s">
        <v>65</v>
      </c>
      <c r="K19" s="22">
        <v>0</v>
      </c>
      <c r="L19" s="22">
        <v>85</v>
      </c>
      <c r="M19" s="22">
        <v>76</v>
      </c>
      <c r="N19" s="22">
        <v>75</v>
      </c>
      <c r="O19" s="56">
        <f t="shared" ref="O19:O25" si="0">AVERAGE(K19:N19)</f>
        <v>59</v>
      </c>
      <c r="P19" s="18" t="str">
        <f t="shared" ref="P19:P25" si="1">IF(O19&gt;=60,"califica","no califica")</f>
        <v>no califica</v>
      </c>
      <c r="Q19" s="18"/>
    </row>
    <row r="20" spans="10:17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56">
        <f t="shared" si="0"/>
        <v>82</v>
      </c>
      <c r="P20" s="18" t="str">
        <f t="shared" si="1"/>
        <v>califica</v>
      </c>
      <c r="Q20" s="18"/>
    </row>
    <row r="21" spans="10:17" x14ac:dyDescent="0.3">
      <c r="J21" s="22" t="s">
        <v>67</v>
      </c>
      <c r="K21" s="22">
        <v>95</v>
      </c>
      <c r="L21" s="22">
        <v>75</v>
      </c>
      <c r="M21" s="22">
        <v>0</v>
      </c>
      <c r="N21" s="22">
        <v>0</v>
      </c>
      <c r="O21" s="56">
        <f t="shared" si="0"/>
        <v>42.5</v>
      </c>
      <c r="P21" s="18" t="str">
        <f t="shared" si="1"/>
        <v>no califica</v>
      </c>
      <c r="Q21" s="18"/>
    </row>
    <row r="22" spans="10:17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56">
        <f t="shared" si="0"/>
        <v>87.75</v>
      </c>
      <c r="P22" s="18" t="str">
        <f t="shared" si="1"/>
        <v>califica</v>
      </c>
      <c r="Q22" s="18"/>
    </row>
    <row r="23" spans="10:17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56">
        <f t="shared" si="0"/>
        <v>83.5</v>
      </c>
      <c r="P23" s="18" t="str">
        <f t="shared" si="1"/>
        <v>califica</v>
      </c>
      <c r="Q23" s="18"/>
    </row>
    <row r="24" spans="10:17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56">
        <f t="shared" si="0"/>
        <v>81</v>
      </c>
      <c r="P24" s="18" t="str">
        <f t="shared" si="1"/>
        <v>califica</v>
      </c>
      <c r="Q24" s="18"/>
    </row>
    <row r="25" spans="10:17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56">
        <f t="shared" si="0"/>
        <v>81</v>
      </c>
      <c r="P25" s="18" t="str">
        <f t="shared" si="1"/>
        <v>califica</v>
      </c>
      <c r="Q25" s="18"/>
    </row>
    <row r="26" spans="10:17" x14ac:dyDescent="0.3">
      <c r="J26" s="34" t="s">
        <v>73</v>
      </c>
      <c r="K26" s="36"/>
      <c r="L26" s="32"/>
      <c r="M26" s="36"/>
      <c r="N26" s="36"/>
    </row>
    <row r="27" spans="10:17" x14ac:dyDescent="0.3">
      <c r="J27" s="34"/>
      <c r="K27" s="34"/>
      <c r="L27" s="32"/>
      <c r="M27" s="33"/>
      <c r="N27" s="33"/>
    </row>
    <row r="28" spans="10:17" x14ac:dyDescent="0.3">
      <c r="J28" s="34" t="s">
        <v>143</v>
      </c>
      <c r="K28" s="34"/>
      <c r="L28" s="32"/>
      <c r="M28" s="33"/>
      <c r="N28" s="33"/>
    </row>
    <row r="29" spans="10:17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BC62-F498-45D4-8574-6775ECEA50CE}">
  <dimension ref="J4:O29"/>
  <sheetViews>
    <sheetView topLeftCell="G7" workbookViewId="0">
      <selection activeCell="N12" sqref="N12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22.285156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/>
      <c r="N4" s="23"/>
    </row>
    <row r="5" spans="10:14" x14ac:dyDescent="0.3">
      <c r="J5" s="22" t="s">
        <v>64</v>
      </c>
      <c r="K5" s="22">
        <v>90</v>
      </c>
      <c r="M5" s="18"/>
      <c r="N5" s="18"/>
    </row>
    <row r="6" spans="10:14" x14ac:dyDescent="0.3">
      <c r="J6" s="22" t="s">
        <v>65</v>
      </c>
      <c r="K6" s="22">
        <v>80</v>
      </c>
      <c r="M6" s="18"/>
      <c r="N6" s="18"/>
    </row>
    <row r="7" spans="10:14" x14ac:dyDescent="0.3">
      <c r="J7" s="22" t="s">
        <v>66</v>
      </c>
      <c r="K7" s="22">
        <v>90</v>
      </c>
      <c r="M7" s="18"/>
      <c r="N7" s="18"/>
    </row>
    <row r="8" spans="10:14" x14ac:dyDescent="0.3">
      <c r="J8" s="22" t="s">
        <v>67</v>
      </c>
      <c r="K8" s="22">
        <v>90</v>
      </c>
      <c r="M8" s="18"/>
      <c r="N8" s="18"/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honeticPr fontId="2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73A68-D876-4612-B255-234E5D6A9DE7}">
  <dimension ref="A1:S32"/>
  <sheetViews>
    <sheetView zoomScaleNormal="100" workbookViewId="0">
      <selection activeCell="R8" sqref="R8"/>
    </sheetView>
  </sheetViews>
  <sheetFormatPr baseColWidth="10" defaultColWidth="5.42578125" defaultRowHeight="18.75" x14ac:dyDescent="0.3"/>
  <cols>
    <col min="1" max="1" width="5.42578125" style="85"/>
    <col min="2" max="2" width="60.140625" style="85" customWidth="1"/>
    <col min="3" max="16" width="5.42578125" style="85"/>
    <col min="17" max="17" width="7" style="85" customWidth="1"/>
    <col min="18" max="18" width="13" style="85" customWidth="1"/>
    <col min="19" max="19" width="15.42578125" style="85" customWidth="1"/>
    <col min="20" max="16384" width="5.42578125" style="85"/>
  </cols>
  <sheetData>
    <row r="1" spans="1:19" ht="24.75" customHeight="1" x14ac:dyDescent="0.3">
      <c r="B1" s="171" t="s">
        <v>100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</row>
    <row r="2" spans="1:19" x14ac:dyDescent="0.3">
      <c r="A2" s="172" t="s">
        <v>101</v>
      </c>
      <c r="B2" s="172"/>
      <c r="C2" s="86" t="s">
        <v>221</v>
      </c>
      <c r="K2" s="86" t="s">
        <v>222</v>
      </c>
    </row>
    <row r="3" spans="1:19" x14ac:dyDescent="0.3">
      <c r="A3" s="173"/>
      <c r="B3" s="173"/>
      <c r="C3" s="86" t="s">
        <v>223</v>
      </c>
      <c r="K3" s="86" t="s">
        <v>224</v>
      </c>
    </row>
    <row r="4" spans="1:19" x14ac:dyDescent="0.3">
      <c r="A4" s="173"/>
      <c r="B4" s="173"/>
      <c r="C4" s="86" t="s">
        <v>225</v>
      </c>
    </row>
    <row r="5" spans="1:19" x14ac:dyDescent="0.3">
      <c r="A5" s="174" t="s">
        <v>0</v>
      </c>
      <c r="B5" s="172" t="s">
        <v>102</v>
      </c>
      <c r="C5" s="176" t="s">
        <v>226</v>
      </c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8"/>
      <c r="R5" s="179" t="s">
        <v>78</v>
      </c>
      <c r="S5" s="179" t="s">
        <v>103</v>
      </c>
    </row>
    <row r="6" spans="1:19" x14ac:dyDescent="0.3">
      <c r="A6" s="175"/>
      <c r="B6" s="172"/>
      <c r="C6" s="87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88">
        <v>11</v>
      </c>
      <c r="N6" s="88">
        <v>12</v>
      </c>
      <c r="O6" s="88">
        <v>13</v>
      </c>
      <c r="P6" s="88">
        <v>14</v>
      </c>
      <c r="Q6" s="88">
        <v>15</v>
      </c>
      <c r="R6" s="180"/>
      <c r="S6" s="180"/>
    </row>
    <row r="7" spans="1:19" x14ac:dyDescent="0.3">
      <c r="A7" s="89">
        <v>1</v>
      </c>
      <c r="B7" s="89" t="str">
        <f>'[1]Calificacion '!B7</f>
        <v>BRIOSO MAGALLANES ALAM EDUARDO</v>
      </c>
      <c r="C7" s="90">
        <f>'[1]Calificacion '!C7</f>
        <v>96</v>
      </c>
      <c r="D7" s="90">
        <f>'[1]Calificacion '!D7</f>
        <v>80</v>
      </c>
      <c r="E7" s="90">
        <f>'[1]Calificacion '!E7</f>
        <v>0</v>
      </c>
      <c r="F7" s="90">
        <f>'[1]Calificacion '!F7</f>
        <v>0</v>
      </c>
      <c r="G7" s="90">
        <f>'[1]Calificacion '!G7</f>
        <v>0</v>
      </c>
      <c r="H7" s="90">
        <f>'[1]Calificacion '!H7</f>
        <v>0</v>
      </c>
      <c r="I7" s="90">
        <f>'[1]Calificacion '!I7</f>
        <v>0</v>
      </c>
      <c r="J7" s="89"/>
      <c r="K7" s="89"/>
      <c r="L7" s="89"/>
      <c r="M7" s="89"/>
      <c r="N7" s="89"/>
      <c r="O7" s="89"/>
      <c r="P7" s="89"/>
      <c r="Q7" s="89"/>
      <c r="R7" s="91" t="s">
        <v>227</v>
      </c>
      <c r="S7" s="89"/>
    </row>
    <row r="8" spans="1:19" x14ac:dyDescent="0.3">
      <c r="A8" s="89">
        <f>A7+1</f>
        <v>2</v>
      </c>
      <c r="B8" s="89" t="str">
        <f>'[1]Calificacion '!B8</f>
        <v>CORTORREAL ANALKA YASMERIS</v>
      </c>
      <c r="C8" s="90">
        <f>'[1]Calificacion '!C8</f>
        <v>90</v>
      </c>
      <c r="D8" s="90">
        <f>'[1]Calificacion '!D8</f>
        <v>89</v>
      </c>
      <c r="E8" s="90">
        <f>'[1]Calificacion '!E8</f>
        <v>90</v>
      </c>
      <c r="F8" s="90">
        <f>'[1]Calificacion '!F8</f>
        <v>80</v>
      </c>
      <c r="G8" s="90">
        <f>'[1]Calificacion '!G8</f>
        <v>90</v>
      </c>
      <c r="H8" s="90">
        <f>'[1]Calificacion '!H8</f>
        <v>89</v>
      </c>
      <c r="I8" s="90">
        <f>'[1]Calificacion '!I8</f>
        <v>90</v>
      </c>
      <c r="J8" s="89"/>
      <c r="K8" s="89"/>
      <c r="L8" s="89"/>
      <c r="M8" s="89"/>
      <c r="N8" s="89"/>
      <c r="O8" s="89"/>
      <c r="P8" s="89"/>
      <c r="Q8" s="89"/>
      <c r="R8" s="92">
        <f t="shared" ref="R8:R26" si="0">AVERAGE(C8:I8)</f>
        <v>88.285714285714292</v>
      </c>
      <c r="S8" s="89"/>
    </row>
    <row r="9" spans="1:19" x14ac:dyDescent="0.3">
      <c r="A9" s="89">
        <f t="shared" ref="A9:A26" si="1">A8+1</f>
        <v>3</v>
      </c>
      <c r="B9" s="89" t="str">
        <f>'[1]Calificacion '!B9</f>
        <v>DE LA CRUZ BAUTISTA EDWIN JUNIOR</v>
      </c>
      <c r="C9" s="90">
        <f>'[1]Calificacion '!C9</f>
        <v>80</v>
      </c>
      <c r="D9" s="90">
        <f>'[1]Calificacion '!D9</f>
        <v>80</v>
      </c>
      <c r="E9" s="90">
        <f>'[1]Calificacion '!E9</f>
        <v>79</v>
      </c>
      <c r="F9" s="90">
        <f>'[1]Calificacion '!F9</f>
        <v>75</v>
      </c>
      <c r="G9" s="90">
        <f>'[1]Calificacion '!G9</f>
        <v>84</v>
      </c>
      <c r="H9" s="90">
        <f>'[1]Calificacion '!H9</f>
        <v>76</v>
      </c>
      <c r="I9" s="90">
        <f>'[1]Calificacion '!I9</f>
        <v>80</v>
      </c>
      <c r="J9" s="89"/>
      <c r="K9" s="89"/>
      <c r="L9" s="89"/>
      <c r="M9" s="89"/>
      <c r="N9" s="89"/>
      <c r="O9" s="89"/>
      <c r="P9" s="89"/>
      <c r="Q9" s="89"/>
      <c r="R9" s="92">
        <f t="shared" si="0"/>
        <v>79.142857142857139</v>
      </c>
      <c r="S9" s="89"/>
    </row>
    <row r="10" spans="1:19" x14ac:dyDescent="0.3">
      <c r="A10" s="89">
        <f t="shared" si="1"/>
        <v>4</v>
      </c>
      <c r="B10" s="89" t="str">
        <f>'[1]Calificacion '!B10</f>
        <v>DE LEON RAMIREZ YIRDA</v>
      </c>
      <c r="C10" s="90">
        <f>'[1]Calificacion '!C10</f>
        <v>81</v>
      </c>
      <c r="D10" s="90">
        <f>'[1]Calificacion '!D10</f>
        <v>84</v>
      </c>
      <c r="E10" s="90">
        <f>'[1]Calificacion '!E10</f>
        <v>80</v>
      </c>
      <c r="F10" s="90">
        <f>'[1]Calificacion '!F10</f>
        <v>80</v>
      </c>
      <c r="G10" s="90">
        <f>'[1]Calificacion '!G10</f>
        <v>85</v>
      </c>
      <c r="H10" s="90">
        <f>'[1]Calificacion '!H10</f>
        <v>80</v>
      </c>
      <c r="I10" s="90">
        <f>'[1]Calificacion '!I10</f>
        <v>80</v>
      </c>
      <c r="J10" s="89"/>
      <c r="K10" s="89"/>
      <c r="L10" s="89"/>
      <c r="M10" s="89"/>
      <c r="N10" s="89"/>
      <c r="O10" s="89"/>
      <c r="P10" s="89"/>
      <c r="Q10" s="89"/>
      <c r="R10" s="92">
        <f t="shared" si="0"/>
        <v>81.428571428571431</v>
      </c>
      <c r="S10" s="89"/>
    </row>
    <row r="11" spans="1:19" x14ac:dyDescent="0.3">
      <c r="A11" s="89">
        <f t="shared" si="1"/>
        <v>5</v>
      </c>
      <c r="B11" s="89" t="str">
        <f>'[1]Calificacion '!B11</f>
        <v>ELUSMA ULYSSE NALINA</v>
      </c>
      <c r="C11" s="90">
        <f>'[1]Calificacion '!C11</f>
        <v>85</v>
      </c>
      <c r="D11" s="90">
        <f>'[1]Calificacion '!D11</f>
        <v>82</v>
      </c>
      <c r="E11" s="90">
        <f>'[1]Calificacion '!E11</f>
        <v>86</v>
      </c>
      <c r="F11" s="90">
        <f>'[1]Calificacion '!F11</f>
        <v>80</v>
      </c>
      <c r="G11" s="90">
        <f>'[1]Calificacion '!G11</f>
        <v>87</v>
      </c>
      <c r="H11" s="90">
        <f>'[1]Calificacion '!H11</f>
        <v>86</v>
      </c>
      <c r="I11" s="90">
        <f>'[1]Calificacion '!I11</f>
        <v>86</v>
      </c>
      <c r="J11" s="89"/>
      <c r="K11" s="89"/>
      <c r="L11" s="89"/>
      <c r="M11" s="89"/>
      <c r="N11" s="89"/>
      <c r="O11" s="89"/>
      <c r="P11" s="89"/>
      <c r="Q11" s="89"/>
      <c r="R11" s="92">
        <f t="shared" si="0"/>
        <v>84.571428571428569</v>
      </c>
      <c r="S11" s="89"/>
    </row>
    <row r="12" spans="1:19" x14ac:dyDescent="0.3">
      <c r="A12" s="89">
        <f t="shared" si="1"/>
        <v>6</v>
      </c>
      <c r="B12" s="89" t="str">
        <f>'[1]Calificacion '!B12</f>
        <v>EUSEBIO DE JESUS YAN CARLOS</v>
      </c>
      <c r="C12" s="90">
        <f>'[1]Calificacion '!C12</f>
        <v>88</v>
      </c>
      <c r="D12" s="90">
        <f>'[1]Calificacion '!D12</f>
        <v>87</v>
      </c>
      <c r="E12" s="90">
        <f>'[1]Calificacion '!E12</f>
        <v>88</v>
      </c>
      <c r="F12" s="90">
        <f>'[1]Calificacion '!F12</f>
        <v>93</v>
      </c>
      <c r="G12" s="90">
        <f>'[1]Calificacion '!G12</f>
        <v>90</v>
      </c>
      <c r="H12" s="90">
        <f>'[1]Calificacion '!H12</f>
        <v>89</v>
      </c>
      <c r="I12" s="90">
        <f>'[1]Calificacion '!I12</f>
        <v>84</v>
      </c>
      <c r="J12" s="89"/>
      <c r="K12" s="89"/>
      <c r="L12" s="89"/>
      <c r="M12" s="89"/>
      <c r="N12" s="89"/>
      <c r="O12" s="89"/>
      <c r="P12" s="89"/>
      <c r="Q12" s="89"/>
      <c r="R12" s="92">
        <f t="shared" si="0"/>
        <v>88.428571428571431</v>
      </c>
      <c r="S12" s="89"/>
    </row>
    <row r="13" spans="1:19" x14ac:dyDescent="0.3">
      <c r="A13" s="89">
        <f t="shared" si="1"/>
        <v>7</v>
      </c>
      <c r="B13" s="89" t="str">
        <f>'[1]Calificacion '!B13</f>
        <v>GOMEZ ENCARNACION BERNARDO ALEXANDER</v>
      </c>
      <c r="C13" s="90">
        <f>'[1]Calificacion '!C13</f>
        <v>81</v>
      </c>
      <c r="D13" s="90">
        <f>'[1]Calificacion '!D13</f>
        <v>92</v>
      </c>
      <c r="E13" s="90">
        <f>'[1]Calificacion '!E13</f>
        <v>81</v>
      </c>
      <c r="F13" s="90">
        <f>'[1]Calificacion '!F13</f>
        <v>80</v>
      </c>
      <c r="G13" s="90">
        <f>'[1]Calificacion '!G13</f>
        <v>88</v>
      </c>
      <c r="H13" s="90">
        <f>'[1]Calificacion '!H13</f>
        <v>88</v>
      </c>
      <c r="I13" s="90">
        <f>'[1]Calificacion '!I13</f>
        <v>81</v>
      </c>
      <c r="J13" s="89"/>
      <c r="K13" s="89"/>
      <c r="L13" s="89"/>
      <c r="M13" s="89"/>
      <c r="N13" s="89"/>
      <c r="O13" s="89"/>
      <c r="P13" s="89"/>
      <c r="Q13" s="89"/>
      <c r="R13" s="92">
        <f t="shared" si="0"/>
        <v>84.428571428571431</v>
      </c>
      <c r="S13" s="89"/>
    </row>
    <row r="14" spans="1:19" x14ac:dyDescent="0.3">
      <c r="A14" s="89">
        <f t="shared" si="1"/>
        <v>8</v>
      </c>
      <c r="B14" s="89" t="str">
        <f>'[1]Calificacion '!B14</f>
        <v>GOMEZ RAMIREZ ALEX</v>
      </c>
      <c r="C14" s="90">
        <f>'[1]Calificacion '!C14</f>
        <v>90</v>
      </c>
      <c r="D14" s="90">
        <f>'[1]Calificacion '!D14</f>
        <v>93</v>
      </c>
      <c r="E14" s="90">
        <f>'[1]Calificacion '!E14</f>
        <v>80</v>
      </c>
      <c r="F14" s="90">
        <f>'[1]Calificacion '!F14</f>
        <v>90</v>
      </c>
      <c r="G14" s="90">
        <f>'[1]Calificacion '!G14</f>
        <v>90</v>
      </c>
      <c r="H14" s="90">
        <f>'[1]Calificacion '!H14</f>
        <v>93</v>
      </c>
      <c r="I14" s="90">
        <f>'[1]Calificacion '!I14</f>
        <v>95</v>
      </c>
      <c r="J14" s="89"/>
      <c r="K14" s="89"/>
      <c r="L14" s="89"/>
      <c r="M14" s="89"/>
      <c r="N14" s="89"/>
      <c r="O14" s="89"/>
      <c r="P14" s="89"/>
      <c r="Q14" s="89"/>
      <c r="R14" s="92">
        <f t="shared" si="0"/>
        <v>90.142857142857139</v>
      </c>
      <c r="S14" s="89"/>
    </row>
    <row r="15" spans="1:19" x14ac:dyDescent="0.3">
      <c r="A15" s="89">
        <f t="shared" si="1"/>
        <v>9</v>
      </c>
      <c r="B15" s="89" t="str">
        <f>'[1]Calificacion '!B15</f>
        <v>HERNANDEZ BRITO SONIA</v>
      </c>
      <c r="C15" s="90">
        <f>'[1]Calificacion '!C15</f>
        <v>91</v>
      </c>
      <c r="D15" s="90">
        <f>'[1]Calificacion '!D15</f>
        <v>90</v>
      </c>
      <c r="E15" s="90">
        <f>'[1]Calificacion '!E15</f>
        <v>80</v>
      </c>
      <c r="F15" s="90">
        <f>'[1]Calificacion '!F15</f>
        <v>80</v>
      </c>
      <c r="G15" s="90">
        <f>'[1]Calificacion '!G15</f>
        <v>86</v>
      </c>
      <c r="H15" s="90">
        <f>'[1]Calificacion '!H15</f>
        <v>84</v>
      </c>
      <c r="I15" s="90">
        <f>'[1]Calificacion '!I15</f>
        <v>77</v>
      </c>
      <c r="J15" s="89"/>
      <c r="K15" s="89"/>
      <c r="L15" s="89"/>
      <c r="M15" s="89"/>
      <c r="N15" s="89"/>
      <c r="O15" s="89"/>
      <c r="P15" s="89"/>
      <c r="Q15" s="89"/>
      <c r="R15" s="92">
        <f t="shared" si="0"/>
        <v>84</v>
      </c>
      <c r="S15" s="89"/>
    </row>
    <row r="16" spans="1:19" x14ac:dyDescent="0.3">
      <c r="A16" s="89">
        <f t="shared" si="1"/>
        <v>10</v>
      </c>
      <c r="B16" s="89" t="str">
        <f>'[1]Calificacion '!B16</f>
        <v>MARTE FRANKLIN AUGUSTO</v>
      </c>
      <c r="C16" s="90">
        <f>'[1]Calificacion '!C16</f>
        <v>92</v>
      </c>
      <c r="D16" s="90">
        <f>'[1]Calificacion '!D16</f>
        <v>81</v>
      </c>
      <c r="E16" s="90">
        <f>'[1]Calificacion '!E16</f>
        <v>80</v>
      </c>
      <c r="F16" s="90">
        <f>'[1]Calificacion '!F16</f>
        <v>78</v>
      </c>
      <c r="G16" s="90">
        <f>'[1]Calificacion '!G16</f>
        <v>75</v>
      </c>
      <c r="H16" s="90">
        <f>'[1]Calificacion '!H16</f>
        <v>77</v>
      </c>
      <c r="I16" s="90">
        <f>'[1]Calificacion '!I16</f>
        <v>71</v>
      </c>
      <c r="J16" s="89"/>
      <c r="K16" s="89"/>
      <c r="L16" s="89"/>
      <c r="M16" s="89"/>
      <c r="N16" s="89"/>
      <c r="O16" s="89"/>
      <c r="P16" s="89"/>
      <c r="Q16" s="89"/>
      <c r="R16" s="92">
        <f t="shared" si="0"/>
        <v>79.142857142857139</v>
      </c>
      <c r="S16" s="89"/>
    </row>
    <row r="17" spans="1:19" x14ac:dyDescent="0.3">
      <c r="A17" s="89">
        <f t="shared" si="1"/>
        <v>11</v>
      </c>
      <c r="B17" s="89" t="str">
        <f>'[1]Calificacion '!B17</f>
        <v>MELLA VASQUEZ JOEL RAMON</v>
      </c>
      <c r="C17" s="90">
        <f>'[1]Calificacion '!C17</f>
        <v>96</v>
      </c>
      <c r="D17" s="90">
        <f>'[1]Calificacion '!D17</f>
        <v>97</v>
      </c>
      <c r="E17" s="90">
        <f>'[1]Calificacion '!E17</f>
        <v>95</v>
      </c>
      <c r="F17" s="90">
        <f>'[1]Calificacion '!F17</f>
        <v>95</v>
      </c>
      <c r="G17" s="90">
        <f>'[1]Calificacion '!G17</f>
        <v>95</v>
      </c>
      <c r="H17" s="90">
        <f>'[1]Calificacion '!H17</f>
        <v>95</v>
      </c>
      <c r="I17" s="90">
        <f>'[1]Calificacion '!I17</f>
        <v>95</v>
      </c>
      <c r="J17" s="89"/>
      <c r="K17" s="89"/>
      <c r="L17" s="89"/>
      <c r="M17" s="89"/>
      <c r="N17" s="89"/>
      <c r="O17" s="89"/>
      <c r="P17" s="89"/>
      <c r="Q17" s="89"/>
      <c r="R17" s="92">
        <f t="shared" si="0"/>
        <v>95.428571428571431</v>
      </c>
      <c r="S17" s="89"/>
    </row>
    <row r="18" spans="1:19" x14ac:dyDescent="0.3">
      <c r="A18" s="89">
        <f t="shared" si="1"/>
        <v>12</v>
      </c>
      <c r="B18" s="89" t="str">
        <f>'[1]Calificacion '!B18</f>
        <v>MERAN LORA PEDRO LUIS</v>
      </c>
      <c r="C18" s="90">
        <f>'[1]Calificacion '!C18</f>
        <v>91</v>
      </c>
      <c r="D18" s="90">
        <f>'[1]Calificacion '!D18</f>
        <v>95</v>
      </c>
      <c r="E18" s="90">
        <f>'[1]Calificacion '!E18</f>
        <v>90</v>
      </c>
      <c r="F18" s="90">
        <f>'[1]Calificacion '!F18</f>
        <v>95</v>
      </c>
      <c r="G18" s="90">
        <f>'[1]Calificacion '!G18</f>
        <v>90</v>
      </c>
      <c r="H18" s="90">
        <f>'[1]Calificacion '!H18</f>
        <v>90</v>
      </c>
      <c r="I18" s="90">
        <f>'[1]Calificacion '!I18</f>
        <v>90</v>
      </c>
      <c r="J18" s="89"/>
      <c r="K18" s="89"/>
      <c r="L18" s="89"/>
      <c r="M18" s="89"/>
      <c r="N18" s="89"/>
      <c r="O18" s="89"/>
      <c r="P18" s="89"/>
      <c r="Q18" s="89"/>
      <c r="R18" s="92">
        <f t="shared" si="0"/>
        <v>91.571428571428569</v>
      </c>
      <c r="S18" s="89"/>
    </row>
    <row r="19" spans="1:19" x14ac:dyDescent="0.3">
      <c r="A19" s="89">
        <f t="shared" si="1"/>
        <v>13</v>
      </c>
      <c r="B19" s="89" t="str">
        <f>'[1]Calificacion '!B19</f>
        <v>MORETA ALBANIELIS</v>
      </c>
      <c r="C19" s="90">
        <f>'[1]Calificacion '!C19</f>
        <v>96</v>
      </c>
      <c r="D19" s="90">
        <f>'[1]Calificacion '!D19</f>
        <v>0</v>
      </c>
      <c r="E19" s="90">
        <f>'[1]Calificacion '!E19</f>
        <v>0</v>
      </c>
      <c r="F19" s="90">
        <f>'[1]Calificacion '!F19</f>
        <v>0</v>
      </c>
      <c r="G19" s="90">
        <f>'[1]Calificacion '!G19</f>
        <v>0</v>
      </c>
      <c r="H19" s="90">
        <f>'[1]Calificacion '!H19</f>
        <v>0</v>
      </c>
      <c r="I19" s="90">
        <f>'[1]Calificacion '!I19</f>
        <v>0</v>
      </c>
      <c r="J19" s="89"/>
      <c r="K19" s="89"/>
      <c r="L19" s="89"/>
      <c r="M19" s="89"/>
      <c r="N19" s="89"/>
      <c r="O19" s="89"/>
      <c r="P19" s="89"/>
      <c r="Q19" s="89"/>
      <c r="R19" s="91" t="s">
        <v>227</v>
      </c>
      <c r="S19" s="89"/>
    </row>
    <row r="20" spans="1:19" x14ac:dyDescent="0.3">
      <c r="A20" s="89">
        <f t="shared" si="1"/>
        <v>14</v>
      </c>
      <c r="B20" s="89" t="str">
        <f>'[1]Calificacion '!B20</f>
        <v>MORETA KARINA</v>
      </c>
      <c r="C20" s="90">
        <f>'[1]Calificacion '!C20</f>
        <v>96</v>
      </c>
      <c r="D20" s="90">
        <f>'[1]Calificacion '!D20</f>
        <v>96</v>
      </c>
      <c r="E20" s="90">
        <f>'[1]Calificacion '!E20</f>
        <v>90</v>
      </c>
      <c r="F20" s="90">
        <f>'[1]Calificacion '!F20</f>
        <v>85</v>
      </c>
      <c r="G20" s="90">
        <f>'[1]Calificacion '!G20</f>
        <v>91</v>
      </c>
      <c r="H20" s="90">
        <f>'[1]Calificacion '!H20</f>
        <v>90</v>
      </c>
      <c r="I20" s="90">
        <f>'[1]Calificacion '!I20</f>
        <v>91</v>
      </c>
      <c r="J20" s="89"/>
      <c r="K20" s="89"/>
      <c r="L20" s="89"/>
      <c r="M20" s="89"/>
      <c r="N20" s="89"/>
      <c r="O20" s="89"/>
      <c r="P20" s="89"/>
      <c r="Q20" s="89"/>
      <c r="R20" s="92">
        <f t="shared" si="0"/>
        <v>91.285714285714292</v>
      </c>
      <c r="S20" s="89"/>
    </row>
    <row r="21" spans="1:19" x14ac:dyDescent="0.3">
      <c r="A21" s="89">
        <f t="shared" si="1"/>
        <v>15</v>
      </c>
      <c r="B21" s="89" t="str">
        <f>'[1]Calificacion '!B21</f>
        <v>MORETA MARIA CRISTINA</v>
      </c>
      <c r="C21" s="90">
        <f>'[1]Calificacion '!C21</f>
        <v>96</v>
      </c>
      <c r="D21" s="90">
        <f>'[1]Calificacion '!D21</f>
        <v>95</v>
      </c>
      <c r="E21" s="90">
        <f>'[1]Calificacion '!E21</f>
        <v>91</v>
      </c>
      <c r="F21" s="90">
        <f>'[1]Calificacion '!F21</f>
        <v>85</v>
      </c>
      <c r="G21" s="90">
        <f>'[1]Calificacion '!G21</f>
        <v>93</v>
      </c>
      <c r="H21" s="90">
        <f>'[1]Calificacion '!H21</f>
        <v>93</v>
      </c>
      <c r="I21" s="90">
        <f>'[1]Calificacion '!I21</f>
        <v>93</v>
      </c>
      <c r="J21" s="89"/>
      <c r="K21" s="89"/>
      <c r="L21" s="89"/>
      <c r="M21" s="89"/>
      <c r="N21" s="89"/>
      <c r="O21" s="89"/>
      <c r="P21" s="89"/>
      <c r="Q21" s="89"/>
      <c r="R21" s="92">
        <f t="shared" si="0"/>
        <v>92.285714285714292</v>
      </c>
      <c r="S21" s="89"/>
    </row>
    <row r="22" spans="1:19" x14ac:dyDescent="0.3">
      <c r="A22" s="89">
        <f t="shared" si="1"/>
        <v>16</v>
      </c>
      <c r="B22" s="89" t="str">
        <f>'[1]Calificacion '!B22</f>
        <v>MOTA CANDELARIO VECTANIA MARIA</v>
      </c>
      <c r="C22" s="90">
        <f>'[1]Calificacion '!C22</f>
        <v>82</v>
      </c>
      <c r="D22" s="90">
        <f>'[1]Calificacion '!D22</f>
        <v>80</v>
      </c>
      <c r="E22" s="90">
        <f>'[1]Calificacion '!E22</f>
        <v>80</v>
      </c>
      <c r="F22" s="90">
        <f>'[1]Calificacion '!F22</f>
        <v>80</v>
      </c>
      <c r="G22" s="90">
        <f>'[1]Calificacion '!G22</f>
        <v>88</v>
      </c>
      <c r="H22" s="90">
        <f>'[1]Calificacion '!H22</f>
        <v>85</v>
      </c>
      <c r="I22" s="90">
        <f>'[1]Calificacion '!I22</f>
        <v>80</v>
      </c>
      <c r="J22" s="89"/>
      <c r="K22" s="89"/>
      <c r="L22" s="89"/>
      <c r="M22" s="89"/>
      <c r="N22" s="89"/>
      <c r="O22" s="89"/>
      <c r="P22" s="89"/>
      <c r="Q22" s="89"/>
      <c r="R22" s="92">
        <f t="shared" si="0"/>
        <v>82.142857142857139</v>
      </c>
      <c r="S22" s="89"/>
    </row>
    <row r="23" spans="1:19" x14ac:dyDescent="0.3">
      <c r="A23" s="89">
        <f t="shared" si="1"/>
        <v>17</v>
      </c>
      <c r="B23" s="89" t="str">
        <f>'[1]Calificacion '!B23</f>
        <v>NAZARIO ASTACIO JONATHAN</v>
      </c>
      <c r="C23" s="90">
        <f>'[1]Calificacion '!C23</f>
        <v>90</v>
      </c>
      <c r="D23" s="90">
        <f>'[1]Calificacion '!D23</f>
        <v>95</v>
      </c>
      <c r="E23" s="90">
        <f>'[1]Calificacion '!E23</f>
        <v>80</v>
      </c>
      <c r="F23" s="90">
        <f>'[1]Calificacion '!F23</f>
        <v>95</v>
      </c>
      <c r="G23" s="90">
        <f>'[1]Calificacion '!G23</f>
        <v>91</v>
      </c>
      <c r="H23" s="90">
        <f>'[1]Calificacion '!H23</f>
        <v>91</v>
      </c>
      <c r="I23" s="90">
        <f>'[1]Calificacion '!I23</f>
        <v>90</v>
      </c>
      <c r="J23" s="89"/>
      <c r="K23" s="89"/>
      <c r="L23" s="89"/>
      <c r="M23" s="89"/>
      <c r="N23" s="89"/>
      <c r="O23" s="89"/>
      <c r="P23" s="89"/>
      <c r="Q23" s="89"/>
      <c r="R23" s="92">
        <f t="shared" si="0"/>
        <v>90.285714285714292</v>
      </c>
      <c r="S23" s="89"/>
    </row>
    <row r="24" spans="1:19" x14ac:dyDescent="0.3">
      <c r="A24" s="89">
        <f t="shared" si="1"/>
        <v>18</v>
      </c>
      <c r="B24" s="89" t="str">
        <f>'[1]Calificacion '!B24</f>
        <v>PUENTE ALVAREZ EDUARDO ADONIS</v>
      </c>
      <c r="C24" s="90">
        <f>'[1]Calificacion '!C24</f>
        <v>85</v>
      </c>
      <c r="D24" s="90">
        <f>'[1]Calificacion '!D24</f>
        <v>96</v>
      </c>
      <c r="E24" s="90">
        <f>'[1]Calificacion '!E24</f>
        <v>90</v>
      </c>
      <c r="F24" s="90">
        <f>'[1]Calificacion '!F24</f>
        <v>80</v>
      </c>
      <c r="G24" s="90">
        <f>'[1]Calificacion '!G24</f>
        <v>95</v>
      </c>
      <c r="H24" s="90">
        <f>'[1]Calificacion '!H24</f>
        <v>91</v>
      </c>
      <c r="I24" s="90">
        <f>'[1]Calificacion '!I24</f>
        <v>92</v>
      </c>
      <c r="J24" s="89"/>
      <c r="K24" s="89"/>
      <c r="L24" s="89"/>
      <c r="M24" s="89"/>
      <c r="N24" s="89"/>
      <c r="O24" s="89"/>
      <c r="P24" s="89"/>
      <c r="Q24" s="89"/>
      <c r="R24" s="92">
        <f t="shared" si="0"/>
        <v>89.857142857142861</v>
      </c>
      <c r="S24" s="89"/>
    </row>
    <row r="25" spans="1:19" x14ac:dyDescent="0.3">
      <c r="A25" s="89">
        <f t="shared" si="1"/>
        <v>19</v>
      </c>
      <c r="B25" s="89" t="str">
        <f>'[1]Calificacion '!B25</f>
        <v>SANTO LOPEZ FANELY ESTHER</v>
      </c>
      <c r="C25" s="90">
        <f>'[1]Calificacion '!C25</f>
        <v>80</v>
      </c>
      <c r="D25" s="90">
        <f>'[1]Calificacion '!D25</f>
        <v>80</v>
      </c>
      <c r="E25" s="90">
        <f>'[1]Calificacion '!E25</f>
        <v>75</v>
      </c>
      <c r="F25" s="90">
        <f>'[1]Calificacion '!F25</f>
        <v>80</v>
      </c>
      <c r="G25" s="90">
        <f>'[1]Calificacion '!G25</f>
        <v>80</v>
      </c>
      <c r="H25" s="90">
        <f>'[1]Calificacion '!H25</f>
        <v>78</v>
      </c>
      <c r="I25" s="90">
        <f>'[1]Calificacion '!I25</f>
        <v>79</v>
      </c>
      <c r="J25" s="89"/>
      <c r="K25" s="89"/>
      <c r="L25" s="89"/>
      <c r="M25" s="89"/>
      <c r="N25" s="89"/>
      <c r="O25" s="89"/>
      <c r="P25" s="89"/>
      <c r="Q25" s="89"/>
      <c r="R25" s="92">
        <f t="shared" si="0"/>
        <v>78.857142857142861</v>
      </c>
      <c r="S25" s="89"/>
    </row>
    <row r="26" spans="1:19" x14ac:dyDescent="0.3">
      <c r="A26" s="89">
        <f t="shared" si="1"/>
        <v>20</v>
      </c>
      <c r="B26" s="89" t="str">
        <f>'[1]Calificacion '!B26</f>
        <v>UREÑA TEJEDA ANA CRISTINA</v>
      </c>
      <c r="C26" s="90">
        <f>'[1]Calificacion '!C26</f>
        <v>100</v>
      </c>
      <c r="D26" s="90">
        <f>'[1]Calificacion '!D26</f>
        <v>97</v>
      </c>
      <c r="E26" s="90">
        <f>'[1]Calificacion '!E26</f>
        <v>96</v>
      </c>
      <c r="F26" s="90">
        <f>'[1]Calificacion '!F26</f>
        <v>90</v>
      </c>
      <c r="G26" s="90">
        <f>'[1]Calificacion '!G26</f>
        <v>95</v>
      </c>
      <c r="H26" s="90">
        <f>'[1]Calificacion '!H26</f>
        <v>94</v>
      </c>
      <c r="I26" s="90">
        <f>'[1]Calificacion '!I26</f>
        <v>95</v>
      </c>
      <c r="J26" s="89"/>
      <c r="K26" s="89"/>
      <c r="L26" s="89"/>
      <c r="M26" s="89"/>
      <c r="N26" s="89"/>
      <c r="O26" s="89"/>
      <c r="P26" s="89"/>
      <c r="Q26" s="89"/>
      <c r="R26" s="92">
        <f t="shared" si="0"/>
        <v>95.285714285714292</v>
      </c>
      <c r="S26" s="89"/>
    </row>
    <row r="27" spans="1:19" ht="36.75" customHeight="1" x14ac:dyDescent="0.3">
      <c r="A27" s="85" t="s">
        <v>104</v>
      </c>
      <c r="I27" s="181" t="s">
        <v>228</v>
      </c>
      <c r="J27" s="181"/>
      <c r="K27" s="181"/>
      <c r="L27" s="181"/>
      <c r="M27" s="181"/>
      <c r="N27" s="181" t="s">
        <v>229</v>
      </c>
      <c r="O27" s="181"/>
      <c r="P27" s="181"/>
      <c r="Q27" s="181"/>
      <c r="R27" s="181"/>
      <c r="S27" s="93"/>
    </row>
    <row r="28" spans="1:19" x14ac:dyDescent="0.3">
      <c r="A28" s="85" t="s">
        <v>105</v>
      </c>
      <c r="I28" s="182" t="s">
        <v>230</v>
      </c>
      <c r="J28" s="182"/>
      <c r="K28" s="182"/>
      <c r="L28" s="182"/>
      <c r="M28" s="85" t="s">
        <v>3</v>
      </c>
      <c r="N28" s="183" t="s">
        <v>231</v>
      </c>
      <c r="O28" s="184"/>
      <c r="P28" s="184"/>
      <c r="Q28" s="185"/>
      <c r="R28" s="89" t="s">
        <v>3</v>
      </c>
    </row>
    <row r="29" spans="1:19" x14ac:dyDescent="0.3">
      <c r="A29" s="85" t="s">
        <v>105</v>
      </c>
      <c r="I29" s="186" t="s">
        <v>232</v>
      </c>
      <c r="J29" s="186"/>
      <c r="K29" s="186"/>
      <c r="L29" s="186"/>
      <c r="M29" s="85" t="s">
        <v>3</v>
      </c>
      <c r="N29" s="183" t="s">
        <v>233</v>
      </c>
      <c r="O29" s="184"/>
      <c r="P29" s="184"/>
      <c r="Q29" s="185"/>
      <c r="R29" s="89" t="s">
        <v>3</v>
      </c>
    </row>
    <row r="30" spans="1:19" x14ac:dyDescent="0.3">
      <c r="I30" s="176" t="s">
        <v>234</v>
      </c>
      <c r="J30" s="177"/>
      <c r="K30" s="177"/>
      <c r="L30" s="178"/>
      <c r="M30" s="85" t="s">
        <v>3</v>
      </c>
      <c r="N30" s="183" t="s">
        <v>235</v>
      </c>
      <c r="O30" s="184"/>
      <c r="P30" s="184"/>
      <c r="Q30" s="185"/>
      <c r="R30" s="89" t="s">
        <v>3</v>
      </c>
    </row>
    <row r="31" spans="1:19" x14ac:dyDescent="0.3">
      <c r="I31" s="176" t="s">
        <v>236</v>
      </c>
      <c r="J31" s="177"/>
      <c r="K31" s="177"/>
      <c r="L31" s="178"/>
      <c r="M31" s="85" t="s">
        <v>3</v>
      </c>
      <c r="N31" s="183" t="s">
        <v>237</v>
      </c>
      <c r="O31" s="184"/>
      <c r="P31" s="184"/>
      <c r="Q31" s="185"/>
      <c r="R31" s="89" t="s">
        <v>3</v>
      </c>
    </row>
    <row r="32" spans="1:19" x14ac:dyDescent="0.3">
      <c r="I32" s="176" t="s">
        <v>238</v>
      </c>
      <c r="J32" s="177"/>
      <c r="K32" s="177"/>
      <c r="L32" s="178"/>
      <c r="M32" s="85" t="s">
        <v>106</v>
      </c>
      <c r="N32" s="183" t="s">
        <v>239</v>
      </c>
      <c r="O32" s="184"/>
      <c r="P32" s="184"/>
      <c r="Q32" s="185"/>
      <c r="R32" s="89" t="s">
        <v>106</v>
      </c>
    </row>
  </sheetData>
  <mergeCells count="20">
    <mergeCell ref="I30:L30"/>
    <mergeCell ref="N30:Q30"/>
    <mergeCell ref="I31:L31"/>
    <mergeCell ref="N31:Q31"/>
    <mergeCell ref="I32:L32"/>
    <mergeCell ref="N32:Q32"/>
    <mergeCell ref="I27:M27"/>
    <mergeCell ref="N27:R27"/>
    <mergeCell ref="I28:L28"/>
    <mergeCell ref="N28:Q28"/>
    <mergeCell ref="I29:L29"/>
    <mergeCell ref="N29:Q29"/>
    <mergeCell ref="B1:S1"/>
    <mergeCell ref="A2:B2"/>
    <mergeCell ref="A3:B4"/>
    <mergeCell ref="A5:A6"/>
    <mergeCell ref="B5:B6"/>
    <mergeCell ref="C5:Q5"/>
    <mergeCell ref="R5:R6"/>
    <mergeCell ref="S5:S6"/>
  </mergeCells>
  <pageMargins left="0.7" right="0.7" top="0.75" bottom="0.75" header="0.3" footer="0.3"/>
  <pageSetup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E884-B5F0-4101-951A-EF215176999D}">
  <dimension ref="A1:V24"/>
  <sheetViews>
    <sheetView topLeftCell="X7" zoomScale="120" zoomScaleNormal="120" workbookViewId="0">
      <selection activeCell="T9" sqref="T9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7.7109375" style="42" customWidth="1"/>
    <col min="12" max="12" width="19.85546875" style="42" customWidth="1"/>
    <col min="13" max="13" width="14.85546875" style="42" customWidth="1"/>
    <col min="14" max="14" width="9.5703125" style="42" customWidth="1"/>
    <col min="15" max="15" width="12.5703125" style="42" customWidth="1"/>
    <col min="16" max="16" width="9.5703125" style="42" customWidth="1"/>
    <col min="17" max="17" width="11.42578125" style="42"/>
    <col min="18" max="18" width="13.28515625" style="42" customWidth="1"/>
    <col min="19" max="16384" width="11.42578125" style="42"/>
  </cols>
  <sheetData>
    <row r="1" spans="1:22" ht="24.75" customHeight="1" x14ac:dyDescent="0.2">
      <c r="B1" s="193" t="s">
        <v>100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</row>
    <row r="2" spans="1:22" x14ac:dyDescent="0.2">
      <c r="A2" s="191" t="s">
        <v>101</v>
      </c>
      <c r="B2" s="191"/>
      <c r="C2" s="39" t="s">
        <v>135</v>
      </c>
    </row>
    <row r="3" spans="1:22" x14ac:dyDescent="0.2">
      <c r="A3" s="194" t="s">
        <v>110</v>
      </c>
      <c r="B3" s="194"/>
      <c r="C3" s="39" t="s">
        <v>109</v>
      </c>
    </row>
    <row r="4" spans="1:22" x14ac:dyDescent="0.2">
      <c r="A4" s="194"/>
      <c r="B4" s="194"/>
      <c r="C4" s="39" t="s">
        <v>108</v>
      </c>
    </row>
    <row r="5" spans="1:22" ht="15" customHeight="1" x14ac:dyDescent="0.2">
      <c r="A5" s="195" t="s">
        <v>0</v>
      </c>
      <c r="B5" s="191" t="s">
        <v>102</v>
      </c>
      <c r="C5" s="197" t="s">
        <v>107</v>
      </c>
      <c r="D5" s="198"/>
      <c r="E5" s="198"/>
      <c r="F5" s="198"/>
      <c r="G5" s="198"/>
      <c r="H5" s="198"/>
      <c r="I5" s="198"/>
      <c r="J5" s="188" t="s">
        <v>78</v>
      </c>
      <c r="K5" s="60"/>
      <c r="L5" s="188" t="s">
        <v>216</v>
      </c>
      <c r="M5" s="188" t="s">
        <v>103</v>
      </c>
      <c r="N5" s="190" t="s">
        <v>131</v>
      </c>
      <c r="O5" s="191" t="s">
        <v>132</v>
      </c>
      <c r="P5" s="191"/>
      <c r="Q5" s="192"/>
      <c r="R5" s="187" t="s">
        <v>125</v>
      </c>
      <c r="S5" s="187" t="s">
        <v>124</v>
      </c>
      <c r="T5" s="187" t="s">
        <v>123</v>
      </c>
      <c r="U5" s="187" t="s">
        <v>122</v>
      </c>
      <c r="V5" s="187" t="s">
        <v>121</v>
      </c>
    </row>
    <row r="6" spans="1:22" ht="25.5" customHeight="1" x14ac:dyDescent="0.2">
      <c r="A6" s="196"/>
      <c r="B6" s="191"/>
      <c r="C6" s="41">
        <v>1</v>
      </c>
      <c r="D6" s="59">
        <v>2</v>
      </c>
      <c r="E6" s="59">
        <v>3</v>
      </c>
      <c r="F6" s="59">
        <v>4</v>
      </c>
      <c r="G6" s="59">
        <v>5</v>
      </c>
      <c r="H6" s="59">
        <v>6</v>
      </c>
      <c r="I6" s="59">
        <v>7</v>
      </c>
      <c r="J6" s="189"/>
      <c r="K6" s="61" t="s">
        <v>215</v>
      </c>
      <c r="L6" s="189"/>
      <c r="M6" s="189"/>
      <c r="N6" s="190"/>
      <c r="O6" s="51" t="s">
        <v>133</v>
      </c>
      <c r="P6" s="51" t="s">
        <v>134</v>
      </c>
      <c r="Q6" s="192"/>
      <c r="R6" s="187"/>
      <c r="S6" s="187"/>
      <c r="T6" s="187"/>
      <c r="U6" s="187"/>
      <c r="V6" s="187"/>
    </row>
    <row r="7" spans="1:22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58">
        <v>2</v>
      </c>
      <c r="L7" s="58" t="str">
        <f>IF(OR(J7&lt;=59,K7=3),"No Califica","Califica")</f>
        <v>Califica</v>
      </c>
      <c r="M7" s="43" t="str">
        <f>IF(J7&lt;= 59,"Deficiente",IF(J7&lt;= 69,"Sufiente",IF(J7&lt;=79,"Bueno",IF(J7&lt;= 89,"Muy Bueno","Excelente"))))</f>
        <v>Excelente</v>
      </c>
      <c r="N7" s="43" t="str">
        <f>IF(J7&lt;=59,"No Califica","Califica")</f>
        <v>Califica</v>
      </c>
      <c r="O7" s="43"/>
      <c r="P7" s="43"/>
      <c r="Q7" s="43" t="str">
        <f>IF(J7&gt;=70,"Paso","Se quemo")</f>
        <v>Paso</v>
      </c>
      <c r="R7" s="43" t="str">
        <f>IF(J7&lt;=59,"Deficiente","")</f>
        <v/>
      </c>
      <c r="S7" s="43" t="str">
        <f>IF(J7&lt;=69,"Suficeinte","")</f>
        <v/>
      </c>
      <c r="T7" s="43" t="str">
        <f>IF(J7&lt;=79,"Bueno","")</f>
        <v/>
      </c>
      <c r="U7" s="43" t="str">
        <f>IF(J7&lt;=79,"Muy Bueno","")</f>
        <v/>
      </c>
      <c r="V7" s="43" t="str">
        <f>IF(M7&lt;=79,"Muy Bueno","")</f>
        <v/>
      </c>
    </row>
    <row r="8" spans="1:22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58">
        <v>3</v>
      </c>
      <c r="L8" s="58" t="str">
        <f t="shared" ref="L8:L16" si="1">IF(OR(J8&lt;=59,K8=3),"No Califica","Califica")</f>
        <v>No Califica</v>
      </c>
      <c r="M8" s="43" t="str">
        <f t="shared" ref="M8:M16" si="2">IF(J8&lt;= 59,"Deficiente",IF(J8&lt;= 69,"Sufiente",IF(J8&lt;=79,"Bueno",IF(J8&lt;= 89,"Muy Bueno","Excelente"))))</f>
        <v>Deficiente</v>
      </c>
      <c r="N8" s="43" t="str">
        <f t="shared" ref="N8:N16" si="3">IF(J8&lt;=59,"No Califica","Califica")</f>
        <v>No Califica</v>
      </c>
      <c r="O8" s="43"/>
      <c r="P8" s="43"/>
      <c r="Q8" s="43" t="str">
        <f t="shared" ref="Q8:Q16" si="4">IF(J8&gt;=70,"Paso","Se quemo")</f>
        <v>Se quemo</v>
      </c>
      <c r="R8" s="43" t="str">
        <f t="shared" ref="R8:R16" si="5">IF(J8&lt;=59,"Deficiente","")</f>
        <v>Deficiente</v>
      </c>
      <c r="S8" s="43" t="str">
        <f t="shared" ref="S8:S16" si="6">IF(J8&lt;=69,"Suficeinte","")</f>
        <v>Suficeinte</v>
      </c>
      <c r="T8" s="43" t="str">
        <f t="shared" ref="T8:T16" si="7">IF(J8&lt;=79,"Bueno","")</f>
        <v>Bueno</v>
      </c>
      <c r="U8" s="43" t="str">
        <f t="shared" ref="U8:U16" si="8">IF(J8&lt;=79,"Muy Bueno","")</f>
        <v>Muy Bueno</v>
      </c>
      <c r="V8" s="43"/>
    </row>
    <row r="9" spans="1:22" x14ac:dyDescent="0.2">
      <c r="A9" s="43">
        <f t="shared" ref="A9:A16" si="9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58">
        <v>1</v>
      </c>
      <c r="L9" s="58" t="str">
        <f t="shared" si="1"/>
        <v>Califica</v>
      </c>
      <c r="M9" s="43" t="str">
        <f t="shared" si="2"/>
        <v>Bueno</v>
      </c>
      <c r="N9" s="43" t="str">
        <f t="shared" si="3"/>
        <v>Califica</v>
      </c>
      <c r="O9" s="43"/>
      <c r="P9" s="43"/>
      <c r="Q9" s="43" t="str">
        <f t="shared" si="4"/>
        <v>Paso</v>
      </c>
      <c r="R9" s="43" t="str">
        <f t="shared" si="5"/>
        <v/>
      </c>
      <c r="S9" s="43" t="str">
        <f t="shared" si="6"/>
        <v/>
      </c>
      <c r="T9" s="43" t="str">
        <f t="shared" si="7"/>
        <v>Bueno</v>
      </c>
      <c r="U9" s="43" t="str">
        <f t="shared" si="8"/>
        <v>Muy Bueno</v>
      </c>
      <c r="V9" s="43"/>
    </row>
    <row r="10" spans="1:22" x14ac:dyDescent="0.2">
      <c r="A10" s="43">
        <f t="shared" si="9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58">
        <v>2</v>
      </c>
      <c r="L10" s="58" t="str">
        <f t="shared" si="1"/>
        <v>No Califica</v>
      </c>
      <c r="M10" s="43" t="str">
        <f t="shared" si="2"/>
        <v>Deficiente</v>
      </c>
      <c r="N10" s="43" t="str">
        <f t="shared" si="3"/>
        <v>No Califica</v>
      </c>
      <c r="O10" s="43"/>
      <c r="P10" s="43"/>
      <c r="Q10" s="43" t="str">
        <f t="shared" si="4"/>
        <v>Se quemo</v>
      </c>
      <c r="R10" s="43" t="str">
        <f t="shared" si="5"/>
        <v>Deficiente</v>
      </c>
      <c r="S10" s="43" t="str">
        <f>IF(J10&lt;=69,"Suficiente","")</f>
        <v>Suficiente</v>
      </c>
      <c r="T10" s="43" t="str">
        <f t="shared" si="7"/>
        <v>Bueno</v>
      </c>
      <c r="U10" s="43" t="str">
        <f t="shared" si="8"/>
        <v>Muy Bueno</v>
      </c>
      <c r="V10" s="43"/>
    </row>
    <row r="11" spans="1:22" x14ac:dyDescent="0.2">
      <c r="A11" s="43">
        <f t="shared" si="9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58">
        <v>1</v>
      </c>
      <c r="L11" s="58" t="str">
        <f t="shared" si="1"/>
        <v>Califica</v>
      </c>
      <c r="M11" s="43" t="str">
        <f t="shared" si="2"/>
        <v>Excelente</v>
      </c>
      <c r="N11" s="43" t="str">
        <f t="shared" si="3"/>
        <v>Califica</v>
      </c>
      <c r="O11" s="43"/>
      <c r="P11" s="43"/>
      <c r="Q11" s="43" t="str">
        <f t="shared" si="4"/>
        <v>Paso</v>
      </c>
      <c r="R11" s="43" t="str">
        <f t="shared" si="5"/>
        <v/>
      </c>
      <c r="S11" s="43" t="str">
        <f t="shared" ref="S11:S15" si="10">IF(J11&lt;=69,"Suficiente","")</f>
        <v/>
      </c>
      <c r="T11" s="43" t="str">
        <f t="shared" si="7"/>
        <v/>
      </c>
      <c r="U11" s="43" t="str">
        <f t="shared" si="8"/>
        <v/>
      </c>
      <c r="V11" s="43"/>
    </row>
    <row r="12" spans="1:22" x14ac:dyDescent="0.2">
      <c r="A12" s="43">
        <f t="shared" si="9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58">
        <v>1</v>
      </c>
      <c r="L12" s="58" t="str">
        <f t="shared" si="1"/>
        <v>Califica</v>
      </c>
      <c r="M12" s="43" t="str">
        <f t="shared" si="2"/>
        <v>Muy Bueno</v>
      </c>
      <c r="N12" s="43" t="str">
        <f t="shared" si="3"/>
        <v>Califica</v>
      </c>
      <c r="O12" s="43"/>
      <c r="P12" s="43"/>
      <c r="Q12" s="43" t="str">
        <f t="shared" si="4"/>
        <v>Paso</v>
      </c>
      <c r="R12" s="43" t="str">
        <f t="shared" si="5"/>
        <v/>
      </c>
      <c r="S12" s="43" t="str">
        <f t="shared" si="10"/>
        <v/>
      </c>
      <c r="T12" s="43" t="str">
        <f t="shared" si="7"/>
        <v/>
      </c>
      <c r="U12" s="43" t="str">
        <f t="shared" si="8"/>
        <v/>
      </c>
      <c r="V12" s="43"/>
    </row>
    <row r="13" spans="1:22" x14ac:dyDescent="0.2">
      <c r="A13" s="43">
        <f t="shared" si="9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58">
        <v>3</v>
      </c>
      <c r="L13" s="58" t="str">
        <f t="shared" si="1"/>
        <v>No Califica</v>
      </c>
      <c r="M13" s="43" t="str">
        <f t="shared" si="2"/>
        <v>Muy Bueno</v>
      </c>
      <c r="N13" s="43" t="str">
        <f t="shared" si="3"/>
        <v>Califica</v>
      </c>
      <c r="O13" s="43"/>
      <c r="P13" s="43"/>
      <c r="Q13" s="43" t="str">
        <f t="shared" si="4"/>
        <v>Paso</v>
      </c>
      <c r="R13" s="43" t="str">
        <f t="shared" si="5"/>
        <v/>
      </c>
      <c r="S13" s="43" t="str">
        <f t="shared" si="10"/>
        <v/>
      </c>
      <c r="T13" s="43" t="str">
        <f t="shared" si="7"/>
        <v/>
      </c>
      <c r="U13" s="43" t="str">
        <f t="shared" si="8"/>
        <v/>
      </c>
      <c r="V13" s="43"/>
    </row>
    <row r="14" spans="1:22" x14ac:dyDescent="0.2">
      <c r="A14" s="43">
        <f t="shared" si="9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58">
        <v>3</v>
      </c>
      <c r="L14" s="58" t="str">
        <f t="shared" si="1"/>
        <v>No Califica</v>
      </c>
      <c r="M14" s="43" t="str">
        <f t="shared" si="2"/>
        <v>Excelente</v>
      </c>
      <c r="N14" s="43" t="str">
        <f t="shared" si="3"/>
        <v>Califica</v>
      </c>
      <c r="O14" s="43"/>
      <c r="P14" s="43"/>
      <c r="Q14" s="43" t="str">
        <f t="shared" si="4"/>
        <v>Paso</v>
      </c>
      <c r="R14" s="43" t="str">
        <f t="shared" si="5"/>
        <v/>
      </c>
      <c r="S14" s="43" t="str">
        <f t="shared" si="10"/>
        <v/>
      </c>
      <c r="T14" s="43" t="str">
        <f t="shared" si="7"/>
        <v/>
      </c>
      <c r="U14" s="43" t="str">
        <f t="shared" si="8"/>
        <v/>
      </c>
      <c r="V14" s="43"/>
    </row>
    <row r="15" spans="1:22" x14ac:dyDescent="0.2">
      <c r="A15" s="43">
        <f t="shared" si="9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58">
        <v>3</v>
      </c>
      <c r="L15" s="58" t="str">
        <f t="shared" si="1"/>
        <v>No Califica</v>
      </c>
      <c r="M15" s="43" t="str">
        <f t="shared" si="2"/>
        <v>Muy Bueno</v>
      </c>
      <c r="N15" s="43" t="str">
        <f t="shared" si="3"/>
        <v>Califica</v>
      </c>
      <c r="O15" s="43"/>
      <c r="P15" s="43"/>
      <c r="Q15" s="43" t="str">
        <f t="shared" si="4"/>
        <v>Paso</v>
      </c>
      <c r="R15" s="43" t="str">
        <f t="shared" si="5"/>
        <v/>
      </c>
      <c r="S15" s="43" t="str">
        <f t="shared" si="10"/>
        <v/>
      </c>
      <c r="T15" s="43" t="str">
        <f t="shared" si="7"/>
        <v/>
      </c>
      <c r="U15" s="43" t="str">
        <f t="shared" si="8"/>
        <v/>
      </c>
      <c r="V15" s="43"/>
    </row>
    <row r="16" spans="1:22" x14ac:dyDescent="0.2">
      <c r="A16" s="43">
        <f t="shared" si="9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58">
        <v>3</v>
      </c>
      <c r="L16" s="58" t="str">
        <f t="shared" si="1"/>
        <v>No Califica</v>
      </c>
      <c r="M16" s="43" t="str">
        <f t="shared" si="2"/>
        <v>Muy Bueno</v>
      </c>
      <c r="N16" s="43" t="str">
        <f t="shared" si="3"/>
        <v>Califica</v>
      </c>
      <c r="O16" s="43"/>
      <c r="P16" s="43"/>
      <c r="Q16" s="43" t="str">
        <f t="shared" si="4"/>
        <v>Paso</v>
      </c>
      <c r="R16" s="43" t="str">
        <f t="shared" si="5"/>
        <v/>
      </c>
      <c r="S16" s="43" t="str">
        <f t="shared" si="6"/>
        <v/>
      </c>
      <c r="T16" s="43" t="str">
        <f t="shared" si="7"/>
        <v/>
      </c>
      <c r="U16" s="43" t="str">
        <f t="shared" si="8"/>
        <v/>
      </c>
      <c r="V16" s="43"/>
    </row>
    <row r="17" spans="1:16" ht="27" customHeight="1" x14ac:dyDescent="0.2">
      <c r="A17" s="42" t="s">
        <v>104</v>
      </c>
      <c r="M17" s="50" t="s">
        <v>126</v>
      </c>
      <c r="N17" s="50" t="s">
        <v>130</v>
      </c>
    </row>
    <row r="18" spans="1:16" x14ac:dyDescent="0.2">
      <c r="A18" s="42" t="s">
        <v>105</v>
      </c>
      <c r="M18" s="45" t="s">
        <v>121</v>
      </c>
      <c r="N18" s="43" t="s">
        <v>1</v>
      </c>
    </row>
    <row r="19" spans="1:16" x14ac:dyDescent="0.2">
      <c r="A19" s="42" t="s">
        <v>105</v>
      </c>
      <c r="M19" s="44" t="s">
        <v>122</v>
      </c>
      <c r="N19" s="43" t="s">
        <v>2</v>
      </c>
      <c r="P19" s="42" t="s">
        <v>136</v>
      </c>
    </row>
    <row r="20" spans="1:16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M20" s="40" t="s">
        <v>123</v>
      </c>
      <c r="N20" s="43" t="s">
        <v>3</v>
      </c>
    </row>
    <row r="21" spans="1:16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M21" s="40" t="s">
        <v>124</v>
      </c>
      <c r="N21" s="43" t="s">
        <v>144</v>
      </c>
    </row>
    <row r="22" spans="1:16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M22" s="40" t="s">
        <v>125</v>
      </c>
      <c r="N22" s="43" t="s">
        <v>145</v>
      </c>
    </row>
    <row r="24" spans="1:16" x14ac:dyDescent="0.2">
      <c r="J24" s="43"/>
      <c r="K24" s="82"/>
      <c r="L24" s="82"/>
    </row>
  </sheetData>
  <mergeCells count="17">
    <mergeCell ref="B1:M1"/>
    <mergeCell ref="A2:B2"/>
    <mergeCell ref="A3:B4"/>
    <mergeCell ref="A5:A6"/>
    <mergeCell ref="B5:B6"/>
    <mergeCell ref="C5:I5"/>
    <mergeCell ref="J5:J6"/>
    <mergeCell ref="M5:M6"/>
    <mergeCell ref="U5:U6"/>
    <mergeCell ref="V5:V6"/>
    <mergeCell ref="L5:L6"/>
    <mergeCell ref="N5:N6"/>
    <mergeCell ref="O5:P5"/>
    <mergeCell ref="Q5:Q6"/>
    <mergeCell ref="R5:R6"/>
    <mergeCell ref="S5:S6"/>
    <mergeCell ref="T5:T6"/>
  </mergeCell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06AD-BA8D-4B08-A07A-98E4F929799A}">
  <dimension ref="B2:E12"/>
  <sheetViews>
    <sheetView workbookViewId="0">
      <selection activeCell="C21" sqref="C21"/>
    </sheetView>
  </sheetViews>
  <sheetFormatPr baseColWidth="10" defaultRowHeight="15" x14ac:dyDescent="0.25"/>
  <cols>
    <col min="2" max="2" width="10.28515625" customWidth="1"/>
    <col min="3" max="3" width="12" customWidth="1"/>
    <col min="4" max="4" width="17.28515625" customWidth="1"/>
    <col min="5" max="5" width="16.85546875" customWidth="1"/>
  </cols>
  <sheetData>
    <row r="2" spans="2:5" x14ac:dyDescent="0.25">
      <c r="B2" s="26" t="s">
        <v>0</v>
      </c>
      <c r="C2" s="26" t="s">
        <v>58</v>
      </c>
      <c r="D2" s="26" t="s">
        <v>59</v>
      </c>
      <c r="E2" s="26" t="s">
        <v>60</v>
      </c>
    </row>
    <row r="3" spans="2:5" x14ac:dyDescent="0.25">
      <c r="B3" s="1">
        <v>1</v>
      </c>
      <c r="C3" s="1" t="s">
        <v>369</v>
      </c>
      <c r="D3" s="119">
        <v>25000</v>
      </c>
      <c r="E3" s="119">
        <f>IF(D3&gt;15,D3*0.15,D3*0.1)</f>
        <v>3750</v>
      </c>
    </row>
    <row r="4" spans="2:5" x14ac:dyDescent="0.25">
      <c r="B4" s="1">
        <v>2</v>
      </c>
      <c r="C4" s="1" t="s">
        <v>325</v>
      </c>
      <c r="D4" s="119">
        <v>25000</v>
      </c>
      <c r="E4" s="119">
        <f t="shared" ref="E4:E12" si="0">IF(D4&gt;15,D4*0.15,D4*0.1)</f>
        <v>3750</v>
      </c>
    </row>
    <row r="5" spans="2:5" x14ac:dyDescent="0.25">
      <c r="B5" s="1">
        <v>3</v>
      </c>
      <c r="C5" s="1" t="s">
        <v>184</v>
      </c>
      <c r="D5" s="119">
        <v>30000</v>
      </c>
      <c r="E5" s="119">
        <f t="shared" si="0"/>
        <v>4500</v>
      </c>
    </row>
    <row r="6" spans="2:5" x14ac:dyDescent="0.25">
      <c r="B6" s="1">
        <v>4</v>
      </c>
      <c r="C6" s="1" t="s">
        <v>374</v>
      </c>
      <c r="D6" s="119">
        <v>45000</v>
      </c>
      <c r="E6" s="119">
        <f t="shared" si="0"/>
        <v>6750</v>
      </c>
    </row>
    <row r="7" spans="2:5" x14ac:dyDescent="0.25">
      <c r="B7" s="1">
        <v>5</v>
      </c>
      <c r="C7" s="1" t="s">
        <v>388</v>
      </c>
      <c r="D7" s="119">
        <v>6000</v>
      </c>
      <c r="E7" s="119">
        <f t="shared" si="0"/>
        <v>900</v>
      </c>
    </row>
    <row r="8" spans="2:5" x14ac:dyDescent="0.25">
      <c r="B8" s="1">
        <v>6</v>
      </c>
      <c r="C8" s="1" t="s">
        <v>389</v>
      </c>
      <c r="D8" s="119">
        <v>10000</v>
      </c>
      <c r="E8" s="119">
        <f t="shared" si="0"/>
        <v>1500</v>
      </c>
    </row>
    <row r="9" spans="2:5" x14ac:dyDescent="0.25">
      <c r="B9" s="1">
        <v>7</v>
      </c>
      <c r="C9" s="1" t="s">
        <v>390</v>
      </c>
      <c r="D9" s="119">
        <v>15000</v>
      </c>
      <c r="E9" s="119">
        <f t="shared" si="0"/>
        <v>2250</v>
      </c>
    </row>
    <row r="10" spans="2:5" x14ac:dyDescent="0.25">
      <c r="B10" s="1">
        <v>8</v>
      </c>
      <c r="C10" s="1" t="s">
        <v>391</v>
      </c>
      <c r="D10" s="119">
        <v>40000</v>
      </c>
      <c r="E10" s="119">
        <f t="shared" si="0"/>
        <v>6000</v>
      </c>
    </row>
    <row r="11" spans="2:5" x14ac:dyDescent="0.25">
      <c r="B11" s="1">
        <v>9</v>
      </c>
      <c r="C11" s="1" t="s">
        <v>392</v>
      </c>
      <c r="D11" s="119">
        <v>50000</v>
      </c>
      <c r="E11" s="119">
        <f t="shared" si="0"/>
        <v>7500</v>
      </c>
    </row>
    <row r="12" spans="2:5" x14ac:dyDescent="0.25">
      <c r="B12" s="1">
        <v>10</v>
      </c>
      <c r="C12" s="1" t="s">
        <v>393</v>
      </c>
      <c r="D12" s="119">
        <v>80000</v>
      </c>
      <c r="E12" s="119">
        <f t="shared" si="0"/>
        <v>12000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2FD29-DC62-4C94-8A5E-FD9C12D56473}">
  <dimension ref="J4:N46"/>
  <sheetViews>
    <sheetView topLeftCell="D1" workbookViewId="0">
      <selection activeCell="N15" sqref="N15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6.85546875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4" x14ac:dyDescent="0.3">
      <c r="J5" s="22" t="s">
        <v>26</v>
      </c>
      <c r="K5" s="22">
        <v>50</v>
      </c>
      <c r="M5" s="18" t="s">
        <v>26</v>
      </c>
      <c r="N5" s="18">
        <f>COUNTIF(J5:J44,M5)</f>
        <v>4</v>
      </c>
    </row>
    <row r="6" spans="10:14" x14ac:dyDescent="0.3">
      <c r="J6" s="22" t="s">
        <v>27</v>
      </c>
      <c r="K6" s="22">
        <v>25</v>
      </c>
      <c r="M6" s="18" t="s">
        <v>28</v>
      </c>
      <c r="N6" s="18">
        <f>COUNTIF(J5:J44,M6)</f>
        <v>2</v>
      </c>
    </row>
    <row r="7" spans="10:14" x14ac:dyDescent="0.3">
      <c r="J7" s="22" t="s">
        <v>28</v>
      </c>
      <c r="K7" s="22">
        <v>35</v>
      </c>
      <c r="M7" s="18" t="s">
        <v>49</v>
      </c>
      <c r="N7" s="18">
        <f>COUNTIF(J5:J44,M7)</f>
        <v>1</v>
      </c>
    </row>
    <row r="8" spans="10:14" x14ac:dyDescent="0.3">
      <c r="J8" s="22" t="s">
        <v>29</v>
      </c>
      <c r="K8" s="22">
        <v>15</v>
      </c>
      <c r="M8" s="18" t="s">
        <v>31</v>
      </c>
      <c r="N8" s="18">
        <f>COUNTIF(J5:J44,M8)</f>
        <v>2</v>
      </c>
    </row>
    <row r="9" spans="10:14" ht="19.5" thickBot="1" x14ac:dyDescent="0.35">
      <c r="J9" s="22" t="s">
        <v>26</v>
      </c>
      <c r="K9" s="22">
        <v>30</v>
      </c>
      <c r="M9" s="25" t="s">
        <v>61</v>
      </c>
      <c r="N9" s="31">
        <f>SUM(N5:N8)</f>
        <v>9</v>
      </c>
    </row>
    <row r="10" spans="10:14" ht="19.5" thickTop="1" x14ac:dyDescent="0.3">
      <c r="J10" s="22" t="s">
        <v>30</v>
      </c>
      <c r="K10" s="22">
        <v>100</v>
      </c>
    </row>
    <row r="11" spans="10:14" x14ac:dyDescent="0.3">
      <c r="J11" s="22" t="s">
        <v>31</v>
      </c>
      <c r="K11" s="22">
        <v>80</v>
      </c>
    </row>
    <row r="12" spans="10:14" x14ac:dyDescent="0.3">
      <c r="J12" s="22" t="s">
        <v>32</v>
      </c>
      <c r="K12" s="22">
        <v>100</v>
      </c>
      <c r="M12" s="23" t="s">
        <v>62</v>
      </c>
      <c r="N12" s="30">
        <f>COUNT(K5:K44)</f>
        <v>40</v>
      </c>
    </row>
    <row r="13" spans="10:14" x14ac:dyDescent="0.3">
      <c r="J13" s="22" t="s">
        <v>33</v>
      </c>
      <c r="K13" s="22">
        <v>50</v>
      </c>
      <c r="M13" s="27"/>
      <c r="N13" s="27"/>
    </row>
    <row r="14" spans="10:14" x14ac:dyDescent="0.3">
      <c r="J14" s="22" t="s">
        <v>27</v>
      </c>
      <c r="K14" s="22">
        <v>25</v>
      </c>
      <c r="M14" s="27"/>
      <c r="N14" s="27"/>
    </row>
    <row r="15" spans="10:14" x14ac:dyDescent="0.3">
      <c r="J15" s="22" t="s">
        <v>34</v>
      </c>
      <c r="K15" s="22">
        <v>50</v>
      </c>
      <c r="M15" s="27"/>
      <c r="N15" s="27"/>
    </row>
    <row r="16" spans="10:14" x14ac:dyDescent="0.3">
      <c r="J16" s="22" t="s">
        <v>35</v>
      </c>
      <c r="K16" s="22">
        <v>50</v>
      </c>
      <c r="M16" s="27"/>
      <c r="N16" s="27"/>
    </row>
    <row r="17" spans="10:14" x14ac:dyDescent="0.3">
      <c r="J17" s="22" t="s">
        <v>36</v>
      </c>
      <c r="K17" s="22">
        <v>10</v>
      </c>
      <c r="M17" s="28"/>
      <c r="N17" s="29"/>
    </row>
    <row r="18" spans="10:14" x14ac:dyDescent="0.3">
      <c r="J18" s="22" t="s">
        <v>37</v>
      </c>
      <c r="K18" s="22">
        <v>20</v>
      </c>
      <c r="M18" s="27"/>
      <c r="N18" s="27"/>
    </row>
    <row r="19" spans="10:14" x14ac:dyDescent="0.3">
      <c r="J19" s="22" t="s">
        <v>26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30</v>
      </c>
      <c r="K40" s="22">
        <v>80</v>
      </c>
    </row>
    <row r="41" spans="10:11" x14ac:dyDescent="0.3">
      <c r="J41" s="22" t="s">
        <v>26</v>
      </c>
      <c r="K41" s="22">
        <v>50</v>
      </c>
    </row>
    <row r="42" spans="10:11" x14ac:dyDescent="0.3">
      <c r="J42" s="22" t="s">
        <v>50</v>
      </c>
      <c r="K42" s="22">
        <v>25</v>
      </c>
    </row>
    <row r="43" spans="10:11" x14ac:dyDescent="0.3">
      <c r="J43" s="22" t="s">
        <v>51</v>
      </c>
      <c r="K43" s="22">
        <v>100</v>
      </c>
    </row>
    <row r="44" spans="10:11" x14ac:dyDescent="0.3">
      <c r="J44" s="22" t="s">
        <v>31</v>
      </c>
      <c r="K44" s="22">
        <v>50</v>
      </c>
    </row>
    <row r="45" spans="10:11" ht="19.5" thickBot="1" x14ac:dyDescent="0.35">
      <c r="K45" s="21"/>
    </row>
    <row r="46" spans="10:11" ht="19.5" thickTop="1" x14ac:dyDescent="0.3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A180-7126-486E-8FD0-D885746F8953}">
  <dimension ref="J4:O29"/>
  <sheetViews>
    <sheetView workbookViewId="0">
      <selection activeCell="H23" sqref="H2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580-0AF7-42B7-A2EE-CDF334BF1372}">
  <dimension ref="H4:L12"/>
  <sheetViews>
    <sheetView topLeftCell="C1" workbookViewId="0">
      <selection activeCell="I23" sqref="I23"/>
    </sheetView>
  </sheetViews>
  <sheetFormatPr baseColWidth="10" defaultRowHeight="15" x14ac:dyDescent="0.25"/>
  <cols>
    <col min="8" max="8" width="21.5703125" customWidth="1"/>
    <col min="9" max="9" width="21.42578125" customWidth="1"/>
    <col min="10" max="10" width="24" customWidth="1"/>
    <col min="11" max="11" width="23.42578125" customWidth="1"/>
    <col min="12" max="12" width="19.28515625" customWidth="1"/>
  </cols>
  <sheetData>
    <row r="4" spans="8:12" x14ac:dyDescent="0.25">
      <c r="H4" s="46" t="s">
        <v>80</v>
      </c>
      <c r="I4" s="46" t="s">
        <v>81</v>
      </c>
      <c r="J4" s="46" t="s">
        <v>82</v>
      </c>
      <c r="K4" s="46" t="s">
        <v>83</v>
      </c>
      <c r="L4" s="46" t="s">
        <v>396</v>
      </c>
    </row>
    <row r="5" spans="8:12" x14ac:dyDescent="0.25">
      <c r="H5" s="48" t="s">
        <v>84</v>
      </c>
      <c r="I5" s="48" t="s">
        <v>85</v>
      </c>
      <c r="J5" s="120" t="s">
        <v>394</v>
      </c>
      <c r="K5" s="121" t="s">
        <v>395</v>
      </c>
      <c r="L5" t="str">
        <f>H5&amp;I5</f>
        <v>MarinaRodríguez</v>
      </c>
    </row>
    <row r="6" spans="8:12" x14ac:dyDescent="0.25">
      <c r="H6" s="48" t="s">
        <v>86</v>
      </c>
      <c r="I6" s="48" t="s">
        <v>87</v>
      </c>
      <c r="J6" s="49" t="str">
        <f t="shared" ref="J6:J12" si="0">CONCATENATE(I6," ",H6)</f>
        <v>Espinosa Carlos</v>
      </c>
      <c r="K6" s="47" t="str">
        <f t="shared" ref="K6:K12" si="1">CONCATENATE(H6, " ",I6)</f>
        <v>Carlos Espinosa</v>
      </c>
      <c r="L6" t="str">
        <f t="shared" ref="L6:L12" si="2">H6&amp;I6</f>
        <v>CarlosEspinosa</v>
      </c>
    </row>
    <row r="7" spans="8:12" x14ac:dyDescent="0.25">
      <c r="H7" s="48" t="s">
        <v>88</v>
      </c>
      <c r="I7" s="48" t="s">
        <v>89</v>
      </c>
      <c r="J7" s="49" t="str">
        <f t="shared" si="0"/>
        <v>Palacios Ene</v>
      </c>
      <c r="K7" s="47" t="str">
        <f t="shared" si="1"/>
        <v>Ene Palacios</v>
      </c>
      <c r="L7" t="str">
        <f t="shared" si="2"/>
        <v>EnePalacios</v>
      </c>
    </row>
    <row r="8" spans="8:12" x14ac:dyDescent="0.25">
      <c r="H8" s="48" t="s">
        <v>90</v>
      </c>
      <c r="I8" s="48" t="s">
        <v>91</v>
      </c>
      <c r="J8" s="49" t="str">
        <f t="shared" si="0"/>
        <v>Gómez María</v>
      </c>
      <c r="K8" s="47" t="str">
        <f t="shared" si="1"/>
        <v>María Gómez</v>
      </c>
      <c r="L8" t="str">
        <f t="shared" si="2"/>
        <v>MaríaGómez</v>
      </c>
    </row>
    <row r="9" spans="8:12" x14ac:dyDescent="0.25">
      <c r="H9" s="48" t="s">
        <v>92</v>
      </c>
      <c r="I9" s="48" t="s">
        <v>93</v>
      </c>
      <c r="J9" s="49" t="str">
        <f t="shared" si="0"/>
        <v>Torres Esteban</v>
      </c>
      <c r="K9" s="47" t="str">
        <f t="shared" si="1"/>
        <v>Esteban Torres</v>
      </c>
      <c r="L9" t="str">
        <f t="shared" si="2"/>
        <v>EstebanTorres</v>
      </c>
    </row>
    <row r="10" spans="8:12" x14ac:dyDescent="0.25">
      <c r="H10" s="48" t="s">
        <v>94</v>
      </c>
      <c r="I10" s="48" t="s">
        <v>95</v>
      </c>
      <c r="J10" s="49" t="str">
        <f t="shared" si="0"/>
        <v>Valentín Óscar</v>
      </c>
      <c r="K10" s="47" t="str">
        <f t="shared" si="1"/>
        <v>Óscar Valentín</v>
      </c>
      <c r="L10" t="str">
        <f t="shared" si="2"/>
        <v>ÓscarValentín</v>
      </c>
    </row>
    <row r="11" spans="8:12" x14ac:dyDescent="0.25">
      <c r="H11" s="48" t="s">
        <v>96</v>
      </c>
      <c r="I11" s="48" t="s">
        <v>97</v>
      </c>
      <c r="J11" s="49" t="str">
        <f t="shared" si="0"/>
        <v>Valladares Íker</v>
      </c>
      <c r="K11" s="47" t="str">
        <f t="shared" si="1"/>
        <v>Íker Valladares</v>
      </c>
      <c r="L11" t="str">
        <f t="shared" si="2"/>
        <v>ÍkerValladares</v>
      </c>
    </row>
    <row r="12" spans="8:12" x14ac:dyDescent="0.25">
      <c r="H12" s="48" t="s">
        <v>98</v>
      </c>
      <c r="I12" s="48" t="s">
        <v>99</v>
      </c>
      <c r="J12" s="49" t="str">
        <f t="shared" si="0"/>
        <v>Robledo Irene</v>
      </c>
      <c r="K12" s="47" t="str">
        <f t="shared" si="1"/>
        <v>Irene Robledo</v>
      </c>
      <c r="L12" t="str">
        <f t="shared" si="2"/>
        <v>IreneRobledo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EE28-06FA-4304-8FE8-50704C11D340}">
  <dimension ref="J4:O29"/>
  <sheetViews>
    <sheetView topLeftCell="B10" workbookViewId="0">
      <selection activeCell="I7" sqref="I7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44" style="19" customWidth="1"/>
    <col min="11" max="11" width="17.28515625" style="19" customWidth="1"/>
    <col min="12" max="12" width="11.42578125" style="19"/>
    <col min="13" max="13" width="17.42578125" style="19" customWidth="1"/>
    <col min="14" max="14" width="17.7109375" style="19" customWidth="1"/>
    <col min="15" max="15" width="13.42578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63</v>
      </c>
      <c r="K4" s="20" t="s">
        <v>72</v>
      </c>
      <c r="M4" s="23" t="s">
        <v>53</v>
      </c>
      <c r="N4" s="23" t="s">
        <v>54</v>
      </c>
    </row>
    <row r="5" spans="10:14" x14ac:dyDescent="0.3">
      <c r="J5" s="22" t="s">
        <v>64</v>
      </c>
      <c r="K5" s="22">
        <v>90</v>
      </c>
      <c r="M5" s="18" t="s">
        <v>26</v>
      </c>
      <c r="N5" s="18">
        <f>COUNTIF(J5:J29,M5)</f>
        <v>0</v>
      </c>
    </row>
    <row r="6" spans="10:14" x14ac:dyDescent="0.3">
      <c r="J6" s="22" t="s">
        <v>65</v>
      </c>
      <c r="K6" s="22">
        <v>80</v>
      </c>
      <c r="M6" s="18" t="s">
        <v>28</v>
      </c>
      <c r="N6" s="18">
        <f>COUNTIF(J5:J29,M6)</f>
        <v>0</v>
      </c>
    </row>
    <row r="7" spans="10:14" x14ac:dyDescent="0.3">
      <c r="J7" s="22" t="s">
        <v>66</v>
      </c>
      <c r="K7" s="22">
        <v>90</v>
      </c>
      <c r="M7" s="18" t="s">
        <v>49</v>
      </c>
      <c r="N7" s="18">
        <f>COUNTIF(J5:J29,M7)</f>
        <v>0</v>
      </c>
    </row>
    <row r="8" spans="10:14" x14ac:dyDescent="0.3">
      <c r="J8" s="22" t="s">
        <v>67</v>
      </c>
      <c r="K8" s="22">
        <v>90</v>
      </c>
      <c r="M8" s="18" t="s">
        <v>31</v>
      </c>
      <c r="N8" s="18">
        <f>COUNTIF(J5:J29,M8)</f>
        <v>0</v>
      </c>
    </row>
    <row r="9" spans="10:14" ht="19.5" thickBot="1" x14ac:dyDescent="0.35">
      <c r="J9" s="22" t="s">
        <v>70</v>
      </c>
      <c r="K9" s="22">
        <v>80</v>
      </c>
      <c r="M9" s="25"/>
      <c r="N9" s="21">
        <f>SUM(N5:N8)</f>
        <v>0</v>
      </c>
    </row>
    <row r="10" spans="10:14" ht="19.5" thickTop="1" x14ac:dyDescent="0.3">
      <c r="J10" s="22" t="s">
        <v>71</v>
      </c>
      <c r="K10" s="22">
        <v>100</v>
      </c>
    </row>
    <row r="11" spans="10:14" x14ac:dyDescent="0.3">
      <c r="J11" s="22" t="s">
        <v>68</v>
      </c>
      <c r="K11" s="22">
        <v>80</v>
      </c>
    </row>
    <row r="12" spans="10:14" x14ac:dyDescent="0.3">
      <c r="J12" s="22" t="s">
        <v>69</v>
      </c>
      <c r="K12" s="22">
        <v>100</v>
      </c>
      <c r="M12" s="23" t="s">
        <v>62</v>
      </c>
      <c r="N12" s="30">
        <f>COUNT(K5:K29)</f>
        <v>17</v>
      </c>
    </row>
    <row r="13" spans="10:14" ht="19.5" thickBot="1" x14ac:dyDescent="0.35">
      <c r="J13" s="34" t="s">
        <v>73</v>
      </c>
      <c r="K13" s="35">
        <f>AVERAGE(K5:K12)</f>
        <v>88.75</v>
      </c>
      <c r="L13" s="32"/>
      <c r="M13" s="33"/>
      <c r="N13" s="33"/>
    </row>
    <row r="14" spans="10:14" ht="19.5" thickTop="1" x14ac:dyDescent="0.3">
      <c r="J14" s="34"/>
      <c r="K14" s="34"/>
      <c r="L14" s="32"/>
      <c r="M14" s="33"/>
      <c r="N14" s="33"/>
    </row>
    <row r="15" spans="10:14" x14ac:dyDescent="0.3">
      <c r="J15" s="34"/>
      <c r="K15" s="34"/>
      <c r="L15" s="32"/>
      <c r="M15" s="33"/>
      <c r="N15" s="33"/>
    </row>
    <row r="16" spans="10:14" x14ac:dyDescent="0.3">
      <c r="J16" s="36" t="s">
        <v>79</v>
      </c>
      <c r="K16" s="34"/>
      <c r="L16" s="32"/>
      <c r="M16" s="33"/>
      <c r="N16" s="33"/>
    </row>
    <row r="17" spans="10:15" x14ac:dyDescent="0.3">
      <c r="J17" s="20" t="s">
        <v>63</v>
      </c>
      <c r="K17" s="37" t="s">
        <v>74</v>
      </c>
      <c r="L17" s="37" t="s">
        <v>75</v>
      </c>
      <c r="M17" s="37" t="s">
        <v>76</v>
      </c>
      <c r="N17" s="37" t="s">
        <v>77</v>
      </c>
      <c r="O17" s="37" t="s">
        <v>78</v>
      </c>
    </row>
    <row r="18" spans="10:15" x14ac:dyDescent="0.3">
      <c r="J18" s="22" t="s">
        <v>64</v>
      </c>
      <c r="K18" s="22">
        <v>90</v>
      </c>
      <c r="L18" s="22">
        <v>80</v>
      </c>
      <c r="M18" s="22">
        <v>70</v>
      </c>
      <c r="N18" s="22">
        <v>80</v>
      </c>
      <c r="O18" s="22"/>
    </row>
    <row r="19" spans="10:15" x14ac:dyDescent="0.3">
      <c r="J19" s="22" t="s">
        <v>65</v>
      </c>
      <c r="K19" s="22">
        <v>80</v>
      </c>
      <c r="L19" s="22">
        <v>85</v>
      </c>
      <c r="M19" s="22">
        <v>76</v>
      </c>
      <c r="N19" s="22">
        <v>75</v>
      </c>
      <c r="O19" s="22"/>
    </row>
    <row r="20" spans="10:15" x14ac:dyDescent="0.3">
      <c r="J20" s="22" t="s">
        <v>66</v>
      </c>
      <c r="K20" s="22">
        <v>90</v>
      </c>
      <c r="L20" s="22">
        <v>80</v>
      </c>
      <c r="M20" s="22">
        <v>78</v>
      </c>
      <c r="N20" s="22">
        <v>80</v>
      </c>
      <c r="O20" s="22"/>
    </row>
    <row r="21" spans="10:15" x14ac:dyDescent="0.3">
      <c r="J21" s="22" t="s">
        <v>67</v>
      </c>
      <c r="K21" s="22">
        <v>95</v>
      </c>
      <c r="L21" s="22">
        <v>75</v>
      </c>
      <c r="M21" s="22">
        <v>90</v>
      </c>
      <c r="N21" s="22">
        <v>85</v>
      </c>
      <c r="O21" s="22"/>
    </row>
    <row r="22" spans="10:15" x14ac:dyDescent="0.3">
      <c r="J22" s="22" t="s">
        <v>70</v>
      </c>
      <c r="K22" s="22">
        <v>80</v>
      </c>
      <c r="L22" s="22">
        <v>90</v>
      </c>
      <c r="M22" s="22">
        <v>85</v>
      </c>
      <c r="N22" s="22">
        <v>96</v>
      </c>
      <c r="O22" s="22"/>
    </row>
    <row r="23" spans="10:15" x14ac:dyDescent="0.3">
      <c r="J23" s="22" t="s">
        <v>71</v>
      </c>
      <c r="K23" s="22">
        <v>80</v>
      </c>
      <c r="L23" s="22">
        <v>85</v>
      </c>
      <c r="M23" s="22">
        <v>84</v>
      </c>
      <c r="N23" s="22">
        <v>85</v>
      </c>
      <c r="O23" s="22"/>
    </row>
    <row r="24" spans="10:15" x14ac:dyDescent="0.3">
      <c r="J24" s="22" t="s">
        <v>68</v>
      </c>
      <c r="K24" s="22">
        <v>70</v>
      </c>
      <c r="L24" s="22">
        <v>84</v>
      </c>
      <c r="M24" s="22">
        <v>95</v>
      </c>
      <c r="N24" s="22">
        <v>75</v>
      </c>
      <c r="O24" s="22"/>
    </row>
    <row r="25" spans="10:15" x14ac:dyDescent="0.3">
      <c r="J25" s="22" t="s">
        <v>69</v>
      </c>
      <c r="K25" s="22">
        <v>80</v>
      </c>
      <c r="L25" s="22">
        <v>79</v>
      </c>
      <c r="M25" s="22">
        <v>80</v>
      </c>
      <c r="N25" s="22">
        <v>85</v>
      </c>
      <c r="O25" s="22"/>
    </row>
    <row r="26" spans="10:15" x14ac:dyDescent="0.3">
      <c r="J26" s="34" t="s">
        <v>73</v>
      </c>
      <c r="K26" s="36"/>
      <c r="L26" s="32"/>
      <c r="M26" s="36"/>
      <c r="N26" s="36"/>
    </row>
    <row r="27" spans="10:15" x14ac:dyDescent="0.3">
      <c r="J27" s="34"/>
      <c r="K27" s="34"/>
      <c r="L27" s="32"/>
      <c r="M27" s="33"/>
      <c r="N27" s="33"/>
    </row>
    <row r="28" spans="10:15" x14ac:dyDescent="0.3">
      <c r="J28" s="34"/>
      <c r="K28" s="34"/>
      <c r="L28" s="32"/>
      <c r="M28" s="33"/>
      <c r="N28" s="33"/>
    </row>
    <row r="29" spans="10:15" x14ac:dyDescent="0.3">
      <c r="J29" s="34"/>
      <c r="K29" s="34"/>
      <c r="L29" s="32"/>
      <c r="M29" s="33"/>
      <c r="N29" s="33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FDCF-063C-4732-8B1D-3B65A1682549}">
  <dimension ref="A1:T24"/>
  <sheetViews>
    <sheetView zoomScale="120" zoomScaleNormal="120" workbookViewId="0">
      <selection activeCell="L7" sqref="L7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2.5703125" style="42" customWidth="1"/>
    <col min="14" max="14" width="9.5703125" style="42" customWidth="1"/>
    <col min="15" max="15" width="11.42578125" style="42"/>
    <col min="16" max="16" width="13.28515625" style="42" customWidth="1"/>
    <col min="17" max="16384" width="11.42578125" style="42"/>
  </cols>
  <sheetData>
    <row r="1" spans="1:20" ht="24.75" customHeight="1" x14ac:dyDescent="0.2">
      <c r="B1" s="193" t="s">
        <v>100</v>
      </c>
      <c r="C1" s="193"/>
      <c r="D1" s="193"/>
      <c r="E1" s="193"/>
      <c r="F1" s="193"/>
      <c r="G1" s="193"/>
      <c r="H1" s="193"/>
      <c r="I1" s="193"/>
      <c r="J1" s="193"/>
      <c r="K1" s="193"/>
    </row>
    <row r="2" spans="1:20" x14ac:dyDescent="0.2">
      <c r="A2" s="191" t="s">
        <v>101</v>
      </c>
      <c r="B2" s="191"/>
      <c r="C2" s="39" t="s">
        <v>135</v>
      </c>
    </row>
    <row r="3" spans="1:20" x14ac:dyDescent="0.2">
      <c r="A3" s="194" t="s">
        <v>110</v>
      </c>
      <c r="B3" s="194"/>
      <c r="C3" s="39" t="s">
        <v>109</v>
      </c>
    </row>
    <row r="4" spans="1:20" x14ac:dyDescent="0.2">
      <c r="A4" s="194"/>
      <c r="B4" s="194"/>
      <c r="C4" s="39" t="s">
        <v>108</v>
      </c>
    </row>
    <row r="5" spans="1:20" ht="15" customHeight="1" x14ac:dyDescent="0.2">
      <c r="A5" s="195" t="s">
        <v>0</v>
      </c>
      <c r="B5" s="191" t="s">
        <v>102</v>
      </c>
      <c r="C5" s="197" t="s">
        <v>107</v>
      </c>
      <c r="D5" s="198"/>
      <c r="E5" s="198"/>
      <c r="F5" s="198"/>
      <c r="G5" s="198"/>
      <c r="H5" s="198"/>
      <c r="I5" s="198"/>
      <c r="J5" s="188" t="s">
        <v>78</v>
      </c>
      <c r="K5" s="188" t="s">
        <v>103</v>
      </c>
      <c r="L5" s="190" t="s">
        <v>131</v>
      </c>
      <c r="M5" s="191" t="s">
        <v>132</v>
      </c>
      <c r="N5" s="191"/>
      <c r="O5" s="192"/>
      <c r="P5" s="187" t="s">
        <v>125</v>
      </c>
      <c r="Q5" s="187" t="s">
        <v>124</v>
      </c>
      <c r="R5" s="187" t="s">
        <v>123</v>
      </c>
      <c r="S5" s="187" t="s">
        <v>122</v>
      </c>
      <c r="T5" s="187" t="s">
        <v>121</v>
      </c>
    </row>
    <row r="6" spans="1:20" ht="15" customHeight="1" x14ac:dyDescent="0.2">
      <c r="A6" s="196"/>
      <c r="B6" s="191"/>
      <c r="C6" s="41">
        <v>1</v>
      </c>
      <c r="D6" s="38">
        <v>2</v>
      </c>
      <c r="E6" s="38">
        <v>3</v>
      </c>
      <c r="F6" s="38">
        <v>4</v>
      </c>
      <c r="G6" s="38">
        <v>5</v>
      </c>
      <c r="H6" s="38">
        <v>6</v>
      </c>
      <c r="I6" s="38">
        <v>7</v>
      </c>
      <c r="J6" s="189"/>
      <c r="K6" s="189"/>
      <c r="L6" s="190"/>
      <c r="M6" s="51" t="s">
        <v>133</v>
      </c>
      <c r="N6" s="51" t="s">
        <v>134</v>
      </c>
      <c r="O6" s="192"/>
      <c r="P6" s="187"/>
      <c r="Q6" s="187"/>
      <c r="R6" s="187"/>
      <c r="S6" s="187"/>
      <c r="T6" s="187"/>
    </row>
    <row r="7" spans="1:20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f>AVERAGE(C7:I7)</f>
        <v>95.714285714285708</v>
      </c>
      <c r="K7" s="43" t="str">
        <f>IF(J7&lt;= 59,"Deficiente",IF(J7&lt;= 69,"Sufiente",IF(J7&lt;=79,"Bueno",IF(J7&lt;= 89,"Muy Bueno","Excelente"))))</f>
        <v>Excelente</v>
      </c>
      <c r="L7" s="43" t="str">
        <f>IF(J7&lt;=59,"NC","C")</f>
        <v>C</v>
      </c>
      <c r="M7" s="43"/>
      <c r="N7" s="43"/>
      <c r="O7" s="43" t="str">
        <f>IF(J7&gt;=70,"Paso","Se quemo")</f>
        <v>Paso</v>
      </c>
      <c r="P7" s="43" t="str">
        <f>IF(J7&lt;=59,"Deficiente","")</f>
        <v/>
      </c>
      <c r="Q7" s="43" t="str">
        <f>IF(J7&lt;=69,"Suficeinte","")</f>
        <v/>
      </c>
      <c r="R7" s="43" t="str">
        <f>IF(J7&lt;=79,"Bueno","")</f>
        <v/>
      </c>
      <c r="S7" s="43" t="str">
        <f>IF(J7&lt;=79,"Muy Bueno","")</f>
        <v/>
      </c>
      <c r="T7" s="43" t="str">
        <f>IF(K7&lt;=79,"Muy Bueno","")</f>
        <v/>
      </c>
    </row>
    <row r="8" spans="1:20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43" t="str">
        <f t="shared" ref="K8:K16" si="1">IF(J8&lt;= 59,"Deficiente",IF(J8&lt;= 69,"Sufiente",IF(J8&lt;=79,"Bueno",IF(J8&lt;= 89,"Muy Bueno","Excelente"))))</f>
        <v>Deficiente</v>
      </c>
      <c r="L8" s="43" t="str">
        <f t="shared" ref="L8:L16" si="2">IF(J8&lt;=59,"NC","C")</f>
        <v>NC</v>
      </c>
      <c r="M8" s="43"/>
      <c r="N8" s="43"/>
      <c r="O8" s="43" t="str">
        <f t="shared" ref="O8:O16" si="3">IF(J8&gt;=70,"Paso","Se quemo")</f>
        <v>Se quemo</v>
      </c>
      <c r="P8" s="43" t="str">
        <f t="shared" ref="P8:P16" si="4">IF(J8&lt;=59,"Deficiente","")</f>
        <v>Deficiente</v>
      </c>
      <c r="Q8" s="43" t="str">
        <f t="shared" ref="Q8:Q16" si="5">IF(J8&lt;=69,"Suficeinte","")</f>
        <v>Suficeinte</v>
      </c>
      <c r="R8" s="43" t="str">
        <f t="shared" ref="R8:R16" si="6">IF(J8&lt;=79,"Bueno","")</f>
        <v>Bueno</v>
      </c>
      <c r="S8" s="43" t="str">
        <f t="shared" ref="S8:S16" si="7">IF(J8&lt;=79,"Muy Bueno","")</f>
        <v>Muy Bueno</v>
      </c>
      <c r="T8" s="43"/>
    </row>
    <row r="9" spans="1:20" x14ac:dyDescent="0.2">
      <c r="A9" s="43">
        <f t="shared" ref="A9:A16" si="8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43" t="str">
        <f t="shared" si="1"/>
        <v>Bueno</v>
      </c>
      <c r="L9" s="43" t="str">
        <f t="shared" si="2"/>
        <v>C</v>
      </c>
      <c r="M9" s="43"/>
      <c r="N9" s="43"/>
      <c r="O9" s="43" t="str">
        <f t="shared" si="3"/>
        <v>Paso</v>
      </c>
      <c r="P9" s="43" t="str">
        <f t="shared" si="4"/>
        <v/>
      </c>
      <c r="Q9" s="43" t="str">
        <f t="shared" si="5"/>
        <v/>
      </c>
      <c r="R9" s="43" t="str">
        <f t="shared" si="6"/>
        <v>Bueno</v>
      </c>
      <c r="S9" s="43" t="str">
        <f t="shared" si="7"/>
        <v>Muy Bueno</v>
      </c>
      <c r="T9" s="43"/>
    </row>
    <row r="10" spans="1:20" x14ac:dyDescent="0.2">
      <c r="A10" s="43">
        <f t="shared" si="8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43" t="str">
        <f t="shared" si="1"/>
        <v>Deficiente</v>
      </c>
      <c r="L10" s="43" t="str">
        <f t="shared" si="2"/>
        <v>NC</v>
      </c>
      <c r="M10" s="43"/>
      <c r="N10" s="43"/>
      <c r="O10" s="43" t="str">
        <f t="shared" si="3"/>
        <v>Se quemo</v>
      </c>
      <c r="P10" s="43" t="str">
        <f t="shared" si="4"/>
        <v>Deficiente</v>
      </c>
      <c r="Q10" s="43" t="str">
        <f>IF(J10&lt;=69,"Suficiente","")</f>
        <v>Suficiente</v>
      </c>
      <c r="R10" s="43" t="str">
        <f t="shared" si="6"/>
        <v>Bueno</v>
      </c>
      <c r="S10" s="43" t="str">
        <f t="shared" si="7"/>
        <v>Muy Bueno</v>
      </c>
      <c r="T10" s="43"/>
    </row>
    <row r="11" spans="1:20" x14ac:dyDescent="0.2">
      <c r="A11" s="43">
        <f t="shared" si="8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43" t="str">
        <f t="shared" si="1"/>
        <v>Excelente</v>
      </c>
      <c r="L11" s="43" t="str">
        <f t="shared" si="2"/>
        <v>C</v>
      </c>
      <c r="M11" s="43"/>
      <c r="N11" s="43"/>
      <c r="O11" s="43" t="str">
        <f t="shared" si="3"/>
        <v>Paso</v>
      </c>
      <c r="P11" s="43" t="str">
        <f t="shared" si="4"/>
        <v/>
      </c>
      <c r="Q11" s="43" t="str">
        <f t="shared" ref="Q11:Q15" si="9">IF(J11&lt;=69,"Suficiente","")</f>
        <v/>
      </c>
      <c r="R11" s="43" t="str">
        <f t="shared" si="6"/>
        <v/>
      </c>
      <c r="S11" s="43" t="str">
        <f t="shared" si="7"/>
        <v/>
      </c>
      <c r="T11" s="43"/>
    </row>
    <row r="12" spans="1:20" x14ac:dyDescent="0.2">
      <c r="A12" s="43">
        <f t="shared" si="8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43" t="str">
        <f t="shared" si="1"/>
        <v>Muy Bueno</v>
      </c>
      <c r="L12" s="43" t="str">
        <f t="shared" si="2"/>
        <v>C</v>
      </c>
      <c r="M12" s="43"/>
      <c r="N12" s="43"/>
      <c r="O12" s="43" t="str">
        <f t="shared" si="3"/>
        <v>Paso</v>
      </c>
      <c r="P12" s="43" t="str">
        <f t="shared" si="4"/>
        <v/>
      </c>
      <c r="Q12" s="43" t="str">
        <f t="shared" si="9"/>
        <v/>
      </c>
      <c r="R12" s="43" t="str">
        <f t="shared" si="6"/>
        <v/>
      </c>
      <c r="S12" s="43" t="str">
        <f t="shared" si="7"/>
        <v/>
      </c>
      <c r="T12" s="43"/>
    </row>
    <row r="13" spans="1:20" x14ac:dyDescent="0.2">
      <c r="A13" s="43">
        <f t="shared" si="8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43" t="str">
        <f t="shared" si="1"/>
        <v>Muy Bueno</v>
      </c>
      <c r="L13" s="43" t="str">
        <f t="shared" si="2"/>
        <v>C</v>
      </c>
      <c r="M13" s="43"/>
      <c r="N13" s="43"/>
      <c r="O13" s="43" t="str">
        <f t="shared" si="3"/>
        <v>Paso</v>
      </c>
      <c r="P13" s="43" t="str">
        <f t="shared" si="4"/>
        <v/>
      </c>
      <c r="Q13" s="43" t="str">
        <f t="shared" si="9"/>
        <v/>
      </c>
      <c r="R13" s="43" t="str">
        <f t="shared" si="6"/>
        <v/>
      </c>
      <c r="S13" s="43" t="str">
        <f t="shared" si="7"/>
        <v/>
      </c>
      <c r="T13" s="43"/>
    </row>
    <row r="14" spans="1:20" x14ac:dyDescent="0.2">
      <c r="A14" s="43">
        <f t="shared" si="8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43" t="str">
        <f t="shared" si="1"/>
        <v>Excelente</v>
      </c>
      <c r="L14" s="43" t="str">
        <f t="shared" si="2"/>
        <v>C</v>
      </c>
      <c r="M14" s="43"/>
      <c r="N14" s="43"/>
      <c r="O14" s="43" t="str">
        <f t="shared" si="3"/>
        <v>Paso</v>
      </c>
      <c r="P14" s="43" t="str">
        <f t="shared" si="4"/>
        <v/>
      </c>
      <c r="Q14" s="43" t="str">
        <f t="shared" si="9"/>
        <v/>
      </c>
      <c r="R14" s="43" t="str">
        <f t="shared" si="6"/>
        <v/>
      </c>
      <c r="S14" s="43" t="str">
        <f t="shared" si="7"/>
        <v/>
      </c>
      <c r="T14" s="43"/>
    </row>
    <row r="15" spans="1:20" x14ac:dyDescent="0.2">
      <c r="A15" s="43">
        <f t="shared" si="8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43" t="str">
        <f t="shared" si="1"/>
        <v>Muy Bueno</v>
      </c>
      <c r="L15" s="43" t="str">
        <f t="shared" si="2"/>
        <v>C</v>
      </c>
      <c r="M15" s="43"/>
      <c r="N15" s="43"/>
      <c r="O15" s="43" t="str">
        <f t="shared" si="3"/>
        <v>Paso</v>
      </c>
      <c r="P15" s="43" t="str">
        <f t="shared" si="4"/>
        <v/>
      </c>
      <c r="Q15" s="43" t="str">
        <f t="shared" si="9"/>
        <v/>
      </c>
      <c r="R15" s="43" t="str">
        <f t="shared" si="6"/>
        <v/>
      </c>
      <c r="S15" s="43" t="str">
        <f t="shared" si="7"/>
        <v/>
      </c>
      <c r="T15" s="43"/>
    </row>
    <row r="16" spans="1:20" x14ac:dyDescent="0.2">
      <c r="A16" s="43">
        <f t="shared" si="8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43" t="str">
        <f t="shared" si="1"/>
        <v>Muy Bueno</v>
      </c>
      <c r="L16" s="43" t="str">
        <f t="shared" si="2"/>
        <v>C</v>
      </c>
      <c r="M16" s="43"/>
      <c r="N16" s="43"/>
      <c r="O16" s="43" t="str">
        <f t="shared" si="3"/>
        <v>Paso</v>
      </c>
      <c r="P16" s="43" t="str">
        <f t="shared" si="4"/>
        <v/>
      </c>
      <c r="Q16" s="43" t="str">
        <f t="shared" si="5"/>
        <v/>
      </c>
      <c r="R16" s="43" t="str">
        <f t="shared" si="6"/>
        <v/>
      </c>
      <c r="S16" s="43" t="str">
        <f t="shared" si="7"/>
        <v/>
      </c>
      <c r="T16" s="43"/>
    </row>
    <row r="17" spans="1:14" ht="27" customHeight="1" x14ac:dyDescent="0.2">
      <c r="A17" s="42" t="s">
        <v>104</v>
      </c>
      <c r="K17" s="50" t="s">
        <v>126</v>
      </c>
      <c r="L17" s="50" t="s">
        <v>130</v>
      </c>
    </row>
    <row r="18" spans="1:14" x14ac:dyDescent="0.2">
      <c r="A18" s="42" t="s">
        <v>105</v>
      </c>
      <c r="K18" s="45" t="s">
        <v>121</v>
      </c>
      <c r="L18" s="43" t="s">
        <v>3</v>
      </c>
    </row>
    <row r="19" spans="1:14" x14ac:dyDescent="0.2">
      <c r="A19" s="42" t="s">
        <v>105</v>
      </c>
      <c r="K19" s="44" t="s">
        <v>122</v>
      </c>
      <c r="L19" s="43" t="s">
        <v>3</v>
      </c>
      <c r="N19" s="42" t="s">
        <v>136</v>
      </c>
    </row>
    <row r="20" spans="1:14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</row>
    <row r="21" spans="1:14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3</v>
      </c>
    </row>
    <row r="22" spans="1:14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106</v>
      </c>
    </row>
    <row r="24" spans="1:14" x14ac:dyDescent="0.2">
      <c r="J24" s="43"/>
    </row>
  </sheetData>
  <mergeCells count="16">
    <mergeCell ref="P5:P6"/>
    <mergeCell ref="Q5:Q6"/>
    <mergeCell ref="R5:R6"/>
    <mergeCell ref="S5:S6"/>
    <mergeCell ref="T5:T6"/>
    <mergeCell ref="O5:O6"/>
    <mergeCell ref="L5:L6"/>
    <mergeCell ref="M5:N5"/>
    <mergeCell ref="B1:K1"/>
    <mergeCell ref="A2:B2"/>
    <mergeCell ref="A3:B4"/>
    <mergeCell ref="A5:A6"/>
    <mergeCell ref="B5:B6"/>
    <mergeCell ref="C5:I5"/>
    <mergeCell ref="J5:J6"/>
    <mergeCell ref="K5:K6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7691-8CD3-4566-A052-19A7A352BE46}">
  <sheetPr>
    <tabColor theme="4" tint="0.59999389629810485"/>
  </sheetPr>
  <dimension ref="A1"/>
  <sheetViews>
    <sheetView workbookViewId="0">
      <selection activeCell="D32" sqref="D3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6AB7-4FD6-4E84-8F1F-AB2BDDC03A44}">
  <dimension ref="A1:U24"/>
  <sheetViews>
    <sheetView topLeftCell="I1" zoomScale="120" zoomScaleNormal="120" workbookViewId="0">
      <selection activeCell="O29" sqref="O29"/>
    </sheetView>
  </sheetViews>
  <sheetFormatPr baseColWidth="10" defaultRowHeight="12.75" x14ac:dyDescent="0.2"/>
  <cols>
    <col min="1" max="1" width="6.28515625" style="42" customWidth="1"/>
    <col min="2" max="2" width="29.7109375" style="42" customWidth="1"/>
    <col min="3" max="8" width="3.7109375" style="42" customWidth="1"/>
    <col min="9" max="9" width="4.7109375" style="42" customWidth="1"/>
    <col min="10" max="10" width="8.85546875" style="42" customWidth="1"/>
    <col min="11" max="11" width="14.85546875" style="42" customWidth="1"/>
    <col min="12" max="12" width="9.5703125" style="42" customWidth="1"/>
    <col min="13" max="13" width="16.7109375" style="42" customWidth="1"/>
    <col min="14" max="14" width="12.5703125" style="42" customWidth="1"/>
    <col min="15" max="15" width="9.5703125" style="42" customWidth="1"/>
    <col min="16" max="16" width="11.42578125" style="42"/>
    <col min="17" max="17" width="13.28515625" style="42" customWidth="1"/>
    <col min="18" max="16384" width="11.42578125" style="42"/>
  </cols>
  <sheetData>
    <row r="1" spans="1:21" ht="24.75" customHeight="1" x14ac:dyDescent="0.2">
      <c r="B1" s="193" t="s">
        <v>100</v>
      </c>
      <c r="C1" s="193"/>
      <c r="D1" s="193"/>
      <c r="E1" s="193"/>
      <c r="F1" s="193"/>
      <c r="G1" s="193"/>
      <c r="H1" s="193"/>
      <c r="I1" s="193"/>
      <c r="J1" s="193"/>
      <c r="K1" s="193"/>
    </row>
    <row r="2" spans="1:21" x14ac:dyDescent="0.2">
      <c r="A2" s="191" t="s">
        <v>101</v>
      </c>
      <c r="B2" s="191"/>
      <c r="C2" s="39" t="s">
        <v>135</v>
      </c>
    </row>
    <row r="3" spans="1:21" x14ac:dyDescent="0.2">
      <c r="A3" s="194" t="s">
        <v>110</v>
      </c>
      <c r="B3" s="194"/>
      <c r="C3" s="39" t="s">
        <v>109</v>
      </c>
    </row>
    <row r="4" spans="1:21" x14ac:dyDescent="0.2">
      <c r="A4" s="194"/>
      <c r="B4" s="194"/>
      <c r="C4" s="39" t="s">
        <v>108</v>
      </c>
    </row>
    <row r="5" spans="1:21" ht="15" customHeight="1" x14ac:dyDescent="0.2">
      <c r="A5" s="195" t="s">
        <v>0</v>
      </c>
      <c r="B5" s="191" t="s">
        <v>102</v>
      </c>
      <c r="C5" s="197" t="s">
        <v>107</v>
      </c>
      <c r="D5" s="198"/>
      <c r="E5" s="198"/>
      <c r="F5" s="198"/>
      <c r="G5" s="198"/>
      <c r="H5" s="198"/>
      <c r="I5" s="198"/>
      <c r="J5" s="188" t="s">
        <v>78</v>
      </c>
      <c r="K5" s="188" t="s">
        <v>103</v>
      </c>
      <c r="L5" s="190" t="s">
        <v>131</v>
      </c>
      <c r="M5" s="122"/>
      <c r="N5" s="191" t="s">
        <v>132</v>
      </c>
      <c r="O5" s="191"/>
      <c r="P5" s="192"/>
      <c r="Q5" s="187" t="s">
        <v>125</v>
      </c>
      <c r="R5" s="187" t="s">
        <v>124</v>
      </c>
      <c r="S5" s="187" t="s">
        <v>123</v>
      </c>
      <c r="T5" s="187" t="s">
        <v>122</v>
      </c>
      <c r="U5" s="187" t="s">
        <v>121</v>
      </c>
    </row>
    <row r="6" spans="1:21" ht="15" customHeight="1" x14ac:dyDescent="0.2">
      <c r="A6" s="196"/>
      <c r="B6" s="191"/>
      <c r="C6" s="41">
        <v>1</v>
      </c>
      <c r="D6" s="57">
        <v>2</v>
      </c>
      <c r="E6" s="57">
        <v>3</v>
      </c>
      <c r="F6" s="57">
        <v>4</v>
      </c>
      <c r="G6" s="57">
        <v>5</v>
      </c>
      <c r="H6" s="57">
        <v>6</v>
      </c>
      <c r="I6" s="57">
        <v>7</v>
      </c>
      <c r="J6" s="189"/>
      <c r="K6" s="189"/>
      <c r="L6" s="190"/>
      <c r="M6" s="122"/>
      <c r="N6" s="51" t="s">
        <v>133</v>
      </c>
      <c r="O6" s="51" t="s">
        <v>134</v>
      </c>
      <c r="P6" s="192"/>
      <c r="Q6" s="187"/>
      <c r="R6" s="187"/>
      <c r="S6" s="187"/>
      <c r="T6" s="187"/>
      <c r="U6" s="187"/>
    </row>
    <row r="7" spans="1:21" x14ac:dyDescent="0.2">
      <c r="A7" s="43">
        <v>1</v>
      </c>
      <c r="B7" s="43" t="s">
        <v>111</v>
      </c>
      <c r="C7" s="43">
        <v>80</v>
      </c>
      <c r="D7" s="43">
        <v>95</v>
      </c>
      <c r="E7" s="43">
        <v>100</v>
      </c>
      <c r="F7" s="43">
        <v>100</v>
      </c>
      <c r="G7" s="43">
        <v>100</v>
      </c>
      <c r="H7" s="43">
        <v>100</v>
      </c>
      <c r="I7" s="43">
        <v>95</v>
      </c>
      <c r="J7" s="58">
        <v>95</v>
      </c>
      <c r="K7" s="43" t="str">
        <f>IF(J7&lt;= 59,"Deficiente",IF(J7&lt;= 69,"Sufiente",IF(J7&lt;=79,"Bueno",IF(J7&lt;= 89,"Muy Bueno","Excelente"))))</f>
        <v>Excelente</v>
      </c>
      <c r="L7" s="43" t="str">
        <f>IF(J7&lt;=59,"No Califica","Califica")</f>
        <v>Califica</v>
      </c>
      <c r="M7" s="43" t="b">
        <f>AND(J7&gt;=90,K7="Excelente")</f>
        <v>1</v>
      </c>
      <c r="N7" s="43"/>
      <c r="O7" s="43"/>
      <c r="P7" s="43" t="str">
        <f>IF(J7&gt;=70,"Paso","Se quemo")</f>
        <v>Paso</v>
      </c>
      <c r="Q7" s="43" t="str">
        <f>IF(J7&lt;=59,"Deficiente","")</f>
        <v/>
      </c>
      <c r="R7" s="43" t="str">
        <f>IF(J7&lt;=69,"Suficeinte","")</f>
        <v/>
      </c>
      <c r="S7" s="43" t="str">
        <f>IF(J7&lt;=79,"Bueno","")</f>
        <v/>
      </c>
      <c r="T7" s="43" t="str">
        <f>IF(J7&lt;=79,"Muy Bueno","")</f>
        <v/>
      </c>
      <c r="U7" s="43" t="str">
        <f>IF(K7&lt;=79,"Muy Bueno","")</f>
        <v/>
      </c>
    </row>
    <row r="8" spans="1:21" x14ac:dyDescent="0.2">
      <c r="A8" s="43">
        <f>A7+1</f>
        <v>2</v>
      </c>
      <c r="B8" s="42" t="s">
        <v>112</v>
      </c>
      <c r="C8" s="43">
        <v>90</v>
      </c>
      <c r="D8" s="43">
        <v>85</v>
      </c>
      <c r="E8" s="43">
        <v>80</v>
      </c>
      <c r="F8" s="43">
        <v>75</v>
      </c>
      <c r="G8" s="43">
        <v>70</v>
      </c>
      <c r="H8" s="43">
        <v>0</v>
      </c>
      <c r="I8" s="43">
        <v>0</v>
      </c>
      <c r="J8" s="58">
        <f t="shared" ref="J8:J16" si="0">AVERAGE(C8:I8)</f>
        <v>57.142857142857146</v>
      </c>
      <c r="K8" s="43" t="str">
        <f t="shared" ref="K8:K16" si="1">IF(J8&lt;= 59,"Deficiente",IF(J8&lt;= 69,"Sufiente",IF(J8&lt;=79,"Bueno",IF(J8&lt;= 89,"Muy Bueno","Excelente"))))</f>
        <v>Deficiente</v>
      </c>
      <c r="L8" s="43" t="str">
        <f t="shared" ref="L8:L16" si="2">IF(J8&lt;=59,"No Califica","Califica")</f>
        <v>No Califica</v>
      </c>
      <c r="M8" s="43"/>
      <c r="N8" s="43"/>
      <c r="O8" s="43"/>
      <c r="P8" s="43" t="str">
        <f t="shared" ref="P8:P16" si="3">IF(J8&gt;=70,"Paso","Se quemo")</f>
        <v>Se quemo</v>
      </c>
      <c r="Q8" s="43" t="str">
        <f t="shared" ref="Q8:Q16" si="4">IF(J8&lt;=59,"Deficiente","")</f>
        <v>Deficiente</v>
      </c>
      <c r="R8" s="43" t="str">
        <f t="shared" ref="R8:R16" si="5">IF(J8&lt;=69,"Suficeinte","")</f>
        <v>Suficeinte</v>
      </c>
      <c r="S8" s="43" t="str">
        <f t="shared" ref="S8:S16" si="6">IF(J8&lt;=79,"Bueno","")</f>
        <v>Bueno</v>
      </c>
      <c r="T8" s="43" t="str">
        <f t="shared" ref="T8:T16" si="7">IF(J8&lt;=79,"Muy Bueno","")</f>
        <v>Muy Bueno</v>
      </c>
      <c r="U8" s="43"/>
    </row>
    <row r="9" spans="1:21" x14ac:dyDescent="0.2">
      <c r="A9" s="43">
        <f t="shared" ref="A9:A16" si="8">A8+1</f>
        <v>3</v>
      </c>
      <c r="B9" s="43" t="s">
        <v>113</v>
      </c>
      <c r="C9" s="43">
        <v>70</v>
      </c>
      <c r="D9" s="43">
        <v>70</v>
      </c>
      <c r="E9" s="43">
        <v>70</v>
      </c>
      <c r="F9" s="43">
        <v>95</v>
      </c>
      <c r="G9" s="43">
        <v>70</v>
      </c>
      <c r="H9" s="43">
        <v>70</v>
      </c>
      <c r="I9" s="43">
        <v>70</v>
      </c>
      <c r="J9" s="58">
        <f t="shared" si="0"/>
        <v>73.571428571428569</v>
      </c>
      <c r="K9" s="43" t="str">
        <f t="shared" si="1"/>
        <v>Bueno</v>
      </c>
      <c r="L9" s="43" t="str">
        <f t="shared" si="2"/>
        <v>Califica</v>
      </c>
      <c r="M9" s="43"/>
      <c r="N9" s="43"/>
      <c r="O9" s="43"/>
      <c r="P9" s="43" t="str">
        <f t="shared" si="3"/>
        <v>Paso</v>
      </c>
      <c r="Q9" s="43" t="str">
        <f t="shared" si="4"/>
        <v/>
      </c>
      <c r="R9" s="43" t="str">
        <f t="shared" si="5"/>
        <v/>
      </c>
      <c r="S9" s="43" t="str">
        <f t="shared" si="6"/>
        <v>Bueno</v>
      </c>
      <c r="T9" s="43" t="str">
        <f t="shared" si="7"/>
        <v>Muy Bueno</v>
      </c>
      <c r="U9" s="43"/>
    </row>
    <row r="10" spans="1:21" x14ac:dyDescent="0.2">
      <c r="A10" s="43">
        <f t="shared" si="8"/>
        <v>4</v>
      </c>
      <c r="B10" s="43" t="s">
        <v>114</v>
      </c>
      <c r="C10" s="43">
        <v>80</v>
      </c>
      <c r="D10" s="43">
        <v>85</v>
      </c>
      <c r="E10" s="43">
        <v>0</v>
      </c>
      <c r="F10" s="43">
        <v>0</v>
      </c>
      <c r="G10" s="43">
        <v>78</v>
      </c>
      <c r="H10" s="43">
        <v>95</v>
      </c>
      <c r="I10" s="43">
        <v>75</v>
      </c>
      <c r="J10" s="58">
        <f t="shared" si="0"/>
        <v>59</v>
      </c>
      <c r="K10" s="43" t="str">
        <f t="shared" si="1"/>
        <v>Deficiente</v>
      </c>
      <c r="L10" s="43" t="str">
        <f t="shared" si="2"/>
        <v>No Califica</v>
      </c>
      <c r="M10" s="43"/>
      <c r="N10" s="43"/>
      <c r="O10" s="43"/>
      <c r="P10" s="43" t="str">
        <f t="shared" si="3"/>
        <v>Se quemo</v>
      </c>
      <c r="Q10" s="43" t="str">
        <f t="shared" si="4"/>
        <v>Deficiente</v>
      </c>
      <c r="R10" s="43" t="str">
        <f>IF(J10&lt;=69,"Suficiente","")</f>
        <v>Suficiente</v>
      </c>
      <c r="S10" s="43" t="str">
        <f t="shared" si="6"/>
        <v>Bueno</v>
      </c>
      <c r="T10" s="43" t="str">
        <f t="shared" si="7"/>
        <v>Muy Bueno</v>
      </c>
      <c r="U10" s="43"/>
    </row>
    <row r="11" spans="1:21" x14ac:dyDescent="0.2">
      <c r="A11" s="43">
        <f t="shared" si="8"/>
        <v>5</v>
      </c>
      <c r="B11" s="43" t="s">
        <v>115</v>
      </c>
      <c r="C11" s="43">
        <v>90</v>
      </c>
      <c r="D11" s="43">
        <v>95</v>
      </c>
      <c r="E11" s="43">
        <v>96</v>
      </c>
      <c r="F11" s="43">
        <v>97</v>
      </c>
      <c r="G11" s="43">
        <v>98</v>
      </c>
      <c r="H11" s="43">
        <v>100</v>
      </c>
      <c r="I11" s="43">
        <v>95</v>
      </c>
      <c r="J11" s="58">
        <f t="shared" si="0"/>
        <v>95.857142857142861</v>
      </c>
      <c r="K11" s="43" t="str">
        <f t="shared" si="1"/>
        <v>Excelente</v>
      </c>
      <c r="L11" s="43" t="str">
        <f t="shared" si="2"/>
        <v>Califica</v>
      </c>
      <c r="M11" s="43"/>
      <c r="N11" s="43"/>
      <c r="O11" s="43"/>
      <c r="P11" s="43" t="str">
        <f t="shared" si="3"/>
        <v>Paso</v>
      </c>
      <c r="Q11" s="43" t="str">
        <f t="shared" si="4"/>
        <v/>
      </c>
      <c r="R11" s="43" t="str">
        <f t="shared" ref="R11:R15" si="9">IF(J11&lt;=69,"Suficiente","")</f>
        <v/>
      </c>
      <c r="S11" s="43" t="str">
        <f t="shared" si="6"/>
        <v/>
      </c>
      <c r="T11" s="43" t="str">
        <f t="shared" si="7"/>
        <v/>
      </c>
      <c r="U11" s="43"/>
    </row>
    <row r="12" spans="1:21" x14ac:dyDescent="0.2">
      <c r="A12" s="43">
        <f t="shared" si="8"/>
        <v>6</v>
      </c>
      <c r="B12" s="43" t="s">
        <v>116</v>
      </c>
      <c r="C12" s="43">
        <v>80</v>
      </c>
      <c r="D12" s="43">
        <v>85</v>
      </c>
      <c r="E12" s="43">
        <v>80</v>
      </c>
      <c r="F12" s="43">
        <v>85</v>
      </c>
      <c r="G12" s="43">
        <v>80</v>
      </c>
      <c r="H12" s="43">
        <v>85</v>
      </c>
      <c r="I12" s="43">
        <v>80</v>
      </c>
      <c r="J12" s="58">
        <f t="shared" si="0"/>
        <v>82.142857142857139</v>
      </c>
      <c r="K12" s="43" t="str">
        <f t="shared" si="1"/>
        <v>Muy Bueno</v>
      </c>
      <c r="L12" s="43" t="str">
        <f t="shared" si="2"/>
        <v>Califica</v>
      </c>
      <c r="M12" s="43"/>
      <c r="N12" s="43"/>
      <c r="O12" s="43"/>
      <c r="P12" s="43" t="str">
        <f t="shared" si="3"/>
        <v>Paso</v>
      </c>
      <c r="Q12" s="43" t="str">
        <f t="shared" si="4"/>
        <v/>
      </c>
      <c r="R12" s="43" t="str">
        <f t="shared" si="9"/>
        <v/>
      </c>
      <c r="S12" s="43" t="str">
        <f t="shared" si="6"/>
        <v/>
      </c>
      <c r="T12" s="43" t="str">
        <f t="shared" si="7"/>
        <v/>
      </c>
      <c r="U12" s="43"/>
    </row>
    <row r="13" spans="1:21" x14ac:dyDescent="0.2">
      <c r="A13" s="43">
        <f t="shared" si="8"/>
        <v>7</v>
      </c>
      <c r="B13" s="43" t="s">
        <v>117</v>
      </c>
      <c r="C13" s="43">
        <v>80</v>
      </c>
      <c r="D13" s="43">
        <v>83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58">
        <f t="shared" si="0"/>
        <v>80.428571428571431</v>
      </c>
      <c r="K13" s="43" t="str">
        <f t="shared" si="1"/>
        <v>Muy Bueno</v>
      </c>
      <c r="L13" s="43" t="str">
        <f t="shared" si="2"/>
        <v>Califica</v>
      </c>
      <c r="M13" s="43"/>
      <c r="N13" s="43"/>
      <c r="O13" s="43"/>
      <c r="P13" s="43" t="str">
        <f t="shared" si="3"/>
        <v>Paso</v>
      </c>
      <c r="Q13" s="43" t="str">
        <f t="shared" si="4"/>
        <v/>
      </c>
      <c r="R13" s="43" t="str">
        <f t="shared" si="9"/>
        <v/>
      </c>
      <c r="S13" s="43" t="str">
        <f t="shared" si="6"/>
        <v/>
      </c>
      <c r="T13" s="43" t="str">
        <f t="shared" si="7"/>
        <v/>
      </c>
      <c r="U13" s="43"/>
    </row>
    <row r="14" spans="1:21" x14ac:dyDescent="0.2">
      <c r="A14" s="43">
        <f t="shared" si="8"/>
        <v>8</v>
      </c>
      <c r="B14" s="43" t="s">
        <v>118</v>
      </c>
      <c r="C14" s="43">
        <v>90</v>
      </c>
      <c r="D14" s="43">
        <v>91</v>
      </c>
      <c r="E14" s="43">
        <v>92</v>
      </c>
      <c r="F14" s="43">
        <v>90</v>
      </c>
      <c r="G14" s="43">
        <v>90</v>
      </c>
      <c r="H14" s="43">
        <v>86</v>
      </c>
      <c r="I14" s="43">
        <v>95</v>
      </c>
      <c r="J14" s="58">
        <f t="shared" si="0"/>
        <v>90.571428571428569</v>
      </c>
      <c r="K14" s="43" t="str">
        <f t="shared" si="1"/>
        <v>Excelente</v>
      </c>
      <c r="L14" s="43" t="str">
        <f t="shared" si="2"/>
        <v>Califica</v>
      </c>
      <c r="M14" s="43"/>
      <c r="N14" s="43"/>
      <c r="O14" s="43"/>
      <c r="P14" s="43" t="str">
        <f t="shared" si="3"/>
        <v>Paso</v>
      </c>
      <c r="Q14" s="43" t="str">
        <f t="shared" si="4"/>
        <v/>
      </c>
      <c r="R14" s="43" t="str">
        <f t="shared" si="9"/>
        <v/>
      </c>
      <c r="S14" s="43" t="str">
        <f t="shared" si="6"/>
        <v/>
      </c>
      <c r="T14" s="43" t="str">
        <f t="shared" si="7"/>
        <v/>
      </c>
      <c r="U14" s="43"/>
    </row>
    <row r="15" spans="1:21" x14ac:dyDescent="0.2">
      <c r="A15" s="43">
        <f t="shared" si="8"/>
        <v>9</v>
      </c>
      <c r="B15" s="43" t="s">
        <v>119</v>
      </c>
      <c r="C15" s="43">
        <v>80</v>
      </c>
      <c r="D15" s="43">
        <v>80</v>
      </c>
      <c r="E15" s="43">
        <v>80</v>
      </c>
      <c r="F15" s="43">
        <v>85</v>
      </c>
      <c r="G15" s="43">
        <v>86</v>
      </c>
      <c r="H15" s="43">
        <v>87</v>
      </c>
      <c r="I15" s="43">
        <v>90</v>
      </c>
      <c r="J15" s="58">
        <f t="shared" si="0"/>
        <v>84</v>
      </c>
      <c r="K15" s="43" t="str">
        <f t="shared" si="1"/>
        <v>Muy Bueno</v>
      </c>
      <c r="L15" s="43" t="str">
        <f t="shared" si="2"/>
        <v>Califica</v>
      </c>
      <c r="M15" s="43"/>
      <c r="N15" s="43"/>
      <c r="O15" s="43"/>
      <c r="P15" s="43" t="str">
        <f t="shared" si="3"/>
        <v>Paso</v>
      </c>
      <c r="Q15" s="43" t="str">
        <f t="shared" si="4"/>
        <v/>
      </c>
      <c r="R15" s="43" t="str">
        <f t="shared" si="9"/>
        <v/>
      </c>
      <c r="S15" s="43" t="str">
        <f t="shared" si="6"/>
        <v/>
      </c>
      <c r="T15" s="43" t="str">
        <f t="shared" si="7"/>
        <v/>
      </c>
      <c r="U15" s="43"/>
    </row>
    <row r="16" spans="1:21" x14ac:dyDescent="0.2">
      <c r="A16" s="43">
        <f t="shared" si="8"/>
        <v>10</v>
      </c>
      <c r="B16" s="43" t="s">
        <v>120</v>
      </c>
      <c r="C16" s="43">
        <v>75</v>
      </c>
      <c r="D16" s="43">
        <v>80</v>
      </c>
      <c r="E16" s="43">
        <v>85</v>
      </c>
      <c r="F16" s="43">
        <v>90</v>
      </c>
      <c r="G16" s="43">
        <v>95</v>
      </c>
      <c r="H16" s="43">
        <v>95</v>
      </c>
      <c r="I16" s="43">
        <v>90</v>
      </c>
      <c r="J16" s="58">
        <f t="shared" si="0"/>
        <v>87.142857142857139</v>
      </c>
      <c r="K16" s="43" t="str">
        <f t="shared" si="1"/>
        <v>Muy Bueno</v>
      </c>
      <c r="L16" s="43" t="str">
        <f t="shared" si="2"/>
        <v>Califica</v>
      </c>
      <c r="M16" s="43"/>
      <c r="N16" s="43"/>
      <c r="O16" s="43"/>
      <c r="P16" s="43" t="str">
        <f t="shared" si="3"/>
        <v>Paso</v>
      </c>
      <c r="Q16" s="43" t="str">
        <f t="shared" si="4"/>
        <v/>
      </c>
      <c r="R16" s="43" t="str">
        <f t="shared" si="5"/>
        <v/>
      </c>
      <c r="S16" s="43" t="str">
        <f t="shared" si="6"/>
        <v/>
      </c>
      <c r="T16" s="43" t="str">
        <f t="shared" si="7"/>
        <v/>
      </c>
      <c r="U16" s="43"/>
    </row>
    <row r="17" spans="1:15" ht="27" customHeight="1" x14ac:dyDescent="0.2">
      <c r="A17" s="42" t="s">
        <v>104</v>
      </c>
      <c r="K17" s="50" t="s">
        <v>126</v>
      </c>
      <c r="L17" s="50" t="s">
        <v>130</v>
      </c>
      <c r="M17" s="152"/>
    </row>
    <row r="18" spans="1:15" x14ac:dyDescent="0.2">
      <c r="A18" s="42" t="s">
        <v>105</v>
      </c>
      <c r="K18" s="45" t="s">
        <v>121</v>
      </c>
      <c r="L18" s="43" t="s">
        <v>1</v>
      </c>
      <c r="M18" s="82"/>
    </row>
    <row r="19" spans="1:15" x14ac:dyDescent="0.2">
      <c r="A19" s="42" t="s">
        <v>105</v>
      </c>
      <c r="K19" s="44" t="s">
        <v>122</v>
      </c>
      <c r="L19" s="43" t="s">
        <v>2</v>
      </c>
      <c r="M19" s="82"/>
      <c r="O19" s="42" t="s">
        <v>136</v>
      </c>
    </row>
    <row r="20" spans="1:15" x14ac:dyDescent="0.2">
      <c r="B20" s="43" t="s">
        <v>129</v>
      </c>
      <c r="C20" s="52">
        <v>1</v>
      </c>
      <c r="D20" s="52">
        <v>2</v>
      </c>
      <c r="E20" s="52">
        <v>3</v>
      </c>
      <c r="F20" s="52">
        <v>4</v>
      </c>
      <c r="G20" s="52">
        <v>5</v>
      </c>
      <c r="H20" s="52">
        <v>6</v>
      </c>
      <c r="I20" s="52">
        <v>7</v>
      </c>
      <c r="K20" s="40" t="s">
        <v>123</v>
      </c>
      <c r="L20" s="43" t="s">
        <v>3</v>
      </c>
      <c r="M20" s="82"/>
    </row>
    <row r="21" spans="1:15" x14ac:dyDescent="0.2">
      <c r="B21" s="43" t="s">
        <v>128</v>
      </c>
      <c r="C21" s="43"/>
      <c r="D21" s="43"/>
      <c r="E21" s="43"/>
      <c r="F21" s="43"/>
      <c r="G21" s="43"/>
      <c r="H21" s="43"/>
      <c r="I21" s="43"/>
      <c r="K21" s="40" t="s">
        <v>124</v>
      </c>
      <c r="L21" s="43" t="s">
        <v>144</v>
      </c>
      <c r="M21" s="82"/>
    </row>
    <row r="22" spans="1:15" x14ac:dyDescent="0.2">
      <c r="B22" s="43" t="s">
        <v>127</v>
      </c>
      <c r="C22" s="43"/>
      <c r="D22" s="43"/>
      <c r="E22" s="43"/>
      <c r="F22" s="43"/>
      <c r="G22" s="43"/>
      <c r="H22" s="43"/>
      <c r="I22" s="43"/>
      <c r="K22" s="40" t="s">
        <v>125</v>
      </c>
      <c r="L22" s="43" t="s">
        <v>145</v>
      </c>
      <c r="M22" s="82"/>
    </row>
    <row r="24" spans="1:15" x14ac:dyDescent="0.2">
      <c r="J24" s="43"/>
    </row>
  </sheetData>
  <mergeCells count="16">
    <mergeCell ref="T5:T6"/>
    <mergeCell ref="U5:U6"/>
    <mergeCell ref="L5:L6"/>
    <mergeCell ref="N5:O5"/>
    <mergeCell ref="P5:P6"/>
    <mergeCell ref="Q5:Q6"/>
    <mergeCell ref="R5:R6"/>
    <mergeCell ref="S5:S6"/>
    <mergeCell ref="B1:K1"/>
    <mergeCell ref="A2:B2"/>
    <mergeCell ref="A3:B4"/>
    <mergeCell ref="A5:A6"/>
    <mergeCell ref="B5:B6"/>
    <mergeCell ref="C5:I5"/>
    <mergeCell ref="J5:J6"/>
    <mergeCell ref="K5:K6"/>
  </mergeCells>
  <pageMargins left="0.7" right="0.7" top="0.75" bottom="0.75" header="0.3" footer="0.3"/>
  <pageSetup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F9B3-E561-4F51-9E84-C649BFD33BB7}">
  <dimension ref="A1"/>
  <sheetViews>
    <sheetView workbookViewId="0">
      <selection activeCell="L15" sqref="L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A36D-5470-486B-8ACB-5A092550F9C3}">
  <dimension ref="A1"/>
  <sheetViews>
    <sheetView topLeftCell="N1" zoomScale="140" zoomScaleNormal="140" workbookViewId="0">
      <selection activeCell="S20" sqref="S20"/>
    </sheetView>
  </sheetViews>
  <sheetFormatPr baseColWidth="10" defaultRowHeight="15" x14ac:dyDescent="0.25"/>
  <cols>
    <col min="2" max="2" width="15.5703125" customWidth="1"/>
    <col min="3" max="3" width="14.28515625" customWidth="1"/>
    <col min="4" max="4" width="14.7109375" customWidth="1"/>
    <col min="5" max="5" width="20.7109375" customWidth="1"/>
  </cols>
  <sheetData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72DB-E0EF-4BE7-8D28-41A562527296}">
  <sheetPr>
    <pageSetUpPr fitToPage="1"/>
  </sheetPr>
  <dimension ref="A2:Q19"/>
  <sheetViews>
    <sheetView topLeftCell="C1" zoomScaleNormal="100" workbookViewId="0">
      <selection activeCell="I17" sqref="I17"/>
    </sheetView>
  </sheetViews>
  <sheetFormatPr baseColWidth="10" defaultRowHeight="15" x14ac:dyDescent="0.25"/>
  <cols>
    <col min="1" max="1" width="6.140625" customWidth="1"/>
    <col min="2" max="2" width="52" customWidth="1"/>
    <col min="3" max="3" width="19.28515625" customWidth="1"/>
    <col min="4" max="4" width="14.140625" customWidth="1"/>
    <col min="5" max="5" width="11.42578125" customWidth="1"/>
    <col min="6" max="6" width="7.85546875" customWidth="1"/>
    <col min="7" max="7" width="10.85546875" customWidth="1"/>
    <col min="8" max="8" width="28.5703125" customWidth="1"/>
    <col min="9" max="16" width="14.85546875" customWidth="1"/>
    <col min="17" max="17" width="36" customWidth="1"/>
  </cols>
  <sheetData>
    <row r="2" spans="1:17" ht="15.75" x14ac:dyDescent="0.25">
      <c r="A2" s="199" t="s">
        <v>147</v>
      </c>
      <c r="B2" s="199"/>
      <c r="C2" s="199"/>
      <c r="D2" s="199"/>
      <c r="E2" s="199"/>
      <c r="F2" s="199"/>
      <c r="G2" s="199"/>
    </row>
    <row r="3" spans="1:17" ht="15.75" x14ac:dyDescent="0.25">
      <c r="A3" s="66"/>
      <c r="B3" s="67"/>
      <c r="C3" s="65" t="s">
        <v>163</v>
      </c>
      <c r="D3" s="65"/>
      <c r="E3" s="65"/>
      <c r="F3" s="67"/>
      <c r="G3" s="67"/>
    </row>
    <row r="4" spans="1:17" ht="15.75" customHeight="1" x14ac:dyDescent="0.3">
      <c r="A4" s="200" t="s">
        <v>0</v>
      </c>
      <c r="B4" s="202" t="s">
        <v>148</v>
      </c>
      <c r="C4" s="203" t="s">
        <v>166</v>
      </c>
      <c r="D4" s="204"/>
      <c r="E4" s="204"/>
      <c r="F4" s="204"/>
      <c r="G4" s="204"/>
    </row>
    <row r="5" spans="1:17" ht="46.5" customHeight="1" x14ac:dyDescent="0.25">
      <c r="A5" s="201"/>
      <c r="B5" s="202"/>
      <c r="C5" s="62" t="s">
        <v>167</v>
      </c>
      <c r="D5" s="62" t="s">
        <v>168</v>
      </c>
      <c r="E5" s="62" t="s">
        <v>169</v>
      </c>
      <c r="F5" s="62" t="s">
        <v>170</v>
      </c>
      <c r="G5" s="62" t="s">
        <v>171</v>
      </c>
      <c r="H5" s="62" t="s">
        <v>431</v>
      </c>
      <c r="I5" s="84" t="s">
        <v>432</v>
      </c>
      <c r="J5" s="84" t="s">
        <v>433</v>
      </c>
      <c r="K5" s="84"/>
      <c r="L5" s="84" t="s">
        <v>434</v>
      </c>
      <c r="M5" s="84"/>
      <c r="N5" s="84"/>
      <c r="O5" s="84"/>
      <c r="P5" s="84"/>
      <c r="Q5" s="62" t="s">
        <v>214</v>
      </c>
    </row>
    <row r="6" spans="1:17" s="64" customFormat="1" ht="20.100000000000001" customHeight="1" x14ac:dyDescent="0.25">
      <c r="A6" s="12">
        <v>1</v>
      </c>
      <c r="B6" s="12" t="s">
        <v>149</v>
      </c>
      <c r="C6" s="63" t="s">
        <v>145</v>
      </c>
      <c r="D6" s="63" t="s">
        <v>435</v>
      </c>
      <c r="E6" s="63" t="s">
        <v>435</v>
      </c>
      <c r="F6" s="63" t="s">
        <v>435</v>
      </c>
      <c r="G6" s="63" t="s">
        <v>145</v>
      </c>
      <c r="H6" s="81" t="str">
        <f>IF(AND(C6="si",D6="si",E6="si",F6="si",G6="si"),"Todo entregado","Faltan por entregar")</f>
        <v>Faltan por entregar</v>
      </c>
      <c r="I6" s="81" t="b">
        <f>AND(C6="SI",D6="Si",E6="SI",F6="SI",G6="SI")</f>
        <v>0</v>
      </c>
      <c r="J6" s="81" t="str">
        <f>IF(AND(C6="SI",D6="SI",E6="SI",F6="SI",G6="SI"),"COMPLETO","INCOMPLETO")</f>
        <v>INCOMPLETO</v>
      </c>
      <c r="K6" s="81"/>
      <c r="L6" s="81" t="b">
        <f>OR(C6="V",D6="F")</f>
        <v>0</v>
      </c>
      <c r="M6" s="81"/>
      <c r="N6" s="81"/>
      <c r="O6" s="81"/>
      <c r="P6" s="81"/>
      <c r="Q6" s="81" t="str">
        <f>IF(AND(C6="si",D6="si",E6="si",F6="si",G6="si"),"Practicas completas","Practica incompletas")</f>
        <v>Practica incompletas</v>
      </c>
    </row>
    <row r="7" spans="1:17" s="64" customFormat="1" ht="20.100000000000001" customHeight="1" x14ac:dyDescent="0.25">
      <c r="A7" s="12">
        <v>2</v>
      </c>
      <c r="B7" s="12" t="s">
        <v>150</v>
      </c>
      <c r="C7" s="63" t="s">
        <v>164</v>
      </c>
      <c r="D7" s="63" t="s">
        <v>164</v>
      </c>
      <c r="E7" s="63" t="s">
        <v>164</v>
      </c>
      <c r="F7" s="63" t="s">
        <v>164</v>
      </c>
      <c r="G7" s="63" t="s">
        <v>164</v>
      </c>
      <c r="H7" s="81" t="str">
        <f t="shared" ref="H7:H19" si="0">IF(AND(C7="si",D7="si",E7="si",F7="si",G7="si"),"completo","incompleto")</f>
        <v>completo</v>
      </c>
      <c r="I7" s="81"/>
      <c r="J7" s="81" t="str">
        <f t="shared" ref="J7:J19" si="1">IF(AND(C7="SI",D7="SI",E7="SI",F7="SI",G7="SI"),"COMPLETO","INCOMPLETO")</f>
        <v>COMPLETO</v>
      </c>
      <c r="K7" s="81"/>
      <c r="L7" s="81"/>
      <c r="M7" s="81"/>
      <c r="N7" s="81"/>
      <c r="O7" s="81"/>
      <c r="P7" s="81"/>
      <c r="Q7" s="81" t="str">
        <f t="shared" ref="Q7:Q9" si="2">IF(AND(C7="si",D7="si",E7="si",F7="si",G7="si"),"Practicas completas","Practica incompletas")</f>
        <v>Practicas completas</v>
      </c>
    </row>
    <row r="8" spans="1:17" s="64" customFormat="1" ht="20.100000000000001" customHeight="1" x14ac:dyDescent="0.25">
      <c r="A8" s="12">
        <v>3</v>
      </c>
      <c r="B8" s="12" t="s">
        <v>151</v>
      </c>
      <c r="C8" s="63" t="s">
        <v>164</v>
      </c>
      <c r="D8" s="63" t="s">
        <v>164</v>
      </c>
      <c r="E8" s="63" t="s">
        <v>164</v>
      </c>
      <c r="F8" s="63" t="s">
        <v>164</v>
      </c>
      <c r="G8" s="63" t="s">
        <v>164</v>
      </c>
      <c r="H8" s="81" t="str">
        <f t="shared" si="0"/>
        <v>completo</v>
      </c>
      <c r="I8" s="81"/>
      <c r="J8" s="81" t="str">
        <f t="shared" si="1"/>
        <v>COMPLETO</v>
      </c>
      <c r="K8" s="81"/>
      <c r="L8" s="81"/>
      <c r="M8" s="81"/>
      <c r="N8" s="81"/>
      <c r="O8" s="81"/>
      <c r="P8" s="81"/>
      <c r="Q8" s="81" t="str">
        <f t="shared" si="2"/>
        <v>Practicas completas</v>
      </c>
    </row>
    <row r="9" spans="1:17" s="64" customFormat="1" ht="20.100000000000001" customHeight="1" x14ac:dyDescent="0.25">
      <c r="A9" s="12">
        <v>4</v>
      </c>
      <c r="B9" s="12" t="s">
        <v>152</v>
      </c>
      <c r="C9" s="63" t="s">
        <v>164</v>
      </c>
      <c r="D9" s="63" t="s">
        <v>164</v>
      </c>
      <c r="E9" s="63" t="s">
        <v>164</v>
      </c>
      <c r="F9" s="63" t="s">
        <v>164</v>
      </c>
      <c r="G9" s="63" t="s">
        <v>164</v>
      </c>
      <c r="H9" s="81" t="str">
        <f t="shared" si="0"/>
        <v>completo</v>
      </c>
      <c r="I9" s="81"/>
      <c r="J9" s="81" t="str">
        <f t="shared" si="1"/>
        <v>COMPLETO</v>
      </c>
      <c r="K9" s="81"/>
      <c r="L9" s="81"/>
      <c r="M9" s="81"/>
      <c r="N9" s="81"/>
      <c r="O9" s="81"/>
      <c r="P9" s="81"/>
      <c r="Q9" s="81" t="str">
        <f t="shared" si="2"/>
        <v>Practicas completas</v>
      </c>
    </row>
    <row r="10" spans="1:17" s="64" customFormat="1" ht="20.100000000000001" customHeight="1" x14ac:dyDescent="0.25">
      <c r="A10" s="12">
        <v>5</v>
      </c>
      <c r="B10" s="12" t="s">
        <v>153</v>
      </c>
      <c r="C10" s="63"/>
      <c r="D10" s="63"/>
      <c r="E10" s="63"/>
      <c r="F10" s="63"/>
      <c r="G10" s="63"/>
      <c r="H10" s="81" t="str">
        <f t="shared" si="0"/>
        <v>incompleto</v>
      </c>
      <c r="I10" s="81"/>
      <c r="J10" s="81" t="str">
        <f t="shared" si="1"/>
        <v>INCOMPLETO</v>
      </c>
      <c r="K10" s="81"/>
      <c r="L10" s="81"/>
      <c r="M10" s="81"/>
      <c r="N10" s="81"/>
      <c r="O10" s="81"/>
      <c r="P10" s="81"/>
      <c r="Q10" s="81" t="str">
        <f t="shared" ref="Q10:Q19" si="3">IF(AND(C10="si",D10="si",E10="si",F10="si",G10="si"),"Practicas completas","Practica incompletas")</f>
        <v>Practica incompletas</v>
      </c>
    </row>
    <row r="11" spans="1:17" s="64" customFormat="1" ht="20.100000000000001" customHeight="1" x14ac:dyDescent="0.25">
      <c r="A11" s="12">
        <v>6</v>
      </c>
      <c r="B11" s="12" t="s">
        <v>154</v>
      </c>
      <c r="C11" s="63"/>
      <c r="D11" s="63"/>
      <c r="E11" s="63"/>
      <c r="F11" s="63"/>
      <c r="G11" s="63"/>
      <c r="H11" s="81" t="str">
        <f t="shared" si="0"/>
        <v>incompleto</v>
      </c>
      <c r="I11" s="81"/>
      <c r="J11" s="81" t="str">
        <f t="shared" si="1"/>
        <v>INCOMPLETO</v>
      </c>
      <c r="K11" s="81"/>
      <c r="L11" s="81"/>
      <c r="M11" s="81"/>
      <c r="N11" s="81"/>
      <c r="O11" s="81"/>
      <c r="P11" s="81"/>
      <c r="Q11" s="81" t="str">
        <f t="shared" si="3"/>
        <v>Practica incompletas</v>
      </c>
    </row>
    <row r="12" spans="1:17" s="64" customFormat="1" ht="20.100000000000001" customHeight="1" x14ac:dyDescent="0.25">
      <c r="A12" s="12">
        <v>7</v>
      </c>
      <c r="B12" s="12" t="s">
        <v>155</v>
      </c>
      <c r="C12" s="63"/>
      <c r="D12" s="63"/>
      <c r="E12" s="63"/>
      <c r="F12" s="63"/>
      <c r="G12" s="63"/>
      <c r="H12" s="81" t="str">
        <f t="shared" si="0"/>
        <v>incompleto</v>
      </c>
      <c r="I12" s="81"/>
      <c r="J12" s="81" t="str">
        <f t="shared" si="1"/>
        <v>INCOMPLETO</v>
      </c>
      <c r="K12" s="81"/>
      <c r="L12" s="81"/>
      <c r="M12" s="81"/>
      <c r="N12" s="81"/>
      <c r="O12" s="81"/>
      <c r="P12" s="81"/>
      <c r="Q12" s="81" t="str">
        <f t="shared" si="3"/>
        <v>Practica incompletas</v>
      </c>
    </row>
    <row r="13" spans="1:17" s="64" customFormat="1" ht="20.100000000000001" customHeight="1" x14ac:dyDescent="0.25">
      <c r="A13" s="12">
        <v>8</v>
      </c>
      <c r="B13" s="12" t="s">
        <v>156</v>
      </c>
      <c r="C13" s="63"/>
      <c r="D13" s="63"/>
      <c r="E13" s="63"/>
      <c r="F13" s="63"/>
      <c r="G13" s="63"/>
      <c r="H13" s="81" t="str">
        <f t="shared" si="0"/>
        <v>incompleto</v>
      </c>
      <c r="I13" s="81"/>
      <c r="J13" s="81" t="str">
        <f t="shared" si="1"/>
        <v>INCOMPLETO</v>
      </c>
      <c r="K13" s="81"/>
      <c r="L13" s="81"/>
      <c r="M13" s="81"/>
      <c r="N13" s="81"/>
      <c r="O13" s="81"/>
      <c r="P13" s="81"/>
      <c r="Q13" s="81" t="str">
        <f>IF(AND(C13="si",D13="si",E13="si",F13="si",G13="si"),"Practicas completas","Practica incompletas")</f>
        <v>Practica incompletas</v>
      </c>
    </row>
    <row r="14" spans="1:17" s="64" customFormat="1" ht="20.100000000000001" customHeight="1" x14ac:dyDescent="0.25">
      <c r="A14" s="12">
        <v>9</v>
      </c>
      <c r="B14" s="12" t="s">
        <v>157</v>
      </c>
      <c r="C14" s="63" t="s">
        <v>164</v>
      </c>
      <c r="D14" s="63" t="s">
        <v>164</v>
      </c>
      <c r="E14" s="63" t="s">
        <v>164</v>
      </c>
      <c r="F14" s="63" t="s">
        <v>164</v>
      </c>
      <c r="G14" s="63" t="s">
        <v>164</v>
      </c>
      <c r="H14" s="81" t="str">
        <f t="shared" si="0"/>
        <v>completo</v>
      </c>
      <c r="I14" s="81"/>
      <c r="J14" s="81" t="str">
        <f t="shared" si="1"/>
        <v>COMPLETO</v>
      </c>
      <c r="K14" s="81"/>
      <c r="L14" s="81"/>
      <c r="M14" s="81"/>
      <c r="N14" s="81"/>
      <c r="O14" s="81"/>
      <c r="P14" s="81"/>
      <c r="Q14" s="81" t="str">
        <f t="shared" si="3"/>
        <v>Practicas completas</v>
      </c>
    </row>
    <row r="15" spans="1:17" s="64" customFormat="1" ht="20.100000000000001" customHeight="1" x14ac:dyDescent="0.25">
      <c r="A15" s="12">
        <v>10</v>
      </c>
      <c r="B15" s="12" t="s">
        <v>158</v>
      </c>
      <c r="C15" s="63"/>
      <c r="D15" s="63"/>
      <c r="E15" s="63"/>
      <c r="F15" s="63"/>
      <c r="G15" s="63"/>
      <c r="H15" s="81" t="str">
        <f t="shared" si="0"/>
        <v>incompleto</v>
      </c>
      <c r="I15" s="81"/>
      <c r="J15" s="81" t="str">
        <f t="shared" si="1"/>
        <v>INCOMPLETO</v>
      </c>
      <c r="K15" s="81"/>
      <c r="L15" s="81"/>
      <c r="M15" s="81"/>
      <c r="N15" s="81"/>
      <c r="O15" s="81"/>
      <c r="P15" s="81"/>
      <c r="Q15" s="81" t="str">
        <f t="shared" si="3"/>
        <v>Practica incompletas</v>
      </c>
    </row>
    <row r="16" spans="1:17" s="64" customFormat="1" ht="20.100000000000001" customHeight="1" x14ac:dyDescent="0.25">
      <c r="A16" s="12">
        <v>11</v>
      </c>
      <c r="B16" s="12" t="s">
        <v>159</v>
      </c>
      <c r="C16" s="63"/>
      <c r="D16" s="63"/>
      <c r="E16" s="63"/>
      <c r="F16" s="63"/>
      <c r="G16" s="63"/>
      <c r="H16" s="81" t="str">
        <f t="shared" si="0"/>
        <v>incompleto</v>
      </c>
      <c r="I16" s="81"/>
      <c r="J16" s="81" t="str">
        <f t="shared" si="1"/>
        <v>INCOMPLETO</v>
      </c>
      <c r="K16" s="81"/>
      <c r="L16" s="81"/>
      <c r="M16" s="81"/>
      <c r="N16" s="81"/>
      <c r="O16" s="81"/>
      <c r="P16" s="81"/>
      <c r="Q16" s="81" t="str">
        <f>IF(AND(C16="si",D16="si",E16="si",F16="si",G16="si"),"Practicas completas","Practica incompletas")</f>
        <v>Practica incompletas</v>
      </c>
    </row>
    <row r="17" spans="1:17" s="64" customFormat="1" ht="20.100000000000001" customHeight="1" x14ac:dyDescent="0.25">
      <c r="A17" s="12">
        <v>12</v>
      </c>
      <c r="B17" s="12" t="s">
        <v>160</v>
      </c>
      <c r="C17" s="63"/>
      <c r="D17" s="63"/>
      <c r="E17" s="63"/>
      <c r="F17" s="63"/>
      <c r="G17" s="63"/>
      <c r="H17" s="81" t="str">
        <f t="shared" si="0"/>
        <v>incompleto</v>
      </c>
      <c r="I17" s="81"/>
      <c r="J17" s="81" t="str">
        <f t="shared" si="1"/>
        <v>INCOMPLETO</v>
      </c>
      <c r="K17" s="81"/>
      <c r="L17" s="81"/>
      <c r="M17" s="81"/>
      <c r="N17" s="81"/>
      <c r="O17" s="81"/>
      <c r="P17" s="81"/>
      <c r="Q17" s="81" t="str">
        <f t="shared" si="3"/>
        <v>Practica incompletas</v>
      </c>
    </row>
    <row r="18" spans="1:17" s="64" customFormat="1" ht="20.100000000000001" customHeight="1" x14ac:dyDescent="0.25">
      <c r="A18" s="12">
        <v>13</v>
      </c>
      <c r="B18" s="12" t="s">
        <v>161</v>
      </c>
      <c r="C18" s="63"/>
      <c r="D18" s="63"/>
      <c r="E18" s="63"/>
      <c r="F18" s="63"/>
      <c r="G18" s="63"/>
      <c r="H18" s="81" t="str">
        <f t="shared" si="0"/>
        <v>incompleto</v>
      </c>
      <c r="I18" s="81"/>
      <c r="J18" s="81" t="str">
        <f t="shared" si="1"/>
        <v>INCOMPLETO</v>
      </c>
      <c r="K18" s="81"/>
      <c r="L18" s="81"/>
      <c r="M18" s="81"/>
      <c r="N18" s="81"/>
      <c r="O18" s="81"/>
      <c r="P18" s="81"/>
      <c r="Q18" s="81" t="str">
        <f t="shared" si="3"/>
        <v>Practica incompletas</v>
      </c>
    </row>
    <row r="19" spans="1:17" s="64" customFormat="1" ht="20.100000000000001" customHeight="1" x14ac:dyDescent="0.25">
      <c r="A19" s="12">
        <v>14</v>
      </c>
      <c r="B19" s="12" t="s">
        <v>162</v>
      </c>
      <c r="C19" s="63"/>
      <c r="D19" s="63"/>
      <c r="E19" s="63"/>
      <c r="F19" s="63"/>
      <c r="G19" s="63"/>
      <c r="H19" s="81" t="str">
        <f t="shared" si="0"/>
        <v>incompleto</v>
      </c>
      <c r="I19" s="81"/>
      <c r="J19" s="81" t="str">
        <f t="shared" si="1"/>
        <v>INCOMPLETO</v>
      </c>
      <c r="K19" s="81"/>
      <c r="L19" s="81"/>
      <c r="M19" s="81"/>
      <c r="N19" s="81"/>
      <c r="O19" s="81"/>
      <c r="P19" s="81"/>
      <c r="Q19" s="81" t="str">
        <f t="shared" si="3"/>
        <v>Practica incompletas</v>
      </c>
    </row>
  </sheetData>
  <mergeCells count="4">
    <mergeCell ref="A2:G2"/>
    <mergeCell ref="A4:A5"/>
    <mergeCell ref="B4:B5"/>
    <mergeCell ref="C4:G4"/>
  </mergeCells>
  <dataValidations count="1">
    <dataValidation type="list" allowBlank="1" showInputMessage="1" showErrorMessage="1" sqref="C6:G19" xr:uid="{26F344D1-5D99-4276-A3E6-B8AC33EB4102}">
      <formula1>"V,F"</formula1>
    </dataValidation>
  </dataValidations>
  <pageMargins left="0.70866141732283472" right="0.70866141732283472" top="0.74803149606299213" bottom="0.74803149606299213" header="0.31496062992125984" footer="0.31496062992125984"/>
  <pageSetup scale="87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65339-6C1A-4E0F-9CFA-1654A90E91C9}">
  <dimension ref="D7:I24"/>
  <sheetViews>
    <sheetView workbookViewId="0">
      <selection activeCell="G12" sqref="G12"/>
    </sheetView>
  </sheetViews>
  <sheetFormatPr baseColWidth="10" defaultRowHeight="15" x14ac:dyDescent="0.25"/>
  <sheetData>
    <row r="7" spans="4:9" x14ac:dyDescent="0.25">
      <c r="D7" s="1"/>
      <c r="E7" s="1"/>
      <c r="F7" s="1"/>
      <c r="G7" s="1"/>
      <c r="H7" s="1"/>
      <c r="I7" s="1"/>
    </row>
    <row r="8" spans="4:9" x14ac:dyDescent="0.25">
      <c r="D8" s="1" t="s">
        <v>164</v>
      </c>
      <c r="E8" s="1"/>
      <c r="F8" s="1"/>
      <c r="G8" s="1"/>
      <c r="H8" s="1"/>
      <c r="I8" s="1"/>
    </row>
    <row r="9" spans="4:9" x14ac:dyDescent="0.25">
      <c r="D9" s="1"/>
      <c r="E9" s="1"/>
      <c r="F9" s="1"/>
      <c r="G9" s="1"/>
      <c r="H9" s="1"/>
      <c r="I9" s="1"/>
    </row>
    <row r="10" spans="4:9" x14ac:dyDescent="0.25">
      <c r="D10" s="1"/>
      <c r="E10" s="1"/>
      <c r="F10" s="1"/>
      <c r="G10" s="1"/>
      <c r="H10" s="1"/>
      <c r="I10" s="1"/>
    </row>
    <row r="11" spans="4:9" x14ac:dyDescent="0.25">
      <c r="D11" s="1"/>
      <c r="E11" s="1"/>
      <c r="F11" s="1"/>
      <c r="G11" s="1"/>
      <c r="H11" s="1"/>
      <c r="I11" s="1"/>
    </row>
    <row r="12" spans="4:9" x14ac:dyDescent="0.25">
      <c r="D12" s="1"/>
      <c r="E12" s="1"/>
      <c r="F12" s="1"/>
      <c r="G12" s="1"/>
      <c r="H12" s="1"/>
      <c r="I12" s="1"/>
    </row>
    <row r="13" spans="4:9" x14ac:dyDescent="0.25">
      <c r="D13" s="1"/>
      <c r="E13" s="1"/>
      <c r="F13" s="1"/>
      <c r="G13" s="1"/>
      <c r="H13" s="1"/>
      <c r="I13" s="1"/>
    </row>
    <row r="14" spans="4:9" x14ac:dyDescent="0.25">
      <c r="D14" s="1"/>
      <c r="E14" s="1"/>
      <c r="F14" s="1"/>
      <c r="G14" s="1"/>
      <c r="H14" s="1"/>
      <c r="I14" s="1"/>
    </row>
    <row r="15" spans="4:9" x14ac:dyDescent="0.25">
      <c r="D15" s="1"/>
      <c r="E15" s="1"/>
      <c r="F15" s="1" t="s">
        <v>165</v>
      </c>
      <c r="G15" s="1"/>
      <c r="H15" s="1"/>
      <c r="I15" s="1"/>
    </row>
    <row r="16" spans="4:9" x14ac:dyDescent="0.25">
      <c r="D16" s="1"/>
      <c r="E16" s="1"/>
      <c r="F16" s="1"/>
      <c r="G16" s="1"/>
      <c r="H16" s="1"/>
      <c r="I16" s="1"/>
    </row>
    <row r="17" spans="4:9" x14ac:dyDescent="0.25">
      <c r="D17" s="1"/>
      <c r="E17" s="1"/>
      <c r="F17" s="1"/>
      <c r="G17" s="1"/>
      <c r="H17" s="1"/>
      <c r="I17" s="1"/>
    </row>
    <row r="18" spans="4:9" x14ac:dyDescent="0.25">
      <c r="D18" s="1"/>
      <c r="E18" s="1"/>
      <c r="F18" s="1"/>
      <c r="G18" s="1"/>
      <c r="H18" s="1"/>
      <c r="I18" s="1"/>
    </row>
    <row r="19" spans="4:9" x14ac:dyDescent="0.25">
      <c r="D19" s="1"/>
      <c r="E19" s="1"/>
      <c r="F19" s="1"/>
      <c r="G19" s="1"/>
      <c r="H19" s="1"/>
      <c r="I19" s="1"/>
    </row>
    <row r="20" spans="4:9" x14ac:dyDescent="0.25">
      <c r="D20" s="1"/>
      <c r="E20" s="1"/>
      <c r="F20" s="1"/>
      <c r="G20" s="1"/>
      <c r="H20" s="1"/>
      <c r="I20" s="1"/>
    </row>
    <row r="21" spans="4:9" x14ac:dyDescent="0.25">
      <c r="D21" s="1"/>
      <c r="E21" s="1"/>
      <c r="F21" s="1"/>
      <c r="G21" s="1"/>
      <c r="H21" s="1"/>
      <c r="I21" s="1"/>
    </row>
    <row r="22" spans="4:9" x14ac:dyDescent="0.25">
      <c r="D22" s="1"/>
      <c r="E22" s="1"/>
      <c r="F22" s="1"/>
      <c r="G22" s="1"/>
      <c r="H22" s="1"/>
      <c r="I22" s="1"/>
    </row>
    <row r="23" spans="4:9" x14ac:dyDescent="0.25">
      <c r="D23" s="1"/>
      <c r="E23" s="1"/>
      <c r="F23" s="1"/>
      <c r="G23" s="1"/>
      <c r="H23" s="1"/>
      <c r="I23" s="1"/>
    </row>
    <row r="24" spans="4:9" x14ac:dyDescent="0.25">
      <c r="D24" s="1"/>
      <c r="E24" s="1"/>
      <c r="F24" s="1"/>
      <c r="G24" s="1"/>
      <c r="H24" s="1"/>
      <c r="I24" s="1"/>
    </row>
  </sheetData>
  <dataValidations disablePrompts="1" count="1">
    <dataValidation type="list" allowBlank="1" showInputMessage="1" showErrorMessage="1" sqref="D8:I24" xr:uid="{AB347341-6CA9-492D-B56A-17B43299317C}">
      <formula1>"SI,NO"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F36C7-57F5-40CB-8E2E-A6C1E203D8D8}">
  <dimension ref="B2:F10"/>
  <sheetViews>
    <sheetView workbookViewId="0">
      <selection activeCell="F4" sqref="F4"/>
    </sheetView>
  </sheetViews>
  <sheetFormatPr baseColWidth="10" defaultRowHeight="15" x14ac:dyDescent="0.25"/>
  <cols>
    <col min="2" max="2" width="16.5703125" customWidth="1"/>
    <col min="5" max="5" width="17.28515625" customWidth="1"/>
    <col min="6" max="6" width="19.85546875" customWidth="1"/>
  </cols>
  <sheetData>
    <row r="2" spans="2:6" x14ac:dyDescent="0.25">
      <c r="B2" s="205" t="s">
        <v>80</v>
      </c>
      <c r="C2" s="205" t="s">
        <v>368</v>
      </c>
      <c r="D2" s="205"/>
      <c r="E2" s="205"/>
      <c r="F2" s="205" t="s">
        <v>367</v>
      </c>
    </row>
    <row r="3" spans="2:6" x14ac:dyDescent="0.25">
      <c r="B3" s="205"/>
      <c r="C3" s="1" t="s">
        <v>364</v>
      </c>
      <c r="D3" s="1" t="s">
        <v>365</v>
      </c>
      <c r="E3" s="1" t="s">
        <v>366</v>
      </c>
      <c r="F3" s="205"/>
    </row>
    <row r="4" spans="2:6" x14ac:dyDescent="0.25">
      <c r="B4" s="1" t="s">
        <v>369</v>
      </c>
      <c r="C4" s="1" t="s">
        <v>164</v>
      </c>
      <c r="D4" s="1" t="s">
        <v>164</v>
      </c>
      <c r="E4" s="1" t="s">
        <v>164</v>
      </c>
      <c r="F4" s="1" t="str">
        <f>IF(AND(C4="si",D4="si",E4="si"),"Completo","Incompleto")</f>
        <v>Completo</v>
      </c>
    </row>
    <row r="5" spans="2:6" x14ac:dyDescent="0.25">
      <c r="B5" s="1" t="s">
        <v>370</v>
      </c>
      <c r="C5" s="1" t="s">
        <v>164</v>
      </c>
      <c r="D5" s="1" t="s">
        <v>165</v>
      </c>
      <c r="E5" s="1" t="s">
        <v>165</v>
      </c>
      <c r="F5" s="1" t="str">
        <f t="shared" ref="F5:F10" si="0">IF(AND(C5="si",D5="si",E5="si"),"Completo","Incompleto")</f>
        <v>Incompleto</v>
      </c>
    </row>
    <row r="6" spans="2:6" x14ac:dyDescent="0.25">
      <c r="B6" s="1" t="s">
        <v>334</v>
      </c>
      <c r="C6" s="1"/>
      <c r="D6" s="1"/>
      <c r="E6" s="1"/>
      <c r="F6" s="1" t="str">
        <f t="shared" si="0"/>
        <v>Incompleto</v>
      </c>
    </row>
    <row r="7" spans="2:6" x14ac:dyDescent="0.25">
      <c r="B7" s="1" t="s">
        <v>371</v>
      </c>
      <c r="C7" s="1"/>
      <c r="D7" s="1"/>
      <c r="E7" s="1"/>
      <c r="F7" s="1" t="str">
        <f t="shared" si="0"/>
        <v>Incompleto</v>
      </c>
    </row>
    <row r="8" spans="2:6" x14ac:dyDescent="0.25">
      <c r="B8" s="1" t="s">
        <v>372</v>
      </c>
      <c r="C8" s="1"/>
      <c r="D8" s="1"/>
      <c r="E8" s="1"/>
      <c r="F8" s="1" t="str">
        <f t="shared" si="0"/>
        <v>Incompleto</v>
      </c>
    </row>
    <row r="9" spans="2:6" x14ac:dyDescent="0.25">
      <c r="B9" s="1" t="s">
        <v>373</v>
      </c>
      <c r="C9" s="1"/>
      <c r="D9" s="1"/>
      <c r="E9" s="1"/>
      <c r="F9" s="1" t="str">
        <f t="shared" si="0"/>
        <v>Incompleto</v>
      </c>
    </row>
    <row r="10" spans="2:6" x14ac:dyDescent="0.25">
      <c r="B10" s="1" t="s">
        <v>374</v>
      </c>
      <c r="C10" s="1"/>
      <c r="D10" s="1"/>
      <c r="E10" s="1"/>
      <c r="F10" s="1" t="str">
        <f t="shared" si="0"/>
        <v>Incompleto</v>
      </c>
    </row>
  </sheetData>
  <mergeCells count="3">
    <mergeCell ref="B2:B3"/>
    <mergeCell ref="F2:F3"/>
    <mergeCell ref="C2:E2"/>
  </mergeCells>
  <dataValidations count="1">
    <dataValidation type="list" allowBlank="1" showInputMessage="1" showErrorMessage="1" sqref="C4:E10" xr:uid="{79477335-05E2-4E8C-A3F8-5987B6147817}">
      <formula1>"SI,NO"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3952-76C9-4DDA-9E2B-A846567C999D}">
  <dimension ref="A3:AM24"/>
  <sheetViews>
    <sheetView topLeftCell="M1" workbookViewId="0">
      <selection activeCell="AG11" sqref="AG11"/>
    </sheetView>
  </sheetViews>
  <sheetFormatPr baseColWidth="10" defaultRowHeight="15" x14ac:dyDescent="0.25"/>
  <cols>
    <col min="3" max="32" width="4" customWidth="1"/>
    <col min="35" max="35" width="11.85546875" bestFit="1" customWidth="1"/>
  </cols>
  <sheetData>
    <row r="3" spans="1:39" x14ac:dyDescent="0.25">
      <c r="A3" s="205" t="s">
        <v>172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</row>
    <row r="4" spans="1:39" ht="15.75" thickBot="1" x14ac:dyDescent="0.3">
      <c r="A4" s="206" t="s">
        <v>173</v>
      </c>
      <c r="B4" s="206"/>
      <c r="C4" s="208" t="s">
        <v>174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68"/>
    </row>
    <row r="5" spans="1:39" ht="87" customHeight="1" x14ac:dyDescent="0.25">
      <c r="A5" s="207"/>
      <c r="B5" s="207"/>
      <c r="C5" s="69">
        <v>42979</v>
      </c>
      <c r="D5" s="70">
        <v>42982</v>
      </c>
      <c r="E5" s="70">
        <v>42983</v>
      </c>
      <c r="F5" s="70">
        <v>42984</v>
      </c>
      <c r="G5" s="70">
        <v>42985</v>
      </c>
      <c r="H5" s="70">
        <v>42986</v>
      </c>
      <c r="I5" s="70">
        <v>42989</v>
      </c>
      <c r="J5" s="70">
        <v>42990</v>
      </c>
      <c r="K5" s="70">
        <v>42991</v>
      </c>
      <c r="L5" s="70">
        <v>42992</v>
      </c>
      <c r="M5" s="70">
        <v>42993</v>
      </c>
      <c r="N5" s="70">
        <v>42996</v>
      </c>
      <c r="O5" s="70">
        <v>42997</v>
      </c>
      <c r="P5" s="70">
        <v>42998</v>
      </c>
      <c r="Q5" s="70">
        <v>42999</v>
      </c>
      <c r="R5" s="70">
        <v>43000</v>
      </c>
      <c r="S5" s="70">
        <v>43003</v>
      </c>
      <c r="T5" s="70">
        <v>43004</v>
      </c>
      <c r="U5" s="70">
        <v>43005</v>
      </c>
      <c r="V5" s="70">
        <v>43006</v>
      </c>
      <c r="W5" s="70">
        <v>43007</v>
      </c>
      <c r="X5" s="70">
        <v>43010</v>
      </c>
      <c r="Y5" s="70">
        <v>43011</v>
      </c>
      <c r="Z5" s="70">
        <v>43012</v>
      </c>
      <c r="AA5" s="70">
        <v>43013</v>
      </c>
      <c r="AB5" s="70">
        <v>43014</v>
      </c>
      <c r="AC5" s="70">
        <v>43017</v>
      </c>
      <c r="AD5" s="70">
        <v>43018</v>
      </c>
      <c r="AE5" s="70">
        <v>43019</v>
      </c>
      <c r="AF5" s="71">
        <v>43020</v>
      </c>
      <c r="AG5" s="72" t="s">
        <v>175</v>
      </c>
      <c r="AH5" s="73" t="s">
        <v>176</v>
      </c>
      <c r="AI5" s="73" t="s">
        <v>177</v>
      </c>
      <c r="AJ5" s="73" t="s">
        <v>178</v>
      </c>
      <c r="AK5" s="74"/>
      <c r="AL5" s="74"/>
      <c r="AM5" t="s">
        <v>175</v>
      </c>
    </row>
    <row r="6" spans="1:39" ht="15.75" thickBot="1" x14ac:dyDescent="0.3">
      <c r="A6" s="75" t="s">
        <v>179</v>
      </c>
      <c r="B6" s="76" t="s">
        <v>180</v>
      </c>
      <c r="C6" s="77" t="s">
        <v>182</v>
      </c>
      <c r="D6" s="77" t="s">
        <v>181</v>
      </c>
      <c r="E6" s="77" t="s">
        <v>1</v>
      </c>
      <c r="F6" s="77" t="s">
        <v>182</v>
      </c>
      <c r="G6" s="77" t="s">
        <v>183</v>
      </c>
      <c r="H6" s="77" t="s">
        <v>183</v>
      </c>
      <c r="I6" s="77" t="s">
        <v>181</v>
      </c>
      <c r="J6" s="77" t="s">
        <v>182</v>
      </c>
      <c r="K6" s="77" t="s">
        <v>181</v>
      </c>
      <c r="L6" s="77" t="s">
        <v>181</v>
      </c>
      <c r="M6" s="77" t="s">
        <v>182</v>
      </c>
      <c r="N6" s="77" t="s">
        <v>181</v>
      </c>
      <c r="O6" s="77" t="s">
        <v>181</v>
      </c>
      <c r="P6" s="77" t="s">
        <v>182</v>
      </c>
      <c r="Q6" s="77" t="s">
        <v>181</v>
      </c>
      <c r="R6" s="77" t="s">
        <v>1</v>
      </c>
      <c r="S6" s="77" t="s">
        <v>181</v>
      </c>
      <c r="T6" s="77" t="s">
        <v>181</v>
      </c>
      <c r="U6" s="77" t="s">
        <v>181</v>
      </c>
      <c r="V6" s="77" t="s">
        <v>1</v>
      </c>
      <c r="W6" s="77" t="s">
        <v>181</v>
      </c>
      <c r="X6" s="77" t="s">
        <v>1</v>
      </c>
      <c r="Y6" s="77" t="s">
        <v>181</v>
      </c>
      <c r="Z6" s="77" t="s">
        <v>182</v>
      </c>
      <c r="AA6" s="77" t="s">
        <v>181</v>
      </c>
      <c r="AB6" s="77" t="s">
        <v>181</v>
      </c>
      <c r="AC6" s="77" t="s">
        <v>181</v>
      </c>
      <c r="AD6" s="77" t="s">
        <v>181</v>
      </c>
      <c r="AE6" s="77" t="s">
        <v>181</v>
      </c>
      <c r="AF6" s="78" t="s">
        <v>181</v>
      </c>
      <c r="AG6" s="1">
        <f>COUNTIF(C6:AF6,"P")</f>
        <v>18</v>
      </c>
      <c r="AH6" s="1">
        <f>COUNTIF(C6:AF6,"A")</f>
        <v>4</v>
      </c>
      <c r="AI6" s="1">
        <f>COUNTIF(C6:AF6,"E")</f>
        <v>6</v>
      </c>
      <c r="AJ6" s="1">
        <f>COUNTIF(D6:AF6,"R")</f>
        <v>2</v>
      </c>
    </row>
    <row r="7" spans="1:39" ht="16.5" thickTop="1" thickBot="1" x14ac:dyDescent="0.3">
      <c r="A7" s="79" t="s">
        <v>184</v>
      </c>
      <c r="B7" s="80" t="s">
        <v>185</v>
      </c>
      <c r="C7" s="77" t="s">
        <v>181</v>
      </c>
      <c r="D7" s="77" t="s">
        <v>181</v>
      </c>
      <c r="E7" s="77" t="s">
        <v>181</v>
      </c>
      <c r="F7" s="77" t="s">
        <v>181</v>
      </c>
      <c r="G7" s="77" t="s">
        <v>181</v>
      </c>
      <c r="H7" s="77" t="s">
        <v>181</v>
      </c>
      <c r="I7" s="77" t="s">
        <v>181</v>
      </c>
      <c r="J7" s="77" t="s">
        <v>181</v>
      </c>
      <c r="K7" s="77" t="s">
        <v>181</v>
      </c>
      <c r="L7" s="77" t="s">
        <v>181</v>
      </c>
      <c r="M7" s="77" t="s">
        <v>181</v>
      </c>
      <c r="N7" s="77" t="s">
        <v>181</v>
      </c>
      <c r="O7" s="77" t="s">
        <v>181</v>
      </c>
      <c r="P7" s="77" t="s">
        <v>181</v>
      </c>
      <c r="Q7" s="77" t="s">
        <v>181</v>
      </c>
      <c r="R7" s="77" t="s">
        <v>181</v>
      </c>
      <c r="S7" s="77" t="s">
        <v>181</v>
      </c>
      <c r="T7" s="77" t="s">
        <v>181</v>
      </c>
      <c r="U7" s="77" t="s">
        <v>181</v>
      </c>
      <c r="V7" s="77" t="s">
        <v>181</v>
      </c>
      <c r="W7" s="77" t="s">
        <v>181</v>
      </c>
      <c r="X7" s="77" t="s">
        <v>181</v>
      </c>
      <c r="Y7" s="77" t="s">
        <v>181</v>
      </c>
      <c r="Z7" s="77" t="s">
        <v>181</v>
      </c>
      <c r="AA7" s="77" t="s">
        <v>181</v>
      </c>
      <c r="AB7" s="77" t="s">
        <v>181</v>
      </c>
      <c r="AC7" s="77" t="s">
        <v>181</v>
      </c>
      <c r="AD7" s="77" t="s">
        <v>181</v>
      </c>
      <c r="AE7" s="77" t="s">
        <v>181</v>
      </c>
      <c r="AF7" s="78" t="s">
        <v>181</v>
      </c>
      <c r="AG7" s="1">
        <f t="shared" ref="AG7:AG23" si="0">COUNTIF(C7:AF7,"P")</f>
        <v>30</v>
      </c>
      <c r="AH7" s="1">
        <f t="shared" ref="AH7:AH23" si="1">COUNTIF(C7:AF7,"A")</f>
        <v>0</v>
      </c>
      <c r="AI7" s="1">
        <f t="shared" ref="AI7:AI23" si="2">COUNTIF(C7:AF7,"E")</f>
        <v>0</v>
      </c>
      <c r="AJ7" s="1">
        <f t="shared" ref="AJ7:AJ23" si="3">COUNTIF(D7:AF7,"R")</f>
        <v>0</v>
      </c>
    </row>
    <row r="8" spans="1:39" ht="16.5" thickTop="1" thickBot="1" x14ac:dyDescent="0.3">
      <c r="A8" s="79" t="s">
        <v>186</v>
      </c>
      <c r="B8" s="80" t="s">
        <v>187</v>
      </c>
      <c r="C8" s="77" t="s">
        <v>181</v>
      </c>
      <c r="D8" s="77" t="s">
        <v>181</v>
      </c>
      <c r="E8" s="77" t="s">
        <v>182</v>
      </c>
      <c r="F8" s="77" t="s">
        <v>181</v>
      </c>
      <c r="G8" s="77" t="s">
        <v>181</v>
      </c>
      <c r="H8" s="77" t="s">
        <v>181</v>
      </c>
      <c r="I8" s="77" t="s">
        <v>181</v>
      </c>
      <c r="J8" s="77" t="s">
        <v>181</v>
      </c>
      <c r="K8" s="77" t="s">
        <v>181</v>
      </c>
      <c r="L8" s="77" t="s">
        <v>181</v>
      </c>
      <c r="M8" s="77" t="s">
        <v>181</v>
      </c>
      <c r="N8" s="77" t="s">
        <v>181</v>
      </c>
      <c r="O8" s="77" t="s">
        <v>181</v>
      </c>
      <c r="P8" s="77" t="s">
        <v>181</v>
      </c>
      <c r="Q8" s="77" t="s">
        <v>181</v>
      </c>
      <c r="R8" s="77" t="s">
        <v>181</v>
      </c>
      <c r="S8" s="77" t="s">
        <v>181</v>
      </c>
      <c r="T8" s="77" t="s">
        <v>181</v>
      </c>
      <c r="U8" s="77" t="s">
        <v>181</v>
      </c>
      <c r="V8" s="77" t="s">
        <v>181</v>
      </c>
      <c r="W8" s="77" t="s">
        <v>181</v>
      </c>
      <c r="X8" s="77" t="s">
        <v>181</v>
      </c>
      <c r="Y8" s="77" t="s">
        <v>181</v>
      </c>
      <c r="Z8" s="77" t="s">
        <v>181</v>
      </c>
      <c r="AA8" s="77" t="s">
        <v>181</v>
      </c>
      <c r="AB8" s="77" t="s">
        <v>181</v>
      </c>
      <c r="AC8" s="77" t="s">
        <v>181</v>
      </c>
      <c r="AD8" s="77" t="s">
        <v>181</v>
      </c>
      <c r="AE8" s="77" t="s">
        <v>181</v>
      </c>
      <c r="AF8" s="78" t="s">
        <v>181</v>
      </c>
      <c r="AG8" s="1">
        <f t="shared" si="0"/>
        <v>29</v>
      </c>
      <c r="AH8" s="1">
        <f t="shared" si="1"/>
        <v>0</v>
      </c>
      <c r="AI8" s="1">
        <f t="shared" si="2"/>
        <v>1</v>
      </c>
      <c r="AJ8" s="1">
        <f t="shared" si="3"/>
        <v>0</v>
      </c>
    </row>
    <row r="9" spans="1:39" ht="16.5" thickTop="1" thickBot="1" x14ac:dyDescent="0.3">
      <c r="A9" s="79" t="s">
        <v>188</v>
      </c>
      <c r="B9" s="80" t="s">
        <v>189</v>
      </c>
      <c r="C9" s="77" t="s">
        <v>181</v>
      </c>
      <c r="D9" s="77" t="s">
        <v>181</v>
      </c>
      <c r="E9" s="77" t="s">
        <v>181</v>
      </c>
      <c r="F9" s="77" t="s">
        <v>181</v>
      </c>
      <c r="G9" s="77" t="s">
        <v>181</v>
      </c>
      <c r="H9" s="77" t="s">
        <v>181</v>
      </c>
      <c r="I9" s="77" t="s">
        <v>181</v>
      </c>
      <c r="J9" s="77" t="s">
        <v>181</v>
      </c>
      <c r="K9" s="77" t="s">
        <v>181</v>
      </c>
      <c r="L9" s="77" t="s">
        <v>181</v>
      </c>
      <c r="M9" s="77" t="s">
        <v>181</v>
      </c>
      <c r="N9" s="77" t="s">
        <v>181</v>
      </c>
      <c r="O9" s="77" t="s">
        <v>181</v>
      </c>
      <c r="P9" s="77" t="s">
        <v>182</v>
      </c>
      <c r="Q9" s="77" t="s">
        <v>181</v>
      </c>
      <c r="R9" s="77" t="s">
        <v>181</v>
      </c>
      <c r="S9" s="77" t="s">
        <v>181</v>
      </c>
      <c r="T9" s="77" t="s">
        <v>181</v>
      </c>
      <c r="U9" s="77" t="s">
        <v>181</v>
      </c>
      <c r="V9" s="77" t="s">
        <v>181</v>
      </c>
      <c r="W9" s="77" t="s">
        <v>181</v>
      </c>
      <c r="X9" s="77" t="s">
        <v>181</v>
      </c>
      <c r="Y9" s="77" t="s">
        <v>181</v>
      </c>
      <c r="Z9" s="77" t="s">
        <v>181</v>
      </c>
      <c r="AA9" s="77" t="s">
        <v>181</v>
      </c>
      <c r="AB9" s="77" t="s">
        <v>181</v>
      </c>
      <c r="AC9" s="77" t="s">
        <v>181</v>
      </c>
      <c r="AD9" s="77" t="s">
        <v>181</v>
      </c>
      <c r="AE9" s="77" t="s">
        <v>181</v>
      </c>
      <c r="AF9" s="78" t="s">
        <v>181</v>
      </c>
      <c r="AG9" s="1">
        <f t="shared" si="0"/>
        <v>29</v>
      </c>
      <c r="AH9" s="1">
        <f t="shared" si="1"/>
        <v>0</v>
      </c>
      <c r="AI9" s="1">
        <f t="shared" si="2"/>
        <v>1</v>
      </c>
      <c r="AJ9" s="1">
        <f t="shared" si="3"/>
        <v>0</v>
      </c>
    </row>
    <row r="10" spans="1:39" ht="16.5" thickTop="1" thickBot="1" x14ac:dyDescent="0.3">
      <c r="A10" s="79" t="s">
        <v>190</v>
      </c>
      <c r="B10" s="80" t="s">
        <v>191</v>
      </c>
      <c r="C10" s="77" t="s">
        <v>181</v>
      </c>
      <c r="D10" s="77" t="s">
        <v>182</v>
      </c>
      <c r="E10" s="77" t="s">
        <v>181</v>
      </c>
      <c r="F10" s="77" t="s">
        <v>181</v>
      </c>
      <c r="G10" s="77" t="s">
        <v>181</v>
      </c>
      <c r="H10" s="77" t="s">
        <v>181</v>
      </c>
      <c r="I10" s="77" t="s">
        <v>181</v>
      </c>
      <c r="J10" s="77" t="s">
        <v>181</v>
      </c>
      <c r="K10" s="77" t="s">
        <v>181</v>
      </c>
      <c r="L10" s="77" t="s">
        <v>181</v>
      </c>
      <c r="M10" s="77" t="s">
        <v>181</v>
      </c>
      <c r="N10" s="77" t="s">
        <v>181</v>
      </c>
      <c r="O10" s="77" t="s">
        <v>181</v>
      </c>
      <c r="P10" s="77" t="s">
        <v>181</v>
      </c>
      <c r="Q10" s="77" t="s">
        <v>181</v>
      </c>
      <c r="R10" s="77" t="s">
        <v>181</v>
      </c>
      <c r="S10" s="77" t="s">
        <v>181</v>
      </c>
      <c r="T10" s="77" t="s">
        <v>181</v>
      </c>
      <c r="U10" s="77" t="s">
        <v>181</v>
      </c>
      <c r="V10" s="77" t="s">
        <v>181</v>
      </c>
      <c r="W10" s="77" t="s">
        <v>181</v>
      </c>
      <c r="X10" s="77" t="s">
        <v>181</v>
      </c>
      <c r="Y10" s="77" t="s">
        <v>181</v>
      </c>
      <c r="Z10" s="77" t="s">
        <v>181</v>
      </c>
      <c r="AA10" s="77" t="s">
        <v>181</v>
      </c>
      <c r="AB10" s="77" t="s">
        <v>181</v>
      </c>
      <c r="AC10" s="77" t="s">
        <v>181</v>
      </c>
      <c r="AD10" s="77" t="s">
        <v>181</v>
      </c>
      <c r="AE10" s="77" t="s">
        <v>181</v>
      </c>
      <c r="AF10" s="78" t="s">
        <v>181</v>
      </c>
      <c r="AG10" s="1">
        <f t="shared" si="0"/>
        <v>29</v>
      </c>
      <c r="AH10" s="1">
        <f t="shared" si="1"/>
        <v>0</v>
      </c>
      <c r="AI10" s="1">
        <f t="shared" si="2"/>
        <v>1</v>
      </c>
      <c r="AJ10" s="1">
        <f t="shared" si="3"/>
        <v>0</v>
      </c>
    </row>
    <row r="11" spans="1:39" ht="16.5" thickTop="1" thickBot="1" x14ac:dyDescent="0.3">
      <c r="A11" s="79" t="s">
        <v>192</v>
      </c>
      <c r="B11" s="80" t="s">
        <v>193</v>
      </c>
      <c r="C11" s="77" t="s">
        <v>181</v>
      </c>
      <c r="D11" s="77" t="s">
        <v>181</v>
      </c>
      <c r="E11" s="77" t="s">
        <v>181</v>
      </c>
      <c r="F11" s="77" t="s">
        <v>181</v>
      </c>
      <c r="G11" s="77" t="s">
        <v>181</v>
      </c>
      <c r="H11" s="77" t="s">
        <v>181</v>
      </c>
      <c r="I11" s="77" t="s">
        <v>181</v>
      </c>
      <c r="J11" s="77" t="s">
        <v>181</v>
      </c>
      <c r="K11" s="77" t="s">
        <v>182</v>
      </c>
      <c r="L11" s="77" t="s">
        <v>181</v>
      </c>
      <c r="M11" s="77" t="s">
        <v>181</v>
      </c>
      <c r="N11" s="77" t="s">
        <v>181</v>
      </c>
      <c r="O11" s="77" t="s">
        <v>181</v>
      </c>
      <c r="P11" s="77" t="s">
        <v>1</v>
      </c>
      <c r="Q11" s="77" t="s">
        <v>181</v>
      </c>
      <c r="R11" s="77" t="s">
        <v>181</v>
      </c>
      <c r="S11" s="77" t="s">
        <v>181</v>
      </c>
      <c r="T11" s="77" t="s">
        <v>181</v>
      </c>
      <c r="U11" s="77" t="s">
        <v>181</v>
      </c>
      <c r="V11" s="77" t="s">
        <v>181</v>
      </c>
      <c r="W11" s="77" t="s">
        <v>181</v>
      </c>
      <c r="X11" s="77" t="s">
        <v>181</v>
      </c>
      <c r="Y11" s="77" t="s">
        <v>181</v>
      </c>
      <c r="Z11" s="77" t="s">
        <v>181</v>
      </c>
      <c r="AA11" s="77" t="s">
        <v>181</v>
      </c>
      <c r="AB11" s="77" t="s">
        <v>181</v>
      </c>
      <c r="AC11" s="77" t="s">
        <v>181</v>
      </c>
      <c r="AD11" s="77" t="s">
        <v>181</v>
      </c>
      <c r="AE11" s="77" t="s">
        <v>181</v>
      </c>
      <c r="AF11" s="78" t="s">
        <v>181</v>
      </c>
      <c r="AG11" s="1">
        <f t="shared" si="0"/>
        <v>28</v>
      </c>
      <c r="AH11" s="1">
        <f t="shared" si="1"/>
        <v>1</v>
      </c>
      <c r="AI11" s="1">
        <f t="shared" si="2"/>
        <v>1</v>
      </c>
      <c r="AJ11" s="1">
        <f t="shared" si="3"/>
        <v>0</v>
      </c>
    </row>
    <row r="12" spans="1:39" ht="16.5" thickTop="1" thickBot="1" x14ac:dyDescent="0.3">
      <c r="A12" s="79" t="s">
        <v>194</v>
      </c>
      <c r="B12" s="80" t="s">
        <v>195</v>
      </c>
      <c r="C12" s="77" t="s">
        <v>181</v>
      </c>
      <c r="D12" s="77" t="s">
        <v>182</v>
      </c>
      <c r="E12" s="77" t="s">
        <v>1</v>
      </c>
      <c r="F12" s="77" t="s">
        <v>181</v>
      </c>
      <c r="G12" s="77" t="s">
        <v>181</v>
      </c>
      <c r="H12" s="77" t="s">
        <v>181</v>
      </c>
      <c r="I12" s="77" t="s">
        <v>181</v>
      </c>
      <c r="J12" s="77" t="s">
        <v>181</v>
      </c>
      <c r="K12" s="77" t="s">
        <v>181</v>
      </c>
      <c r="L12" s="77" t="s">
        <v>181</v>
      </c>
      <c r="M12" s="77" t="s">
        <v>181</v>
      </c>
      <c r="N12" s="77" t="s">
        <v>181</v>
      </c>
      <c r="O12" s="77" t="s">
        <v>181</v>
      </c>
      <c r="P12" s="77" t="s">
        <v>181</v>
      </c>
      <c r="Q12" s="77" t="s">
        <v>181</v>
      </c>
      <c r="R12" s="77" t="s">
        <v>181</v>
      </c>
      <c r="S12" s="77" t="s">
        <v>181</v>
      </c>
      <c r="T12" s="77" t="s">
        <v>181</v>
      </c>
      <c r="U12" s="77" t="s">
        <v>181</v>
      </c>
      <c r="V12" s="77" t="s">
        <v>181</v>
      </c>
      <c r="W12" s="77" t="s">
        <v>181</v>
      </c>
      <c r="X12" s="77" t="s">
        <v>181</v>
      </c>
      <c r="Y12" s="77" t="s">
        <v>181</v>
      </c>
      <c r="Z12" s="77" t="s">
        <v>181</v>
      </c>
      <c r="AA12" s="77" t="s">
        <v>181</v>
      </c>
      <c r="AB12" s="77" t="s">
        <v>1</v>
      </c>
      <c r="AC12" s="77" t="s">
        <v>181</v>
      </c>
      <c r="AD12" s="77" t="s">
        <v>181</v>
      </c>
      <c r="AE12" s="77" t="s">
        <v>182</v>
      </c>
      <c r="AF12" s="78" t="s">
        <v>181</v>
      </c>
      <c r="AG12" s="1">
        <f t="shared" si="0"/>
        <v>26</v>
      </c>
      <c r="AH12" s="1">
        <f t="shared" si="1"/>
        <v>2</v>
      </c>
      <c r="AI12" s="1">
        <f t="shared" si="2"/>
        <v>2</v>
      </c>
      <c r="AJ12" s="1">
        <f t="shared" si="3"/>
        <v>0</v>
      </c>
    </row>
    <row r="13" spans="1:39" ht="16.5" thickTop="1" thickBot="1" x14ac:dyDescent="0.3">
      <c r="A13" s="79" t="s">
        <v>196</v>
      </c>
      <c r="B13" s="80" t="s">
        <v>197</v>
      </c>
      <c r="C13" s="77" t="s">
        <v>181</v>
      </c>
      <c r="D13" s="77" t="s">
        <v>181</v>
      </c>
      <c r="E13" s="77" t="s">
        <v>181</v>
      </c>
      <c r="F13" s="77" t="s">
        <v>181</v>
      </c>
      <c r="G13" s="77" t="s">
        <v>181</v>
      </c>
      <c r="H13" s="77" t="s">
        <v>181</v>
      </c>
      <c r="I13" s="77" t="s">
        <v>181</v>
      </c>
      <c r="J13" s="77" t="s">
        <v>181</v>
      </c>
      <c r="K13" s="77" t="s">
        <v>181</v>
      </c>
      <c r="L13" s="77" t="s">
        <v>181</v>
      </c>
      <c r="M13" s="77" t="s">
        <v>1</v>
      </c>
      <c r="N13" s="77" t="s">
        <v>181</v>
      </c>
      <c r="O13" s="77" t="s">
        <v>181</v>
      </c>
      <c r="P13" s="77" t="s">
        <v>181</v>
      </c>
      <c r="Q13" s="77" t="s">
        <v>181</v>
      </c>
      <c r="R13" s="77" t="s">
        <v>181</v>
      </c>
      <c r="S13" s="77" t="s">
        <v>181</v>
      </c>
      <c r="T13" s="77" t="s">
        <v>181</v>
      </c>
      <c r="U13" s="77" t="s">
        <v>182</v>
      </c>
      <c r="V13" s="77" t="s">
        <v>181</v>
      </c>
      <c r="W13" s="77" t="s">
        <v>181</v>
      </c>
      <c r="X13" s="77" t="s">
        <v>181</v>
      </c>
      <c r="Y13" s="77" t="s">
        <v>181</v>
      </c>
      <c r="Z13" s="77" t="s">
        <v>181</v>
      </c>
      <c r="AA13" s="77" t="s">
        <v>181</v>
      </c>
      <c r="AB13" s="77" t="s">
        <v>181</v>
      </c>
      <c r="AC13" s="77" t="s">
        <v>181</v>
      </c>
      <c r="AD13" s="77" t="s">
        <v>181</v>
      </c>
      <c r="AE13" s="77" t="s">
        <v>181</v>
      </c>
      <c r="AF13" s="78" t="s">
        <v>181</v>
      </c>
      <c r="AG13" s="1">
        <f t="shared" si="0"/>
        <v>28</v>
      </c>
      <c r="AH13" s="1">
        <f t="shared" si="1"/>
        <v>1</v>
      </c>
      <c r="AI13" s="1">
        <f t="shared" si="2"/>
        <v>1</v>
      </c>
      <c r="AJ13" s="1">
        <f t="shared" si="3"/>
        <v>0</v>
      </c>
    </row>
    <row r="14" spans="1:39" ht="16.5" thickTop="1" thickBot="1" x14ac:dyDescent="0.3">
      <c r="A14" s="79" t="s">
        <v>198</v>
      </c>
      <c r="B14" s="80" t="s">
        <v>199</v>
      </c>
      <c r="C14" s="77" t="s">
        <v>181</v>
      </c>
      <c r="D14" s="77" t="s">
        <v>1</v>
      </c>
      <c r="E14" s="77" t="s">
        <v>181</v>
      </c>
      <c r="F14" s="77" t="s">
        <v>181</v>
      </c>
      <c r="G14" s="77" t="s">
        <v>181</v>
      </c>
      <c r="H14" s="77" t="s">
        <v>181</v>
      </c>
      <c r="I14" s="77" t="s">
        <v>182</v>
      </c>
      <c r="J14" s="77" t="s">
        <v>181</v>
      </c>
      <c r="K14" s="77" t="s">
        <v>181</v>
      </c>
      <c r="L14" s="77" t="s">
        <v>181</v>
      </c>
      <c r="M14" s="77" t="s">
        <v>1</v>
      </c>
      <c r="N14" s="77" t="s">
        <v>181</v>
      </c>
      <c r="O14" s="77" t="s">
        <v>182</v>
      </c>
      <c r="P14" s="77" t="s">
        <v>181</v>
      </c>
      <c r="Q14" s="77" t="s">
        <v>181</v>
      </c>
      <c r="R14" s="77" t="s">
        <v>181</v>
      </c>
      <c r="S14" s="77" t="s">
        <v>181</v>
      </c>
      <c r="T14" s="77" t="s">
        <v>1</v>
      </c>
      <c r="U14" s="77" t="s">
        <v>181</v>
      </c>
      <c r="V14" s="77" t="s">
        <v>181</v>
      </c>
      <c r="W14" s="77" t="s">
        <v>181</v>
      </c>
      <c r="X14" s="77" t="s">
        <v>1</v>
      </c>
      <c r="Y14" s="77" t="s">
        <v>182</v>
      </c>
      <c r="Z14" s="77" t="s">
        <v>181</v>
      </c>
      <c r="AA14" s="77" t="s">
        <v>181</v>
      </c>
      <c r="AB14" s="77" t="s">
        <v>181</v>
      </c>
      <c r="AC14" s="77" t="s">
        <v>181</v>
      </c>
      <c r="AD14" s="77" t="s">
        <v>181</v>
      </c>
      <c r="AE14" s="77" t="s">
        <v>181</v>
      </c>
      <c r="AF14" s="78" t="s">
        <v>181</v>
      </c>
      <c r="AG14" s="1">
        <f t="shared" si="0"/>
        <v>23</v>
      </c>
      <c r="AH14" s="1">
        <f t="shared" si="1"/>
        <v>4</v>
      </c>
      <c r="AI14" s="1">
        <f t="shared" si="2"/>
        <v>3</v>
      </c>
      <c r="AJ14" s="1">
        <f t="shared" si="3"/>
        <v>0</v>
      </c>
    </row>
    <row r="15" spans="1:39" ht="16.5" thickTop="1" thickBot="1" x14ac:dyDescent="0.3">
      <c r="A15" s="79" t="s">
        <v>86</v>
      </c>
      <c r="B15" s="80" t="s">
        <v>199</v>
      </c>
      <c r="C15" s="77" t="s">
        <v>181</v>
      </c>
      <c r="D15" s="77" t="s">
        <v>181</v>
      </c>
      <c r="E15" s="77" t="s">
        <v>181</v>
      </c>
      <c r="F15" s="77" t="s">
        <v>181</v>
      </c>
      <c r="G15" s="77" t="s">
        <v>181</v>
      </c>
      <c r="H15" s="77" t="s">
        <v>181</v>
      </c>
      <c r="I15" s="77" t="s">
        <v>181</v>
      </c>
      <c r="J15" s="77" t="s">
        <v>181</v>
      </c>
      <c r="K15" s="77" t="s">
        <v>181</v>
      </c>
      <c r="L15" s="77" t="s">
        <v>181</v>
      </c>
      <c r="M15" s="77" t="s">
        <v>181</v>
      </c>
      <c r="N15" s="77" t="s">
        <v>181</v>
      </c>
      <c r="O15" s="77" t="s">
        <v>181</v>
      </c>
      <c r="P15" s="77" t="s">
        <v>181</v>
      </c>
      <c r="Q15" s="77" t="s">
        <v>1</v>
      </c>
      <c r="R15" s="77" t="s">
        <v>181</v>
      </c>
      <c r="S15" s="77" t="s">
        <v>181</v>
      </c>
      <c r="T15" s="77" t="s">
        <v>181</v>
      </c>
      <c r="U15" s="77" t="s">
        <v>181</v>
      </c>
      <c r="V15" s="77" t="s">
        <v>181</v>
      </c>
      <c r="W15" s="77" t="s">
        <v>181</v>
      </c>
      <c r="X15" s="77" t="s">
        <v>181</v>
      </c>
      <c r="Y15" s="77" t="s">
        <v>181</v>
      </c>
      <c r="Z15" s="77" t="s">
        <v>181</v>
      </c>
      <c r="AA15" s="77" t="s">
        <v>181</v>
      </c>
      <c r="AB15" s="77" t="s">
        <v>182</v>
      </c>
      <c r="AC15" s="77" t="s">
        <v>181</v>
      </c>
      <c r="AD15" s="77" t="s">
        <v>181</v>
      </c>
      <c r="AE15" s="77" t="s">
        <v>1</v>
      </c>
      <c r="AF15" s="78" t="s">
        <v>181</v>
      </c>
      <c r="AG15" s="1">
        <f t="shared" si="0"/>
        <v>27</v>
      </c>
      <c r="AH15" s="1">
        <f t="shared" si="1"/>
        <v>2</v>
      </c>
      <c r="AI15" s="1">
        <f t="shared" si="2"/>
        <v>1</v>
      </c>
      <c r="AJ15" s="1">
        <f t="shared" si="3"/>
        <v>0</v>
      </c>
    </row>
    <row r="16" spans="1:39" ht="16.5" thickTop="1" thickBot="1" x14ac:dyDescent="0.3">
      <c r="A16" s="79" t="s">
        <v>200</v>
      </c>
      <c r="B16" s="80" t="s">
        <v>39</v>
      </c>
      <c r="C16" s="77" t="s">
        <v>181</v>
      </c>
      <c r="D16" s="77" t="s">
        <v>181</v>
      </c>
      <c r="E16" s="77" t="s">
        <v>181</v>
      </c>
      <c r="F16" s="77" t="s">
        <v>181</v>
      </c>
      <c r="G16" s="77" t="s">
        <v>181</v>
      </c>
      <c r="H16" s="77" t="s">
        <v>181</v>
      </c>
      <c r="I16" s="77" t="s">
        <v>181</v>
      </c>
      <c r="J16" s="77" t="s">
        <v>181</v>
      </c>
      <c r="K16" s="77" t="s">
        <v>181</v>
      </c>
      <c r="L16" s="77" t="s">
        <v>181</v>
      </c>
      <c r="M16" s="77" t="s">
        <v>181</v>
      </c>
      <c r="N16" s="77" t="s">
        <v>181</v>
      </c>
      <c r="O16" s="77" t="s">
        <v>181</v>
      </c>
      <c r="P16" s="77" t="s">
        <v>181</v>
      </c>
      <c r="Q16" s="77" t="s">
        <v>181</v>
      </c>
      <c r="R16" s="77" t="s">
        <v>181</v>
      </c>
      <c r="S16" s="77" t="s">
        <v>181</v>
      </c>
      <c r="T16" s="77" t="s">
        <v>181</v>
      </c>
      <c r="U16" s="77" t="s">
        <v>181</v>
      </c>
      <c r="V16" s="77" t="s">
        <v>181</v>
      </c>
      <c r="W16" s="77" t="s">
        <v>181</v>
      </c>
      <c r="X16" s="77" t="s">
        <v>181</v>
      </c>
      <c r="Y16" s="77" t="s">
        <v>182</v>
      </c>
      <c r="Z16" s="77" t="s">
        <v>181</v>
      </c>
      <c r="AA16" s="77" t="s">
        <v>181</v>
      </c>
      <c r="AB16" s="77" t="s">
        <v>181</v>
      </c>
      <c r="AC16" s="77" t="s">
        <v>181</v>
      </c>
      <c r="AD16" s="77" t="s">
        <v>181</v>
      </c>
      <c r="AE16" s="77" t="s">
        <v>181</v>
      </c>
      <c r="AF16" s="78" t="s">
        <v>181</v>
      </c>
      <c r="AG16" s="1">
        <f t="shared" si="0"/>
        <v>29</v>
      </c>
      <c r="AH16" s="1">
        <f t="shared" si="1"/>
        <v>0</v>
      </c>
      <c r="AI16" s="1">
        <f t="shared" si="2"/>
        <v>1</v>
      </c>
      <c r="AJ16" s="1">
        <f t="shared" si="3"/>
        <v>0</v>
      </c>
    </row>
    <row r="17" spans="1:36" ht="16.5" thickTop="1" thickBot="1" x14ac:dyDescent="0.3">
      <c r="A17" s="79" t="s">
        <v>201</v>
      </c>
      <c r="B17" s="80" t="s">
        <v>202</v>
      </c>
      <c r="C17" s="77" t="s">
        <v>181</v>
      </c>
      <c r="D17" s="77" t="s">
        <v>1</v>
      </c>
      <c r="E17" s="77" t="s">
        <v>181</v>
      </c>
      <c r="F17" s="77" t="s">
        <v>181</v>
      </c>
      <c r="G17" s="77" t="s">
        <v>181</v>
      </c>
      <c r="H17" s="77" t="s">
        <v>181</v>
      </c>
      <c r="I17" s="77" t="s">
        <v>181</v>
      </c>
      <c r="J17" s="77" t="s">
        <v>181</v>
      </c>
      <c r="K17" s="77" t="s">
        <v>181</v>
      </c>
      <c r="L17" s="77" t="s">
        <v>181</v>
      </c>
      <c r="M17" s="77" t="s">
        <v>181</v>
      </c>
      <c r="N17" s="77" t="s">
        <v>181</v>
      </c>
      <c r="O17" s="77" t="s">
        <v>181</v>
      </c>
      <c r="P17" s="77" t="s">
        <v>181</v>
      </c>
      <c r="Q17" s="77" t="s">
        <v>181</v>
      </c>
      <c r="R17" s="77" t="s">
        <v>181</v>
      </c>
      <c r="S17" s="77" t="s">
        <v>181</v>
      </c>
      <c r="T17" s="77" t="s">
        <v>181</v>
      </c>
      <c r="U17" s="77" t="s">
        <v>181</v>
      </c>
      <c r="V17" s="77" t="s">
        <v>181</v>
      </c>
      <c r="W17" s="77" t="s">
        <v>181</v>
      </c>
      <c r="X17" s="77" t="s">
        <v>181</v>
      </c>
      <c r="Y17" s="77" t="s">
        <v>181</v>
      </c>
      <c r="Z17" s="77" t="s">
        <v>181</v>
      </c>
      <c r="AA17" s="77" t="s">
        <v>1</v>
      </c>
      <c r="AB17" s="77" t="s">
        <v>181</v>
      </c>
      <c r="AC17" s="77" t="s">
        <v>181</v>
      </c>
      <c r="AD17" s="77" t="s">
        <v>181</v>
      </c>
      <c r="AE17" s="77" t="s">
        <v>181</v>
      </c>
      <c r="AF17" s="78" t="s">
        <v>181</v>
      </c>
      <c r="AG17" s="1">
        <f t="shared" si="0"/>
        <v>28</v>
      </c>
      <c r="AH17" s="1">
        <f t="shared" si="1"/>
        <v>2</v>
      </c>
      <c r="AI17" s="1">
        <f t="shared" si="2"/>
        <v>0</v>
      </c>
      <c r="AJ17" s="1">
        <f t="shared" si="3"/>
        <v>0</v>
      </c>
    </row>
    <row r="18" spans="1:36" ht="16.5" thickTop="1" thickBot="1" x14ac:dyDescent="0.3">
      <c r="A18" s="79" t="s">
        <v>203</v>
      </c>
      <c r="B18" s="80" t="s">
        <v>204</v>
      </c>
      <c r="C18" s="77" t="s">
        <v>181</v>
      </c>
      <c r="D18" s="77" t="s">
        <v>1</v>
      </c>
      <c r="E18" s="77" t="s">
        <v>181</v>
      </c>
      <c r="F18" s="77" t="s">
        <v>181</v>
      </c>
      <c r="G18" s="77" t="s">
        <v>181</v>
      </c>
      <c r="H18" s="77" t="s">
        <v>181</v>
      </c>
      <c r="I18" s="77" t="s">
        <v>1</v>
      </c>
      <c r="J18" s="77" t="s">
        <v>181</v>
      </c>
      <c r="K18" s="77" t="s">
        <v>181</v>
      </c>
      <c r="L18" s="77" t="s">
        <v>181</v>
      </c>
      <c r="M18" s="77" t="s">
        <v>1</v>
      </c>
      <c r="N18" s="77" t="s">
        <v>181</v>
      </c>
      <c r="O18" s="77" t="s">
        <v>1</v>
      </c>
      <c r="P18" s="77" t="s">
        <v>181</v>
      </c>
      <c r="Q18" s="77" t="s">
        <v>181</v>
      </c>
      <c r="R18" s="77" t="s">
        <v>181</v>
      </c>
      <c r="S18" s="77" t="s">
        <v>181</v>
      </c>
      <c r="T18" s="77" t="s">
        <v>182</v>
      </c>
      <c r="U18" s="77" t="s">
        <v>181</v>
      </c>
      <c r="V18" s="77" t="s">
        <v>183</v>
      </c>
      <c r="W18" s="77" t="s">
        <v>181</v>
      </c>
      <c r="X18" s="77" t="s">
        <v>1</v>
      </c>
      <c r="Y18" s="77" t="s">
        <v>181</v>
      </c>
      <c r="Z18" s="77" t="s">
        <v>181</v>
      </c>
      <c r="AA18" s="77" t="s">
        <v>181</v>
      </c>
      <c r="AB18" s="77" t="s">
        <v>182</v>
      </c>
      <c r="AC18" s="77" t="s">
        <v>1</v>
      </c>
      <c r="AD18" s="77" t="s">
        <v>181</v>
      </c>
      <c r="AE18" s="77" t="s">
        <v>181</v>
      </c>
      <c r="AF18" s="78" t="s">
        <v>181</v>
      </c>
      <c r="AG18" s="1">
        <f t="shared" si="0"/>
        <v>21</v>
      </c>
      <c r="AH18" s="1">
        <f t="shared" si="1"/>
        <v>6</v>
      </c>
      <c r="AI18" s="1">
        <f t="shared" si="2"/>
        <v>2</v>
      </c>
      <c r="AJ18" s="1">
        <f t="shared" si="3"/>
        <v>1</v>
      </c>
    </row>
    <row r="19" spans="1:36" ht="16.5" thickTop="1" thickBot="1" x14ac:dyDescent="0.3">
      <c r="A19" s="79" t="s">
        <v>205</v>
      </c>
      <c r="B19" s="80" t="s">
        <v>206</v>
      </c>
      <c r="C19" s="77" t="s">
        <v>1</v>
      </c>
      <c r="D19" s="77" t="s">
        <v>181</v>
      </c>
      <c r="E19" s="77" t="s">
        <v>182</v>
      </c>
      <c r="F19" s="77" t="s">
        <v>181</v>
      </c>
      <c r="G19" s="77" t="s">
        <v>181</v>
      </c>
      <c r="H19" s="77" t="s">
        <v>181</v>
      </c>
      <c r="I19" s="77" t="s">
        <v>181</v>
      </c>
      <c r="J19" s="77" t="s">
        <v>181</v>
      </c>
      <c r="K19" s="77" t="s">
        <v>182</v>
      </c>
      <c r="L19" s="77" t="s">
        <v>181</v>
      </c>
      <c r="M19" s="77" t="s">
        <v>181</v>
      </c>
      <c r="N19" s="77" t="s">
        <v>181</v>
      </c>
      <c r="O19" s="77" t="s">
        <v>181</v>
      </c>
      <c r="P19" s="77" t="s">
        <v>181</v>
      </c>
      <c r="Q19" s="77" t="s">
        <v>181</v>
      </c>
      <c r="R19" s="77" t="s">
        <v>181</v>
      </c>
      <c r="S19" s="77" t="s">
        <v>181</v>
      </c>
      <c r="T19" s="77" t="s">
        <v>181</v>
      </c>
      <c r="U19" s="77" t="s">
        <v>181</v>
      </c>
      <c r="V19" s="77" t="s">
        <v>181</v>
      </c>
      <c r="W19" s="77" t="s">
        <v>181</v>
      </c>
      <c r="X19" s="77" t="s">
        <v>181</v>
      </c>
      <c r="Y19" s="77" t="s">
        <v>181</v>
      </c>
      <c r="Z19" s="77" t="s">
        <v>181</v>
      </c>
      <c r="AA19" s="77" t="s">
        <v>181</v>
      </c>
      <c r="AB19" s="77" t="s">
        <v>181</v>
      </c>
      <c r="AC19" s="77" t="s">
        <v>181</v>
      </c>
      <c r="AD19" s="77" t="s">
        <v>181</v>
      </c>
      <c r="AE19" s="77" t="s">
        <v>181</v>
      </c>
      <c r="AF19" s="78" t="s">
        <v>181</v>
      </c>
      <c r="AG19" s="1">
        <f t="shared" si="0"/>
        <v>27</v>
      </c>
      <c r="AH19" s="1">
        <f t="shared" si="1"/>
        <v>1</v>
      </c>
      <c r="AI19" s="1">
        <f t="shared" si="2"/>
        <v>2</v>
      </c>
      <c r="AJ19" s="1">
        <f t="shared" si="3"/>
        <v>0</v>
      </c>
    </row>
    <row r="20" spans="1:36" ht="16.5" thickTop="1" thickBot="1" x14ac:dyDescent="0.3">
      <c r="A20" s="79" t="s">
        <v>207</v>
      </c>
      <c r="B20" s="80" t="s">
        <v>208</v>
      </c>
      <c r="C20" s="77" t="s">
        <v>181</v>
      </c>
      <c r="D20" s="77" t="s">
        <v>1</v>
      </c>
      <c r="E20" s="77" t="s">
        <v>181</v>
      </c>
      <c r="F20" s="77" t="s">
        <v>181</v>
      </c>
      <c r="G20" s="77" t="s">
        <v>181</v>
      </c>
      <c r="H20" s="77" t="s">
        <v>181</v>
      </c>
      <c r="I20" s="77" t="s">
        <v>181</v>
      </c>
      <c r="J20" s="77" t="s">
        <v>181</v>
      </c>
      <c r="K20" s="77" t="s">
        <v>181</v>
      </c>
      <c r="L20" s="77" t="s">
        <v>181</v>
      </c>
      <c r="M20" s="77" t="s">
        <v>181</v>
      </c>
      <c r="N20" s="77" t="s">
        <v>181</v>
      </c>
      <c r="O20" s="77" t="s">
        <v>182</v>
      </c>
      <c r="P20" s="77" t="s">
        <v>181</v>
      </c>
      <c r="Q20" s="77" t="s">
        <v>1</v>
      </c>
      <c r="R20" s="77" t="s">
        <v>181</v>
      </c>
      <c r="S20" s="77" t="s">
        <v>181</v>
      </c>
      <c r="T20" s="77" t="s">
        <v>181</v>
      </c>
      <c r="U20" s="77" t="s">
        <v>181</v>
      </c>
      <c r="V20" s="77" t="s">
        <v>181</v>
      </c>
      <c r="W20" s="77" t="s">
        <v>181</v>
      </c>
      <c r="X20" s="77" t="s">
        <v>181</v>
      </c>
      <c r="Y20" s="77" t="s">
        <v>182</v>
      </c>
      <c r="Z20" s="77" t="s">
        <v>181</v>
      </c>
      <c r="AA20" s="77" t="s">
        <v>181</v>
      </c>
      <c r="AB20" s="77" t="s">
        <v>181</v>
      </c>
      <c r="AC20" s="77" t="s">
        <v>181</v>
      </c>
      <c r="AD20" s="77" t="s">
        <v>181</v>
      </c>
      <c r="AE20" s="77" t="s">
        <v>1</v>
      </c>
      <c r="AF20" s="78" t="s">
        <v>181</v>
      </c>
      <c r="AG20" s="1">
        <f t="shared" si="0"/>
        <v>25</v>
      </c>
      <c r="AH20" s="1">
        <f t="shared" si="1"/>
        <v>3</v>
      </c>
      <c r="AI20" s="1">
        <f t="shared" si="2"/>
        <v>2</v>
      </c>
      <c r="AJ20" s="1">
        <f t="shared" si="3"/>
        <v>0</v>
      </c>
    </row>
    <row r="21" spans="1:36" ht="16.5" thickTop="1" thickBot="1" x14ac:dyDescent="0.3">
      <c r="A21" s="79" t="s">
        <v>209</v>
      </c>
      <c r="B21" s="80" t="s">
        <v>210</v>
      </c>
      <c r="C21" s="77" t="s">
        <v>181</v>
      </c>
      <c r="D21" s="77" t="s">
        <v>181</v>
      </c>
      <c r="E21" s="77" t="s">
        <v>181</v>
      </c>
      <c r="F21" s="77" t="s">
        <v>181</v>
      </c>
      <c r="G21" s="77" t="s">
        <v>181</v>
      </c>
      <c r="H21" s="77" t="s">
        <v>181</v>
      </c>
      <c r="I21" s="77" t="s">
        <v>181</v>
      </c>
      <c r="J21" s="77" t="s">
        <v>181</v>
      </c>
      <c r="K21" s="77" t="s">
        <v>181</v>
      </c>
      <c r="L21" s="77" t="s">
        <v>181</v>
      </c>
      <c r="M21" s="77" t="s">
        <v>181</v>
      </c>
      <c r="N21" s="77" t="s">
        <v>181</v>
      </c>
      <c r="O21" s="77" t="s">
        <v>181</v>
      </c>
      <c r="P21" s="77" t="s">
        <v>181</v>
      </c>
      <c r="Q21" s="77" t="s">
        <v>181</v>
      </c>
      <c r="R21" s="77" t="s">
        <v>181</v>
      </c>
      <c r="S21" s="77" t="s">
        <v>181</v>
      </c>
      <c r="T21" s="77" t="s">
        <v>183</v>
      </c>
      <c r="U21" s="77" t="s">
        <v>1</v>
      </c>
      <c r="V21" s="77" t="s">
        <v>181</v>
      </c>
      <c r="W21" s="77" t="s">
        <v>181</v>
      </c>
      <c r="X21" s="77" t="s">
        <v>181</v>
      </c>
      <c r="Y21" s="77" t="s">
        <v>181</v>
      </c>
      <c r="Z21" s="77" t="s">
        <v>181</v>
      </c>
      <c r="AA21" s="77" t="s">
        <v>182</v>
      </c>
      <c r="AB21" s="77" t="s">
        <v>181</v>
      </c>
      <c r="AC21" s="77" t="s">
        <v>181</v>
      </c>
      <c r="AD21" s="77" t="s">
        <v>181</v>
      </c>
      <c r="AE21" s="77" t="s">
        <v>181</v>
      </c>
      <c r="AF21" s="78" t="s">
        <v>181</v>
      </c>
      <c r="AG21" s="1">
        <f t="shared" si="0"/>
        <v>27</v>
      </c>
      <c r="AH21" s="1">
        <f t="shared" si="1"/>
        <v>1</v>
      </c>
      <c r="AI21" s="1">
        <f t="shared" si="2"/>
        <v>1</v>
      </c>
      <c r="AJ21" s="1">
        <f t="shared" si="3"/>
        <v>1</v>
      </c>
    </row>
    <row r="22" spans="1:36" ht="16.5" thickTop="1" thickBot="1" x14ac:dyDescent="0.3">
      <c r="A22" s="79" t="s">
        <v>211</v>
      </c>
      <c r="B22" s="80" t="s">
        <v>212</v>
      </c>
      <c r="C22" s="77" t="s">
        <v>181</v>
      </c>
      <c r="D22" s="77" t="s">
        <v>181</v>
      </c>
      <c r="E22" s="77" t="s">
        <v>181</v>
      </c>
      <c r="F22" s="77" t="s">
        <v>181</v>
      </c>
      <c r="G22" s="77" t="s">
        <v>181</v>
      </c>
      <c r="H22" s="77" t="s">
        <v>181</v>
      </c>
      <c r="I22" s="77" t="s">
        <v>181</v>
      </c>
      <c r="J22" s="77" t="s">
        <v>181</v>
      </c>
      <c r="K22" s="77" t="s">
        <v>181</v>
      </c>
      <c r="L22" s="77" t="s">
        <v>181</v>
      </c>
      <c r="M22" s="77" t="s">
        <v>181</v>
      </c>
      <c r="N22" s="77" t="s">
        <v>181</v>
      </c>
      <c r="O22" s="77" t="s">
        <v>181</v>
      </c>
      <c r="P22" s="77" t="s">
        <v>181</v>
      </c>
      <c r="Q22" s="77" t="s">
        <v>181</v>
      </c>
      <c r="R22" s="77" t="s">
        <v>181</v>
      </c>
      <c r="S22" s="77" t="s">
        <v>181</v>
      </c>
      <c r="T22" s="77" t="s">
        <v>181</v>
      </c>
      <c r="U22" s="77" t="s">
        <v>181</v>
      </c>
      <c r="V22" s="77" t="s">
        <v>181</v>
      </c>
      <c r="W22" s="77" t="s">
        <v>181</v>
      </c>
      <c r="X22" s="77" t="s">
        <v>181</v>
      </c>
      <c r="Y22" s="77" t="s">
        <v>181</v>
      </c>
      <c r="Z22" s="77" t="s">
        <v>181</v>
      </c>
      <c r="AA22" s="77" t="s">
        <v>181</v>
      </c>
      <c r="AB22" s="77" t="s">
        <v>181</v>
      </c>
      <c r="AC22" s="77" t="s">
        <v>181</v>
      </c>
      <c r="AD22" s="77" t="s">
        <v>181</v>
      </c>
      <c r="AE22" s="77" t="s">
        <v>181</v>
      </c>
      <c r="AF22" s="78" t="s">
        <v>181</v>
      </c>
      <c r="AG22" s="1">
        <f t="shared" si="0"/>
        <v>30</v>
      </c>
      <c r="AH22" s="1">
        <f t="shared" si="1"/>
        <v>0</v>
      </c>
      <c r="AI22" s="1">
        <f t="shared" si="2"/>
        <v>0</v>
      </c>
      <c r="AJ22" s="1">
        <f t="shared" si="3"/>
        <v>0</v>
      </c>
    </row>
    <row r="23" spans="1:36" ht="16.5" thickTop="1" thickBot="1" x14ac:dyDescent="0.3">
      <c r="A23" s="79" t="s">
        <v>213</v>
      </c>
      <c r="B23" s="80" t="s">
        <v>212</v>
      </c>
      <c r="C23" s="77" t="s">
        <v>181</v>
      </c>
      <c r="D23" s="77" t="s">
        <v>1</v>
      </c>
      <c r="E23" s="77" t="s">
        <v>181</v>
      </c>
      <c r="F23" s="77" t="s">
        <v>181</v>
      </c>
      <c r="G23" s="77" t="s">
        <v>181</v>
      </c>
      <c r="H23" s="77" t="s">
        <v>181</v>
      </c>
      <c r="I23" s="77" t="s">
        <v>181</v>
      </c>
      <c r="J23" s="77" t="s">
        <v>181</v>
      </c>
      <c r="K23" s="77" t="s">
        <v>181</v>
      </c>
      <c r="L23" s="77" t="s">
        <v>181</v>
      </c>
      <c r="M23" s="77" t="s">
        <v>181</v>
      </c>
      <c r="N23" s="77" t="s">
        <v>181</v>
      </c>
      <c r="O23" s="77" t="s">
        <v>181</v>
      </c>
      <c r="P23" s="77" t="s">
        <v>181</v>
      </c>
      <c r="Q23" s="77" t="s">
        <v>181</v>
      </c>
      <c r="R23" s="77" t="s">
        <v>181</v>
      </c>
      <c r="S23" s="77" t="s">
        <v>181</v>
      </c>
      <c r="T23" s="77" t="s">
        <v>181</v>
      </c>
      <c r="U23" s="77" t="s">
        <v>181</v>
      </c>
      <c r="V23" s="77" t="s">
        <v>181</v>
      </c>
      <c r="W23" s="77" t="s">
        <v>181</v>
      </c>
      <c r="X23" s="77" t="s">
        <v>181</v>
      </c>
      <c r="Y23" s="77" t="s">
        <v>181</v>
      </c>
      <c r="Z23" s="77" t="s">
        <v>181</v>
      </c>
      <c r="AA23" s="77" t="s">
        <v>181</v>
      </c>
      <c r="AB23" s="77" t="s">
        <v>181</v>
      </c>
      <c r="AC23" s="77" t="s">
        <v>181</v>
      </c>
      <c r="AD23" s="77" t="s">
        <v>181</v>
      </c>
      <c r="AE23" s="77" t="s">
        <v>181</v>
      </c>
      <c r="AF23" s="78" t="s">
        <v>181</v>
      </c>
      <c r="AG23" s="1">
        <f t="shared" si="0"/>
        <v>29</v>
      </c>
      <c r="AH23" s="1">
        <f t="shared" si="1"/>
        <v>1</v>
      </c>
      <c r="AI23" s="1">
        <f t="shared" si="2"/>
        <v>0</v>
      </c>
      <c r="AJ23" s="1">
        <f t="shared" si="3"/>
        <v>0</v>
      </c>
    </row>
    <row r="24" spans="1:36" ht="15.75" thickTop="1" x14ac:dyDescent="0.25"/>
  </sheetData>
  <mergeCells count="3">
    <mergeCell ref="A3:AG3"/>
    <mergeCell ref="A4:B5"/>
    <mergeCell ref="C4:AF4"/>
  </mergeCells>
  <dataValidations count="1">
    <dataValidation type="list" allowBlank="1" showInputMessage="1" showErrorMessage="1" promptTitle="Colegio el Almitante" prompt="P=Presente_x000a_A=Ausente_x000a_E=Escusa_x000a_R=Retirado" sqref="C6:AF23" xr:uid="{6FD764DE-9BEF-40F0-9DE6-A76FE3096D3E}">
      <formula1>"P,A,E,R"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3382-36B3-4625-A460-CFAEC88D524A}">
  <dimension ref="A1"/>
  <sheetViews>
    <sheetView workbookViewId="0">
      <selection activeCell="L17" sqref="L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0E1AC-C634-44FB-8EE6-200E85877CFC}">
  <dimension ref="L4:U20"/>
  <sheetViews>
    <sheetView topLeftCell="G1" workbookViewId="0">
      <selection activeCell="Q18" sqref="Q18"/>
    </sheetView>
  </sheetViews>
  <sheetFormatPr baseColWidth="10" defaultRowHeight="15" x14ac:dyDescent="0.25"/>
  <cols>
    <col min="17" max="17" width="24.5703125" customWidth="1"/>
    <col min="18" max="18" width="25.140625" customWidth="1"/>
    <col min="19" max="19" width="17.42578125" customWidth="1"/>
    <col min="21" max="21" width="16.5703125" customWidth="1"/>
  </cols>
  <sheetData>
    <row r="4" spans="17:21" x14ac:dyDescent="0.25">
      <c r="Q4" s="1" t="s">
        <v>217</v>
      </c>
      <c r="R4" s="1" t="s">
        <v>218</v>
      </c>
      <c r="S4" s="1" t="s">
        <v>219</v>
      </c>
      <c r="T4" s="83" t="s">
        <v>220</v>
      </c>
    </row>
    <row r="5" spans="17:21" x14ac:dyDescent="0.25">
      <c r="Q5" s="1">
        <v>118</v>
      </c>
      <c r="R5" s="1">
        <v>78</v>
      </c>
      <c r="S5" s="1" t="s">
        <v>375</v>
      </c>
      <c r="U5" t="str">
        <f>IF(AND(Q5&gt;=120,Q5&lt;129),"Normal",IF(AND(R5&gt;=80,R5&lt;=84),"Segundo Rango",""))</f>
        <v/>
      </c>
    </row>
    <row r="6" spans="17:21" x14ac:dyDescent="0.25">
      <c r="Q6" s="1">
        <v>124</v>
      </c>
      <c r="R6" s="1">
        <v>83</v>
      </c>
      <c r="S6" s="1" t="s">
        <v>220</v>
      </c>
      <c r="T6" t="str">
        <f t="shared" ref="T6:T15" si="0">IF(AND(Q6&gt;=120,Q6&lt;=139,R6&gt;=80,R6&lt;=84),"Normal"," ")</f>
        <v>Normal</v>
      </c>
    </row>
    <row r="7" spans="17:21" x14ac:dyDescent="0.25">
      <c r="Q7" s="1">
        <v>132</v>
      </c>
      <c r="R7" s="1"/>
      <c r="S7" s="1"/>
      <c r="T7" t="str">
        <f t="shared" si="0"/>
        <v xml:space="preserve"> </v>
      </c>
    </row>
    <row r="8" spans="17:21" x14ac:dyDescent="0.25">
      <c r="Q8" s="1"/>
      <c r="R8" s="1"/>
      <c r="S8" s="1"/>
      <c r="T8" t="str">
        <f t="shared" si="0"/>
        <v xml:space="preserve"> </v>
      </c>
    </row>
    <row r="9" spans="17:21" x14ac:dyDescent="0.25">
      <c r="Q9" s="1"/>
      <c r="R9" s="1"/>
      <c r="S9" s="1"/>
      <c r="T9" t="str">
        <f t="shared" si="0"/>
        <v xml:space="preserve"> </v>
      </c>
    </row>
    <row r="10" spans="17:21" x14ac:dyDescent="0.25">
      <c r="Q10" s="1"/>
      <c r="R10" s="1"/>
      <c r="S10" s="1"/>
      <c r="T10" t="str">
        <f t="shared" si="0"/>
        <v xml:space="preserve"> </v>
      </c>
    </row>
    <row r="11" spans="17:21" x14ac:dyDescent="0.25">
      <c r="Q11" s="1"/>
      <c r="R11" s="1"/>
      <c r="S11" s="1"/>
      <c r="T11" t="str">
        <f t="shared" si="0"/>
        <v xml:space="preserve"> </v>
      </c>
    </row>
    <row r="12" spans="17:21" x14ac:dyDescent="0.25">
      <c r="Q12" s="1"/>
      <c r="R12" s="1"/>
      <c r="S12" s="1"/>
      <c r="T12" t="str">
        <f t="shared" si="0"/>
        <v xml:space="preserve"> </v>
      </c>
    </row>
    <row r="13" spans="17:21" x14ac:dyDescent="0.25">
      <c r="Q13" s="1"/>
      <c r="R13" s="1"/>
      <c r="S13" s="1"/>
      <c r="T13" t="str">
        <f t="shared" si="0"/>
        <v xml:space="preserve"> </v>
      </c>
    </row>
    <row r="14" spans="17:21" x14ac:dyDescent="0.25">
      <c r="Q14" s="1"/>
      <c r="R14" s="1"/>
      <c r="S14" s="1"/>
      <c r="T14" t="str">
        <f t="shared" si="0"/>
        <v xml:space="preserve"> </v>
      </c>
    </row>
    <row r="15" spans="17:21" x14ac:dyDescent="0.25">
      <c r="Q15" s="1"/>
      <c r="R15" s="1"/>
      <c r="S15" s="1"/>
      <c r="T15" t="str">
        <f t="shared" si="0"/>
        <v xml:space="preserve"> </v>
      </c>
    </row>
    <row r="20" spans="12:13" x14ac:dyDescent="0.25">
      <c r="L20">
        <v>125</v>
      </c>
      <c r="M20">
        <v>85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EC5F-7A29-43D3-BDAB-16E0D25FCEAD}">
  <dimension ref="A3:I32"/>
  <sheetViews>
    <sheetView topLeftCell="A46" workbookViewId="0">
      <selection activeCell="E59" sqref="E59"/>
    </sheetView>
  </sheetViews>
  <sheetFormatPr baseColWidth="10" defaultColWidth="11.42578125" defaultRowHeight="15.75" x14ac:dyDescent="0.25"/>
  <cols>
    <col min="1" max="1" width="16.28515625" style="96" customWidth="1"/>
    <col min="2" max="2" width="17" style="96" customWidth="1"/>
    <col min="3" max="3" width="21.140625" style="96" customWidth="1"/>
    <col min="4" max="4" width="22.42578125" style="96" customWidth="1"/>
    <col min="5" max="6" width="20" style="96" customWidth="1"/>
    <col min="7" max="7" width="14.7109375" style="96" customWidth="1"/>
    <col min="8" max="8" width="11.42578125" style="96"/>
    <col min="9" max="9" width="21.7109375" style="96" customWidth="1"/>
    <col min="10" max="16384" width="11.42578125" style="96"/>
  </cols>
  <sheetData>
    <row r="3" spans="1:9" ht="26.25" x14ac:dyDescent="0.4">
      <c r="A3" s="210" t="s">
        <v>318</v>
      </c>
      <c r="B3" s="210"/>
      <c r="C3" s="210"/>
      <c r="D3" s="210"/>
      <c r="E3" s="210"/>
      <c r="F3" s="210"/>
      <c r="G3" s="210"/>
      <c r="H3" s="210"/>
    </row>
    <row r="4" spans="1:9" ht="18.75" x14ac:dyDescent="0.3">
      <c r="A4" s="103" t="s">
        <v>80</v>
      </c>
      <c r="B4" s="103" t="s">
        <v>319</v>
      </c>
      <c r="C4" s="103" t="s">
        <v>320</v>
      </c>
      <c r="D4" s="103" t="s">
        <v>321</v>
      </c>
      <c r="E4" s="103" t="s">
        <v>322</v>
      </c>
      <c r="F4" s="103" t="s">
        <v>323</v>
      </c>
      <c r="G4" s="103" t="s">
        <v>320</v>
      </c>
      <c r="H4" s="103" t="s">
        <v>322</v>
      </c>
      <c r="I4" s="103" t="s">
        <v>324</v>
      </c>
    </row>
    <row r="5" spans="1:9" ht="18.75" x14ac:dyDescent="0.3">
      <c r="A5" s="98" t="s">
        <v>325</v>
      </c>
      <c r="B5" s="98" t="s">
        <v>326</v>
      </c>
      <c r="C5" s="98" t="s">
        <v>327</v>
      </c>
      <c r="D5" s="104">
        <v>40000</v>
      </c>
      <c r="E5" s="105">
        <f>IF(C5="Gerente",D5*$H$5,IF(C5="Supervisor",D5*$H$6,IF(C5="Vendedor",D5*$H$7,IF(C5="Ayudante",D5*$H$8))))</f>
        <v>4000</v>
      </c>
      <c r="F5" s="106">
        <f>D5+E5</f>
        <v>44000</v>
      </c>
      <c r="G5" s="107" t="s">
        <v>327</v>
      </c>
      <c r="H5" s="108">
        <v>0.1</v>
      </c>
      <c r="I5" s="109">
        <f>B27</f>
        <v>132000</v>
      </c>
    </row>
    <row r="6" spans="1:9" ht="18.75" x14ac:dyDescent="0.3">
      <c r="A6" s="98" t="s">
        <v>179</v>
      </c>
      <c r="B6" s="98" t="s">
        <v>328</v>
      </c>
      <c r="C6" s="98" t="s">
        <v>58</v>
      </c>
      <c r="D6" s="104">
        <v>14000</v>
      </c>
      <c r="E6" s="105">
        <f t="shared" ref="E6:E22" si="0">IF(C6="Gerente",D6*$H$5,IF(C6="Supervisor",D6*$H$6,IF(C6="Vendedor",D6*$H$7,IF(C6="Ayudante",D6*$H$8))))</f>
        <v>2800</v>
      </c>
      <c r="F6" s="106">
        <f t="shared" ref="F6:F22" si="1">D6+E6</f>
        <v>16800</v>
      </c>
      <c r="G6" s="107" t="s">
        <v>329</v>
      </c>
      <c r="H6" s="108">
        <v>0.15</v>
      </c>
      <c r="I6" s="109">
        <f>B28</f>
        <v>103500</v>
      </c>
    </row>
    <row r="7" spans="1:9" ht="18.75" x14ac:dyDescent="0.3">
      <c r="A7" s="98" t="s">
        <v>330</v>
      </c>
      <c r="B7" s="98" t="s">
        <v>331</v>
      </c>
      <c r="C7" s="98" t="s">
        <v>58</v>
      </c>
      <c r="D7" s="104">
        <v>14000</v>
      </c>
      <c r="E7" s="105">
        <f t="shared" si="0"/>
        <v>2800</v>
      </c>
      <c r="F7" s="106">
        <f t="shared" si="1"/>
        <v>16800</v>
      </c>
      <c r="G7" s="107" t="s">
        <v>58</v>
      </c>
      <c r="H7" s="108">
        <v>0.2</v>
      </c>
      <c r="I7" s="109">
        <f>B29</f>
        <v>117600</v>
      </c>
    </row>
    <row r="8" spans="1:9" ht="18.75" x14ac:dyDescent="0.3">
      <c r="A8" s="98" t="s">
        <v>332</v>
      </c>
      <c r="B8" s="98" t="s">
        <v>191</v>
      </c>
      <c r="C8" s="98" t="s">
        <v>58</v>
      </c>
      <c r="D8" s="104">
        <v>14000</v>
      </c>
      <c r="E8" s="105">
        <f t="shared" si="0"/>
        <v>2800</v>
      </c>
      <c r="F8" s="106">
        <f>D8+E8</f>
        <v>16800</v>
      </c>
      <c r="G8" s="107" t="s">
        <v>333</v>
      </c>
      <c r="H8" s="108">
        <v>0.4</v>
      </c>
      <c r="I8" s="109">
        <f>B30</f>
        <v>50400</v>
      </c>
    </row>
    <row r="9" spans="1:9" x14ac:dyDescent="0.25">
      <c r="A9" s="98" t="s">
        <v>334</v>
      </c>
      <c r="B9" s="98" t="s">
        <v>199</v>
      </c>
      <c r="C9" s="98" t="s">
        <v>329</v>
      </c>
      <c r="D9" s="104">
        <v>18000</v>
      </c>
      <c r="E9" s="105">
        <f t="shared" si="0"/>
        <v>2700</v>
      </c>
      <c r="F9" s="106">
        <f t="shared" si="1"/>
        <v>20700</v>
      </c>
      <c r="G9" s="110"/>
    </row>
    <row r="10" spans="1:9" x14ac:dyDescent="0.25">
      <c r="A10" s="98" t="s">
        <v>335</v>
      </c>
      <c r="B10" s="98" t="s">
        <v>185</v>
      </c>
      <c r="C10" s="98" t="s">
        <v>333</v>
      </c>
      <c r="D10" s="104">
        <v>12000</v>
      </c>
      <c r="E10" s="105">
        <f t="shared" si="0"/>
        <v>4800</v>
      </c>
      <c r="F10" s="106">
        <f t="shared" si="1"/>
        <v>16800</v>
      </c>
    </row>
    <row r="11" spans="1:9" x14ac:dyDescent="0.25">
      <c r="A11" s="98" t="s">
        <v>336</v>
      </c>
      <c r="B11" s="98" t="s">
        <v>337</v>
      </c>
      <c r="C11" s="98" t="s">
        <v>329</v>
      </c>
      <c r="D11" s="104">
        <v>18000</v>
      </c>
      <c r="E11" s="105">
        <f t="shared" si="0"/>
        <v>2700</v>
      </c>
      <c r="F11" s="106">
        <f t="shared" si="1"/>
        <v>20700</v>
      </c>
    </row>
    <row r="12" spans="1:9" x14ac:dyDescent="0.25">
      <c r="A12" s="98" t="s">
        <v>338</v>
      </c>
      <c r="B12" s="98" t="s">
        <v>339</v>
      </c>
      <c r="C12" s="98" t="s">
        <v>58</v>
      </c>
      <c r="D12" s="104">
        <v>14000</v>
      </c>
      <c r="E12" s="105">
        <f t="shared" si="0"/>
        <v>2800</v>
      </c>
      <c r="F12" s="106">
        <f t="shared" si="1"/>
        <v>16800</v>
      </c>
    </row>
    <row r="13" spans="1:9" x14ac:dyDescent="0.25">
      <c r="A13" s="98" t="s">
        <v>340</v>
      </c>
      <c r="B13" s="98" t="s">
        <v>341</v>
      </c>
      <c r="C13" s="98" t="s">
        <v>58</v>
      </c>
      <c r="D13" s="104">
        <v>14000</v>
      </c>
      <c r="E13" s="105">
        <f t="shared" si="0"/>
        <v>2800</v>
      </c>
      <c r="F13" s="106">
        <f t="shared" si="1"/>
        <v>16800</v>
      </c>
    </row>
    <row r="14" spans="1:9" x14ac:dyDescent="0.25">
      <c r="A14" s="98" t="s">
        <v>342</v>
      </c>
      <c r="B14" s="98" t="s">
        <v>343</v>
      </c>
      <c r="C14" s="98" t="s">
        <v>58</v>
      </c>
      <c r="D14" s="104">
        <v>14000</v>
      </c>
      <c r="E14" s="105">
        <f t="shared" si="0"/>
        <v>2800</v>
      </c>
      <c r="F14" s="106">
        <f t="shared" si="1"/>
        <v>16800</v>
      </c>
    </row>
    <row r="15" spans="1:9" x14ac:dyDescent="0.25">
      <c r="A15" s="98" t="s">
        <v>344</v>
      </c>
      <c r="B15" s="98" t="s">
        <v>345</v>
      </c>
      <c r="C15" s="98" t="s">
        <v>58</v>
      </c>
      <c r="D15" s="104">
        <v>14000</v>
      </c>
      <c r="E15" s="105">
        <f t="shared" si="0"/>
        <v>2800</v>
      </c>
      <c r="F15" s="106">
        <f t="shared" si="1"/>
        <v>16800</v>
      </c>
    </row>
    <row r="16" spans="1:9" x14ac:dyDescent="0.25">
      <c r="A16" s="98" t="s">
        <v>346</v>
      </c>
      <c r="B16" s="98" t="s">
        <v>347</v>
      </c>
      <c r="C16" s="98" t="s">
        <v>333</v>
      </c>
      <c r="D16" s="104">
        <v>12000</v>
      </c>
      <c r="E16" s="105">
        <f t="shared" si="0"/>
        <v>4800</v>
      </c>
      <c r="F16" s="106">
        <f t="shared" si="1"/>
        <v>16800</v>
      </c>
    </row>
    <row r="17" spans="1:6" x14ac:dyDescent="0.25">
      <c r="A17" s="98" t="s">
        <v>348</v>
      </c>
      <c r="B17" s="98" t="s">
        <v>328</v>
      </c>
      <c r="C17" s="98" t="s">
        <v>333</v>
      </c>
      <c r="D17" s="104">
        <v>12000</v>
      </c>
      <c r="E17" s="105">
        <f t="shared" si="0"/>
        <v>4800</v>
      </c>
      <c r="F17" s="106">
        <f t="shared" si="1"/>
        <v>16800</v>
      </c>
    </row>
    <row r="18" spans="1:6" x14ac:dyDescent="0.25">
      <c r="A18" s="98" t="s">
        <v>349</v>
      </c>
      <c r="B18" s="98" t="s">
        <v>350</v>
      </c>
      <c r="C18" s="98" t="s">
        <v>329</v>
      </c>
      <c r="D18" s="104">
        <v>18000</v>
      </c>
      <c r="E18" s="105">
        <f t="shared" si="0"/>
        <v>2700</v>
      </c>
      <c r="F18" s="106">
        <f t="shared" si="1"/>
        <v>20700</v>
      </c>
    </row>
    <row r="19" spans="1:6" x14ac:dyDescent="0.25">
      <c r="A19" s="98" t="s">
        <v>351</v>
      </c>
      <c r="B19" s="98" t="s">
        <v>352</v>
      </c>
      <c r="C19" s="98" t="s">
        <v>329</v>
      </c>
      <c r="D19" s="104">
        <v>18000</v>
      </c>
      <c r="E19" s="105">
        <f t="shared" si="0"/>
        <v>2700</v>
      </c>
      <c r="F19" s="106">
        <f t="shared" si="1"/>
        <v>20700</v>
      </c>
    </row>
    <row r="20" spans="1:6" x14ac:dyDescent="0.25">
      <c r="A20" s="98" t="s">
        <v>353</v>
      </c>
      <c r="B20" s="98" t="s">
        <v>180</v>
      </c>
      <c r="C20" s="98" t="s">
        <v>327</v>
      </c>
      <c r="D20" s="104">
        <v>40000</v>
      </c>
      <c r="E20" s="105">
        <f t="shared" si="0"/>
        <v>4000</v>
      </c>
      <c r="F20" s="106">
        <f t="shared" si="1"/>
        <v>44000</v>
      </c>
    </row>
    <row r="21" spans="1:6" x14ac:dyDescent="0.25">
      <c r="A21" s="98" t="s">
        <v>354</v>
      </c>
      <c r="B21" s="98" t="s">
        <v>355</v>
      </c>
      <c r="C21" s="98" t="s">
        <v>329</v>
      </c>
      <c r="D21" s="104">
        <v>18000</v>
      </c>
      <c r="E21" s="105">
        <f t="shared" si="0"/>
        <v>2700</v>
      </c>
      <c r="F21" s="106">
        <f t="shared" si="1"/>
        <v>20700</v>
      </c>
    </row>
    <row r="22" spans="1:6" x14ac:dyDescent="0.25">
      <c r="A22" s="98" t="s">
        <v>356</v>
      </c>
      <c r="B22" s="98" t="s">
        <v>180</v>
      </c>
      <c r="C22" s="98" t="s">
        <v>327</v>
      </c>
      <c r="D22" s="104">
        <v>40000</v>
      </c>
      <c r="E22" s="105">
        <f t="shared" si="0"/>
        <v>4000</v>
      </c>
      <c r="F22" s="106">
        <f t="shared" si="1"/>
        <v>44000</v>
      </c>
    </row>
    <row r="23" spans="1:6" ht="16.5" thickBot="1" x14ac:dyDescent="0.3">
      <c r="D23" s="111">
        <f>SUM(D5:D22)</f>
        <v>344000</v>
      </c>
      <c r="E23" s="111">
        <f t="shared" ref="E23:F23" si="2">SUM(E5:E22)</f>
        <v>59500</v>
      </c>
      <c r="F23" s="111">
        <f t="shared" si="2"/>
        <v>403500</v>
      </c>
    </row>
    <row r="24" spans="1:6" x14ac:dyDescent="0.25">
      <c r="A24" s="96" t="s">
        <v>357</v>
      </c>
    </row>
    <row r="25" spans="1:6" x14ac:dyDescent="0.25">
      <c r="A25" s="96" t="s">
        <v>358</v>
      </c>
    </row>
    <row r="26" spans="1:6" x14ac:dyDescent="0.25">
      <c r="A26" s="96" t="s">
        <v>359</v>
      </c>
    </row>
    <row r="27" spans="1:6" x14ac:dyDescent="0.25">
      <c r="A27" s="98" t="s">
        <v>360</v>
      </c>
      <c r="B27" s="105">
        <f>SUMIF(C5:C22,"Gerente",F5:F22)</f>
        <v>132000</v>
      </c>
      <c r="E27" s="112"/>
    </row>
    <row r="28" spans="1:6" x14ac:dyDescent="0.25">
      <c r="A28" s="98" t="s">
        <v>361</v>
      </c>
      <c r="B28" s="105">
        <f>SUMIF(C5:C22,"Supervisor",F5:F22)</f>
        <v>103500</v>
      </c>
    </row>
    <row r="29" spans="1:6" x14ac:dyDescent="0.25">
      <c r="A29" s="98" t="s">
        <v>362</v>
      </c>
      <c r="B29" s="105">
        <f>SUMIF(C5:C22,"Vendedor",F5:F22)</f>
        <v>117600</v>
      </c>
    </row>
    <row r="30" spans="1:6" x14ac:dyDescent="0.25">
      <c r="A30" s="98" t="s">
        <v>363</v>
      </c>
      <c r="B30" s="105">
        <f>SUMIF(C5:C22,"Ayudante",F5:F22)</f>
        <v>50400</v>
      </c>
    </row>
    <row r="31" spans="1:6" x14ac:dyDescent="0.25">
      <c r="B31" s="113"/>
      <c r="E31" s="114"/>
    </row>
    <row r="32" spans="1:6" x14ac:dyDescent="0.25">
      <c r="E32" s="112"/>
    </row>
  </sheetData>
  <mergeCells count="1">
    <mergeCell ref="A3:H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868A-DD55-415B-93A4-6C0A364C69D3}">
  <sheetPr>
    <tabColor rgb="FFFF0000"/>
  </sheetPr>
  <dimension ref="A1:F68"/>
  <sheetViews>
    <sheetView topLeftCell="A15" workbookViewId="0">
      <selection activeCell="F67" sqref="F67"/>
    </sheetView>
  </sheetViews>
  <sheetFormatPr baseColWidth="10" defaultRowHeight="15" x14ac:dyDescent="0.25"/>
  <cols>
    <col min="1" max="1" width="17" customWidth="1"/>
    <col min="2" max="2" width="16.140625" customWidth="1"/>
    <col min="3" max="3" width="14.5703125" customWidth="1"/>
    <col min="4" max="4" width="15.140625" customWidth="1"/>
    <col min="5" max="5" width="13.5703125" customWidth="1"/>
    <col min="6" max="6" width="12.140625" customWidth="1"/>
  </cols>
  <sheetData>
    <row r="1" spans="1:6" ht="36.75" thickBot="1" x14ac:dyDescent="0.3">
      <c r="A1" s="155" t="s">
        <v>397</v>
      </c>
      <c r="B1" s="155"/>
      <c r="C1" s="155"/>
      <c r="D1" s="155"/>
      <c r="E1" s="155"/>
      <c r="F1" s="155"/>
    </row>
    <row r="2" spans="1:6" ht="19.5" thickBot="1" x14ac:dyDescent="0.35">
      <c r="A2" s="123" t="s">
        <v>398</v>
      </c>
      <c r="B2" s="123" t="s">
        <v>399</v>
      </c>
      <c r="C2" s="123" t="s">
        <v>400</v>
      </c>
      <c r="D2" s="123" t="s">
        <v>401</v>
      </c>
      <c r="E2" s="123" t="s">
        <v>402</v>
      </c>
      <c r="F2" s="123" t="s">
        <v>403</v>
      </c>
    </row>
    <row r="3" spans="1:6" ht="15.75" thickBot="1" x14ac:dyDescent="0.3">
      <c r="A3" s="124">
        <v>1200</v>
      </c>
      <c r="B3" s="124">
        <v>800</v>
      </c>
      <c r="C3" s="124">
        <f>A3+B3</f>
        <v>2000</v>
      </c>
      <c r="D3" s="124">
        <f>A3-B3</f>
        <v>400</v>
      </c>
      <c r="E3" s="124">
        <f t="shared" ref="E3:E16" si="0">A3*B3</f>
        <v>960000</v>
      </c>
      <c r="F3" s="124">
        <f>A3/B3</f>
        <v>1.5</v>
      </c>
    </row>
    <row r="4" spans="1:6" ht="15.75" thickBot="1" x14ac:dyDescent="0.3">
      <c r="A4" s="124">
        <v>2000</v>
      </c>
      <c r="B4" s="124">
        <v>1500</v>
      </c>
      <c r="C4" s="124">
        <f t="shared" ref="C4:C16" si="1">A4+B4</f>
        <v>3500</v>
      </c>
      <c r="D4" s="124">
        <f t="shared" ref="D4:D16" si="2">A4-B4</f>
        <v>500</v>
      </c>
      <c r="E4" s="124">
        <f t="shared" si="0"/>
        <v>3000000</v>
      </c>
      <c r="F4" s="124">
        <f t="shared" ref="F4:F16" si="3">A4/B4</f>
        <v>1.3333333333333333</v>
      </c>
    </row>
    <row r="5" spans="1:6" ht="15.75" thickBot="1" x14ac:dyDescent="0.3">
      <c r="A5" s="124">
        <v>2500</v>
      </c>
      <c r="B5" s="124">
        <v>2200</v>
      </c>
      <c r="C5" s="124">
        <f t="shared" si="1"/>
        <v>4700</v>
      </c>
      <c r="D5" s="124">
        <f t="shared" si="2"/>
        <v>300</v>
      </c>
      <c r="E5" s="124">
        <f t="shared" si="0"/>
        <v>5500000</v>
      </c>
      <c r="F5" s="124">
        <f t="shared" si="3"/>
        <v>1.1363636363636365</v>
      </c>
    </row>
    <row r="6" spans="1:6" ht="15.75" thickBot="1" x14ac:dyDescent="0.3">
      <c r="A6" s="124">
        <v>4000</v>
      </c>
      <c r="B6" s="124">
        <v>3000</v>
      </c>
      <c r="C6" s="124">
        <f t="shared" si="1"/>
        <v>7000</v>
      </c>
      <c r="D6" s="124">
        <f t="shared" si="2"/>
        <v>1000</v>
      </c>
      <c r="E6" s="124">
        <f t="shared" si="0"/>
        <v>12000000</v>
      </c>
      <c r="F6" s="124">
        <f t="shared" si="3"/>
        <v>1.3333333333333333</v>
      </c>
    </row>
    <row r="7" spans="1:6" ht="15.75" thickBot="1" x14ac:dyDescent="0.3">
      <c r="A7" s="124">
        <v>6200</v>
      </c>
      <c r="B7" s="124">
        <v>5000</v>
      </c>
      <c r="C7" s="124">
        <f t="shared" si="1"/>
        <v>11200</v>
      </c>
      <c r="D7" s="124">
        <f t="shared" si="2"/>
        <v>1200</v>
      </c>
      <c r="E7" s="124">
        <f t="shared" si="0"/>
        <v>31000000</v>
      </c>
      <c r="F7" s="124">
        <f t="shared" si="3"/>
        <v>1.24</v>
      </c>
    </row>
    <row r="8" spans="1:6" ht="15.75" thickBot="1" x14ac:dyDescent="0.3">
      <c r="A8" s="124">
        <v>8000</v>
      </c>
      <c r="B8" s="124">
        <v>6400</v>
      </c>
      <c r="C8" s="124">
        <f t="shared" si="1"/>
        <v>14400</v>
      </c>
      <c r="D8" s="124">
        <f t="shared" si="2"/>
        <v>1600</v>
      </c>
      <c r="E8" s="124">
        <f t="shared" si="0"/>
        <v>51200000</v>
      </c>
      <c r="F8" s="124">
        <f t="shared" si="3"/>
        <v>1.25</v>
      </c>
    </row>
    <row r="9" spans="1:6" ht="15.75" thickBot="1" x14ac:dyDescent="0.3">
      <c r="A9" s="124">
        <v>9500</v>
      </c>
      <c r="B9" s="124">
        <v>7300</v>
      </c>
      <c r="C9" s="124">
        <f t="shared" si="1"/>
        <v>16800</v>
      </c>
      <c r="D9" s="124">
        <f t="shared" si="2"/>
        <v>2200</v>
      </c>
      <c r="E9" s="124">
        <f t="shared" si="0"/>
        <v>69350000</v>
      </c>
      <c r="F9" s="124">
        <f t="shared" si="3"/>
        <v>1.3013698630136987</v>
      </c>
    </row>
    <row r="10" spans="1:6" ht="15.75" thickBot="1" x14ac:dyDescent="0.3">
      <c r="A10" s="124">
        <v>12000</v>
      </c>
      <c r="B10" s="124">
        <v>10000</v>
      </c>
      <c r="C10" s="124">
        <f t="shared" si="1"/>
        <v>22000</v>
      </c>
      <c r="D10" s="124">
        <f t="shared" si="2"/>
        <v>2000</v>
      </c>
      <c r="E10" s="124">
        <f t="shared" si="0"/>
        <v>120000000</v>
      </c>
      <c r="F10" s="124">
        <f t="shared" si="3"/>
        <v>1.2</v>
      </c>
    </row>
    <row r="11" spans="1:6" ht="15.75" thickBot="1" x14ac:dyDescent="0.3">
      <c r="A11" s="124">
        <v>15000</v>
      </c>
      <c r="B11" s="124">
        <v>13500</v>
      </c>
      <c r="C11" s="124">
        <f t="shared" si="1"/>
        <v>28500</v>
      </c>
      <c r="D11" s="124">
        <f t="shared" si="2"/>
        <v>1500</v>
      </c>
      <c r="E11" s="124">
        <f t="shared" si="0"/>
        <v>202500000</v>
      </c>
      <c r="F11" s="124">
        <f t="shared" si="3"/>
        <v>1.1111111111111112</v>
      </c>
    </row>
    <row r="12" spans="1:6" ht="15.75" thickBot="1" x14ac:dyDescent="0.3">
      <c r="A12" s="124">
        <v>20000</v>
      </c>
      <c r="B12" s="124">
        <v>17000</v>
      </c>
      <c r="C12" s="124">
        <f t="shared" si="1"/>
        <v>37000</v>
      </c>
      <c r="D12" s="124">
        <f t="shared" si="2"/>
        <v>3000</v>
      </c>
      <c r="E12" s="124">
        <f t="shared" si="0"/>
        <v>340000000</v>
      </c>
      <c r="F12" s="124">
        <f t="shared" si="3"/>
        <v>1.1764705882352942</v>
      </c>
    </row>
    <row r="13" spans="1:6" ht="15.75" thickBot="1" x14ac:dyDescent="0.3">
      <c r="A13" s="124">
        <v>25000</v>
      </c>
      <c r="B13" s="124">
        <v>23000</v>
      </c>
      <c r="C13" s="124">
        <f t="shared" si="1"/>
        <v>48000</v>
      </c>
      <c r="D13" s="124">
        <f t="shared" si="2"/>
        <v>2000</v>
      </c>
      <c r="E13" s="124">
        <f t="shared" si="0"/>
        <v>575000000</v>
      </c>
      <c r="F13" s="124">
        <f t="shared" si="3"/>
        <v>1.0869565217391304</v>
      </c>
    </row>
    <row r="14" spans="1:6" ht="15.75" thickBot="1" x14ac:dyDescent="0.3">
      <c r="A14" s="124">
        <v>30000</v>
      </c>
      <c r="B14" s="124">
        <v>28000</v>
      </c>
      <c r="C14" s="124">
        <f t="shared" si="1"/>
        <v>58000</v>
      </c>
      <c r="D14" s="124">
        <f t="shared" si="2"/>
        <v>2000</v>
      </c>
      <c r="E14" s="124">
        <f t="shared" si="0"/>
        <v>840000000</v>
      </c>
      <c r="F14" s="124">
        <f t="shared" si="3"/>
        <v>1.0714285714285714</v>
      </c>
    </row>
    <row r="15" spans="1:6" ht="15.75" thickBot="1" x14ac:dyDescent="0.3">
      <c r="A15" s="124">
        <v>35000</v>
      </c>
      <c r="B15" s="124">
        <v>35000</v>
      </c>
      <c r="C15" s="124">
        <f t="shared" si="1"/>
        <v>70000</v>
      </c>
      <c r="D15" s="124">
        <f t="shared" si="2"/>
        <v>0</v>
      </c>
      <c r="E15" s="124">
        <f t="shared" si="0"/>
        <v>1225000000</v>
      </c>
      <c r="F15" s="124">
        <f t="shared" si="3"/>
        <v>1</v>
      </c>
    </row>
    <row r="16" spans="1:6" ht="15.75" thickBot="1" x14ac:dyDescent="0.3">
      <c r="A16" s="124">
        <v>50000</v>
      </c>
      <c r="B16" s="124">
        <v>40000</v>
      </c>
      <c r="C16" s="124">
        <f t="shared" si="1"/>
        <v>90000</v>
      </c>
      <c r="D16" s="124">
        <f t="shared" si="2"/>
        <v>10000</v>
      </c>
      <c r="E16" s="124">
        <f t="shared" si="0"/>
        <v>2000000000</v>
      </c>
      <c r="F16" s="124">
        <f t="shared" si="3"/>
        <v>1.25</v>
      </c>
    </row>
    <row r="19" spans="1:4" x14ac:dyDescent="0.25">
      <c r="A19" s="156" t="s">
        <v>404</v>
      </c>
      <c r="B19" s="156"/>
      <c r="C19" s="156"/>
      <c r="D19" s="156"/>
    </row>
    <row r="20" spans="1:4" x14ac:dyDescent="0.25">
      <c r="A20" s="125" t="s">
        <v>137</v>
      </c>
      <c r="B20" s="125" t="s">
        <v>405</v>
      </c>
      <c r="C20" s="125" t="s">
        <v>406</v>
      </c>
      <c r="D20" s="125" t="s">
        <v>407</v>
      </c>
    </row>
    <row r="21" spans="1:4" x14ac:dyDescent="0.25">
      <c r="A21" t="s">
        <v>30</v>
      </c>
      <c r="B21" s="126">
        <v>25</v>
      </c>
      <c r="C21">
        <v>10</v>
      </c>
      <c r="D21" s="126">
        <f>B21*C21</f>
        <v>250</v>
      </c>
    </row>
    <row r="22" spans="1:4" x14ac:dyDescent="0.25">
      <c r="A22" t="s">
        <v>408</v>
      </c>
      <c r="B22" s="126">
        <v>60</v>
      </c>
      <c r="C22">
        <v>12</v>
      </c>
      <c r="D22" s="126">
        <f t="shared" ref="D22:D31" si="4">B22*C22</f>
        <v>720</v>
      </c>
    </row>
    <row r="23" spans="1:4" x14ac:dyDescent="0.25">
      <c r="A23" t="s">
        <v>409</v>
      </c>
      <c r="B23" s="126">
        <v>20</v>
      </c>
      <c r="C23">
        <v>5</v>
      </c>
      <c r="D23" s="126">
        <f t="shared" si="4"/>
        <v>100</v>
      </c>
    </row>
    <row r="24" spans="1:4" x14ac:dyDescent="0.25">
      <c r="A24" t="s">
        <v>410</v>
      </c>
      <c r="B24" s="126">
        <v>55</v>
      </c>
      <c r="C24">
        <v>4</v>
      </c>
      <c r="D24" s="126">
        <f t="shared" si="4"/>
        <v>220</v>
      </c>
    </row>
    <row r="25" spans="1:4" x14ac:dyDescent="0.25">
      <c r="A25" t="s">
        <v>411</v>
      </c>
      <c r="B25" s="126">
        <v>350</v>
      </c>
      <c r="C25">
        <v>2</v>
      </c>
      <c r="D25" s="126">
        <f t="shared" si="4"/>
        <v>700</v>
      </c>
    </row>
    <row r="26" spans="1:4" x14ac:dyDescent="0.25">
      <c r="A26" t="s">
        <v>412</v>
      </c>
      <c r="B26" s="126">
        <v>12</v>
      </c>
      <c r="C26">
        <v>15</v>
      </c>
      <c r="D26" s="126">
        <f t="shared" si="4"/>
        <v>180</v>
      </c>
    </row>
    <row r="27" spans="1:4" x14ac:dyDescent="0.25">
      <c r="A27" t="s">
        <v>413</v>
      </c>
      <c r="B27" s="126">
        <v>70</v>
      </c>
      <c r="C27">
        <v>5</v>
      </c>
      <c r="D27" s="126">
        <f t="shared" si="4"/>
        <v>350</v>
      </c>
    </row>
    <row r="28" spans="1:4" x14ac:dyDescent="0.25">
      <c r="A28" t="s">
        <v>414</v>
      </c>
      <c r="B28" s="126">
        <v>115</v>
      </c>
      <c r="C28">
        <v>3</v>
      </c>
      <c r="D28" s="126">
        <f t="shared" si="4"/>
        <v>345</v>
      </c>
    </row>
    <row r="29" spans="1:4" x14ac:dyDescent="0.25">
      <c r="A29" t="s">
        <v>415</v>
      </c>
      <c r="B29" s="126">
        <v>20</v>
      </c>
      <c r="C29">
        <v>12</v>
      </c>
      <c r="D29" s="126">
        <f t="shared" si="4"/>
        <v>240</v>
      </c>
    </row>
    <row r="30" spans="1:4" x14ac:dyDescent="0.25">
      <c r="A30" t="s">
        <v>46</v>
      </c>
      <c r="B30" s="126">
        <v>170</v>
      </c>
      <c r="C30">
        <v>18</v>
      </c>
      <c r="D30" s="126">
        <f t="shared" si="4"/>
        <v>3060</v>
      </c>
    </row>
    <row r="31" spans="1:4" x14ac:dyDescent="0.25">
      <c r="A31" t="s">
        <v>416</v>
      </c>
      <c r="B31" s="126">
        <v>10</v>
      </c>
      <c r="C31">
        <v>10</v>
      </c>
      <c r="D31" s="126">
        <f t="shared" si="4"/>
        <v>100</v>
      </c>
    </row>
    <row r="32" spans="1:4" x14ac:dyDescent="0.25">
      <c r="A32" s="127" t="s">
        <v>417</v>
      </c>
      <c r="B32" s="127"/>
      <c r="C32" s="127"/>
      <c r="D32" s="128">
        <f>D21+D22+D23+D24+D25+D26+D27+D28+D29+D30+D31</f>
        <v>6265</v>
      </c>
    </row>
    <row r="35" spans="1:4" x14ac:dyDescent="0.25">
      <c r="A35" s="129" t="s">
        <v>418</v>
      </c>
      <c r="B35" s="129" t="s">
        <v>419</v>
      </c>
      <c r="C35" s="129" t="s">
        <v>420</v>
      </c>
      <c r="D35" s="129" t="s">
        <v>421</v>
      </c>
    </row>
    <row r="36" spans="1:4" x14ac:dyDescent="0.25">
      <c r="A36" s="157" t="s">
        <v>400</v>
      </c>
      <c r="B36" s="130">
        <v>250</v>
      </c>
      <c r="C36" s="130">
        <v>150</v>
      </c>
      <c r="D36" s="131">
        <f>B36+C36</f>
        <v>400</v>
      </c>
    </row>
    <row r="37" spans="1:4" x14ac:dyDescent="0.25">
      <c r="A37" s="158"/>
      <c r="B37">
        <v>650</v>
      </c>
      <c r="C37">
        <v>350</v>
      </c>
      <c r="D37" s="132">
        <f>B37+C37</f>
        <v>1000</v>
      </c>
    </row>
    <row r="38" spans="1:4" x14ac:dyDescent="0.25">
      <c r="A38" s="159"/>
      <c r="B38" s="133">
        <v>800</v>
      </c>
      <c r="C38" s="133">
        <v>275</v>
      </c>
      <c r="D38" s="134">
        <f>B38+C38</f>
        <v>1075</v>
      </c>
    </row>
    <row r="40" spans="1:4" ht="15.75" thickBot="1" x14ac:dyDescent="0.3"/>
    <row r="41" spans="1:4" x14ac:dyDescent="0.25">
      <c r="A41" s="160" t="s">
        <v>401</v>
      </c>
      <c r="B41" s="135">
        <v>1250</v>
      </c>
      <c r="C41" s="135">
        <v>560</v>
      </c>
      <c r="D41" s="136">
        <f>B41-C41</f>
        <v>690</v>
      </c>
    </row>
    <row r="42" spans="1:4" x14ac:dyDescent="0.25">
      <c r="A42" s="161"/>
      <c r="B42">
        <v>850</v>
      </c>
      <c r="C42">
        <v>770</v>
      </c>
      <c r="D42" s="137">
        <f>B42-C42</f>
        <v>80</v>
      </c>
    </row>
    <row r="43" spans="1:4" ht="15.75" thickBot="1" x14ac:dyDescent="0.3">
      <c r="A43" s="162"/>
      <c r="B43" s="138">
        <v>995</v>
      </c>
      <c r="C43" s="138">
        <v>335</v>
      </c>
      <c r="D43" s="139">
        <f>B43-C43</f>
        <v>660</v>
      </c>
    </row>
    <row r="44" spans="1:4" ht="15.75" thickBot="1" x14ac:dyDescent="0.3"/>
    <row r="45" spans="1:4" x14ac:dyDescent="0.25">
      <c r="A45" s="163" t="s">
        <v>402</v>
      </c>
      <c r="B45" s="140">
        <v>800</v>
      </c>
      <c r="C45" s="140">
        <v>50</v>
      </c>
      <c r="D45" s="141">
        <f>B45*C45</f>
        <v>40000</v>
      </c>
    </row>
    <row r="46" spans="1:4" x14ac:dyDescent="0.25">
      <c r="A46" s="164"/>
      <c r="B46">
        <v>250</v>
      </c>
      <c r="C46">
        <v>65</v>
      </c>
      <c r="D46" s="142">
        <f>B46*C46</f>
        <v>16250</v>
      </c>
    </row>
    <row r="47" spans="1:4" ht="15.75" thickBot="1" x14ac:dyDescent="0.3">
      <c r="A47" s="165"/>
      <c r="B47" s="143">
        <v>75</v>
      </c>
      <c r="C47" s="143">
        <v>80</v>
      </c>
      <c r="D47" s="144">
        <f>B47*C47</f>
        <v>6000</v>
      </c>
    </row>
    <row r="48" spans="1:4" ht="15.75" thickBot="1" x14ac:dyDescent="0.3"/>
    <row r="49" spans="1:4" ht="15.75" thickTop="1" x14ac:dyDescent="0.25">
      <c r="A49" s="166" t="s">
        <v>403</v>
      </c>
      <c r="B49" s="145">
        <v>1250</v>
      </c>
      <c r="C49" s="145">
        <v>5</v>
      </c>
      <c r="D49" s="146">
        <f>B49/C49</f>
        <v>250</v>
      </c>
    </row>
    <row r="50" spans="1:4" x14ac:dyDescent="0.25">
      <c r="A50" s="167"/>
      <c r="B50">
        <v>7200</v>
      </c>
      <c r="C50">
        <v>36</v>
      </c>
      <c r="D50" s="147">
        <f>B50/C50</f>
        <v>200</v>
      </c>
    </row>
    <row r="51" spans="1:4" ht="15.75" thickBot="1" x14ac:dyDescent="0.3">
      <c r="A51" s="168"/>
      <c r="B51" s="148">
        <v>24000</v>
      </c>
      <c r="C51" s="148">
        <v>600</v>
      </c>
      <c r="D51" s="149">
        <f>B51/C51</f>
        <v>40</v>
      </c>
    </row>
    <row r="52" spans="1:4" ht="15.75" thickTop="1" x14ac:dyDescent="0.25"/>
    <row r="54" spans="1:4" x14ac:dyDescent="0.25">
      <c r="A54" s="153" t="s">
        <v>422</v>
      </c>
      <c r="B54" s="153"/>
      <c r="C54" s="153"/>
      <c r="D54" s="153"/>
    </row>
    <row r="55" spans="1:4" x14ac:dyDescent="0.25">
      <c r="A55" s="154" t="s">
        <v>423</v>
      </c>
      <c r="B55" s="154"/>
      <c r="C55" s="154"/>
      <c r="D55" s="154"/>
    </row>
    <row r="56" spans="1:4" x14ac:dyDescent="0.25">
      <c r="A56" s="150" t="s">
        <v>424</v>
      </c>
      <c r="B56" s="150" t="s">
        <v>425</v>
      </c>
      <c r="C56" s="150" t="s">
        <v>426</v>
      </c>
      <c r="D56" s="150" t="s">
        <v>321</v>
      </c>
    </row>
    <row r="57" spans="1:4" x14ac:dyDescent="0.25">
      <c r="A57" t="s">
        <v>427</v>
      </c>
      <c r="B57">
        <v>14</v>
      </c>
      <c r="C57">
        <v>1200</v>
      </c>
      <c r="D57" s="126">
        <f>B57*C57</f>
        <v>16800</v>
      </c>
    </row>
    <row r="58" spans="1:4" x14ac:dyDescent="0.25">
      <c r="A58" t="s">
        <v>389</v>
      </c>
      <c r="B58">
        <v>15</v>
      </c>
      <c r="C58">
        <v>650</v>
      </c>
      <c r="D58" s="126">
        <f t="shared" ref="D58:D67" si="5">B58*C58</f>
        <v>9750</v>
      </c>
    </row>
    <row r="59" spans="1:4" x14ac:dyDescent="0.25">
      <c r="A59" t="s">
        <v>427</v>
      </c>
      <c r="B59">
        <v>18</v>
      </c>
      <c r="C59">
        <v>250</v>
      </c>
      <c r="D59" s="126">
        <f t="shared" si="5"/>
        <v>4500</v>
      </c>
    </row>
    <row r="60" spans="1:4" x14ac:dyDescent="0.25">
      <c r="A60" t="s">
        <v>428</v>
      </c>
      <c r="B60">
        <v>24</v>
      </c>
      <c r="C60">
        <v>50</v>
      </c>
      <c r="D60" s="126">
        <f t="shared" si="5"/>
        <v>1200</v>
      </c>
    </row>
    <row r="61" spans="1:4" x14ac:dyDescent="0.25">
      <c r="A61" t="s">
        <v>388</v>
      </c>
      <c r="B61">
        <v>22</v>
      </c>
      <c r="C61">
        <v>750</v>
      </c>
      <c r="D61" s="126">
        <f t="shared" si="5"/>
        <v>16500</v>
      </c>
    </row>
    <row r="62" spans="1:4" x14ac:dyDescent="0.25">
      <c r="A62" t="s">
        <v>374</v>
      </c>
      <c r="B62">
        <v>16</v>
      </c>
      <c r="C62">
        <v>500</v>
      </c>
      <c r="D62" s="126">
        <f t="shared" si="5"/>
        <v>8000</v>
      </c>
    </row>
    <row r="63" spans="1:4" x14ac:dyDescent="0.25">
      <c r="A63" t="s">
        <v>429</v>
      </c>
      <c r="B63">
        <v>11</v>
      </c>
      <c r="C63">
        <v>800</v>
      </c>
      <c r="D63" s="126">
        <f t="shared" si="5"/>
        <v>8800</v>
      </c>
    </row>
    <row r="64" spans="1:4" x14ac:dyDescent="0.25">
      <c r="A64" t="s">
        <v>184</v>
      </c>
      <c r="B64">
        <v>23</v>
      </c>
      <c r="C64">
        <v>600</v>
      </c>
      <c r="D64" s="126">
        <f t="shared" si="5"/>
        <v>13800</v>
      </c>
    </row>
    <row r="65" spans="1:4" x14ac:dyDescent="0.25">
      <c r="A65" t="s">
        <v>209</v>
      </c>
      <c r="B65">
        <v>19</v>
      </c>
      <c r="C65">
        <v>3000</v>
      </c>
      <c r="D65" s="126">
        <f t="shared" si="5"/>
        <v>57000</v>
      </c>
    </row>
    <row r="66" spans="1:4" x14ac:dyDescent="0.25">
      <c r="A66" t="s">
        <v>430</v>
      </c>
      <c r="B66">
        <v>15</v>
      </c>
      <c r="C66">
        <v>870</v>
      </c>
      <c r="D66" s="126">
        <f t="shared" si="5"/>
        <v>13050</v>
      </c>
    </row>
    <row r="67" spans="1:4" x14ac:dyDescent="0.25">
      <c r="A67" t="s">
        <v>337</v>
      </c>
      <c r="B67">
        <v>9</v>
      </c>
      <c r="C67">
        <v>1000</v>
      </c>
      <c r="D67" s="126">
        <f t="shared" si="5"/>
        <v>9000</v>
      </c>
    </row>
    <row r="68" spans="1:4" x14ac:dyDescent="0.25">
      <c r="C68" t="s">
        <v>417</v>
      </c>
      <c r="D68" s="151">
        <f>SUM(D57:D67)</f>
        <v>158400</v>
      </c>
    </row>
  </sheetData>
  <mergeCells count="8">
    <mergeCell ref="A54:D54"/>
    <mergeCell ref="A55:D55"/>
    <mergeCell ref="A1:F1"/>
    <mergeCell ref="A19:D19"/>
    <mergeCell ref="A36:A38"/>
    <mergeCell ref="A41:A43"/>
    <mergeCell ref="A45:A47"/>
    <mergeCell ref="A49:A51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6262-C18B-47FA-B9D6-BA62CF1C9D6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6A50-57EA-4A1E-AF7C-9517236A6F0F}">
  <dimension ref="C7:H24"/>
  <sheetViews>
    <sheetView zoomScale="160" zoomScaleNormal="160" workbookViewId="0">
      <selection activeCell="E8" sqref="E8"/>
    </sheetView>
  </sheetViews>
  <sheetFormatPr baseColWidth="10" defaultRowHeight="15" x14ac:dyDescent="0.25"/>
  <cols>
    <col min="3" max="3" width="26.42578125" customWidth="1"/>
    <col min="4" max="4" width="22.85546875" customWidth="1"/>
    <col min="5" max="5" width="17.7109375" customWidth="1"/>
  </cols>
  <sheetData>
    <row r="7" spans="3:8" x14ac:dyDescent="0.25">
      <c r="C7" s="1" t="s">
        <v>437</v>
      </c>
      <c r="D7" s="1" t="s">
        <v>436</v>
      </c>
      <c r="E7" s="1" t="s">
        <v>440</v>
      </c>
      <c r="F7" s="1"/>
      <c r="G7" s="1"/>
      <c r="H7" s="1"/>
    </row>
    <row r="8" spans="3:8" x14ac:dyDescent="0.25">
      <c r="C8" s="1" t="s">
        <v>439</v>
      </c>
      <c r="D8" s="1" t="s">
        <v>438</v>
      </c>
      <c r="E8" s="1" t="b">
        <f>AND(C8="Aprobado",D8="Pago")</f>
        <v>1</v>
      </c>
      <c r="F8" s="1"/>
      <c r="G8" s="1"/>
      <c r="H8" s="1"/>
    </row>
    <row r="9" spans="3:8" x14ac:dyDescent="0.25">
      <c r="C9" s="1"/>
      <c r="D9" s="1"/>
      <c r="E9" s="1"/>
      <c r="F9" s="1"/>
      <c r="G9" s="1"/>
      <c r="H9" s="1"/>
    </row>
    <row r="10" spans="3:8" x14ac:dyDescent="0.25">
      <c r="C10" s="1"/>
      <c r="D10" s="1"/>
      <c r="E10" s="1"/>
      <c r="F10" s="1"/>
      <c r="G10" s="1"/>
      <c r="H10" s="1"/>
    </row>
    <row r="11" spans="3:8" x14ac:dyDescent="0.25">
      <c r="C11" s="1"/>
      <c r="D11" s="1"/>
      <c r="E11" s="1"/>
      <c r="F11" s="1"/>
      <c r="G11" s="1"/>
      <c r="H11" s="1"/>
    </row>
    <row r="12" spans="3:8" x14ac:dyDescent="0.25">
      <c r="C12" s="1"/>
      <c r="D12" s="1"/>
      <c r="E12" s="1"/>
      <c r="F12" s="1"/>
      <c r="G12" s="1"/>
      <c r="H12" s="1"/>
    </row>
    <row r="13" spans="3:8" x14ac:dyDescent="0.25">
      <c r="C13" s="1"/>
      <c r="D13" s="1"/>
      <c r="E13" s="1"/>
      <c r="F13" s="1"/>
      <c r="G13" s="1"/>
      <c r="H13" s="1"/>
    </row>
    <row r="14" spans="3:8" x14ac:dyDescent="0.25">
      <c r="C14" s="1"/>
      <c r="D14" s="1"/>
      <c r="E14" s="1"/>
      <c r="F14" s="1"/>
      <c r="G14" s="1"/>
      <c r="H14" s="1"/>
    </row>
    <row r="15" spans="3:8" x14ac:dyDescent="0.25">
      <c r="C15" s="1"/>
      <c r="D15" s="1"/>
      <c r="E15" s="1"/>
      <c r="F15" s="1"/>
      <c r="G15" s="1"/>
      <c r="H15" s="1"/>
    </row>
    <row r="16" spans="3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19" spans="3:8" x14ac:dyDescent="0.25">
      <c r="C19" s="1"/>
      <c r="D19" s="1"/>
      <c r="E19" s="1"/>
      <c r="F19" s="1"/>
      <c r="G19" s="1"/>
      <c r="H19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E34C-7618-4B60-A026-3406037F86F5}">
  <dimension ref="B3:K61"/>
  <sheetViews>
    <sheetView topLeftCell="D13" zoomScale="142" zoomScaleNormal="142" zoomScaleSheetLayoutView="100" workbookViewId="0">
      <selection activeCell="G8" sqref="G8"/>
    </sheetView>
  </sheetViews>
  <sheetFormatPr baseColWidth="10" defaultRowHeight="15.75" x14ac:dyDescent="0.25"/>
  <cols>
    <col min="1" max="1" width="6.42578125" style="2" customWidth="1"/>
    <col min="2" max="2" width="9.7109375" style="2" customWidth="1"/>
    <col min="3" max="4" width="11.42578125" style="2"/>
    <col min="5" max="5" width="9.140625" style="2" customWidth="1"/>
    <col min="6" max="6" width="15.42578125" style="2" bestFit="1" customWidth="1"/>
    <col min="7" max="7" width="13.28515625" style="2" bestFit="1" customWidth="1"/>
    <col min="8" max="8" width="15.42578125" style="2" bestFit="1" customWidth="1"/>
    <col min="9" max="9" width="19.140625" style="2" bestFit="1" customWidth="1"/>
    <col min="10" max="10" width="17" style="2" bestFit="1" customWidth="1"/>
    <col min="11" max="11" width="13" style="2" customWidth="1"/>
    <col min="12" max="16384" width="11.42578125" style="2"/>
  </cols>
  <sheetData>
    <row r="3" spans="2:11" x14ac:dyDescent="0.25">
      <c r="B3" s="7" t="s">
        <v>0</v>
      </c>
      <c r="C3" s="5" t="s">
        <v>1</v>
      </c>
      <c r="D3" s="10" t="s">
        <v>2</v>
      </c>
      <c r="E3" s="7" t="s">
        <v>3</v>
      </c>
      <c r="F3" s="4" t="s">
        <v>4</v>
      </c>
      <c r="G3" s="8" t="s">
        <v>5</v>
      </c>
      <c r="H3" s="6" t="s">
        <v>6</v>
      </c>
      <c r="I3" s="9" t="s">
        <v>7</v>
      </c>
      <c r="J3" s="11" t="s">
        <v>4</v>
      </c>
      <c r="K3" s="3" t="s">
        <v>8</v>
      </c>
    </row>
    <row r="4" spans="2:11" x14ac:dyDescent="0.25">
      <c r="B4" s="12">
        <v>1</v>
      </c>
      <c r="C4" s="12">
        <v>10</v>
      </c>
      <c r="D4" s="12">
        <v>5</v>
      </c>
      <c r="E4" s="12">
        <v>2</v>
      </c>
      <c r="F4" s="15"/>
      <c r="G4" s="15"/>
      <c r="H4" s="15"/>
      <c r="I4" s="15"/>
      <c r="J4" s="15"/>
      <c r="K4" s="15"/>
    </row>
    <row r="5" spans="2:11" x14ac:dyDescent="0.25">
      <c r="B5" s="12">
        <v>2</v>
      </c>
      <c r="C5" s="12">
        <v>20</v>
      </c>
      <c r="D5" s="12">
        <v>10</v>
      </c>
      <c r="E5" s="12">
        <v>5</v>
      </c>
      <c r="F5" s="15"/>
      <c r="G5" s="15"/>
      <c r="H5" s="15"/>
      <c r="I5" s="15"/>
      <c r="J5" s="15"/>
      <c r="K5" s="15"/>
    </row>
    <row r="6" spans="2:11" x14ac:dyDescent="0.25">
      <c r="B6" s="12">
        <v>3</v>
      </c>
      <c r="C6" s="12">
        <v>25</v>
      </c>
      <c r="D6" s="12">
        <v>10</v>
      </c>
      <c r="E6" s="12">
        <v>5</v>
      </c>
      <c r="F6" s="15"/>
      <c r="G6" s="15"/>
      <c r="H6" s="15"/>
      <c r="I6" s="15"/>
      <c r="J6" s="15"/>
      <c r="K6" s="15"/>
    </row>
    <row r="7" spans="2:11" ht="16.5" thickBot="1" x14ac:dyDescent="0.3">
      <c r="F7" s="53">
        <f>SUM(F4:F6)</f>
        <v>0</v>
      </c>
      <c r="G7" s="53">
        <f t="shared" ref="G7:J7" si="0">SUM(G4:G6)</f>
        <v>0</v>
      </c>
      <c r="H7" s="53">
        <f t="shared" si="0"/>
        <v>0</v>
      </c>
      <c r="I7" s="53">
        <f t="shared" si="0"/>
        <v>0</v>
      </c>
      <c r="J7" s="53">
        <f t="shared" si="0"/>
        <v>0</v>
      </c>
      <c r="K7" s="16"/>
    </row>
    <row r="8" spans="2:11" ht="16.5" thickTop="1" x14ac:dyDescent="0.25"/>
    <row r="10" spans="2:11" x14ac:dyDescent="0.25">
      <c r="B10" s="2" t="s">
        <v>9</v>
      </c>
    </row>
    <row r="11" spans="2:11" x14ac:dyDescent="0.25">
      <c r="B11" s="2" t="s">
        <v>10</v>
      </c>
    </row>
    <row r="12" spans="2:11" x14ac:dyDescent="0.25">
      <c r="B12" s="2" t="s">
        <v>11</v>
      </c>
    </row>
    <row r="14" spans="2:11" x14ac:dyDescent="0.25">
      <c r="B14" s="7" t="s">
        <v>0</v>
      </c>
      <c r="C14" s="5" t="s">
        <v>1</v>
      </c>
      <c r="D14" s="10" t="s">
        <v>2</v>
      </c>
      <c r="E14" s="7" t="s">
        <v>3</v>
      </c>
      <c r="F14" s="4" t="s">
        <v>4</v>
      </c>
      <c r="G14" s="8" t="s">
        <v>12</v>
      </c>
      <c r="H14" s="6" t="s">
        <v>13</v>
      </c>
      <c r="I14" s="9" t="s">
        <v>14</v>
      </c>
    </row>
    <row r="15" spans="2:11" x14ac:dyDescent="0.25">
      <c r="B15" s="12">
        <v>1</v>
      </c>
      <c r="C15" s="12">
        <v>10</v>
      </c>
      <c r="D15" s="12">
        <v>5</v>
      </c>
      <c r="E15" s="12">
        <v>2</v>
      </c>
      <c r="F15" s="15"/>
      <c r="G15" s="15"/>
      <c r="H15" s="15"/>
      <c r="I15" s="15"/>
    </row>
    <row r="16" spans="2:11" x14ac:dyDescent="0.25">
      <c r="B16" s="12">
        <v>2</v>
      </c>
      <c r="C16" s="12">
        <v>20</v>
      </c>
      <c r="D16" s="12">
        <v>10</v>
      </c>
      <c r="E16" s="12">
        <v>5</v>
      </c>
      <c r="F16" s="15"/>
      <c r="G16" s="15"/>
      <c r="H16" s="15"/>
      <c r="I16" s="15"/>
    </row>
    <row r="17" spans="2:9" x14ac:dyDescent="0.25">
      <c r="B17" s="12">
        <v>3</v>
      </c>
      <c r="C17" s="12">
        <v>50</v>
      </c>
      <c r="D17" s="12">
        <v>20</v>
      </c>
      <c r="E17" s="12">
        <v>5</v>
      </c>
      <c r="F17" s="15"/>
      <c r="G17" s="15"/>
      <c r="H17" s="15"/>
      <c r="I17" s="15"/>
    </row>
    <row r="18" spans="2:9" ht="16.5" thickBot="1" x14ac:dyDescent="0.3">
      <c r="F18" s="17"/>
      <c r="G18" s="17"/>
      <c r="H18" s="17"/>
      <c r="I18" s="17"/>
    </row>
    <row r="19" spans="2:9" ht="16.5" thickTop="1" x14ac:dyDescent="0.25"/>
    <row r="21" spans="2:9" x14ac:dyDescent="0.25">
      <c r="B21" s="7" t="s">
        <v>0</v>
      </c>
      <c r="C21" s="5" t="s">
        <v>1</v>
      </c>
      <c r="D21" s="10" t="s">
        <v>2</v>
      </c>
      <c r="E21" s="7" t="s">
        <v>3</v>
      </c>
      <c r="F21" s="4" t="s">
        <v>15</v>
      </c>
      <c r="G21" s="8" t="s">
        <v>16</v>
      </c>
      <c r="H21" s="6" t="s">
        <v>17</v>
      </c>
      <c r="I21" s="9" t="s">
        <v>18</v>
      </c>
    </row>
    <row r="22" spans="2:9" x14ac:dyDescent="0.25">
      <c r="B22" s="12">
        <v>1</v>
      </c>
      <c r="C22" s="12">
        <v>100</v>
      </c>
      <c r="D22" s="12">
        <v>50</v>
      </c>
      <c r="E22" s="12">
        <v>25</v>
      </c>
      <c r="F22" s="13"/>
      <c r="G22" s="13"/>
      <c r="H22" s="13"/>
      <c r="I22" s="13"/>
    </row>
    <row r="23" spans="2:9" x14ac:dyDescent="0.25">
      <c r="B23" s="12">
        <v>2</v>
      </c>
      <c r="C23" s="12">
        <v>80</v>
      </c>
      <c r="D23" s="12">
        <v>40</v>
      </c>
      <c r="E23" s="12">
        <v>20</v>
      </c>
      <c r="F23" s="13"/>
      <c r="G23" s="13"/>
      <c r="H23" s="13"/>
      <c r="I23" s="13"/>
    </row>
    <row r="24" spans="2:9" x14ac:dyDescent="0.25">
      <c r="B24" s="12">
        <v>3</v>
      </c>
      <c r="C24" s="12">
        <v>70</v>
      </c>
      <c r="D24" s="12">
        <v>35</v>
      </c>
      <c r="E24" s="12">
        <v>10</v>
      </c>
      <c r="F24" s="13"/>
      <c r="G24" s="13"/>
      <c r="H24" s="13"/>
      <c r="I24" s="13"/>
    </row>
    <row r="25" spans="2:9" x14ac:dyDescent="0.25">
      <c r="B25" s="12">
        <v>4</v>
      </c>
      <c r="C25" s="12">
        <v>50</v>
      </c>
      <c r="D25" s="12">
        <v>25</v>
      </c>
      <c r="E25" s="12">
        <v>10</v>
      </c>
      <c r="F25" s="13"/>
      <c r="G25" s="13"/>
      <c r="H25" s="13"/>
      <c r="I25" s="13"/>
    </row>
    <row r="26" spans="2:9" x14ac:dyDescent="0.25">
      <c r="B26" s="12">
        <v>5</v>
      </c>
      <c r="C26" s="12">
        <v>40</v>
      </c>
      <c r="D26" s="12">
        <v>20</v>
      </c>
      <c r="E26" s="12">
        <v>10</v>
      </c>
      <c r="F26" s="13"/>
      <c r="G26" s="13"/>
      <c r="H26" s="13"/>
      <c r="I26" s="13"/>
    </row>
    <row r="27" spans="2:9" x14ac:dyDescent="0.25">
      <c r="B27" s="12">
        <v>6</v>
      </c>
      <c r="C27" s="12">
        <v>30</v>
      </c>
      <c r="D27" s="12">
        <v>15</v>
      </c>
      <c r="E27" s="12">
        <v>5</v>
      </c>
      <c r="F27" s="13"/>
      <c r="G27" s="13"/>
      <c r="H27" s="13"/>
      <c r="I27" s="13"/>
    </row>
    <row r="28" spans="2:9" x14ac:dyDescent="0.25">
      <c r="B28" s="12">
        <v>7</v>
      </c>
      <c r="C28" s="12">
        <v>20</v>
      </c>
      <c r="D28" s="12">
        <v>10</v>
      </c>
      <c r="E28" s="12">
        <v>5</v>
      </c>
      <c r="F28" s="13"/>
      <c r="G28" s="13"/>
      <c r="H28" s="13"/>
      <c r="I28" s="13"/>
    </row>
    <row r="29" spans="2:9" x14ac:dyDescent="0.25">
      <c r="B29" s="12">
        <v>8</v>
      </c>
      <c r="C29" s="12">
        <v>60</v>
      </c>
      <c r="D29" s="12">
        <v>5</v>
      </c>
      <c r="E29" s="12">
        <v>2</v>
      </c>
      <c r="F29" s="13"/>
      <c r="G29" s="13"/>
      <c r="H29" s="13"/>
      <c r="I29" s="13"/>
    </row>
    <row r="30" spans="2:9" x14ac:dyDescent="0.25">
      <c r="B30" s="12">
        <v>9</v>
      </c>
      <c r="C30" s="12">
        <v>80</v>
      </c>
      <c r="D30" s="12">
        <v>10</v>
      </c>
      <c r="E30" s="12">
        <v>10</v>
      </c>
      <c r="F30" s="13"/>
      <c r="G30" s="13"/>
      <c r="H30" s="13"/>
      <c r="I30" s="13"/>
    </row>
    <row r="31" spans="2:9" x14ac:dyDescent="0.25">
      <c r="B31" s="12">
        <v>10</v>
      </c>
      <c r="C31" s="12">
        <v>100</v>
      </c>
      <c r="D31" s="12">
        <v>20</v>
      </c>
      <c r="E31" s="12">
        <v>20</v>
      </c>
      <c r="F31" s="13"/>
      <c r="G31" s="13"/>
      <c r="H31" s="13"/>
      <c r="I31" s="13"/>
    </row>
    <row r="32" spans="2:9" ht="16.5" thickBot="1" x14ac:dyDescent="0.3">
      <c r="F32" s="14"/>
      <c r="G32" s="14"/>
      <c r="H32" s="14"/>
      <c r="I32" s="14"/>
    </row>
    <row r="33" spans="2:11" ht="16.5" thickTop="1" x14ac:dyDescent="0.25"/>
    <row r="36" spans="2:11" x14ac:dyDescent="0.25">
      <c r="B36" s="7" t="s">
        <v>0</v>
      </c>
      <c r="C36" s="5" t="s">
        <v>1</v>
      </c>
      <c r="D36" s="10" t="s">
        <v>2</v>
      </c>
      <c r="E36" s="7" t="s">
        <v>3</v>
      </c>
      <c r="F36" s="4" t="s">
        <v>4</v>
      </c>
      <c r="G36" s="8" t="s">
        <v>23</v>
      </c>
      <c r="H36" s="6" t="s">
        <v>24</v>
      </c>
      <c r="I36" s="9" t="s">
        <v>25</v>
      </c>
      <c r="J36" s="9" t="s">
        <v>22</v>
      </c>
      <c r="K36" s="9" t="s">
        <v>8</v>
      </c>
    </row>
    <row r="37" spans="2:11" x14ac:dyDescent="0.25">
      <c r="B37" s="12">
        <v>1</v>
      </c>
      <c r="C37" s="12">
        <v>100</v>
      </c>
      <c r="D37" s="12">
        <v>50</v>
      </c>
      <c r="E37" s="12">
        <v>25</v>
      </c>
      <c r="F37" s="13"/>
      <c r="G37" s="13"/>
      <c r="H37" s="13"/>
      <c r="I37" s="13"/>
      <c r="J37" s="13"/>
      <c r="K37" s="13"/>
    </row>
    <row r="38" spans="2:11" x14ac:dyDescent="0.25">
      <c r="B38" s="12">
        <v>2</v>
      </c>
      <c r="C38" s="12">
        <v>80</v>
      </c>
      <c r="D38" s="12">
        <v>40</v>
      </c>
      <c r="E38" s="12">
        <v>20</v>
      </c>
      <c r="F38" s="13"/>
      <c r="G38" s="13"/>
      <c r="H38" s="13"/>
      <c r="I38" s="13"/>
      <c r="J38" s="13"/>
      <c r="K38" s="13"/>
    </row>
    <row r="39" spans="2:11" x14ac:dyDescent="0.25">
      <c r="B39" s="12">
        <v>3</v>
      </c>
      <c r="C39" s="12">
        <v>70</v>
      </c>
      <c r="D39" s="12">
        <v>35</v>
      </c>
      <c r="E39" s="12">
        <v>10</v>
      </c>
      <c r="F39" s="13"/>
      <c r="G39" s="13"/>
      <c r="H39" s="13"/>
      <c r="I39" s="13"/>
      <c r="J39" s="13"/>
      <c r="K39" s="13"/>
    </row>
    <row r="40" spans="2:11" x14ac:dyDescent="0.25">
      <c r="B40" s="12">
        <v>4</v>
      </c>
      <c r="C40" s="12">
        <v>50</v>
      </c>
      <c r="D40" s="12">
        <v>25</v>
      </c>
      <c r="E40" s="12">
        <v>10</v>
      </c>
      <c r="F40" s="13"/>
      <c r="G40" s="13"/>
      <c r="H40" s="13"/>
      <c r="I40" s="13"/>
      <c r="J40" s="13"/>
      <c r="K40" s="13"/>
    </row>
    <row r="41" spans="2:11" x14ac:dyDescent="0.25">
      <c r="B41" s="12">
        <v>5</v>
      </c>
      <c r="C41" s="12">
        <v>40</v>
      </c>
      <c r="D41" s="12">
        <v>20</v>
      </c>
      <c r="E41" s="12">
        <v>10</v>
      </c>
      <c r="F41" s="13"/>
      <c r="G41" s="13"/>
      <c r="H41" s="13"/>
      <c r="I41" s="13"/>
      <c r="J41" s="13"/>
      <c r="K41" s="13"/>
    </row>
    <row r="42" spans="2:11" x14ac:dyDescent="0.25">
      <c r="B42" s="12">
        <v>6</v>
      </c>
      <c r="C42" s="12">
        <v>30</v>
      </c>
      <c r="D42" s="12">
        <v>15</v>
      </c>
      <c r="E42" s="12">
        <v>5</v>
      </c>
      <c r="F42" s="13"/>
      <c r="G42" s="13"/>
      <c r="H42" s="13"/>
      <c r="I42" s="13"/>
      <c r="J42" s="13"/>
      <c r="K42" s="13"/>
    </row>
    <row r="43" spans="2:11" x14ac:dyDescent="0.25">
      <c r="B43" s="12">
        <v>7</v>
      </c>
      <c r="C43" s="12">
        <v>20</v>
      </c>
      <c r="D43" s="12">
        <v>10</v>
      </c>
      <c r="E43" s="12">
        <v>5</v>
      </c>
      <c r="F43" s="13"/>
      <c r="G43" s="13"/>
      <c r="H43" s="13"/>
      <c r="I43" s="13"/>
      <c r="J43" s="13"/>
      <c r="K43" s="13"/>
    </row>
    <row r="44" spans="2:11" x14ac:dyDescent="0.25">
      <c r="B44" s="12">
        <v>8</v>
      </c>
      <c r="C44" s="12">
        <v>60</v>
      </c>
      <c r="D44" s="12">
        <v>5</v>
      </c>
      <c r="E44" s="12">
        <v>2</v>
      </c>
      <c r="F44" s="13"/>
      <c r="G44" s="13"/>
      <c r="H44" s="13"/>
      <c r="I44" s="13"/>
      <c r="J44" s="13"/>
      <c r="K44" s="13"/>
    </row>
    <row r="45" spans="2:11" x14ac:dyDescent="0.25">
      <c r="B45" s="12">
        <v>9</v>
      </c>
      <c r="C45" s="12">
        <v>80</v>
      </c>
      <c r="D45" s="12">
        <v>10</v>
      </c>
      <c r="E45" s="12">
        <v>10</v>
      </c>
      <c r="F45" s="13"/>
      <c r="G45" s="13"/>
      <c r="H45" s="13"/>
      <c r="I45" s="13"/>
      <c r="J45" s="13"/>
      <c r="K45" s="13"/>
    </row>
    <row r="46" spans="2:11" x14ac:dyDescent="0.25">
      <c r="B46" s="12">
        <v>10</v>
      </c>
      <c r="C46" s="12">
        <v>100</v>
      </c>
      <c r="D46" s="12">
        <v>20</v>
      </c>
      <c r="E46" s="12">
        <v>20</v>
      </c>
      <c r="F46" s="13"/>
      <c r="G46" s="13"/>
      <c r="H46" s="13"/>
      <c r="I46" s="13"/>
      <c r="J46" s="13"/>
      <c r="K46" s="13"/>
    </row>
    <row r="47" spans="2:11" ht="16.5" thickBot="1" x14ac:dyDescent="0.3">
      <c r="F47" s="14"/>
      <c r="G47" s="14"/>
      <c r="H47" s="14"/>
      <c r="I47" s="14"/>
      <c r="J47" s="14"/>
      <c r="K47" s="14">
        <f t="shared" ref="K47" si="1">SUM(K37:K46)</f>
        <v>0</v>
      </c>
    </row>
    <row r="48" spans="2:11" ht="16.5" thickTop="1" x14ac:dyDescent="0.25"/>
    <row r="49" spans="2:9" x14ac:dyDescent="0.25">
      <c r="B49" s="7" t="s">
        <v>0</v>
      </c>
      <c r="C49" s="5" t="s">
        <v>1</v>
      </c>
      <c r="D49" s="10" t="s">
        <v>2</v>
      </c>
      <c r="E49" s="7" t="s">
        <v>3</v>
      </c>
      <c r="F49" s="4" t="s">
        <v>22</v>
      </c>
      <c r="G49" s="8" t="s">
        <v>19</v>
      </c>
      <c r="H49" s="6" t="s">
        <v>20</v>
      </c>
      <c r="I49" s="9" t="s">
        <v>21</v>
      </c>
    </row>
    <row r="50" spans="2:9" x14ac:dyDescent="0.25">
      <c r="B50" s="12">
        <v>1</v>
      </c>
      <c r="C50" s="12">
        <v>100</v>
      </c>
      <c r="D50" s="12">
        <v>50</v>
      </c>
      <c r="E50" s="12">
        <v>25</v>
      </c>
      <c r="F50" s="13"/>
      <c r="G50" s="13"/>
      <c r="H50" s="13"/>
      <c r="I50" s="13"/>
    </row>
    <row r="51" spans="2:9" x14ac:dyDescent="0.25">
      <c r="B51" s="12">
        <v>2</v>
      </c>
      <c r="C51" s="12">
        <v>50</v>
      </c>
      <c r="D51" s="12">
        <v>25</v>
      </c>
      <c r="E51" s="12">
        <v>10</v>
      </c>
      <c r="F51" s="13"/>
      <c r="G51" s="13"/>
      <c r="H51" s="13"/>
      <c r="I51" s="13"/>
    </row>
    <row r="52" spans="2:9" x14ac:dyDescent="0.25">
      <c r="B52" s="12">
        <v>3</v>
      </c>
      <c r="C52" s="12">
        <v>40</v>
      </c>
      <c r="D52" s="12">
        <v>20</v>
      </c>
      <c r="E52" s="12">
        <v>5</v>
      </c>
      <c r="F52" s="13"/>
      <c r="G52" s="13"/>
      <c r="H52" s="13"/>
      <c r="I52" s="13"/>
    </row>
    <row r="53" spans="2:9" x14ac:dyDescent="0.25">
      <c r="B53" s="12">
        <v>4</v>
      </c>
      <c r="C53" s="12">
        <v>20</v>
      </c>
      <c r="D53" s="12">
        <v>10</v>
      </c>
      <c r="E53" s="12">
        <v>2</v>
      </c>
      <c r="F53" s="13"/>
      <c r="G53" s="13"/>
      <c r="H53" s="13"/>
      <c r="I53" s="13"/>
    </row>
    <row r="54" spans="2:9" x14ac:dyDescent="0.25">
      <c r="B54" s="12">
        <v>5</v>
      </c>
      <c r="C54" s="12">
        <v>30</v>
      </c>
      <c r="D54" s="12">
        <v>15</v>
      </c>
      <c r="E54" s="12">
        <v>5</v>
      </c>
      <c r="F54" s="13"/>
      <c r="G54" s="13"/>
      <c r="H54" s="13"/>
      <c r="I54" s="13"/>
    </row>
    <row r="55" spans="2:9" x14ac:dyDescent="0.25">
      <c r="B55" s="12">
        <v>6</v>
      </c>
      <c r="C55" s="12">
        <v>10</v>
      </c>
      <c r="D55" s="12">
        <v>5</v>
      </c>
      <c r="E55" s="12">
        <v>1</v>
      </c>
      <c r="F55" s="13"/>
      <c r="G55" s="13"/>
      <c r="H55" s="13"/>
      <c r="I55" s="13"/>
    </row>
    <row r="56" spans="2:9" x14ac:dyDescent="0.25">
      <c r="B56" s="12">
        <v>7</v>
      </c>
      <c r="C56" s="12">
        <v>30</v>
      </c>
      <c r="D56" s="12">
        <v>10</v>
      </c>
      <c r="E56" s="12">
        <v>2</v>
      </c>
      <c r="F56" s="13"/>
      <c r="G56" s="13"/>
      <c r="H56" s="13"/>
      <c r="I56" s="13"/>
    </row>
    <row r="57" spans="2:9" x14ac:dyDescent="0.25">
      <c r="B57" s="12">
        <v>8</v>
      </c>
      <c r="C57" s="12">
        <v>40</v>
      </c>
      <c r="D57" s="12">
        <v>20</v>
      </c>
      <c r="E57" s="12">
        <v>5</v>
      </c>
      <c r="F57" s="13"/>
      <c r="G57" s="13"/>
      <c r="H57" s="13"/>
      <c r="I57" s="13"/>
    </row>
    <row r="58" spans="2:9" x14ac:dyDescent="0.25">
      <c r="B58" s="12">
        <v>9</v>
      </c>
      <c r="C58" s="12">
        <v>10</v>
      </c>
      <c r="D58" s="12">
        <v>5</v>
      </c>
      <c r="E58" s="12">
        <v>1</v>
      </c>
      <c r="F58" s="13"/>
      <c r="G58" s="13"/>
      <c r="H58" s="13"/>
      <c r="I58" s="13"/>
    </row>
    <row r="59" spans="2:9" x14ac:dyDescent="0.25">
      <c r="B59" s="12">
        <v>10</v>
      </c>
      <c r="C59" s="12">
        <v>20</v>
      </c>
      <c r="D59" s="12">
        <v>10</v>
      </c>
      <c r="E59" s="12">
        <v>2</v>
      </c>
      <c r="F59" s="13"/>
      <c r="G59" s="13"/>
      <c r="H59" s="13"/>
      <c r="I59" s="13"/>
    </row>
    <row r="60" spans="2:9" ht="16.5" thickBot="1" x14ac:dyDescent="0.3">
      <c r="F60" s="14"/>
      <c r="G60" s="14"/>
      <c r="H60" s="14"/>
      <c r="I60" s="14"/>
    </row>
    <row r="61" spans="2:9" ht="16.5" thickTop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scale="86" orientation="landscape" r:id="rId1"/>
  <rowBreaks count="1" manualBreakCount="1">
    <brk id="33" max="1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9EA8-D354-44E1-B8A8-49E6F01CAEB0}">
  <sheetPr>
    <tabColor theme="4" tint="0.59999389629810485"/>
  </sheetPr>
  <dimension ref="A1"/>
  <sheetViews>
    <sheetView workbookViewId="0">
      <selection activeCell="F29" sqref="F2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A338-33E6-4F7C-8297-34753A6950E9}">
  <sheetPr>
    <tabColor theme="4" tint="0.59999389629810485"/>
  </sheetPr>
  <dimension ref="J4:N45"/>
  <sheetViews>
    <sheetView topLeftCell="E2" workbookViewId="0">
      <selection activeCell="G23" sqref="G23"/>
    </sheetView>
  </sheetViews>
  <sheetFormatPr baseColWidth="10" defaultRowHeight="18.75" x14ac:dyDescent="0.3"/>
  <cols>
    <col min="1" max="8" width="11.42578125" style="19"/>
    <col min="9" max="9" width="11.42578125" style="19" customWidth="1"/>
    <col min="10" max="10" width="21.5703125" style="19" customWidth="1"/>
    <col min="11" max="11" width="17.28515625" style="19" customWidth="1"/>
    <col min="12" max="12" width="11.42578125" style="19"/>
    <col min="13" max="13" width="20" style="19" customWidth="1"/>
    <col min="14" max="14" width="17.7109375" style="19" customWidth="1"/>
    <col min="15" max="15" width="5.5703125" style="19" customWidth="1"/>
    <col min="16" max="16" width="24.28515625" style="19" customWidth="1"/>
    <col min="17" max="17" width="13.85546875" style="19" customWidth="1"/>
    <col min="18" max="16384" width="11.42578125" style="19"/>
  </cols>
  <sheetData>
    <row r="4" spans="10:14" x14ac:dyDescent="0.3">
      <c r="J4" s="20" t="s">
        <v>53</v>
      </c>
      <c r="K4" s="20" t="s">
        <v>52</v>
      </c>
      <c r="M4" s="23" t="s">
        <v>53</v>
      </c>
      <c r="N4" s="23" t="s">
        <v>54</v>
      </c>
    </row>
    <row r="5" spans="10:14" x14ac:dyDescent="0.3">
      <c r="J5" s="22" t="s">
        <v>26</v>
      </c>
      <c r="K5" s="22">
        <v>50</v>
      </c>
      <c r="M5" s="18" t="s">
        <v>26</v>
      </c>
      <c r="N5" s="18" t="s">
        <v>378</v>
      </c>
    </row>
    <row r="6" spans="10:14" x14ac:dyDescent="0.3">
      <c r="J6" s="22" t="s">
        <v>27</v>
      </c>
      <c r="K6" s="22">
        <v>25</v>
      </c>
      <c r="M6" s="18" t="s">
        <v>28</v>
      </c>
      <c r="N6" s="18">
        <f>SUMIF(J5:J43,M6,K5:K43)</f>
        <v>105</v>
      </c>
    </row>
    <row r="7" spans="10:14" x14ac:dyDescent="0.3">
      <c r="J7" s="22" t="s">
        <v>28</v>
      </c>
      <c r="K7" s="22">
        <v>35</v>
      </c>
      <c r="M7" s="18" t="s">
        <v>49</v>
      </c>
      <c r="N7" s="18">
        <f>SUMIF(J5:J43,M7,K5:K43)</f>
        <v>20</v>
      </c>
    </row>
    <row r="8" spans="10:14" x14ac:dyDescent="0.3">
      <c r="J8" s="22" t="s">
        <v>29</v>
      </c>
      <c r="K8" s="22">
        <v>15</v>
      </c>
      <c r="M8" s="18" t="s">
        <v>31</v>
      </c>
      <c r="N8" s="18">
        <f>SUMIF(J5:J43,M8,K5:K43)</f>
        <v>100</v>
      </c>
    </row>
    <row r="9" spans="10:14" ht="19.5" thickBot="1" x14ac:dyDescent="0.35">
      <c r="J9" s="22" t="s">
        <v>26</v>
      </c>
      <c r="K9" s="22">
        <v>50</v>
      </c>
      <c r="M9" s="25" t="s">
        <v>55</v>
      </c>
      <c r="N9" s="24" t="s">
        <v>136</v>
      </c>
    </row>
    <row r="10" spans="10:14" ht="19.5" thickTop="1" x14ac:dyDescent="0.3">
      <c r="J10" s="22" t="s">
        <v>30</v>
      </c>
      <c r="K10" s="22">
        <v>100</v>
      </c>
    </row>
    <row r="11" spans="10:14" x14ac:dyDescent="0.3">
      <c r="J11" s="22" t="s">
        <v>31</v>
      </c>
      <c r="K11" s="22" t="s">
        <v>136</v>
      </c>
    </row>
    <row r="12" spans="10:14" x14ac:dyDescent="0.3">
      <c r="J12" s="22" t="s">
        <v>32</v>
      </c>
      <c r="K12" s="22">
        <v>100</v>
      </c>
      <c r="M12" s="23" t="s">
        <v>53</v>
      </c>
      <c r="N12" s="23" t="s">
        <v>54</v>
      </c>
    </row>
    <row r="13" spans="10:14" x14ac:dyDescent="0.3">
      <c r="J13" s="22" t="s">
        <v>33</v>
      </c>
      <c r="K13" s="22">
        <v>50</v>
      </c>
      <c r="M13" s="18" t="s">
        <v>49</v>
      </c>
      <c r="N13" s="18" t="s">
        <v>379</v>
      </c>
    </row>
    <row r="14" spans="10:14" x14ac:dyDescent="0.3">
      <c r="J14" s="22" t="s">
        <v>27</v>
      </c>
      <c r="K14" s="22">
        <v>25</v>
      </c>
      <c r="M14" s="18" t="s">
        <v>57</v>
      </c>
      <c r="N14" s="18"/>
    </row>
    <row r="15" spans="10:14" x14ac:dyDescent="0.3">
      <c r="J15" s="22" t="s">
        <v>34</v>
      </c>
      <c r="K15" s="22">
        <v>50</v>
      </c>
      <c r="M15" s="18" t="s">
        <v>28</v>
      </c>
      <c r="N15" s="18"/>
    </row>
    <row r="16" spans="10:14" x14ac:dyDescent="0.3">
      <c r="J16" s="22" t="s">
        <v>35</v>
      </c>
      <c r="K16" s="22">
        <v>50</v>
      </c>
      <c r="M16" s="18" t="s">
        <v>29</v>
      </c>
      <c r="N16" s="18"/>
    </row>
    <row r="17" spans="10:14" ht="19.5" thickBot="1" x14ac:dyDescent="0.35">
      <c r="J17" s="22" t="s">
        <v>36</v>
      </c>
      <c r="K17" s="22">
        <v>10</v>
      </c>
      <c r="M17" s="25" t="s">
        <v>56</v>
      </c>
      <c r="N17" s="24"/>
    </row>
    <row r="18" spans="10:14" ht="19.5" thickTop="1" x14ac:dyDescent="0.3">
      <c r="J18" s="22" t="s">
        <v>37</v>
      </c>
      <c r="K18" s="22">
        <v>20</v>
      </c>
    </row>
    <row r="19" spans="10:14" x14ac:dyDescent="0.3">
      <c r="J19" s="22" t="s">
        <v>31</v>
      </c>
      <c r="K19" s="22">
        <v>50</v>
      </c>
    </row>
    <row r="20" spans="10:14" x14ac:dyDescent="0.3">
      <c r="J20" s="22" t="s">
        <v>28</v>
      </c>
      <c r="K20" s="22">
        <v>70</v>
      </c>
    </row>
    <row r="21" spans="10:14" x14ac:dyDescent="0.3">
      <c r="J21" s="22" t="s">
        <v>29</v>
      </c>
      <c r="K21" s="22">
        <v>25</v>
      </c>
    </row>
    <row r="22" spans="10:14" x14ac:dyDescent="0.3">
      <c r="J22" s="22" t="s">
        <v>38</v>
      </c>
      <c r="K22" s="22">
        <v>100</v>
      </c>
    </row>
    <row r="23" spans="10:14" x14ac:dyDescent="0.3">
      <c r="J23" s="22" t="s">
        <v>39</v>
      </c>
      <c r="K23" s="22">
        <v>50</v>
      </c>
    </row>
    <row r="24" spans="10:14" x14ac:dyDescent="0.3">
      <c r="J24" s="22" t="s">
        <v>40</v>
      </c>
      <c r="K24" s="22">
        <v>20</v>
      </c>
    </row>
    <row r="25" spans="10:14" x14ac:dyDescent="0.3">
      <c r="J25" s="22" t="s">
        <v>30</v>
      </c>
      <c r="K25" s="22">
        <v>150</v>
      </c>
    </row>
    <row r="26" spans="10:14" x14ac:dyDescent="0.3">
      <c r="J26" s="22" t="s">
        <v>41</v>
      </c>
      <c r="K26" s="22">
        <v>60</v>
      </c>
    </row>
    <row r="27" spans="10:14" x14ac:dyDescent="0.3">
      <c r="J27" s="22" t="s">
        <v>30</v>
      </c>
      <c r="K27" s="22">
        <v>75</v>
      </c>
    </row>
    <row r="28" spans="10:14" x14ac:dyDescent="0.3">
      <c r="J28" s="22" t="s">
        <v>42</v>
      </c>
      <c r="K28" s="22">
        <v>80</v>
      </c>
    </row>
    <row r="29" spans="10:14" x14ac:dyDescent="0.3">
      <c r="J29" s="22" t="s">
        <v>36</v>
      </c>
      <c r="K29" s="22">
        <v>20</v>
      </c>
    </row>
    <row r="30" spans="10:14" x14ac:dyDescent="0.3">
      <c r="J30" s="22" t="s">
        <v>43</v>
      </c>
      <c r="K30" s="22">
        <v>25</v>
      </c>
    </row>
    <row r="31" spans="10:14" x14ac:dyDescent="0.3">
      <c r="J31" s="22" t="s">
        <v>39</v>
      </c>
      <c r="K31" s="22">
        <v>50</v>
      </c>
    </row>
    <row r="32" spans="10:14" x14ac:dyDescent="0.3">
      <c r="J32" s="22" t="s">
        <v>44</v>
      </c>
      <c r="K32" s="22">
        <v>70</v>
      </c>
    </row>
    <row r="33" spans="10:11" x14ac:dyDescent="0.3">
      <c r="J33" s="22" t="s">
        <v>45</v>
      </c>
      <c r="K33" s="22">
        <v>400</v>
      </c>
    </row>
    <row r="34" spans="10:11" x14ac:dyDescent="0.3">
      <c r="J34" s="22" t="s">
        <v>27</v>
      </c>
      <c r="K34" s="22">
        <v>150</v>
      </c>
    </row>
    <row r="35" spans="10:11" x14ac:dyDescent="0.3">
      <c r="J35" s="22" t="s">
        <v>46</v>
      </c>
      <c r="K35" s="22">
        <v>250</v>
      </c>
    </row>
    <row r="36" spans="10:11" x14ac:dyDescent="0.3">
      <c r="J36" s="22" t="s">
        <v>47</v>
      </c>
      <c r="K36" s="22">
        <v>15</v>
      </c>
    </row>
    <row r="37" spans="10:11" x14ac:dyDescent="0.3">
      <c r="J37" s="22" t="s">
        <v>48</v>
      </c>
      <c r="K37" s="22">
        <v>350</v>
      </c>
    </row>
    <row r="38" spans="10:11" x14ac:dyDescent="0.3">
      <c r="J38" s="22" t="s">
        <v>49</v>
      </c>
      <c r="K38" s="22">
        <v>20</v>
      </c>
    </row>
    <row r="39" spans="10:11" x14ac:dyDescent="0.3">
      <c r="J39" s="22" t="s">
        <v>29</v>
      </c>
      <c r="K39" s="22">
        <v>15</v>
      </c>
    </row>
    <row r="40" spans="10:11" x14ac:dyDescent="0.3">
      <c r="J40" s="22" t="s">
        <v>46</v>
      </c>
      <c r="K40" s="22">
        <v>80</v>
      </c>
    </row>
    <row r="41" spans="10:11" x14ac:dyDescent="0.3">
      <c r="J41" s="22" t="s">
        <v>50</v>
      </c>
      <c r="K41" s="22">
        <v>25</v>
      </c>
    </row>
    <row r="42" spans="10:11" x14ac:dyDescent="0.3">
      <c r="J42" s="22" t="s">
        <v>51</v>
      </c>
      <c r="K42" s="22">
        <v>100</v>
      </c>
    </row>
    <row r="43" spans="10:11" x14ac:dyDescent="0.3">
      <c r="J43" s="22" t="s">
        <v>31</v>
      </c>
      <c r="K43" s="22">
        <v>50</v>
      </c>
    </row>
    <row r="44" spans="10:11" ht="19.5" thickBot="1" x14ac:dyDescent="0.35">
      <c r="K44" s="21"/>
    </row>
    <row r="45" spans="10:11" ht="19.5" thickTop="1" x14ac:dyDescent="0.3"/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44FB-A05F-4EF4-A1BF-0C2371B665AD}">
  <sheetPr>
    <tabColor theme="4" tint="0.59999389629810485"/>
  </sheetPr>
  <dimension ref="J4:Q46"/>
  <sheetViews>
    <sheetView topLeftCell="I34" workbookViewId="0">
      <selection activeCell="M17" sqref="M17"/>
    </sheetView>
  </sheetViews>
  <sheetFormatPr baseColWidth="10" defaultRowHeight="18.75" x14ac:dyDescent="0.3"/>
  <cols>
    <col min="1" max="9" width="11.42578125" style="19"/>
    <col min="10" max="10" width="11.42578125" style="19" customWidth="1"/>
    <col min="11" max="11" width="21.5703125" style="19" customWidth="1"/>
    <col min="12" max="12" width="17.28515625" style="19" customWidth="1"/>
    <col min="13" max="13" width="11.42578125" style="19"/>
    <col min="14" max="14" width="26.85546875" style="19" customWidth="1"/>
    <col min="15" max="15" width="17.7109375" style="19" customWidth="1"/>
    <col min="16" max="16" width="5.5703125" style="19" customWidth="1"/>
    <col min="17" max="17" width="24.28515625" style="19" customWidth="1"/>
    <col min="18" max="18" width="13.85546875" style="19" customWidth="1"/>
    <col min="19" max="16384" width="11.42578125" style="19"/>
  </cols>
  <sheetData>
    <row r="4" spans="10:17" x14ac:dyDescent="0.3">
      <c r="K4" s="20" t="s">
        <v>137</v>
      </c>
      <c r="L4" s="20" t="s">
        <v>52</v>
      </c>
      <c r="N4" s="23" t="s">
        <v>53</v>
      </c>
      <c r="O4" s="23" t="s">
        <v>54</v>
      </c>
    </row>
    <row r="5" spans="10:17" x14ac:dyDescent="0.3">
      <c r="J5" s="19">
        <v>1</v>
      </c>
      <c r="K5" s="55" t="s">
        <v>26</v>
      </c>
      <c r="L5" s="54">
        <v>50</v>
      </c>
      <c r="N5" s="18" t="s">
        <v>26</v>
      </c>
      <c r="O5" s="18">
        <f>COUNTIF(K5:K44,"=Pan")</f>
        <v>5</v>
      </c>
      <c r="Q5" s="19">
        <f>COUNTIF(L5:L44,"&gt;=50")</f>
        <v>25</v>
      </c>
    </row>
    <row r="6" spans="10:17" x14ac:dyDescent="0.3">
      <c r="J6" s="19">
        <v>2</v>
      </c>
      <c r="K6" s="55" t="s">
        <v>27</v>
      </c>
      <c r="L6" s="55">
        <v>25</v>
      </c>
      <c r="N6" s="18" t="s">
        <v>28</v>
      </c>
      <c r="O6" s="18" t="s">
        <v>380</v>
      </c>
    </row>
    <row r="7" spans="10:17" x14ac:dyDescent="0.3">
      <c r="J7" s="19">
        <v>3</v>
      </c>
      <c r="K7" s="55" t="s">
        <v>28</v>
      </c>
      <c r="L7" s="55">
        <v>35</v>
      </c>
      <c r="N7" s="18" t="s">
        <v>49</v>
      </c>
      <c r="O7" s="18"/>
    </row>
    <row r="8" spans="10:17" x14ac:dyDescent="0.3">
      <c r="J8" s="19">
        <v>4</v>
      </c>
      <c r="K8" s="55" t="s">
        <v>29</v>
      </c>
      <c r="L8" s="55">
        <v>15</v>
      </c>
      <c r="N8" s="18" t="s">
        <v>31</v>
      </c>
      <c r="O8" s="18"/>
    </row>
    <row r="9" spans="10:17" ht="19.5" thickBot="1" x14ac:dyDescent="0.35">
      <c r="J9" s="19">
        <v>5</v>
      </c>
      <c r="K9" s="55" t="s">
        <v>26</v>
      </c>
      <c r="L9" s="55">
        <v>30</v>
      </c>
      <c r="N9" s="25" t="s">
        <v>61</v>
      </c>
      <c r="O9" s="31"/>
    </row>
    <row r="10" spans="10:17" ht="19.5" thickTop="1" x14ac:dyDescent="0.3">
      <c r="J10" s="19">
        <v>6</v>
      </c>
      <c r="K10" s="55" t="s">
        <v>30</v>
      </c>
      <c r="L10" s="55">
        <v>100</v>
      </c>
    </row>
    <row r="11" spans="10:17" x14ac:dyDescent="0.3">
      <c r="J11" s="19">
        <v>7</v>
      </c>
      <c r="K11" s="55" t="s">
        <v>31</v>
      </c>
      <c r="L11" s="55">
        <v>80</v>
      </c>
    </row>
    <row r="12" spans="10:17" x14ac:dyDescent="0.3">
      <c r="J12" s="19">
        <v>8</v>
      </c>
      <c r="K12" s="55" t="s">
        <v>32</v>
      </c>
      <c r="L12" s="55">
        <v>100</v>
      </c>
      <c r="N12" s="23" t="s">
        <v>62</v>
      </c>
      <c r="O12" s="30">
        <f>COUNT(L5:L44)</f>
        <v>40</v>
      </c>
    </row>
    <row r="13" spans="10:17" x14ac:dyDescent="0.3">
      <c r="J13" s="19">
        <v>9</v>
      </c>
      <c r="K13" s="55" t="s">
        <v>33</v>
      </c>
      <c r="L13" s="54">
        <v>50</v>
      </c>
      <c r="N13" s="27"/>
      <c r="O13" s="27"/>
    </row>
    <row r="14" spans="10:17" x14ac:dyDescent="0.3">
      <c r="J14" s="19">
        <v>10</v>
      </c>
      <c r="K14" s="55" t="s">
        <v>27</v>
      </c>
      <c r="L14" s="55">
        <v>25</v>
      </c>
      <c r="N14" s="27"/>
      <c r="O14" s="27"/>
    </row>
    <row r="15" spans="10:17" x14ac:dyDescent="0.3">
      <c r="J15" s="19">
        <v>11</v>
      </c>
      <c r="K15" s="55" t="s">
        <v>34</v>
      </c>
      <c r="L15" s="54">
        <v>50</v>
      </c>
      <c r="N15" s="27"/>
      <c r="O15" s="27">
        <f>COUNT(L5:L44)</f>
        <v>40</v>
      </c>
    </row>
    <row r="16" spans="10:17" x14ac:dyDescent="0.3">
      <c r="J16" s="19">
        <v>12</v>
      </c>
      <c r="K16" s="55" t="s">
        <v>35</v>
      </c>
      <c r="L16" s="54">
        <v>50</v>
      </c>
      <c r="N16" s="27"/>
      <c r="O16" s="27">
        <f>COUNT(L5:L44)</f>
        <v>40</v>
      </c>
    </row>
    <row r="17" spans="10:15" x14ac:dyDescent="0.3">
      <c r="J17" s="19">
        <v>13</v>
      </c>
      <c r="K17" s="55" t="s">
        <v>36</v>
      </c>
      <c r="L17" s="55">
        <v>10</v>
      </c>
      <c r="N17" s="28"/>
      <c r="O17" s="29"/>
    </row>
    <row r="18" spans="10:15" x14ac:dyDescent="0.3">
      <c r="J18" s="19">
        <v>14</v>
      </c>
      <c r="K18" s="55" t="s">
        <v>37</v>
      </c>
      <c r="L18" s="55">
        <v>20</v>
      </c>
      <c r="N18" s="27"/>
      <c r="O18" s="27"/>
    </row>
    <row r="19" spans="10:15" x14ac:dyDescent="0.3">
      <c r="J19" s="19">
        <v>15</v>
      </c>
      <c r="K19" s="55" t="s">
        <v>26</v>
      </c>
      <c r="L19" s="54">
        <v>50</v>
      </c>
    </row>
    <row r="20" spans="10:15" x14ac:dyDescent="0.3">
      <c r="J20" s="19">
        <v>16</v>
      </c>
      <c r="K20" s="55" t="s">
        <v>28</v>
      </c>
      <c r="L20" s="55">
        <v>70</v>
      </c>
    </row>
    <row r="21" spans="10:15" x14ac:dyDescent="0.3">
      <c r="J21" s="19">
        <v>17</v>
      </c>
      <c r="K21" s="55" t="s">
        <v>29</v>
      </c>
      <c r="L21" s="55">
        <v>25</v>
      </c>
    </row>
    <row r="22" spans="10:15" x14ac:dyDescent="0.3">
      <c r="J22" s="19">
        <v>18</v>
      </c>
      <c r="K22" s="55" t="s">
        <v>38</v>
      </c>
      <c r="L22" s="55">
        <v>100</v>
      </c>
    </row>
    <row r="23" spans="10:15" x14ac:dyDescent="0.3">
      <c r="J23" s="19">
        <v>19</v>
      </c>
      <c r="K23" s="55" t="s">
        <v>39</v>
      </c>
      <c r="L23" s="54">
        <v>50</v>
      </c>
    </row>
    <row r="24" spans="10:15" x14ac:dyDescent="0.3">
      <c r="J24" s="19">
        <v>20</v>
      </c>
      <c r="K24" s="55" t="s">
        <v>40</v>
      </c>
      <c r="L24" s="55">
        <v>20</v>
      </c>
    </row>
    <row r="25" spans="10:15" x14ac:dyDescent="0.3">
      <c r="J25" s="19">
        <v>21</v>
      </c>
      <c r="K25" s="55" t="s">
        <v>30</v>
      </c>
      <c r="L25" s="55">
        <v>150</v>
      </c>
    </row>
    <row r="26" spans="10:15" x14ac:dyDescent="0.3">
      <c r="J26" s="19">
        <v>22</v>
      </c>
      <c r="K26" s="55" t="s">
        <v>41</v>
      </c>
      <c r="L26" s="55">
        <v>60</v>
      </c>
    </row>
    <row r="27" spans="10:15" x14ac:dyDescent="0.3">
      <c r="J27" s="19">
        <v>23</v>
      </c>
      <c r="K27" s="55" t="s">
        <v>30</v>
      </c>
      <c r="L27" s="55">
        <v>75</v>
      </c>
    </row>
    <row r="28" spans="10:15" x14ac:dyDescent="0.3">
      <c r="J28" s="19">
        <v>24</v>
      </c>
      <c r="K28" s="55" t="s">
        <v>42</v>
      </c>
      <c r="L28" s="55">
        <v>80</v>
      </c>
    </row>
    <row r="29" spans="10:15" x14ac:dyDescent="0.3">
      <c r="J29" s="19">
        <v>25</v>
      </c>
      <c r="K29" s="55" t="s">
        <v>36</v>
      </c>
      <c r="L29" s="55">
        <v>20</v>
      </c>
    </row>
    <row r="30" spans="10:15" x14ac:dyDescent="0.3">
      <c r="J30" s="19">
        <v>26</v>
      </c>
      <c r="K30" s="55" t="s">
        <v>43</v>
      </c>
      <c r="L30" s="55">
        <v>25</v>
      </c>
    </row>
    <row r="31" spans="10:15" x14ac:dyDescent="0.3">
      <c r="J31" s="19">
        <v>27</v>
      </c>
      <c r="K31" s="55" t="s">
        <v>39</v>
      </c>
      <c r="L31" s="54">
        <v>50</v>
      </c>
    </row>
    <row r="32" spans="10:15" x14ac:dyDescent="0.3">
      <c r="J32" s="19">
        <v>28</v>
      </c>
      <c r="K32" s="55" t="s">
        <v>26</v>
      </c>
      <c r="L32" s="55">
        <v>70</v>
      </c>
    </row>
    <row r="33" spans="10:12" x14ac:dyDescent="0.3">
      <c r="J33" s="19">
        <v>29</v>
      </c>
      <c r="K33" s="55" t="s">
        <v>45</v>
      </c>
      <c r="L33" s="55">
        <v>400</v>
      </c>
    </row>
    <row r="34" spans="10:12" x14ac:dyDescent="0.3">
      <c r="J34" s="19">
        <v>30</v>
      </c>
      <c r="K34" s="55" t="s">
        <v>27</v>
      </c>
      <c r="L34" s="55">
        <v>150</v>
      </c>
    </row>
    <row r="35" spans="10:12" x14ac:dyDescent="0.3">
      <c r="J35" s="19">
        <v>31</v>
      </c>
      <c r="K35" s="55" t="s">
        <v>46</v>
      </c>
      <c r="L35" s="55">
        <v>250</v>
      </c>
    </row>
    <row r="36" spans="10:12" x14ac:dyDescent="0.3">
      <c r="J36" s="19">
        <v>32</v>
      </c>
      <c r="K36" s="55" t="s">
        <v>47</v>
      </c>
      <c r="L36" s="55">
        <v>15</v>
      </c>
    </row>
    <row r="37" spans="10:12" x14ac:dyDescent="0.3">
      <c r="J37" s="19">
        <v>33</v>
      </c>
      <c r="K37" s="55" t="s">
        <v>48</v>
      </c>
      <c r="L37" s="55">
        <v>350</v>
      </c>
    </row>
    <row r="38" spans="10:12" x14ac:dyDescent="0.3">
      <c r="J38" s="19">
        <v>34</v>
      </c>
      <c r="K38" s="55" t="s">
        <v>49</v>
      </c>
      <c r="L38" s="55">
        <v>20</v>
      </c>
    </row>
    <row r="39" spans="10:12" x14ac:dyDescent="0.3">
      <c r="J39" s="19">
        <v>35</v>
      </c>
      <c r="K39" s="55" t="s">
        <v>29</v>
      </c>
      <c r="L39" s="55">
        <v>15</v>
      </c>
    </row>
    <row r="40" spans="10:12" x14ac:dyDescent="0.3">
      <c r="J40" s="19">
        <v>36</v>
      </c>
      <c r="K40" s="55" t="s">
        <v>30</v>
      </c>
      <c r="L40" s="55">
        <v>80</v>
      </c>
    </row>
    <row r="41" spans="10:12" x14ac:dyDescent="0.3">
      <c r="J41" s="19">
        <v>37</v>
      </c>
      <c r="K41" s="55" t="s">
        <v>26</v>
      </c>
      <c r="L41" s="54">
        <v>50</v>
      </c>
    </row>
    <row r="42" spans="10:12" x14ac:dyDescent="0.3">
      <c r="J42" s="19">
        <v>38</v>
      </c>
      <c r="K42" s="55" t="s">
        <v>50</v>
      </c>
      <c r="L42" s="55">
        <v>25</v>
      </c>
    </row>
    <row r="43" spans="10:12" x14ac:dyDescent="0.3">
      <c r="J43" s="19">
        <v>39</v>
      </c>
      <c r="K43" s="55" t="s">
        <v>51</v>
      </c>
      <c r="L43" s="55">
        <v>100</v>
      </c>
    </row>
    <row r="44" spans="10:12" x14ac:dyDescent="0.3">
      <c r="J44" s="19">
        <v>40</v>
      </c>
      <c r="K44" s="55" t="s">
        <v>31</v>
      </c>
      <c r="L44" s="54">
        <v>50</v>
      </c>
    </row>
    <row r="45" spans="10:12" ht="19.5" thickBot="1" x14ac:dyDescent="0.35">
      <c r="L45" s="21"/>
    </row>
    <row r="46" spans="10:12" ht="19.5" thickTop="1" x14ac:dyDescent="0.3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D829-29FC-4CD2-B8CF-8F0DBCD2D5AA}">
  <dimension ref="B3:G50"/>
  <sheetViews>
    <sheetView workbookViewId="0">
      <selection activeCell="G16" sqref="G16"/>
    </sheetView>
  </sheetViews>
  <sheetFormatPr baseColWidth="10" defaultRowHeight="15" x14ac:dyDescent="0.25"/>
  <cols>
    <col min="2" max="2" width="6.7109375" customWidth="1"/>
    <col min="3" max="3" width="14.28515625" customWidth="1"/>
    <col min="4" max="4" width="11.7109375" customWidth="1"/>
    <col min="5" max="5" width="20.140625" customWidth="1"/>
    <col min="6" max="6" width="16" customWidth="1"/>
    <col min="7" max="7" width="25.28515625" customWidth="1"/>
  </cols>
  <sheetData>
    <row r="3" spans="2:7" x14ac:dyDescent="0.25">
      <c r="B3" s="94" t="s">
        <v>0</v>
      </c>
      <c r="C3" s="95" t="s">
        <v>240</v>
      </c>
      <c r="D3" s="95" t="s">
        <v>241</v>
      </c>
      <c r="E3" s="95" t="s">
        <v>242</v>
      </c>
      <c r="F3" s="95" t="s">
        <v>243</v>
      </c>
      <c r="G3" s="95" t="s">
        <v>387</v>
      </c>
    </row>
    <row r="4" spans="2:7" s="118" customFormat="1" x14ac:dyDescent="0.25">
      <c r="B4" s="115">
        <v>1</v>
      </c>
      <c r="C4" s="115" t="s">
        <v>244</v>
      </c>
      <c r="D4" s="116">
        <v>25</v>
      </c>
      <c r="E4" s="115" t="s">
        <v>245</v>
      </c>
      <c r="F4" s="117" t="s">
        <v>246</v>
      </c>
      <c r="G4" s="115" t="s">
        <v>384</v>
      </c>
    </row>
    <row r="5" spans="2:7" s="118" customFormat="1" x14ac:dyDescent="0.25">
      <c r="B5" s="115">
        <f>B4+1</f>
        <v>2</v>
      </c>
      <c r="C5" s="115" t="s">
        <v>244</v>
      </c>
      <c r="D5" s="116">
        <v>56</v>
      </c>
      <c r="E5" s="115" t="s">
        <v>247</v>
      </c>
      <c r="F5" s="115" t="s">
        <v>248</v>
      </c>
      <c r="G5" s="115" t="s">
        <v>384</v>
      </c>
    </row>
    <row r="6" spans="2:7" s="118" customFormat="1" x14ac:dyDescent="0.25">
      <c r="B6" s="115">
        <f t="shared" ref="B6:B33" si="0">B5+1</f>
        <v>3</v>
      </c>
      <c r="C6" s="115" t="s">
        <v>249</v>
      </c>
      <c r="D6" s="116">
        <v>35</v>
      </c>
      <c r="E6" s="115" t="s">
        <v>245</v>
      </c>
      <c r="F6" s="115" t="s">
        <v>248</v>
      </c>
      <c r="G6" s="115" t="s">
        <v>386</v>
      </c>
    </row>
    <row r="7" spans="2:7" s="118" customFormat="1" x14ac:dyDescent="0.25">
      <c r="B7" s="115">
        <f t="shared" si="0"/>
        <v>4</v>
      </c>
      <c r="C7" s="115" t="s">
        <v>244</v>
      </c>
      <c r="D7" s="116">
        <v>40</v>
      </c>
      <c r="E7" s="115" t="s">
        <v>250</v>
      </c>
      <c r="F7" s="115" t="s">
        <v>248</v>
      </c>
      <c r="G7" s="115" t="s">
        <v>384</v>
      </c>
    </row>
    <row r="8" spans="2:7" s="118" customFormat="1" x14ac:dyDescent="0.25">
      <c r="B8" s="115">
        <f t="shared" si="0"/>
        <v>5</v>
      </c>
      <c r="C8" s="115" t="s">
        <v>249</v>
      </c>
      <c r="D8" s="116">
        <v>27</v>
      </c>
      <c r="E8" s="115" t="s">
        <v>245</v>
      </c>
      <c r="F8" s="115" t="s">
        <v>248</v>
      </c>
      <c r="G8" s="115" t="s">
        <v>384</v>
      </c>
    </row>
    <row r="9" spans="2:7" s="118" customFormat="1" x14ac:dyDescent="0.25">
      <c r="B9" s="115">
        <f t="shared" si="0"/>
        <v>6</v>
      </c>
      <c r="C9" s="115" t="s">
        <v>244</v>
      </c>
      <c r="D9" s="116">
        <v>18</v>
      </c>
      <c r="E9" s="115" t="s">
        <v>251</v>
      </c>
      <c r="F9" s="115" t="s">
        <v>246</v>
      </c>
      <c r="G9" s="115" t="s">
        <v>386</v>
      </c>
    </row>
    <row r="10" spans="2:7" s="118" customFormat="1" x14ac:dyDescent="0.25">
      <c r="B10" s="115">
        <f t="shared" si="0"/>
        <v>7</v>
      </c>
      <c r="C10" s="115" t="s">
        <v>249</v>
      </c>
      <c r="D10" s="116">
        <v>22</v>
      </c>
      <c r="E10" s="115" t="s">
        <v>251</v>
      </c>
      <c r="F10" s="115" t="s">
        <v>246</v>
      </c>
      <c r="G10" s="115" t="s">
        <v>386</v>
      </c>
    </row>
    <row r="11" spans="2:7" s="118" customFormat="1" x14ac:dyDescent="0.25">
      <c r="B11" s="115">
        <f t="shared" si="0"/>
        <v>8</v>
      </c>
      <c r="C11" s="115" t="s">
        <v>249</v>
      </c>
      <c r="D11" s="116">
        <v>38</v>
      </c>
      <c r="E11" s="115" t="s">
        <v>245</v>
      </c>
      <c r="F11" s="115" t="s">
        <v>248</v>
      </c>
      <c r="G11" s="115" t="s">
        <v>384</v>
      </c>
    </row>
    <row r="12" spans="2:7" s="118" customFormat="1" x14ac:dyDescent="0.25">
      <c r="B12" s="115">
        <f t="shared" si="0"/>
        <v>9</v>
      </c>
      <c r="C12" s="115" t="s">
        <v>249</v>
      </c>
      <c r="D12" s="116">
        <v>27</v>
      </c>
      <c r="E12" s="115" t="s">
        <v>245</v>
      </c>
      <c r="F12" s="115" t="s">
        <v>246</v>
      </c>
      <c r="G12" s="115" t="s">
        <v>386</v>
      </c>
    </row>
    <row r="13" spans="2:7" s="118" customFormat="1" x14ac:dyDescent="0.25">
      <c r="B13" s="115">
        <f t="shared" si="0"/>
        <v>10</v>
      </c>
      <c r="C13" s="115" t="s">
        <v>244</v>
      </c>
      <c r="D13" s="116">
        <v>37</v>
      </c>
      <c r="E13" s="115" t="s">
        <v>245</v>
      </c>
      <c r="F13" s="115" t="s">
        <v>248</v>
      </c>
      <c r="G13" s="115" t="s">
        <v>384</v>
      </c>
    </row>
    <row r="14" spans="2:7" s="118" customFormat="1" x14ac:dyDescent="0.25">
      <c r="B14" s="115">
        <f t="shared" si="0"/>
        <v>11</v>
      </c>
      <c r="C14" s="115" t="s">
        <v>249</v>
      </c>
      <c r="D14" s="116">
        <v>36</v>
      </c>
      <c r="E14" s="115" t="s">
        <v>245</v>
      </c>
      <c r="F14" s="115" t="s">
        <v>248</v>
      </c>
      <c r="G14" s="115" t="s">
        <v>386</v>
      </c>
    </row>
    <row r="15" spans="2:7" s="118" customFormat="1" x14ac:dyDescent="0.25">
      <c r="B15" s="115">
        <f t="shared" si="0"/>
        <v>12</v>
      </c>
      <c r="C15" s="115" t="s">
        <v>244</v>
      </c>
      <c r="D15" s="116">
        <v>35</v>
      </c>
      <c r="E15" s="115" t="s">
        <v>245</v>
      </c>
      <c r="F15" s="115" t="s">
        <v>248</v>
      </c>
      <c r="G15" s="115" t="s">
        <v>384</v>
      </c>
    </row>
    <row r="16" spans="2:7" s="118" customFormat="1" x14ac:dyDescent="0.25">
      <c r="B16" s="115">
        <f t="shared" si="0"/>
        <v>13</v>
      </c>
      <c r="C16" s="115" t="s">
        <v>249</v>
      </c>
      <c r="D16" s="116">
        <v>34</v>
      </c>
      <c r="E16" s="115" t="s">
        <v>245</v>
      </c>
      <c r="F16" s="115" t="s">
        <v>248</v>
      </c>
      <c r="G16" s="115" t="s">
        <v>384</v>
      </c>
    </row>
    <row r="17" spans="2:7" s="118" customFormat="1" x14ac:dyDescent="0.25">
      <c r="B17" s="115">
        <f t="shared" si="0"/>
        <v>14</v>
      </c>
      <c r="C17" s="115" t="s">
        <v>244</v>
      </c>
      <c r="D17" s="116">
        <v>32</v>
      </c>
      <c r="E17" s="115" t="s">
        <v>245</v>
      </c>
      <c r="F17" s="115" t="s">
        <v>248</v>
      </c>
      <c r="G17" s="115" t="s">
        <v>384</v>
      </c>
    </row>
    <row r="18" spans="2:7" s="118" customFormat="1" x14ac:dyDescent="0.25">
      <c r="B18" s="115">
        <f t="shared" si="0"/>
        <v>15</v>
      </c>
      <c r="C18" s="115" t="s">
        <v>249</v>
      </c>
      <c r="D18" s="116">
        <v>33</v>
      </c>
      <c r="E18" s="115" t="s">
        <v>245</v>
      </c>
      <c r="F18" s="115" t="s">
        <v>246</v>
      </c>
      <c r="G18" s="115" t="s">
        <v>384</v>
      </c>
    </row>
    <row r="19" spans="2:7" s="118" customFormat="1" x14ac:dyDescent="0.25">
      <c r="B19" s="115">
        <f t="shared" si="0"/>
        <v>16</v>
      </c>
      <c r="C19" s="115" t="s">
        <v>244</v>
      </c>
      <c r="D19" s="116">
        <v>31</v>
      </c>
      <c r="E19" s="115" t="s">
        <v>245</v>
      </c>
      <c r="F19" s="115" t="s">
        <v>246</v>
      </c>
      <c r="G19" s="115" t="s">
        <v>384</v>
      </c>
    </row>
    <row r="20" spans="2:7" s="118" customFormat="1" x14ac:dyDescent="0.25">
      <c r="B20" s="115">
        <f t="shared" si="0"/>
        <v>17</v>
      </c>
      <c r="C20" s="115" t="s">
        <v>244</v>
      </c>
      <c r="D20" s="116">
        <v>30</v>
      </c>
      <c r="E20" s="115" t="s">
        <v>245</v>
      </c>
      <c r="F20" s="115" t="s">
        <v>248</v>
      </c>
      <c r="G20" s="115" t="s">
        <v>384</v>
      </c>
    </row>
    <row r="21" spans="2:7" s="118" customFormat="1" x14ac:dyDescent="0.25">
      <c r="B21" s="115">
        <f t="shared" si="0"/>
        <v>18</v>
      </c>
      <c r="C21" s="115" t="s">
        <v>249</v>
      </c>
      <c r="D21" s="116">
        <v>58</v>
      </c>
      <c r="E21" s="115" t="s">
        <v>251</v>
      </c>
      <c r="F21" s="115" t="s">
        <v>248</v>
      </c>
      <c r="G21" s="115" t="s">
        <v>384</v>
      </c>
    </row>
    <row r="22" spans="2:7" s="118" customFormat="1" x14ac:dyDescent="0.25">
      <c r="B22" s="115">
        <f t="shared" si="0"/>
        <v>19</v>
      </c>
      <c r="C22" s="115" t="s">
        <v>249</v>
      </c>
      <c r="D22" s="116">
        <v>67</v>
      </c>
      <c r="E22" s="115" t="s">
        <v>251</v>
      </c>
      <c r="F22" s="115" t="s">
        <v>248</v>
      </c>
      <c r="G22" s="115" t="s">
        <v>384</v>
      </c>
    </row>
    <row r="23" spans="2:7" s="118" customFormat="1" x14ac:dyDescent="0.25">
      <c r="B23" s="115">
        <f t="shared" si="0"/>
        <v>20</v>
      </c>
      <c r="C23" s="115" t="s">
        <v>249</v>
      </c>
      <c r="D23" s="116">
        <v>21</v>
      </c>
      <c r="E23" s="115" t="s">
        <v>251</v>
      </c>
      <c r="F23" s="115" t="s">
        <v>246</v>
      </c>
      <c r="G23" s="115" t="s">
        <v>386</v>
      </c>
    </row>
    <row r="24" spans="2:7" s="118" customFormat="1" x14ac:dyDescent="0.25">
      <c r="B24" s="115">
        <f t="shared" si="0"/>
        <v>21</v>
      </c>
      <c r="C24" s="115" t="s">
        <v>249</v>
      </c>
      <c r="D24" s="116">
        <v>22</v>
      </c>
      <c r="E24" s="115" t="s">
        <v>245</v>
      </c>
      <c r="F24" s="115" t="s">
        <v>246</v>
      </c>
      <c r="G24" s="115" t="s">
        <v>384</v>
      </c>
    </row>
    <row r="25" spans="2:7" s="118" customFormat="1" x14ac:dyDescent="0.25">
      <c r="B25" s="115">
        <f t="shared" si="0"/>
        <v>22</v>
      </c>
      <c r="C25" s="115" t="s">
        <v>249</v>
      </c>
      <c r="D25" s="116">
        <v>37</v>
      </c>
      <c r="E25" s="115" t="s">
        <v>250</v>
      </c>
      <c r="F25" s="115" t="s">
        <v>248</v>
      </c>
      <c r="G25" s="115" t="s">
        <v>384</v>
      </c>
    </row>
    <row r="26" spans="2:7" s="118" customFormat="1" x14ac:dyDescent="0.25">
      <c r="B26" s="115">
        <f t="shared" si="0"/>
        <v>23</v>
      </c>
      <c r="C26" s="115" t="s">
        <v>244</v>
      </c>
      <c r="D26" s="116">
        <v>36</v>
      </c>
      <c r="E26" s="115" t="s">
        <v>250</v>
      </c>
      <c r="F26" s="115" t="s">
        <v>248</v>
      </c>
      <c r="G26" s="115" t="s">
        <v>386</v>
      </c>
    </row>
    <row r="27" spans="2:7" s="118" customFormat="1" x14ac:dyDescent="0.25">
      <c r="B27" s="115">
        <f t="shared" si="0"/>
        <v>24</v>
      </c>
      <c r="C27" s="115" t="s">
        <v>249</v>
      </c>
      <c r="D27" s="116">
        <v>31</v>
      </c>
      <c r="E27" s="115" t="s">
        <v>245</v>
      </c>
      <c r="F27" s="115" t="s">
        <v>246</v>
      </c>
      <c r="G27" s="115" t="s">
        <v>384</v>
      </c>
    </row>
    <row r="28" spans="2:7" s="118" customFormat="1" x14ac:dyDescent="0.25">
      <c r="B28" s="115">
        <f t="shared" si="0"/>
        <v>25</v>
      </c>
      <c r="C28" s="115" t="s">
        <v>249</v>
      </c>
      <c r="D28" s="116">
        <v>30</v>
      </c>
      <c r="E28" s="115" t="s">
        <v>245</v>
      </c>
      <c r="F28" s="115" t="s">
        <v>248</v>
      </c>
      <c r="G28" s="115" t="s">
        <v>384</v>
      </c>
    </row>
    <row r="29" spans="2:7" s="118" customFormat="1" x14ac:dyDescent="0.25">
      <c r="B29" s="115">
        <f t="shared" si="0"/>
        <v>26</v>
      </c>
      <c r="C29" s="115" t="s">
        <v>249</v>
      </c>
      <c r="D29" s="116">
        <v>32</v>
      </c>
      <c r="E29" s="115" t="s">
        <v>245</v>
      </c>
      <c r="F29" s="115" t="s">
        <v>248</v>
      </c>
      <c r="G29" s="115" t="s">
        <v>386</v>
      </c>
    </row>
    <row r="30" spans="2:7" s="118" customFormat="1" x14ac:dyDescent="0.25">
      <c r="B30" s="115">
        <f t="shared" si="0"/>
        <v>27</v>
      </c>
      <c r="C30" s="115" t="s">
        <v>249</v>
      </c>
      <c r="D30" s="116">
        <v>33</v>
      </c>
      <c r="E30" s="115" t="s">
        <v>251</v>
      </c>
      <c r="F30" s="115" t="s">
        <v>248</v>
      </c>
      <c r="G30" s="115" t="s">
        <v>386</v>
      </c>
    </row>
    <row r="31" spans="2:7" s="118" customFormat="1" x14ac:dyDescent="0.25">
      <c r="B31" s="115">
        <f t="shared" si="0"/>
        <v>28</v>
      </c>
      <c r="C31" s="115" t="s">
        <v>244</v>
      </c>
      <c r="D31" s="116">
        <v>34</v>
      </c>
      <c r="E31" s="115" t="s">
        <v>250</v>
      </c>
      <c r="F31" s="115" t="s">
        <v>246</v>
      </c>
      <c r="G31" s="115" t="s">
        <v>386</v>
      </c>
    </row>
    <row r="32" spans="2:7" s="118" customFormat="1" x14ac:dyDescent="0.25">
      <c r="B32" s="115">
        <f t="shared" si="0"/>
        <v>29</v>
      </c>
      <c r="C32" s="115" t="s">
        <v>249</v>
      </c>
      <c r="D32" s="116">
        <v>34</v>
      </c>
      <c r="E32" s="115" t="s">
        <v>245</v>
      </c>
      <c r="F32" s="115" t="s">
        <v>248</v>
      </c>
      <c r="G32" s="115" t="s">
        <v>384</v>
      </c>
    </row>
    <row r="33" spans="2:7" s="118" customFormat="1" x14ac:dyDescent="0.25">
      <c r="B33" s="115">
        <f t="shared" si="0"/>
        <v>30</v>
      </c>
      <c r="C33" s="115" t="s">
        <v>249</v>
      </c>
      <c r="D33" s="116">
        <v>30</v>
      </c>
      <c r="E33" s="115" t="s">
        <v>251</v>
      </c>
      <c r="F33" s="115" t="s">
        <v>246</v>
      </c>
      <c r="G33" s="115" t="s">
        <v>386</v>
      </c>
    </row>
    <row r="34" spans="2:7" x14ac:dyDescent="0.25">
      <c r="C34">
        <f>COUNTA(C4:C33)</f>
        <v>30</v>
      </c>
    </row>
    <row r="36" spans="2:7" x14ac:dyDescent="0.25">
      <c r="B36" t="s">
        <v>252</v>
      </c>
      <c r="D36">
        <f>COUNTIF(C4:C33,"Masculino")</f>
        <v>11</v>
      </c>
    </row>
    <row r="37" spans="2:7" x14ac:dyDescent="0.25">
      <c r="B37" t="s">
        <v>253</v>
      </c>
      <c r="D37">
        <f>COUNTIF(C4:C33,"Femenino")</f>
        <v>19</v>
      </c>
    </row>
    <row r="39" spans="2:7" x14ac:dyDescent="0.25">
      <c r="B39" t="s">
        <v>254</v>
      </c>
      <c r="D39">
        <f>COUNTIF(E4:E33,"Empleado")</f>
        <v>18</v>
      </c>
    </row>
    <row r="40" spans="2:7" x14ac:dyDescent="0.25">
      <c r="B40" t="s">
        <v>255</v>
      </c>
      <c r="D40">
        <f>COUNTIF(E4:E33,"Desempleado")</f>
        <v>7</v>
      </c>
    </row>
    <row r="49" spans="2:3" x14ac:dyDescent="0.25">
      <c r="B49" t="s">
        <v>385</v>
      </c>
      <c r="C49">
        <f>COUNTIFS(C4:C33,"Masculino",G4:G33,"Playa")</f>
        <v>8</v>
      </c>
    </row>
    <row r="50" spans="2:3" x14ac:dyDescent="0.25">
      <c r="B50" t="s">
        <v>256</v>
      </c>
      <c r="C50">
        <f>COUNTIFS(C4:C33,"Femenino",G4:G33,"Playa")</f>
        <v>11</v>
      </c>
    </row>
  </sheetData>
  <conditionalFormatting sqref="C4:C33">
    <cfRule type="containsText" dxfId="7" priority="3" operator="containsText" text="Femenino">
      <formula>NOT(ISERROR(SEARCH("Femenino",C4)))</formula>
    </cfRule>
    <cfRule type="containsText" dxfId="6" priority="4" operator="containsText" text="Femenino">
      <formula>NOT(ISERROR(SEARCH("Femenino",C4)))</formula>
    </cfRule>
    <cfRule type="containsText" dxfId="5" priority="5" operator="containsText" text="Masculino">
      <formula>NOT(ISERROR(SEARCH("Masculino",C4)))</formula>
    </cfRule>
    <cfRule type="containsText" dxfId="4" priority="6" operator="containsText" text="Masculino">
      <formula>NOT(ISERROR(SEARCH("Masculino",C4)))</formula>
    </cfRule>
  </conditionalFormatting>
  <conditionalFormatting sqref="F4:F33">
    <cfRule type="containsText" dxfId="3" priority="1" operator="containsText" text="Soltero">
      <formula>NOT(ISERROR(SEARCH("Soltero",F4)))</formula>
    </cfRule>
    <cfRule type="containsText" dxfId="2" priority="2" operator="containsText" text="Casado">
      <formula>NOT(ISERROR(SEARCH("Casado",F4)))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3C27-A625-4A1F-9ED9-40BD2C3DD63C}">
  <sheetPr>
    <tabColor theme="4" tint="0.59999389629810485"/>
  </sheetPr>
  <dimension ref="A2:H57"/>
  <sheetViews>
    <sheetView topLeftCell="A19" zoomScaleNormal="100" workbookViewId="0">
      <selection activeCell="G34" sqref="G34"/>
    </sheetView>
  </sheetViews>
  <sheetFormatPr baseColWidth="10" defaultColWidth="11.42578125" defaultRowHeight="15.75" x14ac:dyDescent="0.25"/>
  <cols>
    <col min="1" max="1" width="21.42578125" style="96" customWidth="1"/>
    <col min="2" max="2" width="13.7109375" style="96" bestFit="1" customWidth="1"/>
    <col min="3" max="3" width="12.85546875" style="96" customWidth="1"/>
    <col min="4" max="4" width="14.140625" style="96" customWidth="1"/>
    <col min="5" max="7" width="11.42578125" style="96"/>
    <col min="8" max="8" width="20" style="96" customWidth="1"/>
    <col min="9" max="16384" width="11.42578125" style="96"/>
  </cols>
  <sheetData>
    <row r="2" spans="1:8" ht="26.25" x14ac:dyDescent="0.4">
      <c r="A2" s="169" t="s">
        <v>257</v>
      </c>
      <c r="B2" s="169"/>
      <c r="C2" s="169"/>
      <c r="D2" s="169"/>
      <c r="E2" s="169"/>
      <c r="F2" s="169"/>
      <c r="G2" s="169"/>
      <c r="H2" s="169"/>
    </row>
    <row r="3" spans="1:8" ht="18.75" x14ac:dyDescent="0.3">
      <c r="A3" s="170" t="s">
        <v>258</v>
      </c>
      <c r="B3" s="170"/>
      <c r="C3" s="170"/>
      <c r="D3" s="170"/>
      <c r="E3" s="170"/>
      <c r="F3" s="170"/>
      <c r="G3" s="170"/>
      <c r="H3" s="170"/>
    </row>
    <row r="4" spans="1:8" x14ac:dyDescent="0.25">
      <c r="A4" s="97" t="s">
        <v>259</v>
      </c>
      <c r="B4" s="97" t="s">
        <v>240</v>
      </c>
      <c r="C4" s="97" t="s">
        <v>260</v>
      </c>
      <c r="D4" s="97" t="s">
        <v>261</v>
      </c>
      <c r="E4" s="97" t="s">
        <v>262</v>
      </c>
      <c r="F4" s="97" t="s">
        <v>263</v>
      </c>
      <c r="G4" s="97" t="s">
        <v>264</v>
      </c>
      <c r="H4" s="97" t="s">
        <v>265</v>
      </c>
    </row>
    <row r="5" spans="1:8" x14ac:dyDescent="0.25">
      <c r="A5" s="98" t="s">
        <v>266</v>
      </c>
      <c r="B5" s="98" t="s">
        <v>249</v>
      </c>
      <c r="C5" s="99">
        <v>4</v>
      </c>
      <c r="D5" s="99">
        <v>0</v>
      </c>
      <c r="E5" s="99">
        <v>2</v>
      </c>
      <c r="F5" s="99">
        <v>2</v>
      </c>
      <c r="G5" s="99">
        <v>2013</v>
      </c>
      <c r="H5" s="98" t="s">
        <v>267</v>
      </c>
    </row>
    <row r="6" spans="1:8" x14ac:dyDescent="0.25">
      <c r="A6" s="98" t="s">
        <v>268</v>
      </c>
      <c r="B6" s="98" t="s">
        <v>244</v>
      </c>
      <c r="C6" s="99">
        <v>10</v>
      </c>
      <c r="D6" s="99">
        <v>4</v>
      </c>
      <c r="E6" s="99">
        <v>5</v>
      </c>
      <c r="F6" s="99">
        <v>1</v>
      </c>
      <c r="G6" s="99">
        <v>2016</v>
      </c>
      <c r="H6" s="98" t="s">
        <v>269</v>
      </c>
    </row>
    <row r="7" spans="1:8" x14ac:dyDescent="0.25">
      <c r="A7" s="98" t="s">
        <v>270</v>
      </c>
      <c r="B7" s="98" t="s">
        <v>244</v>
      </c>
      <c r="C7" s="99">
        <v>6</v>
      </c>
      <c r="D7" s="99">
        <v>0</v>
      </c>
      <c r="E7" s="99">
        <v>5</v>
      </c>
      <c r="F7" s="99">
        <v>1</v>
      </c>
      <c r="G7" s="99">
        <v>2013</v>
      </c>
      <c r="H7" s="98" t="s">
        <v>269</v>
      </c>
    </row>
    <row r="8" spans="1:8" x14ac:dyDescent="0.25">
      <c r="A8" s="98" t="s">
        <v>271</v>
      </c>
      <c r="B8" s="98" t="s">
        <v>249</v>
      </c>
      <c r="C8" s="99">
        <v>16</v>
      </c>
      <c r="D8" s="99">
        <v>10</v>
      </c>
      <c r="E8" s="99">
        <v>5</v>
      </c>
      <c r="F8" s="99">
        <v>1</v>
      </c>
      <c r="G8" s="99">
        <v>2017</v>
      </c>
      <c r="H8" s="98" t="s">
        <v>272</v>
      </c>
    </row>
    <row r="9" spans="1:8" x14ac:dyDescent="0.25">
      <c r="A9" s="98" t="s">
        <v>273</v>
      </c>
      <c r="B9" s="98" t="s">
        <v>244</v>
      </c>
      <c r="C9" s="99">
        <v>5</v>
      </c>
      <c r="D9" s="99">
        <v>4</v>
      </c>
      <c r="E9" s="99">
        <v>1</v>
      </c>
      <c r="F9" s="99">
        <v>0</v>
      </c>
      <c r="G9" s="99">
        <v>2008</v>
      </c>
      <c r="H9" s="98" t="s">
        <v>274</v>
      </c>
    </row>
    <row r="10" spans="1:8" x14ac:dyDescent="0.25">
      <c r="A10" s="98" t="s">
        <v>275</v>
      </c>
      <c r="B10" s="98" t="s">
        <v>244</v>
      </c>
      <c r="C10" s="99">
        <v>10</v>
      </c>
      <c r="D10" s="99">
        <v>6</v>
      </c>
      <c r="E10" s="99">
        <v>3</v>
      </c>
      <c r="F10" s="99">
        <v>1</v>
      </c>
      <c r="G10" s="99">
        <v>2004</v>
      </c>
      <c r="H10" s="98" t="s">
        <v>276</v>
      </c>
    </row>
    <row r="11" spans="1:8" x14ac:dyDescent="0.25">
      <c r="A11" s="98" t="s">
        <v>277</v>
      </c>
      <c r="B11" s="98" t="s">
        <v>249</v>
      </c>
      <c r="C11" s="99">
        <v>4</v>
      </c>
      <c r="D11" s="99">
        <v>2</v>
      </c>
      <c r="E11" s="99">
        <v>1</v>
      </c>
      <c r="F11" s="99">
        <v>1</v>
      </c>
      <c r="G11" s="99">
        <v>1998</v>
      </c>
      <c r="H11" s="98" t="s">
        <v>278</v>
      </c>
    </row>
    <row r="12" spans="1:8" x14ac:dyDescent="0.25">
      <c r="A12" s="98" t="s">
        <v>279</v>
      </c>
      <c r="B12" s="98" t="s">
        <v>244</v>
      </c>
      <c r="C12" s="99">
        <v>7</v>
      </c>
      <c r="D12" s="99">
        <v>2</v>
      </c>
      <c r="E12" s="99">
        <v>3</v>
      </c>
      <c r="F12" s="99">
        <v>2</v>
      </c>
      <c r="G12" s="99">
        <v>2016</v>
      </c>
      <c r="H12" s="98" t="s">
        <v>276</v>
      </c>
    </row>
    <row r="13" spans="1:8" x14ac:dyDescent="0.25">
      <c r="A13" s="98" t="s">
        <v>280</v>
      </c>
      <c r="B13" s="98" t="s">
        <v>249</v>
      </c>
      <c r="C13" s="99">
        <v>7</v>
      </c>
      <c r="D13" s="99">
        <v>2</v>
      </c>
      <c r="E13" s="99">
        <v>3</v>
      </c>
      <c r="F13" s="99">
        <v>2</v>
      </c>
      <c r="G13" s="99">
        <v>2012</v>
      </c>
      <c r="H13" s="98" t="s">
        <v>281</v>
      </c>
    </row>
    <row r="14" spans="1:8" x14ac:dyDescent="0.25">
      <c r="A14" s="98" t="s">
        <v>282</v>
      </c>
      <c r="B14" s="98" t="s">
        <v>244</v>
      </c>
      <c r="C14" s="99">
        <v>11</v>
      </c>
      <c r="D14" s="99">
        <v>7</v>
      </c>
      <c r="E14" s="99">
        <v>1</v>
      </c>
      <c r="F14" s="99">
        <v>3</v>
      </c>
      <c r="G14" s="99">
        <v>2014</v>
      </c>
      <c r="H14" s="98" t="s">
        <v>276</v>
      </c>
    </row>
    <row r="15" spans="1:8" x14ac:dyDescent="0.25">
      <c r="A15" s="98" t="s">
        <v>283</v>
      </c>
      <c r="B15" s="98" t="s">
        <v>244</v>
      </c>
      <c r="C15" s="99">
        <v>8</v>
      </c>
      <c r="D15" s="99">
        <v>5</v>
      </c>
      <c r="E15" s="99">
        <v>3</v>
      </c>
      <c r="F15" s="99">
        <v>0</v>
      </c>
      <c r="G15" s="99">
        <v>2009</v>
      </c>
      <c r="H15" s="98" t="s">
        <v>284</v>
      </c>
    </row>
    <row r="16" spans="1:8" x14ac:dyDescent="0.25">
      <c r="A16" s="98" t="s">
        <v>285</v>
      </c>
      <c r="B16" s="98" t="s">
        <v>249</v>
      </c>
      <c r="C16" s="99">
        <v>5</v>
      </c>
      <c r="D16" s="99">
        <v>2</v>
      </c>
      <c r="E16" s="99">
        <v>1</v>
      </c>
      <c r="F16" s="99">
        <v>1</v>
      </c>
      <c r="G16" s="99">
        <v>2014</v>
      </c>
      <c r="H16" s="98" t="s">
        <v>269</v>
      </c>
    </row>
    <row r="17" spans="1:8" x14ac:dyDescent="0.25">
      <c r="A17" s="98" t="s">
        <v>286</v>
      </c>
      <c r="B17" s="98" t="s">
        <v>244</v>
      </c>
      <c r="C17" s="99">
        <v>7</v>
      </c>
      <c r="D17" s="99">
        <v>1</v>
      </c>
      <c r="E17" s="99">
        <v>4</v>
      </c>
      <c r="F17" s="99">
        <v>2</v>
      </c>
      <c r="G17" s="99">
        <v>2014</v>
      </c>
      <c r="H17" s="98" t="s">
        <v>287</v>
      </c>
    </row>
    <row r="18" spans="1:8" x14ac:dyDescent="0.25">
      <c r="A18" s="98" t="s">
        <v>288</v>
      </c>
      <c r="B18" s="98" t="s">
        <v>244</v>
      </c>
      <c r="C18" s="99">
        <v>4</v>
      </c>
      <c r="D18" s="99">
        <v>0</v>
      </c>
      <c r="E18" s="99">
        <v>0</v>
      </c>
      <c r="F18" s="99">
        <v>4</v>
      </c>
      <c r="G18" s="99">
        <v>2012</v>
      </c>
      <c r="H18" s="98" t="s">
        <v>287</v>
      </c>
    </row>
    <row r="19" spans="1:8" x14ac:dyDescent="0.25">
      <c r="A19" s="98" t="s">
        <v>289</v>
      </c>
      <c r="B19" s="98" t="s">
        <v>249</v>
      </c>
      <c r="C19" s="99">
        <v>8</v>
      </c>
      <c r="D19" s="99">
        <v>4</v>
      </c>
      <c r="E19" s="99">
        <v>1</v>
      </c>
      <c r="F19" s="99">
        <v>3</v>
      </c>
      <c r="G19" s="99">
        <v>2014</v>
      </c>
      <c r="H19" s="98" t="s">
        <v>287</v>
      </c>
    </row>
    <row r="20" spans="1:8" x14ac:dyDescent="0.25">
      <c r="A20" s="98" t="s">
        <v>290</v>
      </c>
      <c r="B20" s="98" t="s">
        <v>244</v>
      </c>
      <c r="C20" s="99">
        <v>10</v>
      </c>
      <c r="D20" s="99">
        <v>4</v>
      </c>
      <c r="E20" s="99">
        <v>5</v>
      </c>
      <c r="F20" s="99">
        <v>1</v>
      </c>
      <c r="G20" s="99">
        <v>2013</v>
      </c>
      <c r="H20" s="98" t="s">
        <v>284</v>
      </c>
    </row>
    <row r="21" spans="1:8" x14ac:dyDescent="0.25">
      <c r="A21" s="98" t="s">
        <v>291</v>
      </c>
      <c r="B21" s="98" t="s">
        <v>249</v>
      </c>
      <c r="C21" s="99">
        <v>6</v>
      </c>
      <c r="D21" s="99">
        <v>4</v>
      </c>
      <c r="E21" s="99">
        <v>1</v>
      </c>
      <c r="F21" s="99">
        <v>1</v>
      </c>
      <c r="G21" s="99">
        <v>2015</v>
      </c>
      <c r="H21" s="98" t="s">
        <v>292</v>
      </c>
    </row>
    <row r="22" spans="1:8" x14ac:dyDescent="0.25">
      <c r="A22" s="98" t="s">
        <v>293</v>
      </c>
      <c r="B22" s="98" t="s">
        <v>249</v>
      </c>
      <c r="C22" s="99">
        <v>6</v>
      </c>
      <c r="D22" s="99">
        <v>2</v>
      </c>
      <c r="E22" s="99">
        <v>3</v>
      </c>
      <c r="F22" s="99">
        <v>1</v>
      </c>
      <c r="G22" s="99">
        <v>1996</v>
      </c>
      <c r="H22" s="98" t="s">
        <v>269</v>
      </c>
    </row>
    <row r="23" spans="1:8" x14ac:dyDescent="0.25">
      <c r="A23" s="98" t="s">
        <v>294</v>
      </c>
      <c r="B23" s="98" t="s">
        <v>244</v>
      </c>
      <c r="C23" s="99">
        <v>10</v>
      </c>
      <c r="D23" s="99">
        <v>7</v>
      </c>
      <c r="E23" s="99">
        <v>2</v>
      </c>
      <c r="F23" s="99">
        <v>1</v>
      </c>
      <c r="G23" s="99">
        <v>2016</v>
      </c>
      <c r="H23" s="98" t="s">
        <v>284</v>
      </c>
    </row>
    <row r="24" spans="1:8" x14ac:dyDescent="0.25">
      <c r="A24" s="98" t="s">
        <v>295</v>
      </c>
      <c r="B24" s="98" t="s">
        <v>249</v>
      </c>
      <c r="C24" s="99">
        <v>10</v>
      </c>
      <c r="D24" s="99">
        <v>6</v>
      </c>
      <c r="E24" s="99">
        <v>4</v>
      </c>
      <c r="F24" s="99">
        <v>0</v>
      </c>
      <c r="G24" s="99">
        <v>2012</v>
      </c>
      <c r="H24" s="98" t="s">
        <v>296</v>
      </c>
    </row>
    <row r="25" spans="1:8" x14ac:dyDescent="0.25">
      <c r="A25" s="100" t="s">
        <v>297</v>
      </c>
      <c r="B25" s="100" t="s">
        <v>249</v>
      </c>
      <c r="C25" s="101">
        <v>12</v>
      </c>
      <c r="D25" s="101">
        <v>4</v>
      </c>
      <c r="E25" s="101">
        <v>7</v>
      </c>
      <c r="F25" s="101">
        <v>1</v>
      </c>
      <c r="G25" s="101">
        <v>2015</v>
      </c>
      <c r="H25" s="100" t="s">
        <v>296</v>
      </c>
    </row>
    <row r="26" spans="1:8" x14ac:dyDescent="0.25">
      <c r="C26" s="96">
        <f>SUM(C5:C25)</f>
        <v>166</v>
      </c>
    </row>
    <row r="28" spans="1:8" x14ac:dyDescent="0.25">
      <c r="A28" s="96" t="s">
        <v>298</v>
      </c>
    </row>
    <row r="29" spans="1:8" x14ac:dyDescent="0.25">
      <c r="A29" s="96" t="s">
        <v>299</v>
      </c>
      <c r="G29" s="96" t="s">
        <v>300</v>
      </c>
    </row>
    <row r="30" spans="1:8" x14ac:dyDescent="0.25">
      <c r="A30" s="96" t="s">
        <v>301</v>
      </c>
      <c r="G30" s="96" t="s">
        <v>302</v>
      </c>
    </row>
    <row r="31" spans="1:8" x14ac:dyDescent="0.25">
      <c r="A31" s="96" t="s">
        <v>303</v>
      </c>
      <c r="G31" s="96" t="s">
        <v>304</v>
      </c>
    </row>
    <row r="32" spans="1:8" x14ac:dyDescent="0.25">
      <c r="A32" s="96" t="s">
        <v>305</v>
      </c>
      <c r="G32" s="96" t="s">
        <v>306</v>
      </c>
    </row>
    <row r="33" spans="1:7" x14ac:dyDescent="0.25">
      <c r="A33" s="96" t="s">
        <v>307</v>
      </c>
      <c r="G33" s="96" t="s">
        <v>308</v>
      </c>
    </row>
    <row r="34" spans="1:7" x14ac:dyDescent="0.25">
      <c r="A34" s="96" t="s">
        <v>309</v>
      </c>
      <c r="G34" s="96" t="s">
        <v>310</v>
      </c>
    </row>
    <row r="38" spans="1:7" x14ac:dyDescent="0.25">
      <c r="A38" s="96" t="s">
        <v>311</v>
      </c>
      <c r="B38" s="96" t="s">
        <v>381</v>
      </c>
    </row>
    <row r="39" spans="1:7" x14ac:dyDescent="0.25">
      <c r="A39" s="96" t="s">
        <v>312</v>
      </c>
    </row>
    <row r="40" spans="1:7" x14ac:dyDescent="0.25">
      <c r="A40" s="96" t="s">
        <v>249</v>
      </c>
      <c r="B40" s="96">
        <f>COUNTIF(B5:B25,"Femenino")</f>
        <v>10</v>
      </c>
      <c r="C40" s="96" t="s">
        <v>377</v>
      </c>
    </row>
    <row r="41" spans="1:7" x14ac:dyDescent="0.25">
      <c r="A41" s="96" t="s">
        <v>244</v>
      </c>
      <c r="B41" s="96">
        <f>COUNTIF(B5:B25,"Masculino")</f>
        <v>11</v>
      </c>
    </row>
    <row r="42" spans="1:7" x14ac:dyDescent="0.25">
      <c r="A42" s="96" t="s">
        <v>313</v>
      </c>
      <c r="C42" s="96">
        <f>COUNTIF(H5:H25,"Pesas")</f>
        <v>4</v>
      </c>
    </row>
    <row r="43" spans="1:7" x14ac:dyDescent="0.25">
      <c r="A43" s="96" t="s">
        <v>314</v>
      </c>
      <c r="B43" s="96">
        <f>SUMIF(B5:B25,"Femenino",C5:C25)</f>
        <v>78</v>
      </c>
      <c r="C43" s="96" t="s">
        <v>382</v>
      </c>
    </row>
    <row r="44" spans="1:7" x14ac:dyDescent="0.25">
      <c r="A44" s="96" t="s">
        <v>315</v>
      </c>
      <c r="B44" s="96">
        <f>SUMIF(B5:B25,"Masculino",C5:C25)</f>
        <v>88</v>
      </c>
    </row>
    <row r="45" spans="1:7" x14ac:dyDescent="0.25">
      <c r="A45" s="96" t="s">
        <v>316</v>
      </c>
    </row>
    <row r="46" spans="1:7" x14ac:dyDescent="0.25">
      <c r="A46" s="96" t="s">
        <v>317</v>
      </c>
    </row>
    <row r="47" spans="1:7" x14ac:dyDescent="0.25">
      <c r="A47" s="102">
        <v>2016</v>
      </c>
      <c r="B47" s="96">
        <f>SUMIF(G5:G25,"2016",C5:C25)</f>
        <v>27</v>
      </c>
      <c r="C47" s="96" t="s">
        <v>376</v>
      </c>
    </row>
    <row r="48" spans="1:7" x14ac:dyDescent="0.25">
      <c r="A48" s="102">
        <v>2015</v>
      </c>
      <c r="B48" s="96">
        <f>SUMIF(G5:G25,"2015",C5:C25)</f>
        <v>18</v>
      </c>
      <c r="D48" s="96" t="s">
        <v>383</v>
      </c>
    </row>
    <row r="49" spans="1:3" x14ac:dyDescent="0.25">
      <c r="A49" s="102">
        <v>2014</v>
      </c>
      <c r="B49" s="96">
        <f>SUMIF(G5:G25,"2014",C5:C25)</f>
        <v>31</v>
      </c>
    </row>
    <row r="50" spans="1:3" x14ac:dyDescent="0.25">
      <c r="A50" s="102">
        <v>2012</v>
      </c>
      <c r="B50" s="96">
        <f>SUMIF(G5:G25,"2012",C5:C25)</f>
        <v>21</v>
      </c>
    </row>
    <row r="51" spans="1:3" x14ac:dyDescent="0.25">
      <c r="A51" s="102">
        <v>2013</v>
      </c>
      <c r="B51" s="96">
        <f>SUMIF(G5:G25,"2013",C5:C25)</f>
        <v>20</v>
      </c>
    </row>
    <row r="52" spans="1:3" x14ac:dyDescent="0.25">
      <c r="A52" s="96" t="s">
        <v>307</v>
      </c>
    </row>
    <row r="53" spans="1:3" x14ac:dyDescent="0.25">
      <c r="A53" s="96" t="s">
        <v>296</v>
      </c>
      <c r="B53" s="96">
        <f>SUMIF(H5:H25,"Gimnasia",C5:C25)</f>
        <v>22</v>
      </c>
      <c r="C53" s="96">
        <f>SUMIF(H5:H25,"Gimnasia",C5:C25)</f>
        <v>22</v>
      </c>
    </row>
    <row r="54" spans="1:3" x14ac:dyDescent="0.25">
      <c r="A54" s="96" t="s">
        <v>269</v>
      </c>
      <c r="B54" s="96">
        <f>SUMIF(H5:H25,"Pesas",C5:C25)</f>
        <v>27</v>
      </c>
    </row>
    <row r="55" spans="1:3" x14ac:dyDescent="0.25">
      <c r="A55" s="96" t="s">
        <v>287</v>
      </c>
      <c r="B55" s="96">
        <f>SUMIF(H5:H25,"Natacion",C5:C25)</f>
        <v>19</v>
      </c>
    </row>
    <row r="56" spans="1:3" x14ac:dyDescent="0.25">
      <c r="A56" s="96" t="s">
        <v>284</v>
      </c>
      <c r="B56" s="96">
        <f>SUMIF(H5:H24,"Tenis",C5:C25)</f>
        <v>28</v>
      </c>
    </row>
    <row r="57" spans="1:3" x14ac:dyDescent="0.25">
      <c r="A57" s="96" t="s">
        <v>300</v>
      </c>
    </row>
  </sheetData>
  <mergeCells count="2">
    <mergeCell ref="A2:H2"/>
    <mergeCell ref="A3:H3"/>
  </mergeCells>
  <conditionalFormatting sqref="B5:B25">
    <cfRule type="containsText" dxfId="1" priority="1" operator="containsText" text="Masculino">
      <formula>NOT(ISERROR(SEARCH("Masculino",B5)))</formula>
    </cfRule>
    <cfRule type="containsText" dxfId="0" priority="2" operator="containsText" text="Femenino">
      <formula>NOT(ISERROR(SEARCH("Femenino",B5)))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</vt:i4>
      </vt:variant>
    </vt:vector>
  </HeadingPairs>
  <TitlesOfParts>
    <vt:vector size="32" baseType="lpstr">
      <vt:lpstr>Operaciones Basicas Repaso (2)</vt:lpstr>
      <vt:lpstr>Formulas en Hojas de calculo</vt:lpstr>
      <vt:lpstr>Operaciones Basicas Repaso</vt:lpstr>
      <vt:lpstr>Operadores Aritmeticos</vt:lpstr>
      <vt:lpstr>Funcion en Excel</vt:lpstr>
      <vt:lpstr>Sumar Si</vt:lpstr>
      <vt:lpstr>Contar y Contar Si</vt:lpstr>
      <vt:lpstr>Contar si Simple</vt:lpstr>
      <vt:lpstr>Sumar.si,contar.si</vt:lpstr>
      <vt:lpstr>Max y Min</vt:lpstr>
      <vt:lpstr>Promedio y Promedio Si</vt:lpstr>
      <vt:lpstr>Calificacion Final</vt:lpstr>
      <vt:lpstr>Calificacion  (3)</vt:lpstr>
      <vt:lpstr>Si con formula</vt:lpstr>
      <vt:lpstr> </vt:lpstr>
      <vt:lpstr>Max si  y Min si )</vt:lpstr>
      <vt:lpstr>Funcion Cadena</vt:lpstr>
      <vt:lpstr>Producto</vt:lpstr>
      <vt:lpstr>Calificacion </vt:lpstr>
      <vt:lpstr>Calificacion  (2)</vt:lpstr>
      <vt:lpstr>Hoja10</vt:lpstr>
      <vt:lpstr>Funcion si()</vt:lpstr>
      <vt:lpstr>Funcion Y() con Si()</vt:lpstr>
      <vt:lpstr>Hoja2</vt:lpstr>
      <vt:lpstr>Hoja1</vt:lpstr>
      <vt:lpstr>Hoja6</vt:lpstr>
      <vt:lpstr>Hoja5</vt:lpstr>
      <vt:lpstr>Hoja7</vt:lpstr>
      <vt:lpstr>Impotadora ABC</vt:lpstr>
      <vt:lpstr>Hoja3</vt:lpstr>
      <vt:lpstr>Hoja4</vt:lpstr>
      <vt:lpstr>'Operadores Aritmeticos'!Área_de_impresión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AutoCad - Maestro</cp:lastModifiedBy>
  <cp:lastPrinted>2022-08-30T21:24:47Z</cp:lastPrinted>
  <dcterms:created xsi:type="dcterms:W3CDTF">2021-05-22T22:21:18Z</dcterms:created>
  <dcterms:modified xsi:type="dcterms:W3CDTF">2022-08-30T21:50:07Z</dcterms:modified>
</cp:coreProperties>
</file>