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9"/>
  <workbookPr/>
  <xr:revisionPtr revIDLastSave="1" documentId="11_621EFC3777121AC1EFF5AD3B623F6438D45C86AE" xr6:coauthVersionLast="47" xr6:coauthVersionMax="47" xr10:uidLastSave="{0A683A7E-0FA6-48F7-AE1E-63C3B1D62155}"/>
  <bookViews>
    <workbookView xWindow="0" yWindow="0" windowWidth="0" windowHeight="0" xr2:uid="{00000000-000D-0000-FFFF-FFFF00000000}"/>
  </bookViews>
  <sheets>
    <sheet name="Bill of Quantities" sheetId="1" r:id="rId1"/>
    <sheet name="BoreholeWell" sheetId="2" r:id="rId2"/>
    <sheet name="Well Details" sheetId="3" r:id="rId3"/>
    <sheet name="Pipes and Tapstands" sheetId="4" r:id="rId4"/>
    <sheet name="Distribution ValvesGauges" sheetId="5" r:id="rId5"/>
    <sheet name="Tanks" sheetId="6" r:id="rId6"/>
    <sheet name="Concrete" sheetId="7" r:id="rId7"/>
    <sheet name="Contingency Factors" sheetId="8" r:id="rId8"/>
    <sheet name="Electrical" sheetId="9" r:id="rId9"/>
    <sheet name="Solar"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6" l="1"/>
  <c r="C40" i="3"/>
  <c r="D55" i="1"/>
  <c r="F55" i="1" s="1"/>
  <c r="D53" i="1"/>
  <c r="D50" i="1"/>
  <c r="D49" i="1"/>
  <c r="D48" i="1"/>
  <c r="D47" i="1"/>
  <c r="D46" i="1"/>
  <c r="D44" i="1"/>
  <c r="F44" i="1" s="1"/>
  <c r="D43" i="1"/>
  <c r="F43" i="1" s="1"/>
  <c r="D42" i="1"/>
  <c r="F42" i="1" s="1"/>
  <c r="D41" i="1"/>
  <c r="F41" i="1" s="1"/>
  <c r="D40" i="1"/>
  <c r="F40" i="1" s="1"/>
  <c r="D39" i="1"/>
  <c r="F39" i="1" s="1"/>
  <c r="D38" i="1"/>
  <c r="F38" i="1" s="1"/>
  <c r="D37" i="1"/>
  <c r="F37" i="1" s="1"/>
  <c r="D36" i="1"/>
  <c r="F36" i="1" s="1"/>
  <c r="D35" i="1"/>
  <c r="F35" i="1" s="1"/>
  <c r="D34" i="1"/>
  <c r="F34" i="1" s="1"/>
  <c r="D33" i="1"/>
  <c r="F33" i="1" s="1"/>
  <c r="D32" i="1"/>
  <c r="F32" i="1" s="1"/>
  <c r="D30" i="1"/>
  <c r="F30" i="1" s="1"/>
  <c r="D29" i="1"/>
  <c r="F29" i="1" s="1"/>
  <c r="D28" i="1"/>
  <c r="F28" i="1" s="1"/>
  <c r="D27" i="1"/>
  <c r="F27" i="1" s="1"/>
  <c r="D25" i="1"/>
  <c r="F25" i="1" s="1"/>
  <c r="D24" i="1"/>
  <c r="F24" i="1" s="1"/>
  <c r="D23" i="1"/>
  <c r="F23" i="1" s="1"/>
  <c r="D22" i="1"/>
  <c r="F22" i="1" s="1"/>
  <c r="D21" i="1"/>
  <c r="F21" i="1" s="1"/>
  <c r="D20" i="1"/>
  <c r="F20" i="1" s="1"/>
  <c r="D19" i="1"/>
  <c r="F19" i="1" s="1"/>
  <c r="D17" i="1"/>
  <c r="B2" i="7" l="1"/>
  <c r="B12" i="7" l="1"/>
  <c r="D58" i="1" s="1"/>
  <c r="F58" i="1" s="1"/>
  <c r="B10" i="7"/>
  <c r="D57" i="1" s="1"/>
  <c r="F57" i="1" s="1"/>
  <c r="B6" i="7"/>
  <c r="B7" i="7" s="1"/>
  <c r="B8" i="7" s="1"/>
  <c r="D56" i="1" s="1"/>
  <c r="F5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We have not yet done calcs for the fencing, as we are still unsure if this will be contract work or community/student work.
	-Violeta Egan</t>
        </r>
      </text>
    </comment>
    <comment ref="B9" authorId="0" shapeId="0" xr:uid="{00000000-0006-0000-0000-000002000000}">
      <text>
        <r>
          <rPr>
            <sz val="10"/>
            <color rgb="FF000000"/>
            <rFont val="Arial"/>
            <scheme val="minor"/>
          </rPr>
          <t>What should this be replaced with (if anything)?
	-Violeta Egan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100-000001000000}">
      <text>
        <r>
          <rPr>
            <sz val="10"/>
            <color rgb="FF000000"/>
            <rFont val="Arial"/>
            <scheme val="minor"/>
          </rPr>
          <t>Removed some info here bc it was from the old sizing parameter
	-Sara Buchta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200-000006000000}">
      <text>
        <r>
          <rPr>
            <sz val="10"/>
            <color rgb="FF000000"/>
            <rFont val="Arial"/>
            <scheme val="minor"/>
          </rPr>
          <t>Not sure how long this should be. Maybe &lt;1 meter?
	-Violeta Egan
I think for now let's say .5 m with union to about 3-4 m HDPE to lead it away from the site
	-Sara Buchta</t>
        </r>
      </text>
    </comment>
    <comment ref="B14" authorId="0" shapeId="0" xr:uid="{00000000-0006-0000-0200-000001000000}">
      <text>
        <r>
          <rPr>
            <sz val="10"/>
            <color rgb="FF000000"/>
            <rFont val="Arial"/>
            <scheme val="minor"/>
          </rPr>
          <t>3 for disinfection/bypass, one for scour
	-Sara Buchta</t>
        </r>
      </text>
    </comment>
    <comment ref="B25" authorId="0" shapeId="0" xr:uid="{00000000-0006-0000-0200-000003000000}">
      <text>
        <r>
          <rPr>
            <sz val="10"/>
            <color rgb="FF000000"/>
            <rFont val="Arial"/>
            <scheme val="minor"/>
          </rPr>
          <t>For ARV, Pressure valve, Pressure relief
	-Sara Buchta</t>
        </r>
      </text>
    </comment>
    <comment ref="A38" authorId="0" shapeId="0" xr:uid="{00000000-0006-0000-0200-000002000000}">
      <text>
        <r>
          <rPr>
            <sz val="10"/>
            <color rgb="FF000000"/>
            <rFont val="Arial"/>
            <scheme val="minor"/>
          </rPr>
          <t>Refer to concrete tab
	-Violeta Egan</t>
        </r>
      </text>
    </comment>
    <comment ref="C40" authorId="0" shapeId="0" xr:uid="{00000000-0006-0000-0200-000004000000}">
      <text>
        <r>
          <rPr>
            <sz val="10"/>
            <color rgb="FF000000"/>
            <rFont val="Arial"/>
            <scheme val="minor"/>
          </rPr>
          <t>Assuming 0.5x0.5x0.8
	-Violeta Egan
Added material for manifold support and borehole protection
	-Sara Buchta</t>
        </r>
      </text>
    </comment>
    <comment ref="B44" authorId="0" shapeId="0" xr:uid="{00000000-0006-0000-0200-000005000000}">
      <text>
        <r>
          <rPr>
            <sz val="10"/>
            <color rgb="FF000000"/>
            <rFont val="Arial"/>
            <scheme val="minor"/>
          </rPr>
          <t>We have not yet done calcs for the fencing, as we are still unsure if this will be contract work or community/student work.
	-Violeta Egan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300-000003000000}">
      <text>
        <r>
          <rPr>
            <sz val="10"/>
            <color rgb="FF000000"/>
            <rFont val="Arial"/>
            <scheme val="minor"/>
          </rPr>
          <t>7 to branches, one to ARV
	-Sara Buchta</t>
        </r>
      </text>
    </comment>
    <comment ref="C8" authorId="0" shapeId="0" xr:uid="{00000000-0006-0000-0300-000002000000}">
      <text>
        <r>
          <rPr>
            <sz val="10"/>
            <color rgb="FF000000"/>
            <rFont val="Arial"/>
            <scheme val="minor"/>
          </rPr>
          <t>At tanks
	-Sara Buchta</t>
        </r>
      </text>
    </comment>
    <comment ref="C9" authorId="0" shapeId="0" xr:uid="{00000000-0006-0000-0300-000001000000}">
      <text>
        <r>
          <rPr>
            <sz val="10"/>
            <color rgb="FF000000"/>
            <rFont val="Arial"/>
            <scheme val="minor"/>
          </rPr>
          <t>At teacher tap and admin sink
	-Sara Buchta</t>
        </r>
      </text>
    </comment>
    <comment ref="C10" authorId="0" shapeId="0" xr:uid="{00000000-0006-0000-0300-000004000000}">
      <text>
        <r>
          <rPr>
            <sz val="10"/>
            <color rgb="FF000000"/>
            <rFont val="Arial"/>
            <scheme val="minor"/>
          </rPr>
          <t>Just realized we have not specified diameters on these. Working on it
	-Sara Buchta</t>
        </r>
      </text>
    </comment>
    <comment ref="C11" authorId="0" shapeId="0" xr:uid="{00000000-0006-0000-0300-000005000000}">
      <text>
        <r>
          <rPr>
            <sz val="10"/>
            <color rgb="FF000000"/>
            <rFont val="Arial"/>
            <scheme val="minor"/>
          </rPr>
          <t>Going to leave this out for now because Patrick has said for HDPE, as long as we have space to work with we can bend the pipes over space (just keeping in mind their minimum bend radius) instead of always using fittings
	-Sara Buchta</t>
        </r>
      </text>
    </comment>
    <comment ref="D17" authorId="0" shapeId="0" xr:uid="{00000000-0006-0000-0300-000006000000}">
      <text>
        <r>
          <rPr>
            <sz val="10"/>
            <color rgb="FF000000"/>
            <rFont val="Arial"/>
            <scheme val="minor"/>
          </rPr>
          <t>Assuming 0.5x0.5x0.8
	-Violeta Egan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500-000001000000}">
      <text>
        <r>
          <rPr>
            <sz val="10"/>
            <color rgb="FF000000"/>
            <rFont val="Arial"/>
            <scheme val="minor"/>
          </rPr>
          <t>one inlet, one outlet, one between tasks on outlet
	-Sara Buchta
add one for drain
	-Sara Buchta</t>
        </r>
      </text>
    </comment>
    <comment ref="C21" authorId="0" shapeId="0" xr:uid="{00000000-0006-0000-0500-000002000000}">
      <text>
        <r>
          <rPr>
            <sz val="10"/>
            <color rgb="FF000000"/>
            <rFont val="Arial"/>
            <scheme val="minor"/>
          </rPr>
          <t>Assuming 0.5x0.5x0.8
	-Violeta Egan
Multiplied by 8 for 8 tankstand footers
	-Sara Buchta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600-000001000000}">
      <text>
        <r>
          <rPr>
            <sz val="10"/>
            <color rgb="FF000000"/>
            <rFont val="Arial"/>
            <scheme val="minor"/>
          </rPr>
          <t>Should redo this tab and make it autocalculate (also should maybe add instructions on this tab for future reference)
	-Violeta Egan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700-000001000000}">
      <text>
        <r>
          <rPr>
            <sz val="10"/>
            <color rgb="FF000000"/>
            <rFont val="Arial"/>
            <scheme val="minor"/>
          </rPr>
          <t>should put in calculations for this
	-Violeta Egan</t>
        </r>
      </text>
    </comment>
  </commentList>
</comments>
</file>

<file path=xl/sharedStrings.xml><?xml version="1.0" encoding="utf-8"?>
<sst xmlns="http://schemas.openxmlformats.org/spreadsheetml/2006/main" count="358" uniqueCount="228">
  <si>
    <t>Cornell University Chapter 
Engineers in Action</t>
  </si>
  <si>
    <t>Project: Matfuntini Primary School</t>
  </si>
  <si>
    <t>Community: Matfuntini</t>
  </si>
  <si>
    <t>Municipality: Hhohho</t>
  </si>
  <si>
    <t>Country: Swaziland</t>
  </si>
  <si>
    <t xml:space="preserve">Done by : </t>
  </si>
  <si>
    <t xml:space="preserve">Date: </t>
  </si>
  <si>
    <t>Description</t>
  </si>
  <si>
    <t>Unit</t>
  </si>
  <si>
    <t>Quantity</t>
  </si>
  <si>
    <t>SQF 2.5-2 Pump with MSF 3 Motor</t>
  </si>
  <si>
    <t>unit</t>
  </si>
  <si>
    <t>IO 101 Switch Box</t>
  </si>
  <si>
    <t>CS6W-550MS-F30-T6 solar modules</t>
  </si>
  <si>
    <t>CU 200 control unit</t>
  </si>
  <si>
    <t>V10000W 10000L Tank</t>
  </si>
  <si>
    <t>Pipes</t>
  </si>
  <si>
    <t>63 mm Galvanized Steel Pipe</t>
  </si>
  <si>
    <t>m</t>
  </si>
  <si>
    <t>50 mm Galvanized Steel Pipe</t>
  </si>
  <si>
    <t>63 mm HDPE Pipe</t>
  </si>
  <si>
    <t>50 mm HDPE Pipe</t>
  </si>
  <si>
    <t>50 mm HDPE Riser Pipe</t>
  </si>
  <si>
    <t>25 mm HDPE Pipe</t>
  </si>
  <si>
    <t>21 mm PVC Pipe</t>
  </si>
  <si>
    <t>Basic Valves</t>
  </si>
  <si>
    <t>63 mm HDPE Ball Valve</t>
  </si>
  <si>
    <t>10% or +2</t>
  </si>
  <si>
    <t>25 mm HDPE Ball Valve</t>
  </si>
  <si>
    <t>50 mm Galvanized Steel Ball Valve</t>
  </si>
  <si>
    <t>Tapstand Faucet</t>
  </si>
  <si>
    <t>Fittings</t>
  </si>
  <si>
    <t>63 mm HDPE Tee</t>
  </si>
  <si>
    <t>63 mm to 25 mm HDPE Reducing Tee</t>
  </si>
  <si>
    <t>63 mm to 25 mm HDPE Reducer</t>
  </si>
  <si>
    <t>63 mm Galvanized Steel 90 Degree Bend</t>
  </si>
  <si>
    <t>63 mm Screen for Galvanized Steel Pipe</t>
  </si>
  <si>
    <t>50 mm Galvanized Steel 90 Degree Bend</t>
  </si>
  <si>
    <t>50 mm Galvanized Steel Tee</t>
  </si>
  <si>
    <t>50 mm Galvanized Steel 3 Way Fitting</t>
  </si>
  <si>
    <t>50 mm Galvanized Steel Reducer Bushing</t>
  </si>
  <si>
    <t>50 mm to 20 mm Galvanized Steel Reducer</t>
  </si>
  <si>
    <t>50 mm Galvanized Steel Union to HDPE</t>
  </si>
  <si>
    <t>21 mm PVC 90 Degree Bend</t>
  </si>
  <si>
    <t>21 mm PVC 45 Degree Bend</t>
  </si>
  <si>
    <t>Devices</t>
  </si>
  <si>
    <t>A.R.I. Air Release Valve Model S-050</t>
  </si>
  <si>
    <t>50 mm AKV ball check valve</t>
  </si>
  <si>
    <t>20 mm Pressure Release Valve</t>
  </si>
  <si>
    <t>20 mm Multi-jet Flowmeter</t>
  </si>
  <si>
    <t>1-10 bar Pressure Gauge</t>
  </si>
  <si>
    <t>Dosatron D3WL3000IE Dosing Pump</t>
  </si>
  <si>
    <t>25 L Tank for holding bleach, must be opaque</t>
  </si>
  <si>
    <t>Float Switch</t>
  </si>
  <si>
    <t>Other Construction Materials</t>
  </si>
  <si>
    <t>Palisaide Fencing</t>
  </si>
  <si>
    <t>Cement</t>
  </si>
  <si>
    <t>50 kg bag</t>
  </si>
  <si>
    <t>Sand</t>
  </si>
  <si>
    <t>m^3</t>
  </si>
  <si>
    <t>Gravel</t>
  </si>
  <si>
    <t>Pump</t>
  </si>
  <si>
    <t>Model</t>
  </si>
  <si>
    <t>Minimum Borehole Diameter (mm)</t>
  </si>
  <si>
    <t>April Average Water Production (m^3/day)</t>
  </si>
  <si>
    <t>Solar Array Power</t>
  </si>
  <si>
    <t>Solar Modules in Series</t>
  </si>
  <si>
    <t>Solar Modules in parallel</t>
  </si>
  <si>
    <t>List Price (ZAR)</t>
  </si>
  <si>
    <t>Pump Curve</t>
  </si>
  <si>
    <t>SQF 2.5-2</t>
  </si>
  <si>
    <t>90.110,92</t>
  </si>
  <si>
    <t xml:space="preserve">Motor </t>
  </si>
  <si>
    <t>Maximum Power Input (W)</t>
  </si>
  <si>
    <t>Maximum Liquid Temperature (celcius)</t>
  </si>
  <si>
    <t>Maximum Ambient Pressure (psi)</t>
  </si>
  <si>
    <t>MSF 3</t>
  </si>
  <si>
    <t>Riser /Manifold Pipe Parts</t>
  </si>
  <si>
    <t>Part</t>
  </si>
  <si>
    <t>Qty</t>
  </si>
  <si>
    <t>Material</t>
  </si>
  <si>
    <t>Diameter (mm)</t>
  </si>
  <si>
    <t>Manufacture Info</t>
  </si>
  <si>
    <t>90 degree Bends</t>
  </si>
  <si>
    <t>Galvanized Mild Steel</t>
  </si>
  <si>
    <t>Tee</t>
  </si>
  <si>
    <t>Drain Pipe (for scour)</t>
  </si>
  <si>
    <t>Scour Pipe</t>
  </si>
  <si>
    <t>HDPE</t>
  </si>
  <si>
    <t>Riser pipe</t>
  </si>
  <si>
    <t>Manifold pipe</t>
  </si>
  <si>
    <t>Valves</t>
  </si>
  <si>
    <t>Type</t>
  </si>
  <si>
    <t>Ball Valve</t>
  </si>
  <si>
    <t>Air Release Valve</t>
  </si>
  <si>
    <t>A.R.I. S-050 Automatic Air Release Valve</t>
  </si>
  <si>
    <t>Check Valve</t>
  </si>
  <si>
    <t>Pressure Release Valve</t>
  </si>
  <si>
    <t>20mm</t>
  </si>
  <si>
    <t>Other Devices</t>
  </si>
  <si>
    <t>Flow Meter</t>
  </si>
  <si>
    <t>20 mm LXSG Class B brass multi-jet inferential meter</t>
  </si>
  <si>
    <t>50 x 20 mm reducer</t>
  </si>
  <si>
    <t>Pressure Gauge</t>
  </si>
  <si>
    <t>Pressure gauge 0-10 bar, PG1000</t>
  </si>
  <si>
    <t>Union</t>
  </si>
  <si>
    <t>50 mm GS to HDPE</t>
  </si>
  <si>
    <t>Reducer Bushing</t>
  </si>
  <si>
    <t>Dosing Pump</t>
  </si>
  <si>
    <t>Dosatron D3WL3000IE</t>
  </si>
  <si>
    <t>Water Flow (l/h)</t>
  </si>
  <si>
    <t>Operating Pressure (bar)</t>
  </si>
  <si>
    <t>0.3-6</t>
  </si>
  <si>
    <t>Dosage</t>
  </si>
  <si>
    <t>0.03-0.3%</t>
  </si>
  <si>
    <t>Concentrated Additive Injection (l/h)</t>
  </si>
  <si>
    <t>0.003-9</t>
  </si>
  <si>
    <t>Filter</t>
  </si>
  <si>
    <t>Arcal Disk Filter</t>
  </si>
  <si>
    <t>Properties</t>
  </si>
  <si>
    <t>Filters sediment</t>
  </si>
  <si>
    <t>Concrete</t>
  </si>
  <si>
    <t>Mix Type</t>
  </si>
  <si>
    <t>Intended Use</t>
  </si>
  <si>
    <t>Volume (m^3)</t>
  </si>
  <si>
    <t>Density (kg/m^3)</t>
  </si>
  <si>
    <t>7 day f'c (MPa)</t>
  </si>
  <si>
    <t>28 day f'c (MPa)</t>
  </si>
  <si>
    <t>1:2:3 (cement:sand:gravel)</t>
  </si>
  <si>
    <t>Borehole Protection</t>
  </si>
  <si>
    <t>Length (m)</t>
  </si>
  <si>
    <t>Details</t>
  </si>
  <si>
    <t>Palisade Fencing</t>
  </si>
  <si>
    <t xml:space="preserve">Lockable gate and padlock to secure solar panels and borehole </t>
  </si>
  <si>
    <t>Pipe Lengths</t>
  </si>
  <si>
    <t>63 mm Pipe (m)</t>
  </si>
  <si>
    <t>Class 10</t>
  </si>
  <si>
    <t>50 mm Pipe (m)</t>
  </si>
  <si>
    <t>25 mm Pipe (m)</t>
  </si>
  <si>
    <t xml:space="preserve">Class 10 </t>
  </si>
  <si>
    <t>63 mm 25 mm reducing tee</t>
  </si>
  <si>
    <t>63 mm tee</t>
  </si>
  <si>
    <t>63 mm to 25 mm reducer</t>
  </si>
  <si>
    <t>T-joint</t>
  </si>
  <si>
    <t>45-bend</t>
  </si>
  <si>
    <t>90-bend</t>
  </si>
  <si>
    <t>7 reducing tees + 2 reducers</t>
  </si>
  <si>
    <t xml:space="preserve"> </t>
  </si>
  <si>
    <t>Faucets</t>
  </si>
  <si>
    <t>Soakaway Pits</t>
  </si>
  <si>
    <t>Air Valve</t>
  </si>
  <si>
    <t>Name of Product</t>
  </si>
  <si>
    <t>Ari Airvalve Segev 25mm (Auto-10 bar)</t>
  </si>
  <si>
    <t>Automatic Air Release Valve Model S-050</t>
  </si>
  <si>
    <t>Type of System</t>
  </si>
  <si>
    <t>Low pressure</t>
  </si>
  <si>
    <t>Price (R)</t>
  </si>
  <si>
    <t>Product Features</t>
  </si>
  <si>
    <t>Single chamber air valve; male threaded connections</t>
  </si>
  <si>
    <t>Working Pressure Range (bar)</t>
  </si>
  <si>
    <t>0.05-6</t>
  </si>
  <si>
    <t>Maximum Operating Temperature (°C)</t>
  </si>
  <si>
    <t>Maximum Intermittent Temperature (°C)</t>
  </si>
  <si>
    <t>Isolation Valve</t>
  </si>
  <si>
    <t>Big</t>
  </si>
  <si>
    <t>Small</t>
  </si>
  <si>
    <t>Sinks</t>
  </si>
  <si>
    <t>Type of Valve</t>
  </si>
  <si>
    <t>Ball valve</t>
  </si>
  <si>
    <t>Pipe Diameter (mm)</t>
  </si>
  <si>
    <t>V</t>
  </si>
  <si>
    <t>Volume</t>
  </si>
  <si>
    <t>Product Code</t>
  </si>
  <si>
    <t>Diameter</t>
  </si>
  <si>
    <t>Height</t>
  </si>
  <si>
    <t>Weight</t>
  </si>
  <si>
    <t>Manhole</t>
  </si>
  <si>
    <t>10000 L</t>
  </si>
  <si>
    <t>V10000W</t>
  </si>
  <si>
    <t>2200 mm</t>
  </si>
  <si>
    <t>3000 mm</t>
  </si>
  <si>
    <t>180 kg</t>
  </si>
  <si>
    <t>450 mm</t>
  </si>
  <si>
    <t>GS Items</t>
  </si>
  <si>
    <t>Size(mm)</t>
  </si>
  <si>
    <t>GS Union</t>
  </si>
  <si>
    <t>GS Ball Valve</t>
  </si>
  <si>
    <t>GS Pipe</t>
  </si>
  <si>
    <t>for overflow</t>
  </si>
  <si>
    <t>GS Tee</t>
  </si>
  <si>
    <t>Other Items</t>
  </si>
  <si>
    <t>50 mm 3 way fitting</t>
  </si>
  <si>
    <t>Galvanized steel</t>
  </si>
  <si>
    <t>50 mm bend</t>
  </si>
  <si>
    <t>90 degrees</t>
  </si>
  <si>
    <t>63 mm bend</t>
  </si>
  <si>
    <t>For overflow pipe</t>
  </si>
  <si>
    <t>63 mm screen</t>
  </si>
  <si>
    <t>PVC for connecting float switch</t>
  </si>
  <si>
    <t>PVC pipe (m)</t>
  </si>
  <si>
    <t>21 mm</t>
  </si>
  <si>
    <t>90 deg bend</t>
  </si>
  <si>
    <t>45 deg bend</t>
  </si>
  <si>
    <t>Total Project Volume of Concrete:</t>
  </si>
  <si>
    <t>Volume reduction factor</t>
  </si>
  <si>
    <t>Total parts</t>
  </si>
  <si>
    <t>Parts Cement</t>
  </si>
  <si>
    <t>Volume Cement</t>
  </si>
  <si>
    <t>Weight cement</t>
  </si>
  <si>
    <t>Cement, 50 kg bags</t>
  </si>
  <si>
    <t>Parts Sand</t>
  </si>
  <si>
    <t>Volume Sand</t>
  </si>
  <si>
    <t>Parts Gravel</t>
  </si>
  <si>
    <t>Volume Gravel</t>
  </si>
  <si>
    <t>Contingency Factor</t>
  </si>
  <si>
    <t>Portland Cement (50 kg bag)</t>
  </si>
  <si>
    <t>Stone</t>
  </si>
  <si>
    <t>Piping</t>
  </si>
  <si>
    <t>Simple Valves</t>
  </si>
  <si>
    <t>Simple Fittings</t>
  </si>
  <si>
    <t>**This will be contract work</t>
  </si>
  <si>
    <t>Solar Panels</t>
  </si>
  <si>
    <t>Contractor Notes</t>
  </si>
  <si>
    <t>Module Efficiency</t>
  </si>
  <si>
    <t>Carry out the following operation as applicable: Supply, deliver, install, commission, test and attend to defects the following items:</t>
  </si>
  <si>
    <t>Canadian Solar 550W with T6 Connectors</t>
  </si>
  <si>
    <t>Grundfos Submersible solar pump with motor,   compatible solar modules (panels), wire kits, submersible cable, control  box and all necessary accessories.</t>
  </si>
  <si>
    <t>Steel Towers pole to mount, secure and accommodate solar panels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</si>
</sst>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yyyy"/>
  </numFmts>
  <fonts count="21">
    <font>
      <sz val="10"/>
      <color rgb="FF000000"/>
      <name val="Arial"/>
      <scheme val="minor"/>
    </font>
    <font>
      <sz val="10"/>
      <color theme="1"/>
      <name val="Arial"/>
    </font>
    <font>
      <b/>
      <u/>
      <sz val="16"/>
      <color theme="1"/>
      <name val="Garamond"/>
    </font>
    <font>
      <sz val="14"/>
      <color theme="1"/>
      <name val="Garamond"/>
    </font>
    <font>
      <b/>
      <sz val="16"/>
      <color theme="1"/>
      <name val="Garamond"/>
    </font>
    <font>
      <sz val="10"/>
      <name val="Arial"/>
    </font>
    <font>
      <sz val="16"/>
      <color theme="1"/>
      <name val="Garamond"/>
    </font>
    <font>
      <sz val="16"/>
      <color rgb="FFFF0000"/>
      <name val="Garamond"/>
    </font>
    <font>
      <sz val="16"/>
      <color rgb="FF000000"/>
      <name val="Garamond"/>
    </font>
    <font>
      <b/>
      <sz val="12"/>
      <color theme="1"/>
      <name val="Arial"/>
      <scheme val="minor"/>
    </font>
    <font>
      <sz val="10"/>
      <color theme="1"/>
      <name val="Arial"/>
      <scheme val="minor"/>
    </font>
    <font>
      <b/>
      <sz val="10"/>
      <color theme="1"/>
      <name val="Arial"/>
      <scheme val="minor"/>
    </font>
    <font>
      <sz val="11"/>
      <color rgb="FF000000"/>
      <name val="Arial"/>
    </font>
    <font>
      <b/>
      <sz val="10"/>
      <color theme="1"/>
      <name val="Arial"/>
    </font>
    <font>
      <b/>
      <sz val="12"/>
      <color theme="1"/>
      <name val="Arial"/>
    </font>
    <font>
      <strike/>
      <sz val="10"/>
      <color theme="1"/>
      <name val="Arial"/>
    </font>
    <font>
      <b/>
      <sz val="13"/>
      <color theme="1"/>
      <name val="Arial"/>
      <scheme val="minor"/>
    </font>
    <font>
      <sz val="12"/>
      <color theme="1"/>
      <name val="Arial"/>
      <scheme val="minor"/>
    </font>
    <font>
      <sz val="10"/>
      <color rgb="FF000000"/>
      <name val="Arial"/>
      <scheme val="minor"/>
    </font>
    <font>
      <b/>
      <sz val="14"/>
      <color theme="1"/>
      <name val="Arial"/>
      <scheme val="minor"/>
    </font>
    <font>
      <sz val="10"/>
      <color rgb="FFFF0000"/>
      <name val="Arial"/>
      <scheme val="minor"/>
    </font>
  </fonts>
  <fills count="7">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EFEFEF"/>
        <bgColor rgb="FFEFEFEF"/>
      </patternFill>
    </fill>
    <fill>
      <patternFill patternType="solid">
        <fgColor rgb="FFFFE599"/>
        <bgColor rgb="FFFFE599"/>
      </patternFill>
    </fill>
    <fill>
      <patternFill patternType="solid">
        <fgColor rgb="FFFF00FF"/>
        <bgColor rgb="FFFF00FF"/>
      </patternFill>
    </fill>
  </fills>
  <borders count="41">
    <border>
      <left/>
      <right/>
      <top/>
      <bottom/>
      <diagonal/>
    </border>
    <border>
      <left/>
      <right/>
      <top/>
      <bottom style="thick">
        <color rgb="FF000000"/>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ck">
        <color rgb="FF000000"/>
      </left>
      <right style="thin">
        <color rgb="FF000000"/>
      </right>
      <top/>
      <bottom style="medium">
        <color rgb="FF000000"/>
      </bottom>
      <diagonal/>
    </border>
    <border>
      <left/>
      <right style="thin">
        <color rgb="FF000000"/>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right style="thin">
        <color rgb="FF000000"/>
      </right>
      <top/>
      <bottom style="thin">
        <color rgb="FF000000"/>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ck">
        <color rgb="FF000000"/>
      </right>
      <top style="thin">
        <color rgb="FF000000"/>
      </top>
      <bottom style="thin">
        <color rgb="FF000000"/>
      </bottom>
      <diagonal/>
    </border>
    <border>
      <left/>
      <right/>
      <top style="thick">
        <color rgb="FF000000"/>
      </top>
      <bottom/>
      <diagonal/>
    </border>
  </borders>
  <cellStyleXfs count="1">
    <xf numFmtId="0" fontId="0" fillId="0" borderId="0"/>
  </cellStyleXfs>
  <cellXfs count="130">
    <xf numFmtId="0" fontId="0" fillId="0" borderId="0" xfId="0" applyFont="1" applyAlignment="1"/>
    <xf numFmtId="0" fontId="1" fillId="0" borderId="1" xfId="0" applyFont="1" applyBorder="1" applyAlignment="1"/>
    <xf numFmtId="0" fontId="2" fillId="0" borderId="2" xfId="0" applyFont="1" applyBorder="1" applyAlignment="1">
      <alignment wrapText="1"/>
    </xf>
    <xf numFmtId="0" fontId="3" fillId="0" borderId="2" xfId="0" applyFont="1" applyBorder="1" applyAlignment="1"/>
    <xf numFmtId="0" fontId="3" fillId="0" borderId="3" xfId="0" applyFont="1" applyBorder="1" applyAlignment="1"/>
    <xf numFmtId="0" fontId="4" fillId="0" borderId="4" xfId="0" applyFont="1" applyBorder="1" applyAlignment="1"/>
    <xf numFmtId="0" fontId="4" fillId="0" borderId="5" xfId="0" applyFont="1" applyBorder="1" applyAlignment="1">
      <alignment horizontal="center"/>
    </xf>
    <xf numFmtId="0" fontId="6" fillId="0" borderId="8" xfId="0" applyFont="1" applyBorder="1" applyAlignment="1"/>
    <xf numFmtId="0" fontId="6" fillId="0" borderId="9" xfId="0" applyFont="1" applyBorder="1" applyAlignment="1">
      <alignment horizontal="center"/>
    </xf>
    <xf numFmtId="0" fontId="6" fillId="0" borderId="13" xfId="0" applyFont="1" applyBorder="1" applyAlignment="1"/>
    <xf numFmtId="0" fontId="6" fillId="0" borderId="18" xfId="0" applyFont="1" applyBorder="1" applyAlignment="1"/>
    <xf numFmtId="0" fontId="6" fillId="0" borderId="19" xfId="0" applyFont="1" applyBorder="1" applyAlignment="1">
      <alignment horizontal="center"/>
    </xf>
    <xf numFmtId="0" fontId="6" fillId="0" borderId="23" xfId="0" applyFont="1" applyBorder="1" applyAlignment="1"/>
    <xf numFmtId="0" fontId="6" fillId="0" borderId="24" xfId="0" applyFont="1" applyBorder="1" applyAlignment="1">
      <alignment horizontal="center"/>
    </xf>
    <xf numFmtId="4" fontId="6" fillId="0" borderId="30" xfId="0" applyNumberFormat="1" applyFont="1" applyBorder="1" applyAlignment="1">
      <alignment horizontal="center"/>
    </xf>
    <xf numFmtId="9" fontId="7" fillId="0" borderId="30" xfId="0" applyNumberFormat="1" applyFont="1" applyBorder="1" applyAlignment="1">
      <alignment horizontal="center"/>
    </xf>
    <xf numFmtId="1" fontId="6" fillId="0" borderId="12" xfId="0" applyNumberFormat="1" applyFont="1" applyBorder="1" applyAlignment="1">
      <alignment horizontal="center"/>
    </xf>
    <xf numFmtId="164" fontId="6" fillId="0" borderId="30" xfId="0" applyNumberFormat="1" applyFont="1" applyBorder="1" applyAlignment="1">
      <alignment horizontal="center"/>
    </xf>
    <xf numFmtId="1" fontId="6" fillId="0" borderId="30" xfId="0" applyNumberFormat="1" applyFont="1" applyBorder="1" applyAlignment="1">
      <alignment horizontal="center"/>
    </xf>
    <xf numFmtId="0" fontId="6" fillId="0" borderId="31" xfId="0" applyFont="1" applyBorder="1" applyAlignment="1"/>
    <xf numFmtId="0" fontId="6" fillId="0" borderId="32" xfId="0" applyFont="1" applyBorder="1" applyAlignment="1">
      <alignment horizontal="center"/>
    </xf>
    <xf numFmtId="0" fontId="8" fillId="2" borderId="19" xfId="0" applyFont="1" applyFill="1" applyBorder="1" applyAlignment="1">
      <alignment horizontal="center"/>
    </xf>
    <xf numFmtId="1" fontId="6" fillId="0" borderId="33" xfId="0" applyNumberFormat="1" applyFont="1" applyBorder="1" applyAlignment="1">
      <alignment horizontal="center"/>
    </xf>
    <xf numFmtId="0" fontId="6" fillId="0" borderId="30" xfId="0" applyFont="1" applyBorder="1" applyAlignment="1">
      <alignment horizontal="center"/>
    </xf>
    <xf numFmtId="0" fontId="7" fillId="0" borderId="30" xfId="0" applyFont="1" applyBorder="1" applyAlignment="1">
      <alignment horizontal="center"/>
    </xf>
    <xf numFmtId="0" fontId="7" fillId="0" borderId="32" xfId="0" applyFont="1" applyBorder="1" applyAlignment="1">
      <alignment horizontal="center"/>
    </xf>
    <xf numFmtId="0" fontId="6" fillId="0" borderId="37" xfId="0" applyFont="1" applyBorder="1" applyAlignment="1">
      <alignment horizontal="center"/>
    </xf>
    <xf numFmtId="0" fontId="7" fillId="0" borderId="38" xfId="0" applyFont="1" applyBorder="1" applyAlignment="1">
      <alignment horizontal="center"/>
    </xf>
    <xf numFmtId="1" fontId="6" fillId="0" borderId="22" xfId="0" applyNumberFormat="1" applyFont="1" applyBorder="1" applyAlignment="1">
      <alignment horizontal="center"/>
    </xf>
    <xf numFmtId="0" fontId="6" fillId="0" borderId="14" xfId="0" applyFont="1" applyBorder="1" applyAlignment="1">
      <alignment horizontal="center"/>
    </xf>
    <xf numFmtId="0" fontId="7" fillId="0" borderId="14" xfId="0" applyFont="1" applyBorder="1" applyAlignment="1">
      <alignment horizontal="center"/>
    </xf>
    <xf numFmtId="1" fontId="6" fillId="0" borderId="39" xfId="0" applyNumberFormat="1" applyFont="1" applyBorder="1" applyAlignment="1">
      <alignment horizontal="center"/>
    </xf>
    <xf numFmtId="0" fontId="8" fillId="2" borderId="30" xfId="0" applyFont="1" applyFill="1" applyBorder="1" applyAlignment="1">
      <alignment horizontal="center"/>
    </xf>
    <xf numFmtId="1" fontId="6" fillId="0" borderId="14" xfId="0" applyNumberFormat="1" applyFont="1" applyBorder="1" applyAlignment="1">
      <alignment horizontal="center"/>
    </xf>
    <xf numFmtId="164" fontId="6" fillId="0" borderId="14" xfId="0" applyNumberFormat="1" applyFont="1" applyBorder="1" applyAlignment="1">
      <alignment horizontal="center"/>
    </xf>
    <xf numFmtId="164" fontId="6" fillId="0" borderId="19" xfId="0" applyNumberFormat="1" applyFont="1" applyBorder="1" applyAlignment="1">
      <alignment horizontal="center"/>
    </xf>
    <xf numFmtId="0" fontId="6" fillId="0" borderId="40" xfId="0" applyFont="1" applyBorder="1" applyAlignment="1"/>
    <xf numFmtId="0" fontId="6" fillId="0" borderId="40" xfId="0" applyFont="1" applyBorder="1" applyAlignment="1">
      <alignment horizontal="center"/>
    </xf>
    <xf numFmtId="0" fontId="6" fillId="0" borderId="0" xfId="0" applyFont="1" applyAlignment="1"/>
    <xf numFmtId="1" fontId="6" fillId="0" borderId="0" xfId="0" applyNumberFormat="1" applyFont="1" applyAlignment="1">
      <alignment horizontal="center"/>
    </xf>
    <xf numFmtId="0" fontId="6" fillId="0" borderId="0" xfId="0" applyFont="1" applyAlignment="1">
      <alignment horizontal="center"/>
    </xf>
    <xf numFmtId="0" fontId="9" fillId="3" borderId="0" xfId="0" applyFont="1" applyFill="1" applyAlignment="1"/>
    <xf numFmtId="0" fontId="10" fillId="3" borderId="0" xfId="0" applyFont="1" applyFill="1"/>
    <xf numFmtId="0" fontId="1" fillId="4" borderId="14" xfId="0" applyFont="1" applyFill="1" applyBorder="1" applyAlignment="1">
      <alignment wrapText="1"/>
    </xf>
    <xf numFmtId="0" fontId="11" fillId="4" borderId="14" xfId="0" applyFont="1" applyFill="1" applyBorder="1"/>
    <xf numFmtId="0" fontId="12" fillId="0" borderId="14" xfId="0" applyFont="1" applyBorder="1"/>
    <xf numFmtId="0" fontId="10" fillId="3" borderId="0" xfId="0" applyFont="1" applyFill="1" applyAlignment="1"/>
    <xf numFmtId="0" fontId="10" fillId="4" borderId="14" xfId="0" applyFont="1" applyFill="1" applyBorder="1" applyAlignment="1">
      <alignment wrapText="1"/>
    </xf>
    <xf numFmtId="0" fontId="10" fillId="0" borderId="14" xfId="0" applyFont="1" applyBorder="1" applyAlignment="1"/>
    <xf numFmtId="0" fontId="1" fillId="4" borderId="14" xfId="0" applyFont="1" applyFill="1" applyBorder="1" applyAlignment="1"/>
    <xf numFmtId="0" fontId="1" fillId="0" borderId="14" xfId="0" applyFont="1" applyBorder="1" applyAlignment="1">
      <alignment horizontal="right"/>
    </xf>
    <xf numFmtId="0" fontId="1" fillId="0" borderId="14" xfId="0" applyFont="1" applyBorder="1" applyAlignment="1"/>
    <xf numFmtId="0" fontId="10"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alignment wrapText="1"/>
    </xf>
    <xf numFmtId="0" fontId="1" fillId="0" borderId="14" xfId="0" applyFont="1" applyBorder="1" applyAlignment="1">
      <alignment wrapText="1"/>
    </xf>
    <xf numFmtId="0" fontId="10" fillId="0" borderId="14" xfId="0" applyFont="1" applyBorder="1" applyAlignment="1">
      <alignment wrapText="1"/>
    </xf>
    <xf numFmtId="0" fontId="9" fillId="0" borderId="0" xfId="0" applyFont="1" applyAlignment="1"/>
    <xf numFmtId="0" fontId="10" fillId="4" borderId="14" xfId="0" applyFont="1" applyFill="1" applyBorder="1" applyAlignment="1"/>
    <xf numFmtId="165" fontId="10" fillId="0" borderId="14" xfId="0" applyNumberFormat="1" applyFont="1" applyBorder="1" applyAlignment="1"/>
    <xf numFmtId="0" fontId="14" fillId="3" borderId="11" xfId="0" applyFont="1" applyFill="1" applyBorder="1" applyAlignment="1"/>
    <xf numFmtId="0" fontId="1" fillId="4" borderId="9" xfId="0" applyFont="1" applyFill="1" applyBorder="1" applyAlignment="1">
      <alignment wrapText="1"/>
    </xf>
    <xf numFmtId="0" fontId="1" fillId="0" borderId="30" xfId="0" applyFont="1" applyBorder="1" applyAlignment="1">
      <alignment wrapText="1"/>
    </xf>
    <xf numFmtId="0" fontId="1" fillId="4" borderId="9" xfId="0" applyFont="1" applyFill="1" applyBorder="1" applyAlignment="1"/>
    <xf numFmtId="0" fontId="1" fillId="0" borderId="30" xfId="0" applyFont="1" applyBorder="1" applyAlignment="1">
      <alignment horizontal="right"/>
    </xf>
    <xf numFmtId="0" fontId="13" fillId="4" borderId="9" xfId="0" applyFont="1" applyFill="1" applyBorder="1" applyAlignment="1"/>
    <xf numFmtId="0" fontId="13" fillId="4" borderId="30" xfId="0" applyFont="1" applyFill="1" applyBorder="1" applyAlignment="1"/>
    <xf numFmtId="0" fontId="1" fillId="0" borderId="9" xfId="0" applyFont="1" applyBorder="1" applyAlignment="1"/>
    <xf numFmtId="0" fontId="1" fillId="0" borderId="30" xfId="0" applyFont="1" applyBorder="1" applyAlignment="1"/>
    <xf numFmtId="0" fontId="1" fillId="0" borderId="14" xfId="0" applyFont="1" applyBorder="1" applyAlignment="1">
      <alignment horizontal="right" wrapText="1"/>
    </xf>
    <xf numFmtId="0" fontId="1" fillId="5" borderId="14" xfId="0" applyFont="1" applyFill="1" applyBorder="1" applyAlignment="1"/>
    <xf numFmtId="0" fontId="15" fillId="5" borderId="14" xfId="0" applyFont="1" applyFill="1" applyBorder="1" applyAlignment="1"/>
    <xf numFmtId="0" fontId="15" fillId="0" borderId="14" xfId="0" applyFont="1" applyBorder="1" applyAlignment="1">
      <alignment horizontal="right"/>
    </xf>
    <xf numFmtId="0" fontId="15" fillId="0" borderId="14" xfId="0" applyFont="1" applyBorder="1" applyAlignment="1"/>
    <xf numFmtId="0" fontId="11" fillId="0" borderId="0" xfId="0" applyFont="1" applyAlignment="1"/>
    <xf numFmtId="0" fontId="1" fillId="3" borderId="11" xfId="0" applyFont="1" applyFill="1" applyBorder="1" applyAlignment="1"/>
    <xf numFmtId="0" fontId="16" fillId="3" borderId="0" xfId="0" applyFont="1" applyFill="1" applyAlignment="1"/>
    <xf numFmtId="0" fontId="13" fillId="4" borderId="14" xfId="0" applyFont="1" applyFill="1" applyBorder="1" applyAlignment="1"/>
    <xf numFmtId="0" fontId="13" fillId="0" borderId="0" xfId="0" applyFont="1" applyAlignment="1"/>
    <xf numFmtId="0" fontId="16" fillId="3" borderId="0" xfId="0" applyFont="1" applyFill="1" applyAlignment="1">
      <alignment wrapText="1"/>
    </xf>
    <xf numFmtId="0" fontId="16" fillId="0" borderId="0" xfId="0" applyFont="1" applyAlignment="1">
      <alignment wrapText="1"/>
    </xf>
    <xf numFmtId="0" fontId="16" fillId="3" borderId="14" xfId="0" applyFont="1" applyFill="1" applyBorder="1" applyAlignment="1"/>
    <xf numFmtId="0" fontId="17" fillId="3" borderId="0" xfId="0" applyFont="1" applyFill="1" applyAlignment="1">
      <alignment wrapText="1"/>
    </xf>
    <xf numFmtId="0" fontId="17" fillId="3" borderId="0" xfId="0" applyFont="1" applyFill="1" applyAlignment="1"/>
    <xf numFmtId="0" fontId="11" fillId="0" borderId="14" xfId="0" applyFont="1" applyBorder="1" applyAlignment="1"/>
    <xf numFmtId="0" fontId="10" fillId="0" borderId="14" xfId="0" applyFont="1" applyBorder="1" applyAlignment="1">
      <alignment horizontal="right" wrapText="1"/>
    </xf>
    <xf numFmtId="0" fontId="11" fillId="3" borderId="14" xfId="0" applyFont="1" applyFill="1" applyBorder="1" applyAlignment="1">
      <alignment horizontal="right" wrapText="1"/>
    </xf>
    <xf numFmtId="0" fontId="13" fillId="3" borderId="14" xfId="0" applyFont="1" applyFill="1" applyBorder="1" applyAlignment="1">
      <alignment horizontal="right"/>
    </xf>
    <xf numFmtId="0" fontId="10" fillId="0" borderId="14" xfId="0" applyFont="1" applyBorder="1"/>
    <xf numFmtId="0" fontId="10" fillId="0" borderId="0" xfId="0" applyFont="1" applyAlignment="1">
      <alignment wrapText="1"/>
    </xf>
    <xf numFmtId="0" fontId="10" fillId="3" borderId="0" xfId="0" applyFont="1" applyFill="1" applyAlignment="1">
      <alignment wrapText="1"/>
    </xf>
    <xf numFmtId="0" fontId="0" fillId="0" borderId="0" xfId="0" applyFont="1" applyAlignment="1">
      <alignment wrapText="1"/>
    </xf>
    <xf numFmtId="0" fontId="18" fillId="0" borderId="0" xfId="0" applyFont="1" applyAlignment="1">
      <alignment wrapText="1"/>
    </xf>
    <xf numFmtId="0" fontId="19" fillId="3" borderId="14" xfId="0" applyFont="1" applyFill="1" applyBorder="1" applyAlignment="1"/>
    <xf numFmtId="0" fontId="10" fillId="6" borderId="0" xfId="0" applyFont="1" applyFill="1" applyAlignment="1"/>
    <xf numFmtId="0" fontId="11" fillId="4" borderId="14" xfId="0" applyFont="1" applyFill="1" applyBorder="1" applyAlignment="1"/>
    <xf numFmtId="0" fontId="11" fillId="4" borderId="14" xfId="0" applyFont="1" applyFill="1" applyBorder="1" applyAlignment="1">
      <alignment wrapText="1"/>
    </xf>
    <xf numFmtId="10" fontId="10" fillId="0" borderId="14" xfId="0" applyNumberFormat="1" applyFont="1" applyBorder="1" applyAlignment="1">
      <alignment wrapText="1"/>
    </xf>
    <xf numFmtId="0" fontId="20" fillId="0" borderId="32" xfId="0" applyFont="1" applyBorder="1" applyAlignment="1">
      <alignment wrapText="1"/>
    </xf>
    <xf numFmtId="0" fontId="4" fillId="0" borderId="6" xfId="0" applyFont="1" applyBorder="1" applyAlignment="1">
      <alignment horizontal="center"/>
    </xf>
    <xf numFmtId="1" fontId="6" fillId="0" borderId="10" xfId="0" applyNumberFormat="1" applyFont="1" applyBorder="1" applyAlignment="1">
      <alignment horizontal="center"/>
    </xf>
    <xf numFmtId="1" fontId="6" fillId="0" borderId="15" xfId="0" applyNumberFormat="1" applyFont="1" applyBorder="1" applyAlignment="1">
      <alignment horizontal="center"/>
    </xf>
    <xf numFmtId="0" fontId="6" fillId="0" borderId="15" xfId="0" applyFont="1" applyBorder="1" applyAlignment="1">
      <alignment horizontal="center"/>
    </xf>
    <xf numFmtId="0" fontId="6" fillId="0" borderId="20" xfId="0" applyFont="1" applyBorder="1" applyAlignment="1">
      <alignment horizontal="center"/>
    </xf>
    <xf numFmtId="0" fontId="6" fillId="0" borderId="25" xfId="0" applyFont="1" applyBorder="1" applyAlignment="1">
      <alignment horizontal="center"/>
    </xf>
    <xf numFmtId="0" fontId="4" fillId="0" borderId="28" xfId="0" applyFont="1" applyBorder="1" applyAlignment="1">
      <alignment horizontal="center"/>
    </xf>
    <xf numFmtId="0" fontId="6" fillId="0" borderId="11" xfId="0" applyFont="1" applyBorder="1" applyAlignment="1">
      <alignment horizontal="center"/>
    </xf>
    <xf numFmtId="1" fontId="6" fillId="0" borderId="11" xfId="0" applyNumberFormat="1" applyFont="1" applyBorder="1" applyAlignment="1">
      <alignment horizontal="center"/>
    </xf>
    <xf numFmtId="0" fontId="4" fillId="0" borderId="34" xfId="0" applyFont="1" applyBorder="1" applyAlignment="1">
      <alignment horizontal="center"/>
    </xf>
    <xf numFmtId="0" fontId="16" fillId="3" borderId="0" xfId="0" applyFont="1" applyFill="1" applyAlignment="1">
      <alignment wrapText="1"/>
    </xf>
    <xf numFmtId="0" fontId="0" fillId="0" borderId="0" xfId="0" applyFont="1" applyAlignment="1"/>
    <xf numFmtId="0" fontId="5" fillId="0" borderId="6" xfId="0" applyFont="1" applyBorder="1" applyAlignment="1"/>
    <xf numFmtId="0" fontId="5" fillId="0" borderId="7" xfId="0" applyFont="1" applyBorder="1" applyAlignment="1"/>
    <xf numFmtId="0" fontId="5" fillId="0" borderId="11" xfId="0" applyFont="1" applyBorder="1" applyAlignment="1"/>
    <xf numFmtId="0" fontId="5" fillId="0" borderId="12" xfId="0" applyFont="1" applyBorder="1" applyAlignment="1"/>
    <xf numFmtId="0" fontId="5" fillId="0" borderId="16" xfId="0" applyFont="1" applyBorder="1" applyAlignment="1"/>
    <xf numFmtId="0" fontId="5" fillId="0" borderId="17" xfId="0" applyFont="1" applyBorder="1" applyAlignment="1"/>
    <xf numFmtId="0" fontId="5" fillId="0" borderId="21" xfId="0" applyFont="1" applyBorder="1" applyAlignment="1"/>
    <xf numFmtId="0" fontId="5" fillId="0" borderId="22" xfId="0" applyFont="1" applyBorder="1" applyAlignment="1"/>
    <xf numFmtId="0" fontId="5" fillId="0" borderId="26" xfId="0" applyFont="1" applyBorder="1" applyAlignment="1"/>
    <xf numFmtId="0" fontId="5" fillId="0" borderId="27" xfId="0" applyFont="1" applyBorder="1" applyAlignment="1"/>
    <xf numFmtId="0" fontId="5" fillId="0" borderId="1" xfId="0" applyFont="1" applyBorder="1" applyAlignment="1"/>
    <xf numFmtId="0" fontId="5" fillId="0" borderId="29" xfId="0" applyFont="1" applyBorder="1" applyAlignment="1"/>
    <xf numFmtId="0" fontId="5" fillId="0" borderId="35" xfId="0" applyFont="1" applyBorder="1" applyAlignment="1"/>
    <xf numFmtId="0" fontId="5" fillId="0" borderId="36" xfId="0" applyFont="1" applyBorder="1" applyAlignment="1"/>
    <xf numFmtId="0" fontId="10" fillId="0" borderId="0" xfId="0" applyFont="1"/>
    <xf numFmtId="0" fontId="10" fillId="4" borderId="9" xfId="0" applyFont="1" applyFill="1" applyBorder="1" applyAlignment="1">
      <alignment wrapText="1"/>
    </xf>
    <xf numFmtId="0" fontId="10" fillId="0" borderId="19" xfId="0" applyFont="1" applyBorder="1" applyAlignment="1">
      <alignment wrapText="1"/>
    </xf>
    <xf numFmtId="0" fontId="10"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61"/>
  <sheetViews>
    <sheetView tabSelected="1" workbookViewId="0"/>
  </sheetViews>
  <sheetFormatPr defaultColWidth="12.5703125" defaultRowHeight="15.75" customHeight="1"/>
  <cols>
    <col min="2" max="2" width="50.85546875" customWidth="1"/>
  </cols>
  <sheetData>
    <row r="1" spans="1:6" ht="15.75" customHeight="1"/>
    <row r="3" spans="1:6">
      <c r="B3" s="1"/>
      <c r="C3" s="53"/>
      <c r="D3" s="53"/>
      <c r="E3" s="53"/>
      <c r="F3" s="53"/>
    </row>
    <row r="4" spans="1:6">
      <c r="B4" s="2" t="s">
        <v>0</v>
      </c>
      <c r="C4" s="53"/>
      <c r="D4" s="53"/>
      <c r="E4" s="53"/>
      <c r="F4" s="53"/>
    </row>
    <row r="5" spans="1:6">
      <c r="B5" s="3" t="s">
        <v>1</v>
      </c>
      <c r="C5" s="53"/>
      <c r="D5" s="53"/>
      <c r="E5" s="53"/>
      <c r="F5" s="53"/>
    </row>
    <row r="6" spans="1:6">
      <c r="B6" s="3" t="s">
        <v>2</v>
      </c>
      <c r="C6" s="53"/>
      <c r="D6" s="53"/>
      <c r="E6" s="53"/>
      <c r="F6" s="53"/>
    </row>
    <row r="7" spans="1:6">
      <c r="B7" s="3" t="s">
        <v>3</v>
      </c>
      <c r="C7" s="53"/>
      <c r="D7" s="53"/>
      <c r="E7" s="53"/>
      <c r="F7" s="53"/>
    </row>
    <row r="8" spans="1:6">
      <c r="B8" s="3" t="s">
        <v>4</v>
      </c>
      <c r="C8" s="53"/>
      <c r="D8" s="53"/>
      <c r="E8" s="53"/>
      <c r="F8" s="53"/>
    </row>
    <row r="9" spans="1:6">
      <c r="B9" s="3" t="s">
        <v>5</v>
      </c>
      <c r="C9" s="53"/>
      <c r="D9" s="53"/>
      <c r="E9" s="53"/>
      <c r="F9" s="53"/>
    </row>
    <row r="10" spans="1:6">
      <c r="B10" s="4" t="s">
        <v>6</v>
      </c>
      <c r="C10" s="53"/>
      <c r="D10" s="53"/>
      <c r="E10" s="53"/>
      <c r="F10" s="53"/>
    </row>
    <row r="11" spans="1:6">
      <c r="B11" s="1"/>
      <c r="C11" s="1"/>
      <c r="D11" s="1"/>
      <c r="E11" s="1"/>
      <c r="F11" s="1"/>
    </row>
    <row r="12" spans="1:6">
      <c r="B12" s="5" t="s">
        <v>7</v>
      </c>
      <c r="C12" s="6" t="s">
        <v>8</v>
      </c>
      <c r="D12" s="100" t="s">
        <v>9</v>
      </c>
      <c r="E12" s="112"/>
      <c r="F12" s="113"/>
    </row>
    <row r="13" spans="1:6">
      <c r="B13" s="7" t="s">
        <v>10</v>
      </c>
      <c r="C13" s="8" t="s">
        <v>11</v>
      </c>
      <c r="D13" s="101">
        <v>1</v>
      </c>
      <c r="E13" s="114"/>
      <c r="F13" s="115"/>
    </row>
    <row r="14" spans="1:6">
      <c r="B14" s="9" t="s">
        <v>12</v>
      </c>
      <c r="C14" s="29" t="s">
        <v>11</v>
      </c>
      <c r="D14" s="102">
        <v>1</v>
      </c>
      <c r="E14" s="116"/>
      <c r="F14" s="117"/>
    </row>
    <row r="15" spans="1:6">
      <c r="B15" s="9" t="s">
        <v>13</v>
      </c>
      <c r="C15" s="29" t="s">
        <v>11</v>
      </c>
      <c r="D15" s="103">
        <v>3</v>
      </c>
      <c r="E15" s="116"/>
      <c r="F15" s="117"/>
    </row>
    <row r="16" spans="1:6">
      <c r="B16" s="10" t="s">
        <v>14</v>
      </c>
      <c r="C16" s="11" t="s">
        <v>11</v>
      </c>
      <c r="D16" s="104">
        <v>1</v>
      </c>
      <c r="E16" s="118"/>
      <c r="F16" s="119"/>
    </row>
    <row r="17" spans="2:6">
      <c r="B17" s="12" t="s">
        <v>15</v>
      </c>
      <c r="C17" s="13" t="s">
        <v>11</v>
      </c>
      <c r="D17" s="105">
        <f>Tanks!A3</f>
        <v>2</v>
      </c>
      <c r="E17" s="120"/>
      <c r="F17" s="121"/>
    </row>
    <row r="18" spans="2:6">
      <c r="B18" s="106" t="s">
        <v>16</v>
      </c>
      <c r="C18" s="122"/>
      <c r="D18" s="122"/>
      <c r="E18" s="122"/>
      <c r="F18" s="123"/>
    </row>
    <row r="19" spans="2:6">
      <c r="B19" s="7" t="s">
        <v>17</v>
      </c>
      <c r="C19" s="23" t="s">
        <v>18</v>
      </c>
      <c r="D19" s="14">
        <f>Tanks!B9</f>
        <v>1.25</v>
      </c>
      <c r="E19" s="15">
        <v>0.1</v>
      </c>
      <c r="F19" s="16">
        <f t="shared" ref="F19:F25" si="0">ROUNDUP(D19*(1+E19),0)</f>
        <v>2</v>
      </c>
    </row>
    <row r="20" spans="2:6">
      <c r="B20" s="7" t="s">
        <v>19</v>
      </c>
      <c r="C20" s="23" t="s">
        <v>18</v>
      </c>
      <c r="D20" s="17">
        <f>'Well Details'!B9+'Well Details'!B6+Tanks!B8</f>
        <v>18</v>
      </c>
      <c r="E20" s="15">
        <v>0.1</v>
      </c>
      <c r="F20" s="16">
        <f t="shared" si="0"/>
        <v>20</v>
      </c>
    </row>
    <row r="21" spans="2:6">
      <c r="B21" s="7" t="s">
        <v>20</v>
      </c>
      <c r="C21" s="23" t="s">
        <v>18</v>
      </c>
      <c r="D21" s="18">
        <f>'Pipes and Tapstands'!C4</f>
        <v>283.39</v>
      </c>
      <c r="E21" s="15">
        <v>0.15</v>
      </c>
      <c r="F21" s="16">
        <f t="shared" si="0"/>
        <v>326</v>
      </c>
    </row>
    <row r="22" spans="2:6">
      <c r="B22" s="7" t="s">
        <v>21</v>
      </c>
      <c r="C22" s="23" t="s">
        <v>18</v>
      </c>
      <c r="D22" s="18">
        <f>'Pipes and Tapstands'!C5+'Well Details'!B7</f>
        <v>107.5</v>
      </c>
      <c r="E22" s="15">
        <v>0.15</v>
      </c>
      <c r="F22" s="16">
        <f t="shared" si="0"/>
        <v>124</v>
      </c>
    </row>
    <row r="23" spans="2:6">
      <c r="B23" s="7" t="s">
        <v>22</v>
      </c>
      <c r="C23" s="23" t="s">
        <v>18</v>
      </c>
      <c r="D23" s="23">
        <f>'Well Details'!B8</f>
        <v>50</v>
      </c>
      <c r="E23" s="15">
        <v>0.15</v>
      </c>
      <c r="F23" s="16">
        <f t="shared" si="0"/>
        <v>58</v>
      </c>
    </row>
    <row r="24" spans="2:6">
      <c r="B24" s="7" t="s">
        <v>23</v>
      </c>
      <c r="C24" s="23" t="s">
        <v>18</v>
      </c>
      <c r="D24" s="23">
        <f>'Pipes and Tapstands'!C6</f>
        <v>77.72</v>
      </c>
      <c r="E24" s="15">
        <v>0.15</v>
      </c>
      <c r="F24" s="16">
        <f t="shared" si="0"/>
        <v>90</v>
      </c>
    </row>
    <row r="25" spans="2:6">
      <c r="B25" s="19" t="s">
        <v>24</v>
      </c>
      <c r="C25" s="20" t="s">
        <v>18</v>
      </c>
      <c r="D25" s="21">
        <f>Tanks!B24</f>
        <v>111.21</v>
      </c>
      <c r="E25" s="15">
        <v>0.15</v>
      </c>
      <c r="F25" s="22">
        <f t="shared" si="0"/>
        <v>128</v>
      </c>
    </row>
    <row r="26" spans="2:6">
      <c r="B26" s="109" t="s">
        <v>25</v>
      </c>
      <c r="C26" s="124"/>
      <c r="D26" s="124"/>
      <c r="E26" s="124"/>
      <c r="F26" s="125"/>
    </row>
    <row r="27" spans="2:6">
      <c r="B27" s="7" t="s">
        <v>26</v>
      </c>
      <c r="C27" s="23" t="s">
        <v>11</v>
      </c>
      <c r="D27" s="18">
        <f>'Distribution ValvesGauges'!B14</f>
        <v>5</v>
      </c>
      <c r="E27" s="24" t="s">
        <v>27</v>
      </c>
      <c r="F27" s="16">
        <f t="shared" ref="F27:F30" si="1">MAX(D27*1.1,D27+2)</f>
        <v>7</v>
      </c>
    </row>
    <row r="28" spans="2:6">
      <c r="B28" s="7" t="s">
        <v>28</v>
      </c>
      <c r="C28" s="23" t="s">
        <v>11</v>
      </c>
      <c r="D28" s="23">
        <f>'Distribution ValvesGauges'!C14+'Distribution ValvesGauges'!D14</f>
        <v>7</v>
      </c>
      <c r="E28" s="24" t="s">
        <v>27</v>
      </c>
      <c r="F28" s="16">
        <f t="shared" si="1"/>
        <v>9</v>
      </c>
    </row>
    <row r="29" spans="2:6">
      <c r="B29" s="7" t="s">
        <v>29</v>
      </c>
      <c r="C29" s="23" t="s">
        <v>11</v>
      </c>
      <c r="D29" s="23">
        <f>'Well Details'!B14+Tanks!B7</f>
        <v>8</v>
      </c>
      <c r="E29" s="24" t="s">
        <v>27</v>
      </c>
      <c r="F29" s="16">
        <f t="shared" si="1"/>
        <v>10</v>
      </c>
    </row>
    <row r="30" spans="2:6">
      <c r="B30" s="19" t="s">
        <v>30</v>
      </c>
      <c r="C30" s="20" t="s">
        <v>11</v>
      </c>
      <c r="D30" s="20">
        <f>'Pipes and Tapstands'!B21</f>
        <v>5</v>
      </c>
      <c r="E30" s="25" t="s">
        <v>27</v>
      </c>
      <c r="F30" s="22">
        <f t="shared" si="1"/>
        <v>7</v>
      </c>
    </row>
    <row r="31" spans="2:6">
      <c r="B31" s="109" t="s">
        <v>31</v>
      </c>
      <c r="C31" s="124"/>
      <c r="D31" s="124"/>
      <c r="E31" s="124"/>
      <c r="F31" s="125"/>
    </row>
    <row r="32" spans="2:6">
      <c r="B32" s="7" t="s">
        <v>32</v>
      </c>
      <c r="C32" s="23" t="s">
        <v>11</v>
      </c>
      <c r="D32" s="18">
        <f>'Pipes and Tapstands'!C8</f>
        <v>1</v>
      </c>
      <c r="E32" s="24" t="s">
        <v>27</v>
      </c>
      <c r="F32" s="16">
        <f t="shared" ref="F32:F44" si="2">MAX(D32*1.1,D32+2)</f>
        <v>3</v>
      </c>
    </row>
    <row r="33" spans="2:6">
      <c r="B33" s="7" t="s">
        <v>33</v>
      </c>
      <c r="C33" s="23" t="s">
        <v>11</v>
      </c>
      <c r="D33" s="23">
        <f>'Pipes and Tapstands'!C7</f>
        <v>8</v>
      </c>
      <c r="E33" s="24" t="s">
        <v>27</v>
      </c>
      <c r="F33" s="16">
        <f t="shared" si="2"/>
        <v>10</v>
      </c>
    </row>
    <row r="34" spans="2:6">
      <c r="B34" s="7" t="s">
        <v>34</v>
      </c>
      <c r="C34" s="23" t="s">
        <v>11</v>
      </c>
      <c r="D34" s="18">
        <f>'Pipes and Tapstands'!C9</f>
        <v>2</v>
      </c>
      <c r="E34" s="24" t="s">
        <v>27</v>
      </c>
      <c r="F34" s="16">
        <f t="shared" si="2"/>
        <v>4</v>
      </c>
    </row>
    <row r="35" spans="2:6">
      <c r="B35" s="7" t="s">
        <v>35</v>
      </c>
      <c r="C35" s="23" t="s">
        <v>11</v>
      </c>
      <c r="D35" s="18">
        <f>Tanks!B16</f>
        <v>2</v>
      </c>
      <c r="E35" s="24" t="s">
        <v>27</v>
      </c>
      <c r="F35" s="16">
        <f t="shared" si="2"/>
        <v>4</v>
      </c>
    </row>
    <row r="36" spans="2:6">
      <c r="B36" s="7" t="s">
        <v>36</v>
      </c>
      <c r="C36" s="23" t="s">
        <v>11</v>
      </c>
      <c r="D36" s="18">
        <f>Tanks!B17</f>
        <v>1</v>
      </c>
      <c r="E36" s="24" t="s">
        <v>27</v>
      </c>
      <c r="F36" s="16">
        <f t="shared" si="2"/>
        <v>3</v>
      </c>
    </row>
    <row r="37" spans="2:6">
      <c r="B37" s="7" t="s">
        <v>37</v>
      </c>
      <c r="C37" s="23" t="s">
        <v>11</v>
      </c>
      <c r="D37" s="18">
        <f>'Well Details'!B4+Tanks!B15</f>
        <v>6</v>
      </c>
      <c r="E37" s="24" t="s">
        <v>27</v>
      </c>
      <c r="F37" s="16">
        <f t="shared" si="2"/>
        <v>8</v>
      </c>
    </row>
    <row r="38" spans="2:6">
      <c r="B38" s="7" t="s">
        <v>38</v>
      </c>
      <c r="C38" s="23" t="s">
        <v>11</v>
      </c>
      <c r="D38" s="23">
        <f>'Well Details'!B5+Tanks!B10</f>
        <v>7</v>
      </c>
      <c r="E38" s="24" t="s">
        <v>27</v>
      </c>
      <c r="F38" s="16">
        <f t="shared" si="2"/>
        <v>9</v>
      </c>
    </row>
    <row r="39" spans="2:6">
      <c r="B39" s="7" t="s">
        <v>39</v>
      </c>
      <c r="C39" s="23" t="s">
        <v>11</v>
      </c>
      <c r="D39" s="18">
        <f>Tanks!B14</f>
        <v>2</v>
      </c>
      <c r="E39" s="24" t="s">
        <v>27</v>
      </c>
      <c r="F39" s="16">
        <f t="shared" si="2"/>
        <v>4</v>
      </c>
    </row>
    <row r="40" spans="2:6">
      <c r="B40" s="9" t="s">
        <v>40</v>
      </c>
      <c r="C40" s="26" t="s">
        <v>11</v>
      </c>
      <c r="D40" s="26">
        <f>'Well Details'!B25</f>
        <v>3</v>
      </c>
      <c r="E40" s="27" t="s">
        <v>27</v>
      </c>
      <c r="F40" s="28">
        <f t="shared" si="2"/>
        <v>5</v>
      </c>
    </row>
    <row r="41" spans="2:6">
      <c r="B41" s="9" t="s">
        <v>41</v>
      </c>
      <c r="C41" s="29" t="s">
        <v>11</v>
      </c>
      <c r="D41" s="29">
        <f>'Well Details'!B22</f>
        <v>2</v>
      </c>
      <c r="E41" s="30" t="s">
        <v>27</v>
      </c>
      <c r="F41" s="31">
        <f t="shared" si="2"/>
        <v>4</v>
      </c>
    </row>
    <row r="42" spans="2:6">
      <c r="B42" s="9" t="s">
        <v>42</v>
      </c>
      <c r="C42" s="29" t="s">
        <v>11</v>
      </c>
      <c r="D42" s="29">
        <f>'Well Details'!B24+Tanks!B6</f>
        <v>4</v>
      </c>
      <c r="E42" s="30" t="s">
        <v>27</v>
      </c>
      <c r="F42" s="31">
        <f t="shared" si="2"/>
        <v>6</v>
      </c>
    </row>
    <row r="43" spans="2:6">
      <c r="B43" s="7" t="s">
        <v>43</v>
      </c>
      <c r="C43" s="23" t="s">
        <v>11</v>
      </c>
      <c r="D43" s="32">
        <f>Tanks!B25</f>
        <v>2</v>
      </c>
      <c r="E43" s="24" t="s">
        <v>27</v>
      </c>
      <c r="F43" s="16">
        <f t="shared" si="2"/>
        <v>4</v>
      </c>
    </row>
    <row r="44" spans="2:6">
      <c r="B44" s="7" t="s">
        <v>44</v>
      </c>
      <c r="C44" s="23" t="s">
        <v>11</v>
      </c>
      <c r="D44" s="32">
        <f>Tanks!B26</f>
        <v>4</v>
      </c>
      <c r="E44" s="24" t="s">
        <v>27</v>
      </c>
      <c r="F44" s="16">
        <f t="shared" si="2"/>
        <v>6</v>
      </c>
    </row>
    <row r="45" spans="2:6">
      <c r="B45" s="109" t="s">
        <v>45</v>
      </c>
      <c r="C45" s="124"/>
      <c r="D45" s="124"/>
      <c r="E45" s="124"/>
      <c r="F45" s="125"/>
    </row>
    <row r="46" spans="2:6">
      <c r="B46" s="7" t="s">
        <v>46</v>
      </c>
      <c r="C46" s="23" t="s">
        <v>11</v>
      </c>
      <c r="D46" s="108">
        <f>'Well Details'!B15+'Distribution ValvesGauges'!B2</f>
        <v>2</v>
      </c>
      <c r="E46" s="114"/>
      <c r="F46" s="115"/>
    </row>
    <row r="47" spans="2:6">
      <c r="B47" s="7" t="s">
        <v>47</v>
      </c>
      <c r="C47" s="23" t="s">
        <v>11</v>
      </c>
      <c r="D47" s="108">
        <f>'Well Details'!B16</f>
        <v>1</v>
      </c>
      <c r="E47" s="114"/>
      <c r="F47" s="115"/>
    </row>
    <row r="48" spans="2:6">
      <c r="B48" s="7" t="s">
        <v>48</v>
      </c>
      <c r="C48" s="23" t="s">
        <v>11</v>
      </c>
      <c r="D48" s="108">
        <f>'Well Details'!B17</f>
        <v>1</v>
      </c>
      <c r="E48" s="114"/>
      <c r="F48" s="115"/>
    </row>
    <row r="49" spans="2:6">
      <c r="B49" s="7" t="s">
        <v>49</v>
      </c>
      <c r="C49" s="23" t="s">
        <v>11</v>
      </c>
      <c r="D49" s="107">
        <f>'Well Details'!B21</f>
        <v>1</v>
      </c>
      <c r="E49" s="114"/>
      <c r="F49" s="115"/>
    </row>
    <row r="50" spans="2:6">
      <c r="B50" s="7" t="s">
        <v>50</v>
      </c>
      <c r="C50" s="23" t="s">
        <v>11</v>
      </c>
      <c r="D50" s="107">
        <f>'Well Details'!B23</f>
        <v>1</v>
      </c>
      <c r="E50" s="114"/>
      <c r="F50" s="115"/>
    </row>
    <row r="51" spans="2:6">
      <c r="B51" s="7" t="s">
        <v>51</v>
      </c>
      <c r="C51" s="23" t="s">
        <v>11</v>
      </c>
      <c r="D51" s="108">
        <v>1</v>
      </c>
      <c r="E51" s="114"/>
      <c r="F51" s="115"/>
    </row>
    <row r="52" spans="2:6">
      <c r="B52" s="7" t="s">
        <v>52</v>
      </c>
      <c r="C52" s="23" t="s">
        <v>11</v>
      </c>
      <c r="D52" s="107">
        <v>1</v>
      </c>
      <c r="E52" s="114"/>
      <c r="F52" s="115"/>
    </row>
    <row r="53" spans="2:6">
      <c r="B53" s="7" t="s">
        <v>53</v>
      </c>
      <c r="C53" s="23" t="s">
        <v>11</v>
      </c>
      <c r="D53" s="107">
        <f>Tanks!B13</f>
        <v>1</v>
      </c>
      <c r="E53" s="114"/>
      <c r="F53" s="115"/>
    </row>
    <row r="54" spans="2:6">
      <c r="B54" s="109" t="s">
        <v>54</v>
      </c>
      <c r="C54" s="124"/>
      <c r="D54" s="124"/>
      <c r="E54" s="124"/>
      <c r="F54" s="125"/>
    </row>
    <row r="55" spans="2:6">
      <c r="B55" s="7" t="s">
        <v>55</v>
      </c>
      <c r="C55" s="23" t="s">
        <v>18</v>
      </c>
      <c r="D55" s="33">
        <f>'Well Details'!B44</f>
        <v>16</v>
      </c>
      <c r="E55" s="15">
        <v>0.1</v>
      </c>
      <c r="F55" s="31">
        <f t="shared" ref="F55:F58" si="3">ROUNDUP(D55*(1+E55),0)</f>
        <v>18</v>
      </c>
    </row>
    <row r="56" spans="2:6">
      <c r="B56" s="7" t="s">
        <v>56</v>
      </c>
      <c r="C56" s="23" t="s">
        <v>57</v>
      </c>
      <c r="D56" s="33">
        <f>Concrete!B8</f>
        <v>26</v>
      </c>
      <c r="E56" s="15">
        <v>0.13</v>
      </c>
      <c r="F56" s="31">
        <f t="shared" si="3"/>
        <v>30</v>
      </c>
    </row>
    <row r="57" spans="2:6">
      <c r="B57" s="7" t="s">
        <v>58</v>
      </c>
      <c r="C57" s="23" t="s">
        <v>59</v>
      </c>
      <c r="D57" s="34">
        <f>Concrete!B10</f>
        <v>1.7753576345592588</v>
      </c>
      <c r="E57" s="15">
        <v>0.09</v>
      </c>
      <c r="F57" s="31">
        <f t="shared" si="3"/>
        <v>2</v>
      </c>
    </row>
    <row r="58" spans="2:6">
      <c r="B58" s="19" t="s">
        <v>60</v>
      </c>
      <c r="C58" s="20" t="s">
        <v>59</v>
      </c>
      <c r="D58" s="35">
        <f>Concrete!B12</f>
        <v>2.663036451838888</v>
      </c>
      <c r="E58" s="15">
        <v>0.05</v>
      </c>
      <c r="F58" s="31">
        <f t="shared" si="3"/>
        <v>3</v>
      </c>
    </row>
    <row r="59" spans="2:6">
      <c r="B59" s="36"/>
      <c r="C59" s="37"/>
      <c r="D59" s="37"/>
      <c r="E59" s="37"/>
      <c r="F59" s="37"/>
    </row>
    <row r="60" spans="2:6">
      <c r="B60" s="38"/>
      <c r="C60" s="40"/>
      <c r="D60" s="39"/>
      <c r="E60" s="39"/>
      <c r="F60" s="39"/>
    </row>
    <row r="61" spans="2:6">
      <c r="B61" s="38"/>
      <c r="C61" s="40"/>
      <c r="D61" s="40"/>
      <c r="E61" s="40"/>
      <c r="F61" s="40"/>
    </row>
  </sheetData>
  <mergeCells count="19">
    <mergeCell ref="D53:F53"/>
    <mergeCell ref="B54:F54"/>
    <mergeCell ref="B26:F26"/>
    <mergeCell ref="B31:F31"/>
    <mergeCell ref="B45:F45"/>
    <mergeCell ref="D46:F46"/>
    <mergeCell ref="D47:F47"/>
    <mergeCell ref="D48:F48"/>
    <mergeCell ref="D49:F49"/>
    <mergeCell ref="D17:F17"/>
    <mergeCell ref="B18:F18"/>
    <mergeCell ref="D50:F50"/>
    <mergeCell ref="D51:F51"/>
    <mergeCell ref="D52:F52"/>
    <mergeCell ref="D12:F12"/>
    <mergeCell ref="D13:F13"/>
    <mergeCell ref="D14:F14"/>
    <mergeCell ref="D15:F15"/>
    <mergeCell ref="D16:F16"/>
  </mergeCells>
  <pageMargins left="0" right="0" top="0" bottom="0" header="0" footer="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FF"/>
    <outlinePr summaryBelow="0" summaryRight="0"/>
  </sheetPr>
  <dimension ref="A1:D7"/>
  <sheetViews>
    <sheetView workbookViewId="0"/>
  </sheetViews>
  <sheetFormatPr defaultColWidth="12.5703125" defaultRowHeight="15.75" customHeight="1"/>
  <cols>
    <col min="1" max="1" width="60.5703125" customWidth="1"/>
    <col min="2" max="2" width="18.42578125" customWidth="1"/>
    <col min="3" max="3" width="15.85546875" customWidth="1"/>
  </cols>
  <sheetData>
    <row r="1" spans="1:4">
      <c r="A1" s="95" t="s">
        <v>220</v>
      </c>
    </row>
    <row r="3" spans="1:4">
      <c r="A3" s="77" t="s">
        <v>221</v>
      </c>
      <c r="B3" s="42"/>
      <c r="C3" s="42"/>
      <c r="D3" s="42"/>
    </row>
    <row r="4" spans="1:4">
      <c r="A4" s="96" t="s">
        <v>222</v>
      </c>
      <c r="B4" s="97" t="s">
        <v>62</v>
      </c>
      <c r="C4" s="97" t="s">
        <v>223</v>
      </c>
      <c r="D4" s="97" t="s">
        <v>156</v>
      </c>
    </row>
    <row r="5" spans="1:4">
      <c r="A5" s="128" t="s">
        <v>224</v>
      </c>
      <c r="B5" s="57" t="s">
        <v>225</v>
      </c>
      <c r="C5" s="98">
        <v>0.215</v>
      </c>
      <c r="D5" s="57">
        <v>4295</v>
      </c>
    </row>
    <row r="6" spans="1:4">
      <c r="A6" s="99" t="s">
        <v>226</v>
      </c>
      <c r="B6" s="90"/>
      <c r="C6" s="90"/>
      <c r="D6" s="90"/>
    </row>
    <row r="7" spans="1:4">
      <c r="A7" s="129" t="s">
        <v>227</v>
      </c>
      <c r="B7" s="90"/>
      <c r="C7" s="90"/>
      <c r="D7" s="90"/>
    </row>
  </sheetData>
  <pageMargins left="0" right="0" top="0" bottom="0" header="0" footer="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14"/>
  <sheetViews>
    <sheetView workbookViewId="0"/>
  </sheetViews>
  <sheetFormatPr defaultColWidth="12.5703125" defaultRowHeight="15.75" customHeight="1"/>
  <cols>
    <col min="3" max="3" width="14.5703125" customWidth="1"/>
    <col min="8" max="8" width="11.28515625" customWidth="1"/>
    <col min="11" max="11" width="15.85546875" customWidth="1"/>
  </cols>
  <sheetData>
    <row r="2" spans="1:11">
      <c r="A2" s="41" t="s">
        <v>61</v>
      </c>
      <c r="B2" s="41"/>
      <c r="C2" s="42"/>
      <c r="D2" s="42"/>
      <c r="E2" s="42"/>
      <c r="F2" s="42"/>
      <c r="G2" s="42"/>
      <c r="H2" s="42"/>
      <c r="I2" s="42"/>
      <c r="J2" s="42"/>
    </row>
    <row r="3" spans="1:11">
      <c r="A3" s="43" t="s">
        <v>62</v>
      </c>
      <c r="B3" s="43" t="s">
        <v>63</v>
      </c>
      <c r="C3" s="43" t="s">
        <v>64</v>
      </c>
      <c r="D3" s="43" t="s">
        <v>65</v>
      </c>
      <c r="E3" s="43" t="s">
        <v>66</v>
      </c>
      <c r="F3" s="43" t="s">
        <v>67</v>
      </c>
      <c r="G3" s="43" t="s">
        <v>68</v>
      </c>
      <c r="H3" s="49" t="s">
        <v>69</v>
      </c>
      <c r="I3" s="44"/>
      <c r="J3" s="44"/>
    </row>
    <row r="4" spans="1:11" ht="84" customHeight="1">
      <c r="A4" s="50" t="s">
        <v>70</v>
      </c>
      <c r="B4" s="50">
        <v>76</v>
      </c>
      <c r="C4" s="50"/>
      <c r="D4" s="50">
        <v>1.17</v>
      </c>
      <c r="E4" s="50">
        <v>3</v>
      </c>
      <c r="F4" s="50">
        <v>1</v>
      </c>
      <c r="G4" s="51" t="s">
        <v>71</v>
      </c>
      <c r="H4" s="45"/>
      <c r="I4" s="51"/>
      <c r="J4" s="51"/>
      <c r="K4" s="52"/>
    </row>
    <row r="7" spans="1:11">
      <c r="A7" s="41" t="s">
        <v>72</v>
      </c>
      <c r="B7" s="46"/>
      <c r="C7" s="42"/>
      <c r="D7" s="42"/>
    </row>
    <row r="8" spans="1:11">
      <c r="A8" s="47" t="s">
        <v>62</v>
      </c>
      <c r="B8" s="47" t="s">
        <v>73</v>
      </c>
      <c r="C8" s="47" t="s">
        <v>74</v>
      </c>
      <c r="D8" s="47" t="s">
        <v>75</v>
      </c>
      <c r="E8" s="90"/>
      <c r="F8" s="90"/>
      <c r="G8" s="90"/>
    </row>
    <row r="9" spans="1:11">
      <c r="A9" s="48" t="s">
        <v>76</v>
      </c>
      <c r="B9" s="48">
        <v>900</v>
      </c>
      <c r="C9" s="48">
        <v>40</v>
      </c>
      <c r="D9" s="48">
        <v>217.56</v>
      </c>
    </row>
    <row r="14" spans="1:11">
      <c r="B14" s="90"/>
    </row>
  </sheetData>
  <pageMargins left="0" right="0" top="0" bottom="0" header="0" footer="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H44"/>
  <sheetViews>
    <sheetView workbookViewId="0"/>
  </sheetViews>
  <sheetFormatPr defaultColWidth="12.5703125" defaultRowHeight="15.75" customHeight="1"/>
  <cols>
    <col min="1" max="1" width="21.28515625" customWidth="1"/>
    <col min="2" max="2" width="20.42578125" customWidth="1"/>
    <col min="3" max="4" width="18.85546875" customWidth="1"/>
    <col min="5" max="5" width="14.7109375" customWidth="1"/>
    <col min="6" max="6" width="18" customWidth="1"/>
    <col min="7" max="7" width="17.140625" customWidth="1"/>
  </cols>
  <sheetData>
    <row r="2" spans="1:8" ht="24.75" customHeight="1">
      <c r="A2" s="41" t="s">
        <v>77</v>
      </c>
      <c r="B2" s="42"/>
      <c r="C2" s="42"/>
      <c r="D2" s="42"/>
      <c r="E2" s="42"/>
      <c r="F2" s="42"/>
    </row>
    <row r="3" spans="1:8">
      <c r="A3" s="78" t="s">
        <v>78</v>
      </c>
      <c r="B3" s="78" t="s">
        <v>79</v>
      </c>
      <c r="C3" s="78"/>
      <c r="D3" s="78" t="s">
        <v>80</v>
      </c>
      <c r="E3" s="78" t="s">
        <v>81</v>
      </c>
      <c r="F3" s="78" t="s">
        <v>82</v>
      </c>
    </row>
    <row r="4" spans="1:8">
      <c r="A4" s="49" t="s">
        <v>83</v>
      </c>
      <c r="B4" s="50">
        <v>4</v>
      </c>
      <c r="C4" s="51"/>
      <c r="D4" s="51" t="s">
        <v>84</v>
      </c>
      <c r="E4" s="51">
        <v>50</v>
      </c>
      <c r="F4" s="51"/>
    </row>
    <row r="5" spans="1:8">
      <c r="A5" s="49" t="s">
        <v>85</v>
      </c>
      <c r="B5" s="50">
        <v>6</v>
      </c>
      <c r="C5" s="51"/>
      <c r="D5" s="51" t="s">
        <v>84</v>
      </c>
      <c r="E5" s="51">
        <v>50</v>
      </c>
      <c r="F5" s="51"/>
    </row>
    <row r="6" spans="1:8">
      <c r="A6" s="49" t="s">
        <v>86</v>
      </c>
      <c r="B6" s="50">
        <v>0.5</v>
      </c>
      <c r="C6" s="51" t="s">
        <v>18</v>
      </c>
      <c r="D6" s="51" t="s">
        <v>84</v>
      </c>
      <c r="E6" s="51">
        <v>50</v>
      </c>
      <c r="F6" s="51"/>
    </row>
    <row r="7" spans="1:8">
      <c r="A7" s="49" t="s">
        <v>87</v>
      </c>
      <c r="B7" s="50">
        <v>3.5</v>
      </c>
      <c r="C7" s="51" t="s">
        <v>18</v>
      </c>
      <c r="D7" s="51" t="s">
        <v>88</v>
      </c>
      <c r="E7" s="51">
        <v>50</v>
      </c>
      <c r="F7" s="51"/>
      <c r="H7" s="52"/>
    </row>
    <row r="8" spans="1:8">
      <c r="A8" s="49" t="s">
        <v>89</v>
      </c>
      <c r="B8" s="50">
        <v>50</v>
      </c>
      <c r="C8" s="51" t="s">
        <v>18</v>
      </c>
      <c r="D8" s="51" t="s">
        <v>88</v>
      </c>
      <c r="E8" s="51">
        <v>50</v>
      </c>
      <c r="F8" s="51"/>
      <c r="H8" s="52"/>
    </row>
    <row r="9" spans="1:8">
      <c r="A9" s="49" t="s">
        <v>90</v>
      </c>
      <c r="B9" s="50">
        <v>1.5</v>
      </c>
      <c r="C9" s="51" t="s">
        <v>18</v>
      </c>
      <c r="D9" s="51" t="s">
        <v>84</v>
      </c>
      <c r="E9" s="51">
        <v>50</v>
      </c>
      <c r="F9" s="51"/>
      <c r="H9" s="52"/>
    </row>
    <row r="10" spans="1:8">
      <c r="A10" s="53"/>
      <c r="B10" s="54"/>
      <c r="C10" s="53"/>
      <c r="D10" s="53"/>
      <c r="E10" s="53"/>
      <c r="F10" s="53"/>
      <c r="H10" s="52"/>
    </row>
    <row r="12" spans="1:8">
      <c r="A12" s="41" t="s">
        <v>91</v>
      </c>
      <c r="B12" s="42"/>
      <c r="C12" s="42"/>
      <c r="D12" s="42"/>
    </row>
    <row r="13" spans="1:8">
      <c r="A13" s="78" t="s">
        <v>92</v>
      </c>
      <c r="B13" s="78" t="s">
        <v>79</v>
      </c>
      <c r="C13" s="78"/>
      <c r="D13" s="78" t="s">
        <v>82</v>
      </c>
      <c r="E13" s="79"/>
      <c r="F13" s="79"/>
    </row>
    <row r="14" spans="1:8">
      <c r="A14" s="49" t="s">
        <v>93</v>
      </c>
      <c r="B14" s="50">
        <v>4</v>
      </c>
      <c r="C14" s="51"/>
      <c r="D14" s="51"/>
      <c r="E14" s="53"/>
      <c r="F14" s="53"/>
    </row>
    <row r="15" spans="1:8">
      <c r="A15" s="49" t="s">
        <v>94</v>
      </c>
      <c r="B15" s="50">
        <v>1</v>
      </c>
      <c r="C15" s="56"/>
      <c r="D15" s="56" t="s">
        <v>95</v>
      </c>
      <c r="E15" s="53"/>
      <c r="F15" s="53"/>
    </row>
    <row r="16" spans="1:8">
      <c r="A16" s="49" t="s">
        <v>96</v>
      </c>
      <c r="B16" s="50">
        <v>1</v>
      </c>
      <c r="C16" s="56"/>
      <c r="D16" s="56" t="s">
        <v>47</v>
      </c>
      <c r="E16" s="53"/>
      <c r="F16" s="53"/>
    </row>
    <row r="17" spans="1:7">
      <c r="A17" s="49" t="s">
        <v>97</v>
      </c>
      <c r="B17" s="50">
        <v>1</v>
      </c>
      <c r="C17" s="56"/>
      <c r="D17" s="56" t="s">
        <v>98</v>
      </c>
      <c r="E17" s="53"/>
      <c r="F17" s="53"/>
    </row>
    <row r="18" spans="1:7">
      <c r="B18" s="54"/>
      <c r="C18" s="55"/>
      <c r="D18" s="55"/>
      <c r="E18" s="53"/>
      <c r="F18" s="53"/>
    </row>
    <row r="19" spans="1:7">
      <c r="A19" s="41" t="s">
        <v>99</v>
      </c>
      <c r="B19" s="42"/>
      <c r="C19" s="42"/>
      <c r="D19" s="42"/>
      <c r="E19" s="53"/>
      <c r="F19" s="53"/>
    </row>
    <row r="20" spans="1:7">
      <c r="A20" s="78" t="s">
        <v>92</v>
      </c>
      <c r="B20" s="78" t="s">
        <v>79</v>
      </c>
      <c r="C20" s="78"/>
      <c r="D20" s="78" t="s">
        <v>82</v>
      </c>
      <c r="E20" s="53"/>
      <c r="F20" s="53"/>
    </row>
    <row r="21" spans="1:7">
      <c r="A21" s="49" t="s">
        <v>100</v>
      </c>
      <c r="B21" s="50">
        <v>1</v>
      </c>
      <c r="C21" s="51"/>
      <c r="D21" s="51" t="s">
        <v>101</v>
      </c>
      <c r="E21" s="53"/>
      <c r="F21" s="53"/>
    </row>
    <row r="22" spans="1:7">
      <c r="A22" s="49" t="s">
        <v>102</v>
      </c>
      <c r="B22" s="50">
        <v>2</v>
      </c>
      <c r="C22" s="56"/>
      <c r="D22" s="56"/>
      <c r="E22" s="53"/>
      <c r="F22" s="53"/>
    </row>
    <row r="23" spans="1:7">
      <c r="A23" s="49" t="s">
        <v>103</v>
      </c>
      <c r="B23" s="50">
        <v>1</v>
      </c>
      <c r="C23" s="56"/>
      <c r="D23" s="57" t="s">
        <v>104</v>
      </c>
      <c r="E23" s="53"/>
      <c r="F23" s="53"/>
    </row>
    <row r="24" spans="1:7">
      <c r="A24" s="49" t="s">
        <v>105</v>
      </c>
      <c r="B24" s="50">
        <v>2</v>
      </c>
      <c r="C24" s="56"/>
      <c r="D24" s="56" t="s">
        <v>106</v>
      </c>
      <c r="E24" s="53"/>
      <c r="F24" s="53"/>
    </row>
    <row r="25" spans="1:7">
      <c r="A25" s="49" t="s">
        <v>107</v>
      </c>
      <c r="B25" s="50">
        <v>3</v>
      </c>
      <c r="C25" s="56"/>
      <c r="D25" s="56"/>
      <c r="E25" s="53"/>
      <c r="F25" s="53"/>
    </row>
    <row r="26" spans="1:7">
      <c r="B26" s="54"/>
      <c r="C26" s="55"/>
      <c r="D26" s="55"/>
      <c r="E26" s="53"/>
      <c r="F26" s="53"/>
    </row>
    <row r="27" spans="1:7">
      <c r="A27" s="41" t="s">
        <v>108</v>
      </c>
      <c r="B27" s="41"/>
    </row>
    <row r="28" spans="1:7">
      <c r="A28" s="43" t="s">
        <v>62</v>
      </c>
      <c r="B28" s="56" t="s">
        <v>109</v>
      </c>
      <c r="E28" s="58"/>
      <c r="F28" s="58"/>
    </row>
    <row r="29" spans="1:7">
      <c r="A29" s="59" t="s">
        <v>110</v>
      </c>
      <c r="B29" s="60">
        <v>402042</v>
      </c>
      <c r="E29" s="52"/>
      <c r="F29" s="52"/>
      <c r="G29" s="52"/>
    </row>
    <row r="30" spans="1:7">
      <c r="A30" s="59" t="s">
        <v>111</v>
      </c>
      <c r="B30" s="48" t="s">
        <v>112</v>
      </c>
      <c r="E30" s="52"/>
      <c r="F30" s="52"/>
      <c r="G30" s="52"/>
    </row>
    <row r="31" spans="1:7">
      <c r="A31" s="59" t="s">
        <v>113</v>
      </c>
      <c r="B31" s="48" t="s">
        <v>114</v>
      </c>
      <c r="E31" s="52"/>
      <c r="F31" s="52"/>
      <c r="G31" s="52"/>
    </row>
    <row r="32" spans="1:7">
      <c r="A32" s="59" t="s">
        <v>115</v>
      </c>
      <c r="B32" s="48" t="s">
        <v>116</v>
      </c>
    </row>
    <row r="34" spans="1:6">
      <c r="A34" s="61" t="s">
        <v>117</v>
      </c>
      <c r="B34" s="76"/>
    </row>
    <row r="35" spans="1:6">
      <c r="A35" s="62" t="s">
        <v>62</v>
      </c>
      <c r="B35" s="63" t="s">
        <v>118</v>
      </c>
    </row>
    <row r="36" spans="1:6">
      <c r="A36" s="64" t="s">
        <v>119</v>
      </c>
      <c r="B36" s="65" t="s">
        <v>120</v>
      </c>
    </row>
    <row r="38" spans="1:6">
      <c r="A38" s="61" t="s">
        <v>121</v>
      </c>
      <c r="B38" s="76"/>
      <c r="C38" s="76"/>
      <c r="D38" s="76"/>
      <c r="E38" s="76"/>
      <c r="F38" s="76"/>
    </row>
    <row r="39" spans="1:6">
      <c r="A39" s="66" t="s">
        <v>122</v>
      </c>
      <c r="B39" s="67" t="s">
        <v>123</v>
      </c>
      <c r="C39" s="67" t="s">
        <v>124</v>
      </c>
      <c r="D39" s="67" t="s">
        <v>125</v>
      </c>
      <c r="E39" s="67" t="s">
        <v>126</v>
      </c>
      <c r="F39" s="67" t="s">
        <v>127</v>
      </c>
    </row>
    <row r="40" spans="1:6">
      <c r="A40" s="68" t="s">
        <v>128</v>
      </c>
      <c r="B40" s="65" t="s">
        <v>121</v>
      </c>
      <c r="C40" s="69">
        <f>0.5*0.5*0.5+PI()*0.5^2*0.85/3+0.8^2*PI()*0.3</f>
        <v>0.95071526911851734</v>
      </c>
      <c r="D40" s="69"/>
      <c r="E40" s="69"/>
      <c r="F40" s="69"/>
    </row>
    <row r="42" spans="1:6">
      <c r="A42" s="41" t="s">
        <v>129</v>
      </c>
      <c r="B42" s="41"/>
      <c r="C42" s="42"/>
      <c r="D42" s="42"/>
    </row>
    <row r="43" spans="1:6">
      <c r="A43" s="43" t="s">
        <v>92</v>
      </c>
      <c r="B43" s="43" t="s">
        <v>130</v>
      </c>
      <c r="C43" s="43"/>
      <c r="D43" s="43" t="s">
        <v>131</v>
      </c>
    </row>
    <row r="44" spans="1:6">
      <c r="A44" s="50" t="s">
        <v>132</v>
      </c>
      <c r="B44" s="50">
        <v>16</v>
      </c>
      <c r="C44" s="70"/>
      <c r="D44" s="70" t="s">
        <v>133</v>
      </c>
    </row>
  </sheetData>
  <pageMargins left="0" right="0" top="0" bottom="0" header="0" footer="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G23"/>
  <sheetViews>
    <sheetView workbookViewId="0"/>
  </sheetViews>
  <sheetFormatPr defaultColWidth="12.5703125" defaultRowHeight="15.75" customHeight="1"/>
  <cols>
    <col min="1" max="1" width="21.28515625" customWidth="1"/>
    <col min="2" max="3" width="11.5703125" customWidth="1"/>
    <col min="4" max="4" width="21" customWidth="1"/>
    <col min="5" max="5" width="16.28515625" customWidth="1"/>
    <col min="6" max="6" width="17.140625" customWidth="1"/>
    <col min="7" max="7" width="13.7109375" customWidth="1"/>
  </cols>
  <sheetData>
    <row r="2" spans="1:7" ht="24.75" customHeight="1">
      <c r="A2" s="41" t="s">
        <v>134</v>
      </c>
      <c r="B2" s="42"/>
      <c r="C2" s="42"/>
      <c r="D2" s="42"/>
      <c r="E2" s="42"/>
    </row>
    <row r="3" spans="1:7">
      <c r="A3" s="78" t="s">
        <v>78</v>
      </c>
      <c r="B3" s="78"/>
      <c r="C3" s="78" t="s">
        <v>79</v>
      </c>
      <c r="D3" s="78" t="s">
        <v>80</v>
      </c>
      <c r="E3" s="78" t="s">
        <v>82</v>
      </c>
    </row>
    <row r="4" spans="1:7">
      <c r="A4" s="71" t="s">
        <v>135</v>
      </c>
      <c r="B4" s="50"/>
      <c r="C4" s="50">
        <v>283.39</v>
      </c>
      <c r="D4" s="51" t="s">
        <v>88</v>
      </c>
      <c r="E4" s="51" t="s">
        <v>136</v>
      </c>
    </row>
    <row r="5" spans="1:7">
      <c r="A5" s="71" t="s">
        <v>137</v>
      </c>
      <c r="B5" s="50"/>
      <c r="C5" s="50">
        <v>104</v>
      </c>
      <c r="D5" s="51" t="s">
        <v>88</v>
      </c>
      <c r="E5" s="51" t="s">
        <v>136</v>
      </c>
    </row>
    <row r="6" spans="1:7">
      <c r="A6" s="71" t="s">
        <v>138</v>
      </c>
      <c r="B6" s="50"/>
      <c r="C6" s="50">
        <v>77.72</v>
      </c>
      <c r="D6" s="51" t="s">
        <v>88</v>
      </c>
      <c r="E6" s="51" t="s">
        <v>139</v>
      </c>
    </row>
    <row r="7" spans="1:7">
      <c r="A7" s="71" t="s">
        <v>140</v>
      </c>
      <c r="B7" s="50"/>
      <c r="C7" s="50">
        <v>8</v>
      </c>
      <c r="D7" s="51"/>
      <c r="E7" s="51"/>
    </row>
    <row r="8" spans="1:7">
      <c r="A8" s="71" t="s">
        <v>141</v>
      </c>
      <c r="B8" s="50"/>
      <c r="C8" s="50">
        <v>1</v>
      </c>
      <c r="D8" s="51"/>
      <c r="E8" s="51"/>
    </row>
    <row r="9" spans="1:7">
      <c r="A9" s="71" t="s">
        <v>142</v>
      </c>
      <c r="B9" s="50"/>
      <c r="C9" s="50">
        <v>2</v>
      </c>
      <c r="D9" s="51"/>
      <c r="E9" s="51"/>
    </row>
    <row r="10" spans="1:7">
      <c r="A10" s="72" t="s">
        <v>143</v>
      </c>
      <c r="B10" s="73"/>
      <c r="C10" s="73">
        <v>8</v>
      </c>
      <c r="D10" s="74" t="s">
        <v>88</v>
      </c>
      <c r="E10" s="74" t="s">
        <v>136</v>
      </c>
    </row>
    <row r="11" spans="1:7">
      <c r="A11" s="72" t="s">
        <v>144</v>
      </c>
      <c r="B11" s="73"/>
      <c r="C11" s="73">
        <v>11</v>
      </c>
      <c r="D11" s="74" t="s">
        <v>88</v>
      </c>
      <c r="E11" s="74" t="s">
        <v>136</v>
      </c>
    </row>
    <row r="12" spans="1:7">
      <c r="A12" s="72" t="s">
        <v>145</v>
      </c>
      <c r="B12" s="73"/>
      <c r="C12" s="73">
        <v>3</v>
      </c>
      <c r="D12" s="74" t="s">
        <v>88</v>
      </c>
      <c r="E12" s="74" t="s">
        <v>136</v>
      </c>
    </row>
    <row r="13" spans="1:7">
      <c r="A13" s="53" t="s">
        <v>146</v>
      </c>
      <c r="B13" s="54"/>
      <c r="C13" s="54"/>
      <c r="D13" s="53"/>
      <c r="E13" s="53"/>
    </row>
    <row r="14" spans="1:7">
      <c r="A14" s="75"/>
    </row>
    <row r="15" spans="1:7">
      <c r="A15" s="61" t="s">
        <v>121</v>
      </c>
      <c r="B15" s="76"/>
      <c r="C15" s="76"/>
      <c r="D15" s="76" t="s">
        <v>147</v>
      </c>
      <c r="E15" s="76"/>
      <c r="F15" s="76"/>
      <c r="G15" s="76"/>
    </row>
    <row r="16" spans="1:7">
      <c r="A16" s="66" t="s">
        <v>122</v>
      </c>
      <c r="B16" s="67" t="s">
        <v>79</v>
      </c>
      <c r="C16" s="67" t="s">
        <v>123</v>
      </c>
      <c r="D16" s="67" t="s">
        <v>124</v>
      </c>
      <c r="E16" s="67" t="s">
        <v>125</v>
      </c>
      <c r="F16" s="67" t="s">
        <v>126</v>
      </c>
      <c r="G16" s="67" t="s">
        <v>127</v>
      </c>
    </row>
    <row r="17" spans="1:7">
      <c r="A17" s="68" t="s">
        <v>128</v>
      </c>
      <c r="B17" s="65">
        <v>5</v>
      </c>
      <c r="C17" s="65" t="s">
        <v>121</v>
      </c>
      <c r="D17" s="69">
        <v>0.2</v>
      </c>
      <c r="E17" s="69"/>
      <c r="F17" s="69"/>
      <c r="G17" s="69"/>
    </row>
    <row r="19" spans="1:7">
      <c r="A19" s="77" t="s">
        <v>148</v>
      </c>
      <c r="B19" s="42"/>
    </row>
    <row r="20" spans="1:7">
      <c r="A20" s="66" t="s">
        <v>92</v>
      </c>
      <c r="B20" s="78" t="s">
        <v>79</v>
      </c>
      <c r="C20" s="79"/>
      <c r="D20" s="79"/>
      <c r="E20" s="79"/>
    </row>
    <row r="21" spans="1:7">
      <c r="A21" s="68"/>
      <c r="B21" s="50">
        <v>5</v>
      </c>
      <c r="C21" s="53"/>
      <c r="D21" s="54"/>
      <c r="E21" s="53"/>
    </row>
    <row r="23" spans="1:7">
      <c r="A23" s="52" t="s">
        <v>149</v>
      </c>
    </row>
  </sheetData>
  <pageMargins left="0" right="0" top="0" bottom="0" header="0" footer="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21"/>
  <sheetViews>
    <sheetView workbookViewId="0"/>
  </sheetViews>
  <sheetFormatPr defaultColWidth="12.5703125" defaultRowHeight="15.75" customHeight="1"/>
  <cols>
    <col min="1" max="1" width="30.5703125" customWidth="1"/>
    <col min="2" max="2" width="25.7109375" customWidth="1"/>
    <col min="3" max="3" width="15.7109375" customWidth="1"/>
    <col min="4" max="4" width="10.5703125" customWidth="1"/>
  </cols>
  <sheetData>
    <row r="1" spans="1:5">
      <c r="A1" s="77" t="s">
        <v>150</v>
      </c>
      <c r="B1" s="80"/>
      <c r="C1" s="81"/>
    </row>
    <row r="2" spans="1:5" ht="17.25" customHeight="1">
      <c r="A2" s="59" t="s">
        <v>9</v>
      </c>
      <c r="B2" s="57">
        <v>1</v>
      </c>
      <c r="C2" s="52"/>
    </row>
    <row r="3" spans="1:5">
      <c r="A3" s="59" t="s">
        <v>151</v>
      </c>
      <c r="B3" s="57" t="s">
        <v>152</v>
      </c>
      <c r="C3" s="126"/>
    </row>
    <row r="4" spans="1:5">
      <c r="A4" s="59" t="s">
        <v>62</v>
      </c>
      <c r="B4" s="57" t="s">
        <v>153</v>
      </c>
      <c r="C4" s="126"/>
    </row>
    <row r="5" spans="1:5">
      <c r="A5" s="59" t="s">
        <v>154</v>
      </c>
      <c r="B5" s="57" t="s">
        <v>155</v>
      </c>
      <c r="C5" s="126"/>
    </row>
    <row r="6" spans="1:5">
      <c r="A6" s="59" t="s">
        <v>156</v>
      </c>
      <c r="B6" s="57">
        <v>1075</v>
      </c>
      <c r="C6" s="126"/>
    </row>
    <row r="7" spans="1:5">
      <c r="A7" s="59" t="s">
        <v>157</v>
      </c>
      <c r="B7" s="57" t="s">
        <v>158</v>
      </c>
      <c r="C7" s="126"/>
    </row>
    <row r="8" spans="1:5">
      <c r="A8" s="59" t="s">
        <v>159</v>
      </c>
      <c r="B8" s="57" t="s">
        <v>160</v>
      </c>
      <c r="C8" s="126"/>
    </row>
    <row r="9" spans="1:5">
      <c r="A9" s="59" t="s">
        <v>161</v>
      </c>
      <c r="B9" s="57">
        <v>60</v>
      </c>
      <c r="C9" s="126"/>
    </row>
    <row r="10" spans="1:5">
      <c r="A10" s="59" t="s">
        <v>162</v>
      </c>
      <c r="B10" s="57">
        <v>90</v>
      </c>
      <c r="C10" s="126"/>
    </row>
    <row r="11" spans="1:5">
      <c r="A11" s="52"/>
    </row>
    <row r="12" spans="1:5">
      <c r="A12" s="52"/>
    </row>
    <row r="13" spans="1:5">
      <c r="A13" s="82" t="s">
        <v>163</v>
      </c>
      <c r="B13" s="83" t="s">
        <v>164</v>
      </c>
      <c r="C13" s="83" t="s">
        <v>165</v>
      </c>
      <c r="D13" s="84" t="s">
        <v>166</v>
      </c>
    </row>
    <row r="14" spans="1:5">
      <c r="A14" s="59" t="s">
        <v>9</v>
      </c>
      <c r="B14" s="48">
        <v>5</v>
      </c>
      <c r="C14" s="48">
        <v>6</v>
      </c>
      <c r="D14" s="48">
        <v>1</v>
      </c>
    </row>
    <row r="15" spans="1:5">
      <c r="A15" s="59" t="s">
        <v>167</v>
      </c>
      <c r="B15" s="48" t="s">
        <v>168</v>
      </c>
      <c r="C15" s="48" t="s">
        <v>168</v>
      </c>
      <c r="D15" s="48" t="s">
        <v>168</v>
      </c>
      <c r="E15" s="52"/>
    </row>
    <row r="16" spans="1:5">
      <c r="A16" s="59" t="s">
        <v>169</v>
      </c>
      <c r="B16" s="48">
        <v>63</v>
      </c>
      <c r="C16" s="48">
        <v>25</v>
      </c>
      <c r="D16" s="48">
        <v>25</v>
      </c>
    </row>
    <row r="18" spans="1:2">
      <c r="A18" s="58"/>
    </row>
    <row r="19" spans="1:2">
      <c r="A19" s="52"/>
      <c r="B19" s="52"/>
    </row>
    <row r="20" spans="1:2">
      <c r="A20" s="52"/>
      <c r="B20" s="52"/>
    </row>
    <row r="21" spans="1:2">
      <c r="A21" s="52"/>
      <c r="B21" s="52"/>
    </row>
  </sheetData>
  <pageMargins left="0" right="0" top="0" bottom="0" header="0" footer="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26"/>
  <sheetViews>
    <sheetView workbookViewId="0"/>
  </sheetViews>
  <sheetFormatPr defaultColWidth="12.5703125" defaultRowHeight="15.75" customHeight="1"/>
  <cols>
    <col min="1" max="1" width="21.42578125" customWidth="1"/>
    <col min="2" max="2" width="14.7109375" customWidth="1"/>
    <col min="4" max="4" width="15.85546875" customWidth="1"/>
  </cols>
  <sheetData>
    <row r="1" spans="1:7">
      <c r="A1" s="77" t="s">
        <v>170</v>
      </c>
      <c r="B1" s="42"/>
      <c r="C1" s="42"/>
      <c r="D1" s="42"/>
      <c r="E1" s="42"/>
      <c r="F1" s="42"/>
      <c r="G1" s="42"/>
    </row>
    <row r="2" spans="1:7">
      <c r="A2" s="85" t="s">
        <v>79</v>
      </c>
      <c r="B2" s="85" t="s">
        <v>171</v>
      </c>
      <c r="C2" s="85" t="s">
        <v>172</v>
      </c>
      <c r="D2" s="85" t="s">
        <v>173</v>
      </c>
      <c r="E2" s="85" t="s">
        <v>174</v>
      </c>
      <c r="F2" s="85" t="s">
        <v>175</v>
      </c>
      <c r="G2" s="85" t="s">
        <v>176</v>
      </c>
    </row>
    <row r="3" spans="1:7">
      <c r="A3" s="86">
        <v>2</v>
      </c>
      <c r="B3" s="50" t="s">
        <v>177</v>
      </c>
      <c r="C3" s="48" t="s">
        <v>178</v>
      </c>
      <c r="D3" s="48" t="s">
        <v>179</v>
      </c>
      <c r="E3" s="48" t="s">
        <v>180</v>
      </c>
      <c r="F3" s="48" t="s">
        <v>181</v>
      </c>
      <c r="G3" s="48" t="s">
        <v>182</v>
      </c>
    </row>
    <row r="5" spans="1:7">
      <c r="A5" s="41" t="s">
        <v>183</v>
      </c>
      <c r="B5" s="87" t="s">
        <v>79</v>
      </c>
      <c r="C5" s="88" t="s">
        <v>184</v>
      </c>
      <c r="D5" s="88" t="s">
        <v>62</v>
      </c>
    </row>
    <row r="6" spans="1:7">
      <c r="A6" s="47" t="s">
        <v>185</v>
      </c>
      <c r="B6" s="57">
        <v>2</v>
      </c>
      <c r="C6" s="48">
        <v>50</v>
      </c>
      <c r="D6" s="89"/>
    </row>
    <row r="7" spans="1:7">
      <c r="A7" s="47" t="s">
        <v>186</v>
      </c>
      <c r="B7" s="57">
        <v>4</v>
      </c>
      <c r="C7" s="48">
        <v>50</v>
      </c>
      <c r="D7" s="89"/>
    </row>
    <row r="8" spans="1:7">
      <c r="A8" s="47" t="s">
        <v>187</v>
      </c>
      <c r="B8" s="57">
        <v>16</v>
      </c>
      <c r="C8" s="48">
        <v>50</v>
      </c>
      <c r="D8" s="89"/>
    </row>
    <row r="9" spans="1:7">
      <c r="A9" s="47" t="s">
        <v>187</v>
      </c>
      <c r="B9" s="57">
        <v>1.25</v>
      </c>
      <c r="C9" s="48">
        <v>63</v>
      </c>
      <c r="D9" s="48" t="s">
        <v>188</v>
      </c>
    </row>
    <row r="10" spans="1:7">
      <c r="A10" s="47" t="s">
        <v>189</v>
      </c>
      <c r="B10" s="57">
        <v>1</v>
      </c>
      <c r="C10" s="48">
        <v>50</v>
      </c>
      <c r="D10" s="48"/>
    </row>
    <row r="11" spans="1:7">
      <c r="A11" s="90"/>
      <c r="B11" s="90"/>
    </row>
    <row r="12" spans="1:7">
      <c r="A12" s="80" t="s">
        <v>190</v>
      </c>
      <c r="B12" s="91"/>
      <c r="C12" s="42"/>
      <c r="D12" s="42"/>
    </row>
    <row r="13" spans="1:7">
      <c r="A13" s="47" t="s">
        <v>53</v>
      </c>
      <c r="B13" s="57">
        <v>1</v>
      </c>
      <c r="C13" s="89"/>
      <c r="D13" s="89"/>
    </row>
    <row r="14" spans="1:7">
      <c r="A14" s="127" t="s">
        <v>191</v>
      </c>
      <c r="B14" s="57">
        <v>2</v>
      </c>
      <c r="C14" s="48"/>
      <c r="D14" s="48" t="s">
        <v>192</v>
      </c>
    </row>
    <row r="15" spans="1:7">
      <c r="A15" s="47" t="s">
        <v>193</v>
      </c>
      <c r="B15" s="57">
        <v>2</v>
      </c>
      <c r="C15" s="48" t="s">
        <v>194</v>
      </c>
      <c r="D15" s="48" t="s">
        <v>192</v>
      </c>
    </row>
    <row r="16" spans="1:7">
      <c r="A16" s="47" t="s">
        <v>195</v>
      </c>
      <c r="B16" s="57">
        <v>2</v>
      </c>
      <c r="C16" s="48" t="s">
        <v>194</v>
      </c>
      <c r="D16" s="48" t="s">
        <v>196</v>
      </c>
    </row>
    <row r="17" spans="1:6">
      <c r="A17" s="47" t="s">
        <v>197</v>
      </c>
      <c r="B17" s="57">
        <v>1</v>
      </c>
      <c r="C17" s="48"/>
      <c r="D17" s="48" t="s">
        <v>196</v>
      </c>
    </row>
    <row r="18" spans="1:6">
      <c r="A18" s="92"/>
      <c r="B18" s="93"/>
    </row>
    <row r="19" spans="1:6">
      <c r="A19" s="61" t="s">
        <v>121</v>
      </c>
      <c r="B19" s="76"/>
      <c r="C19" s="76"/>
      <c r="D19" s="76"/>
      <c r="E19" s="76"/>
      <c r="F19" s="76"/>
    </row>
    <row r="20" spans="1:6">
      <c r="A20" s="66" t="s">
        <v>122</v>
      </c>
      <c r="B20" s="67" t="s">
        <v>123</v>
      </c>
      <c r="C20" s="67" t="s">
        <v>124</v>
      </c>
      <c r="D20" s="67" t="s">
        <v>125</v>
      </c>
      <c r="E20" s="67" t="s">
        <v>126</v>
      </c>
      <c r="F20" s="67" t="s">
        <v>127</v>
      </c>
    </row>
    <row r="21" spans="1:6">
      <c r="A21" s="68" t="s">
        <v>128</v>
      </c>
      <c r="B21" s="65" t="s">
        <v>121</v>
      </c>
      <c r="C21" s="69">
        <f>0.5*0.5*0.8*8</f>
        <v>1.6</v>
      </c>
      <c r="D21" s="69"/>
      <c r="E21" s="69"/>
      <c r="F21" s="69"/>
    </row>
    <row r="23" spans="1:6">
      <c r="A23" s="110" t="s">
        <v>198</v>
      </c>
      <c r="B23" s="111"/>
      <c r="C23" s="111"/>
      <c r="D23" s="111"/>
    </row>
    <row r="24" spans="1:6">
      <c r="A24" s="47" t="s">
        <v>199</v>
      </c>
      <c r="B24" s="57">
        <v>111.21</v>
      </c>
      <c r="C24" s="48" t="s">
        <v>200</v>
      </c>
      <c r="D24" s="89"/>
    </row>
    <row r="25" spans="1:6">
      <c r="A25" s="127" t="s">
        <v>201</v>
      </c>
      <c r="B25" s="57">
        <v>2</v>
      </c>
      <c r="C25" s="48" t="s">
        <v>200</v>
      </c>
      <c r="D25" s="48" t="s">
        <v>192</v>
      </c>
    </row>
    <row r="26" spans="1:6">
      <c r="A26" s="47" t="s">
        <v>202</v>
      </c>
      <c r="B26" s="57">
        <v>4</v>
      </c>
      <c r="C26" s="48" t="s">
        <v>200</v>
      </c>
      <c r="D26" s="48" t="s">
        <v>192</v>
      </c>
    </row>
  </sheetData>
  <mergeCells count="1">
    <mergeCell ref="A23:D23"/>
  </mergeCells>
  <pageMargins left="0" right="0" top="0" bottom="0" header="0" footer="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2"/>
  <sheetViews>
    <sheetView workbookViewId="0"/>
  </sheetViews>
  <sheetFormatPr defaultColWidth="12.5703125" defaultRowHeight="15.75" customHeight="1"/>
  <cols>
    <col min="1" max="1" width="25.7109375" customWidth="1"/>
  </cols>
  <sheetData>
    <row r="1" spans="1:3">
      <c r="A1" s="77" t="s">
        <v>121</v>
      </c>
      <c r="B1" s="42"/>
    </row>
    <row r="2" spans="1:3">
      <c r="A2" s="59" t="s">
        <v>203</v>
      </c>
      <c r="B2" s="89">
        <f>Tanks!C21+'Well Details'!C40+'Pipes and Tapstands'!D17*'Pipes and Tapstands'!B17</f>
        <v>3.5507152691185175</v>
      </c>
    </row>
    <row r="3" spans="1:3">
      <c r="A3" s="59" t="s">
        <v>204</v>
      </c>
      <c r="B3" s="48">
        <v>1.5</v>
      </c>
    </row>
    <row r="4" spans="1:3">
      <c r="A4" s="59" t="s">
        <v>205</v>
      </c>
      <c r="B4" s="48">
        <v>6</v>
      </c>
    </row>
    <row r="5" spans="1:3">
      <c r="A5" s="59" t="s">
        <v>206</v>
      </c>
      <c r="B5" s="48">
        <v>1</v>
      </c>
    </row>
    <row r="6" spans="1:3">
      <c r="A6" s="59" t="s">
        <v>207</v>
      </c>
      <c r="B6" s="89">
        <f>B2*B3/B4*B5</f>
        <v>0.88767881727962938</v>
      </c>
    </row>
    <row r="7" spans="1:3">
      <c r="A7" s="59" t="s">
        <v>208</v>
      </c>
      <c r="B7" s="89">
        <f>B6*1440</f>
        <v>1278.2574968826664</v>
      </c>
    </row>
    <row r="8" spans="1:3">
      <c r="A8" s="59" t="s">
        <v>209</v>
      </c>
      <c r="B8" s="89">
        <f>ROUNDUP(B7/50,0)</f>
        <v>26</v>
      </c>
    </row>
    <row r="9" spans="1:3">
      <c r="A9" s="59" t="s">
        <v>210</v>
      </c>
      <c r="B9" s="48">
        <v>2</v>
      </c>
    </row>
    <row r="10" spans="1:3">
      <c r="A10" s="59" t="s">
        <v>211</v>
      </c>
      <c r="B10" s="89">
        <f>B2*B3/B4*B9</f>
        <v>1.7753576345592588</v>
      </c>
    </row>
    <row r="11" spans="1:3">
      <c r="A11" s="59" t="s">
        <v>212</v>
      </c>
      <c r="B11" s="48">
        <v>3</v>
      </c>
    </row>
    <row r="12" spans="1:3">
      <c r="A12" s="59" t="s">
        <v>213</v>
      </c>
      <c r="B12" s="89">
        <f>B2*B3/B4*B11</f>
        <v>2.663036451838888</v>
      </c>
    </row>
  </sheetData>
  <pageMargins left="0" right="0" top="0" bottom="0" header="0" footer="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C9"/>
  <sheetViews>
    <sheetView workbookViewId="0"/>
  </sheetViews>
  <sheetFormatPr defaultColWidth="12.5703125" defaultRowHeight="15.75" customHeight="1"/>
  <cols>
    <col min="1" max="1" width="23.28515625" customWidth="1"/>
    <col min="2" max="2" width="24.140625" customWidth="1"/>
  </cols>
  <sheetData>
    <row r="2" spans="1:3">
      <c r="A2" s="94" t="s">
        <v>80</v>
      </c>
      <c r="B2" s="94" t="s">
        <v>214</v>
      </c>
    </row>
    <row r="3" spans="1:3">
      <c r="A3" s="59" t="s">
        <v>215</v>
      </c>
      <c r="B3" s="48">
        <v>1.1299999999999999</v>
      </c>
    </row>
    <row r="4" spans="1:3">
      <c r="A4" s="59" t="s">
        <v>58</v>
      </c>
      <c r="B4" s="48">
        <v>1.0900000000000001</v>
      </c>
    </row>
    <row r="5" spans="1:3">
      <c r="A5" s="59" t="s">
        <v>60</v>
      </c>
      <c r="B5" s="48">
        <v>1.05</v>
      </c>
    </row>
    <row r="6" spans="1:3">
      <c r="A6" s="59" t="s">
        <v>216</v>
      </c>
      <c r="B6" s="48">
        <v>1.05</v>
      </c>
    </row>
    <row r="7" spans="1:3">
      <c r="A7" s="59" t="s">
        <v>217</v>
      </c>
      <c r="B7" s="48">
        <v>1.1000000000000001</v>
      </c>
    </row>
    <row r="8" spans="1:3">
      <c r="A8" s="59" t="s">
        <v>218</v>
      </c>
      <c r="B8" s="48">
        <v>24.2</v>
      </c>
    </row>
    <row r="9" spans="1:3">
      <c r="A9" s="59" t="s">
        <v>219</v>
      </c>
      <c r="B9" s="48">
        <v>10</v>
      </c>
      <c r="C9" s="52"/>
    </row>
  </sheetData>
  <pageMargins left="0" right="0" top="0" bottom="0" header="0" footer="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5703125" defaultRowHeight="15.75" customHeight="1"/>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Violeta Egan</cp:lastModifiedBy>
  <cp:revision/>
  <dcterms:created xsi:type="dcterms:W3CDTF">2025-10-31T19:16:12Z</dcterms:created>
  <dcterms:modified xsi:type="dcterms:W3CDTF">2025-10-31T19:16:12Z</dcterms:modified>
  <cp:category/>
  <cp:contentStatus/>
</cp:coreProperties>
</file>