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0" documentId="8_{7D35F151-F40B-4170-BF3D-1ABE71595E27}" xr6:coauthVersionLast="36" xr6:coauthVersionMax="36" xr10:uidLastSave="{00000000-0000-0000-0000-000000000000}"/>
  <bookViews>
    <workbookView xWindow="0" yWindow="0" windowWidth="28800" windowHeight="12225" xr2:uid="{3D8FF615-F89C-4239-8226-2FFC2E8610EB}"/>
  </bookViews>
  <sheets>
    <sheet name="Sheet1" sheetId="1" r:id="rId1"/>
  </sheets>
  <definedNames>
    <definedName name="_d90">Sheet1!$D$11</definedName>
    <definedName name="_r">Sheet1!$D$4</definedName>
    <definedName name="acc">Sheet1!$D$9</definedName>
    <definedName name="alfa">Sheet1!$D$7</definedName>
    <definedName name="beta">Sheet1!$K$41</definedName>
    <definedName name="dt">Sheet1!$D$3</definedName>
    <definedName name="eps">Sheet1!$D$10</definedName>
    <definedName name="g">Sheet1!$D$2</definedName>
    <definedName name="h">Sheet1!$D$6</definedName>
    <definedName name="Ik">Sheet1!$D$8</definedName>
    <definedName name="m">Sheet1!$D$5</definedName>
    <definedName name="s">Sheet1!$F$35</definedName>
    <definedName name="xc">Sheet1!$I$41</definedName>
    <definedName name="yc">Sheet1!$J$41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5" i="1" l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C106" i="1"/>
  <c r="AC107" i="1"/>
  <c r="AC108" i="1"/>
  <c r="AC109" i="1"/>
  <c r="AC110" i="1"/>
  <c r="AC111" i="1"/>
  <c r="AC44" i="1"/>
  <c r="AD44" i="1" s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105" i="1"/>
  <c r="AD106" i="1"/>
  <c r="AD107" i="1"/>
  <c r="AD108" i="1"/>
  <c r="AD109" i="1"/>
  <c r="AD110" i="1"/>
  <c r="AD111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44" i="1"/>
  <c r="AA46" i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45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44" i="1"/>
  <c r="R46" i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45" i="1"/>
  <c r="M44" i="1"/>
  <c r="K45" i="1" s="1"/>
  <c r="D11" i="1"/>
  <c r="C109" i="1"/>
  <c r="C110" i="1" s="1"/>
  <c r="C111" i="1" s="1"/>
  <c r="E109" i="1"/>
  <c r="E110" i="1"/>
  <c r="E111" i="1"/>
  <c r="C98" i="1"/>
  <c r="E98" i="1"/>
  <c r="C99" i="1"/>
  <c r="E99" i="1"/>
  <c r="C100" i="1"/>
  <c r="E100" i="1"/>
  <c r="C101" i="1"/>
  <c r="C102" i="1" s="1"/>
  <c r="C103" i="1" s="1"/>
  <c r="C104" i="1" s="1"/>
  <c r="C105" i="1" s="1"/>
  <c r="C106" i="1" s="1"/>
  <c r="C107" i="1" s="1"/>
  <c r="C108" i="1" s="1"/>
  <c r="E101" i="1"/>
  <c r="E102" i="1"/>
  <c r="E103" i="1"/>
  <c r="E104" i="1"/>
  <c r="E105" i="1"/>
  <c r="E106" i="1"/>
  <c r="E107" i="1"/>
  <c r="E108" i="1"/>
  <c r="C90" i="1"/>
  <c r="C91" i="1" s="1"/>
  <c r="C92" i="1" s="1"/>
  <c r="C93" i="1" s="1"/>
  <c r="C94" i="1" s="1"/>
  <c r="C95" i="1" s="1"/>
  <c r="C96" i="1" s="1"/>
  <c r="C97" i="1" s="1"/>
  <c r="E90" i="1"/>
  <c r="E91" i="1"/>
  <c r="E92" i="1"/>
  <c r="E93" i="1"/>
  <c r="E94" i="1"/>
  <c r="E95" i="1"/>
  <c r="E96" i="1"/>
  <c r="E97" i="1"/>
  <c r="C73" i="1"/>
  <c r="E73" i="1"/>
  <c r="C74" i="1"/>
  <c r="E74" i="1"/>
  <c r="C75" i="1"/>
  <c r="E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C54" i="1"/>
  <c r="E54" i="1"/>
  <c r="C55" i="1"/>
  <c r="E55" i="1"/>
  <c r="C56" i="1"/>
  <c r="E56" i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C46" i="1"/>
  <c r="E46" i="1"/>
  <c r="C47" i="1"/>
  <c r="E47" i="1"/>
  <c r="C48" i="1"/>
  <c r="E48" i="1"/>
  <c r="C49" i="1"/>
  <c r="C50" i="1" s="1"/>
  <c r="C51" i="1" s="1"/>
  <c r="C52" i="1" s="1"/>
  <c r="C53" i="1" s="1"/>
  <c r="E49" i="1"/>
  <c r="E50" i="1"/>
  <c r="E51" i="1"/>
  <c r="E52" i="1"/>
  <c r="E53" i="1"/>
  <c r="E45" i="1"/>
  <c r="J45" i="1" s="1"/>
  <c r="D45" i="1"/>
  <c r="C45" i="1"/>
  <c r="G44" i="1"/>
  <c r="E44" i="1"/>
  <c r="J44" i="1" s="1"/>
  <c r="P44" i="1" s="1"/>
  <c r="G8" i="1"/>
  <c r="D7" i="1"/>
  <c r="H3" i="1" s="1"/>
  <c r="G4" i="1"/>
  <c r="D8" i="1"/>
  <c r="D9" i="1" s="1"/>
  <c r="D10" i="1" s="1"/>
  <c r="N64" i="1" l="1"/>
  <c r="N58" i="1"/>
  <c r="N59" i="1"/>
  <c r="N98" i="1"/>
  <c r="N60" i="1"/>
  <c r="N63" i="1"/>
  <c r="N78" i="1"/>
  <c r="N79" i="1"/>
  <c r="N81" i="1"/>
  <c r="N61" i="1"/>
  <c r="N62" i="1"/>
  <c r="N80" i="1"/>
  <c r="N82" i="1"/>
  <c r="N83" i="1"/>
  <c r="N100" i="1"/>
  <c r="N102" i="1"/>
  <c r="N99" i="1"/>
  <c r="N101" i="1"/>
  <c r="N103" i="1"/>
  <c r="N95" i="1"/>
  <c r="N44" i="1"/>
  <c r="L45" i="1" s="1"/>
  <c r="M45" i="1" s="1"/>
  <c r="N51" i="1"/>
  <c r="N57" i="1"/>
  <c r="N96" i="1"/>
  <c r="N75" i="1"/>
  <c r="N94" i="1"/>
  <c r="N93" i="1"/>
  <c r="N53" i="1"/>
  <c r="N92" i="1"/>
  <c r="N52" i="1"/>
  <c r="N111" i="1"/>
  <c r="N71" i="1"/>
  <c r="N90" i="1"/>
  <c r="N69" i="1"/>
  <c r="N88" i="1"/>
  <c r="N106" i="1"/>
  <c r="N86" i="1"/>
  <c r="N66" i="1"/>
  <c r="N46" i="1"/>
  <c r="N97" i="1"/>
  <c r="N76" i="1"/>
  <c r="N55" i="1"/>
  <c r="N54" i="1"/>
  <c r="N73" i="1"/>
  <c r="N45" i="1"/>
  <c r="N72" i="1"/>
  <c r="N91" i="1"/>
  <c r="N110" i="1"/>
  <c r="N70" i="1"/>
  <c r="N109" i="1"/>
  <c r="N49" i="1"/>
  <c r="N108" i="1"/>
  <c r="N48" i="1"/>
  <c r="N107" i="1"/>
  <c r="N47" i="1"/>
  <c r="N105" i="1"/>
  <c r="N85" i="1"/>
  <c r="N65" i="1"/>
  <c r="N77" i="1"/>
  <c r="N56" i="1"/>
  <c r="N74" i="1"/>
  <c r="N50" i="1"/>
  <c r="N89" i="1"/>
  <c r="N68" i="1"/>
  <c r="N87" i="1"/>
  <c r="N67" i="1"/>
  <c r="N104" i="1"/>
  <c r="N84" i="1"/>
  <c r="L46" i="1"/>
  <c r="P45" i="1"/>
  <c r="K46" i="1"/>
  <c r="O45" i="1"/>
  <c r="I44" i="1"/>
  <c r="O44" i="1" s="1"/>
  <c r="H109" i="1"/>
  <c r="H99" i="1"/>
  <c r="H106" i="1"/>
  <c r="H75" i="1"/>
  <c r="H86" i="1"/>
  <c r="H49" i="1"/>
  <c r="H95" i="1"/>
  <c r="H59" i="1"/>
  <c r="H96" i="1"/>
  <c r="H89" i="1"/>
  <c r="H52" i="1"/>
  <c r="H53" i="1"/>
  <c r="H103" i="1"/>
  <c r="H73" i="1"/>
  <c r="H91" i="1"/>
  <c r="H82" i="1"/>
  <c r="H64" i="1"/>
  <c r="H104" i="1"/>
  <c r="H44" i="1"/>
  <c r="F45" i="1" s="1"/>
  <c r="H66" i="1"/>
  <c r="H93" i="1"/>
  <c r="H85" i="1"/>
  <c r="H57" i="1"/>
  <c r="H67" i="1"/>
  <c r="H48" i="1"/>
  <c r="H94" i="1"/>
  <c r="H58" i="1"/>
  <c r="H110" i="1"/>
  <c r="H77" i="1"/>
  <c r="H50" i="1"/>
  <c r="H78" i="1"/>
  <c r="H70" i="1"/>
  <c r="H111" i="1"/>
  <c r="H51" i="1"/>
  <c r="H79" i="1"/>
  <c r="H62" i="1"/>
  <c r="H81" i="1"/>
  <c r="H45" i="1"/>
  <c r="H65" i="1"/>
  <c r="H107" i="1"/>
  <c r="H76" i="1"/>
  <c r="H68" i="1"/>
  <c r="H108" i="1"/>
  <c r="H87" i="1"/>
  <c r="H60" i="1"/>
  <c r="H97" i="1"/>
  <c r="H71" i="1"/>
  <c r="H101" i="1"/>
  <c r="H72" i="1"/>
  <c r="H102" i="1"/>
  <c r="H54" i="1"/>
  <c r="H98" i="1"/>
  <c r="H55" i="1"/>
  <c r="H46" i="1"/>
  <c r="H83" i="1"/>
  <c r="H105" i="1"/>
  <c r="H56" i="1"/>
  <c r="H84" i="1"/>
  <c r="H69" i="1"/>
  <c r="H100" i="1"/>
  <c r="H88" i="1"/>
  <c r="H61" i="1"/>
  <c r="H90" i="1"/>
  <c r="H80" i="1"/>
  <c r="H63" i="1"/>
  <c r="H74" i="1"/>
  <c r="H47" i="1"/>
  <c r="H92" i="1"/>
  <c r="I45" i="1"/>
  <c r="M46" i="1" l="1"/>
  <c r="K47" i="1" s="1"/>
  <c r="L47" i="1"/>
  <c r="F46" i="1"/>
  <c r="G45" i="1"/>
  <c r="D46" i="1" s="1"/>
  <c r="M47" i="1" l="1"/>
  <c r="K48" i="1" s="1"/>
  <c r="L48" i="1"/>
  <c r="J46" i="1"/>
  <c r="P46" i="1" s="1"/>
  <c r="I46" i="1"/>
  <c r="O46" i="1" s="1"/>
  <c r="F47" i="1"/>
  <c r="G46" i="1"/>
  <c r="D47" i="1" s="1"/>
  <c r="M48" i="1" l="1"/>
  <c r="K49" i="1" s="1"/>
  <c r="L49" i="1"/>
  <c r="I47" i="1"/>
  <c r="O47" i="1" s="1"/>
  <c r="J47" i="1"/>
  <c r="P47" i="1" s="1"/>
  <c r="F48" i="1"/>
  <c r="G47" i="1"/>
  <c r="D48" i="1" s="1"/>
  <c r="L50" i="1" l="1"/>
  <c r="M49" i="1"/>
  <c r="K50" i="1" s="1"/>
  <c r="J48" i="1"/>
  <c r="P48" i="1" s="1"/>
  <c r="I48" i="1"/>
  <c r="O48" i="1" s="1"/>
  <c r="F49" i="1"/>
  <c r="G48" i="1"/>
  <c r="D49" i="1" s="1"/>
  <c r="L51" i="1" l="1"/>
  <c r="M50" i="1"/>
  <c r="K51" i="1" s="1"/>
  <c r="J49" i="1"/>
  <c r="P49" i="1" s="1"/>
  <c r="I49" i="1"/>
  <c r="O49" i="1" s="1"/>
  <c r="F50" i="1"/>
  <c r="G49" i="1"/>
  <c r="D50" i="1" s="1"/>
  <c r="M51" i="1" l="1"/>
  <c r="K52" i="1" s="1"/>
  <c r="L52" i="1"/>
  <c r="J50" i="1"/>
  <c r="P50" i="1" s="1"/>
  <c r="I50" i="1"/>
  <c r="O50" i="1" s="1"/>
  <c r="F51" i="1"/>
  <c r="G50" i="1"/>
  <c r="D51" i="1" s="1"/>
  <c r="L53" i="1" l="1"/>
  <c r="M52" i="1"/>
  <c r="K53" i="1" s="1"/>
  <c r="I51" i="1"/>
  <c r="O51" i="1" s="1"/>
  <c r="J51" i="1"/>
  <c r="P51" i="1" s="1"/>
  <c r="F52" i="1"/>
  <c r="G51" i="1"/>
  <c r="D52" i="1" s="1"/>
  <c r="M53" i="1" l="1"/>
  <c r="K54" i="1" s="1"/>
  <c r="L54" i="1"/>
  <c r="I52" i="1"/>
  <c r="O52" i="1" s="1"/>
  <c r="J52" i="1"/>
  <c r="P52" i="1" s="1"/>
  <c r="F53" i="1"/>
  <c r="G52" i="1"/>
  <c r="D53" i="1" s="1"/>
  <c r="M54" i="1" l="1"/>
  <c r="K55" i="1" s="1"/>
  <c r="L55" i="1"/>
  <c r="I53" i="1"/>
  <c r="O53" i="1" s="1"/>
  <c r="J53" i="1"/>
  <c r="P53" i="1" s="1"/>
  <c r="F54" i="1"/>
  <c r="G53" i="1"/>
  <c r="D54" i="1" s="1"/>
  <c r="L56" i="1" l="1"/>
  <c r="M55" i="1"/>
  <c r="K56" i="1" s="1"/>
  <c r="J54" i="1"/>
  <c r="P54" i="1" s="1"/>
  <c r="I54" i="1"/>
  <c r="O54" i="1" s="1"/>
  <c r="F55" i="1"/>
  <c r="G54" i="1"/>
  <c r="D55" i="1" s="1"/>
  <c r="L57" i="1" l="1"/>
  <c r="M56" i="1"/>
  <c r="K57" i="1" s="1"/>
  <c r="J55" i="1"/>
  <c r="P55" i="1" s="1"/>
  <c r="I55" i="1"/>
  <c r="O55" i="1" s="1"/>
  <c r="F56" i="1"/>
  <c r="G55" i="1"/>
  <c r="D56" i="1" s="1"/>
  <c r="L58" i="1" l="1"/>
  <c r="M57" i="1"/>
  <c r="K58" i="1" s="1"/>
  <c r="J56" i="1"/>
  <c r="P56" i="1" s="1"/>
  <c r="I56" i="1"/>
  <c r="O56" i="1" s="1"/>
  <c r="F57" i="1"/>
  <c r="G56" i="1"/>
  <c r="D57" i="1" s="1"/>
  <c r="L59" i="1" l="1"/>
  <c r="M58" i="1"/>
  <c r="K59" i="1" s="1"/>
  <c r="I57" i="1"/>
  <c r="O57" i="1" s="1"/>
  <c r="J57" i="1"/>
  <c r="P57" i="1" s="1"/>
  <c r="F58" i="1"/>
  <c r="G57" i="1"/>
  <c r="D58" i="1" s="1"/>
  <c r="L60" i="1" l="1"/>
  <c r="M59" i="1"/>
  <c r="K60" i="1" s="1"/>
  <c r="I58" i="1"/>
  <c r="O58" i="1" s="1"/>
  <c r="J58" i="1"/>
  <c r="P58" i="1" s="1"/>
  <c r="F59" i="1"/>
  <c r="G58" i="1"/>
  <c r="D59" i="1" s="1"/>
  <c r="L61" i="1" l="1"/>
  <c r="M60" i="1"/>
  <c r="K61" i="1" s="1"/>
  <c r="I59" i="1"/>
  <c r="O59" i="1" s="1"/>
  <c r="J59" i="1"/>
  <c r="P59" i="1" s="1"/>
  <c r="F60" i="1"/>
  <c r="G59" i="1"/>
  <c r="D60" i="1" s="1"/>
  <c r="M61" i="1" l="1"/>
  <c r="K62" i="1" s="1"/>
  <c r="L62" i="1"/>
  <c r="I60" i="1"/>
  <c r="O60" i="1" s="1"/>
  <c r="J60" i="1"/>
  <c r="P60" i="1" s="1"/>
  <c r="F61" i="1"/>
  <c r="G60" i="1"/>
  <c r="D61" i="1" s="1"/>
  <c r="L63" i="1" l="1"/>
  <c r="M62" i="1"/>
  <c r="K63" i="1" s="1"/>
  <c r="J61" i="1"/>
  <c r="P61" i="1" s="1"/>
  <c r="I61" i="1"/>
  <c r="O61" i="1" s="1"/>
  <c r="F62" i="1"/>
  <c r="G61" i="1"/>
  <c r="D62" i="1" s="1"/>
  <c r="L64" i="1" l="1"/>
  <c r="M63" i="1"/>
  <c r="K64" i="1" s="1"/>
  <c r="I62" i="1"/>
  <c r="O62" i="1" s="1"/>
  <c r="J62" i="1"/>
  <c r="P62" i="1" s="1"/>
  <c r="F63" i="1"/>
  <c r="G62" i="1"/>
  <c r="D63" i="1" s="1"/>
  <c r="M64" i="1" l="1"/>
  <c r="K65" i="1" s="1"/>
  <c r="L65" i="1"/>
  <c r="I63" i="1"/>
  <c r="O63" i="1" s="1"/>
  <c r="J63" i="1"/>
  <c r="P63" i="1" s="1"/>
  <c r="F64" i="1"/>
  <c r="G63" i="1"/>
  <c r="D64" i="1" s="1"/>
  <c r="L66" i="1" l="1"/>
  <c r="M65" i="1"/>
  <c r="K66" i="1" s="1"/>
  <c r="I64" i="1"/>
  <c r="O64" i="1" s="1"/>
  <c r="J64" i="1"/>
  <c r="P64" i="1" s="1"/>
  <c r="F65" i="1"/>
  <c r="G64" i="1"/>
  <c r="D65" i="1" s="1"/>
  <c r="L67" i="1" l="1"/>
  <c r="M66" i="1"/>
  <c r="K67" i="1" s="1"/>
  <c r="F66" i="1"/>
  <c r="G65" i="1"/>
  <c r="D66" i="1" s="1"/>
  <c r="J65" i="1"/>
  <c r="P65" i="1" s="1"/>
  <c r="I65" i="1"/>
  <c r="O65" i="1" s="1"/>
  <c r="L68" i="1" l="1"/>
  <c r="M67" i="1"/>
  <c r="K68" i="1" s="1"/>
  <c r="J66" i="1"/>
  <c r="P66" i="1" s="1"/>
  <c r="I66" i="1"/>
  <c r="O66" i="1" s="1"/>
  <c r="F67" i="1"/>
  <c r="G66" i="1"/>
  <c r="D67" i="1" s="1"/>
  <c r="M68" i="1" l="1"/>
  <c r="K69" i="1" s="1"/>
  <c r="L69" i="1"/>
  <c r="I67" i="1"/>
  <c r="O67" i="1" s="1"/>
  <c r="J67" i="1"/>
  <c r="P67" i="1" s="1"/>
  <c r="F68" i="1"/>
  <c r="G67" i="1"/>
  <c r="D68" i="1" s="1"/>
  <c r="M69" i="1" l="1"/>
  <c r="K70" i="1" s="1"/>
  <c r="L70" i="1"/>
  <c r="J68" i="1"/>
  <c r="P68" i="1" s="1"/>
  <c r="I68" i="1"/>
  <c r="O68" i="1" s="1"/>
  <c r="F69" i="1"/>
  <c r="G68" i="1"/>
  <c r="D69" i="1" s="1"/>
  <c r="L71" i="1" l="1"/>
  <c r="M70" i="1"/>
  <c r="K71" i="1" s="1"/>
  <c r="J69" i="1"/>
  <c r="P69" i="1" s="1"/>
  <c r="I69" i="1"/>
  <c r="O69" i="1" s="1"/>
  <c r="F70" i="1"/>
  <c r="G69" i="1"/>
  <c r="D70" i="1" s="1"/>
  <c r="L72" i="1" l="1"/>
  <c r="M71" i="1"/>
  <c r="K72" i="1" s="1"/>
  <c r="J70" i="1"/>
  <c r="P70" i="1" s="1"/>
  <c r="I70" i="1"/>
  <c r="O70" i="1" s="1"/>
  <c r="F71" i="1"/>
  <c r="G70" i="1"/>
  <c r="D71" i="1" s="1"/>
  <c r="M72" i="1" l="1"/>
  <c r="K73" i="1" s="1"/>
  <c r="L73" i="1"/>
  <c r="J71" i="1"/>
  <c r="P71" i="1" s="1"/>
  <c r="I71" i="1"/>
  <c r="O71" i="1" s="1"/>
  <c r="F72" i="1"/>
  <c r="G71" i="1"/>
  <c r="D72" i="1" s="1"/>
  <c r="M73" i="1" l="1"/>
  <c r="K74" i="1" s="1"/>
  <c r="L74" i="1"/>
  <c r="I72" i="1"/>
  <c r="O72" i="1" s="1"/>
  <c r="J72" i="1"/>
  <c r="P72" i="1" s="1"/>
  <c r="F73" i="1"/>
  <c r="G72" i="1"/>
  <c r="D73" i="1" s="1"/>
  <c r="L75" i="1" l="1"/>
  <c r="M74" i="1"/>
  <c r="K75" i="1" s="1"/>
  <c r="I73" i="1"/>
  <c r="O73" i="1" s="1"/>
  <c r="J73" i="1"/>
  <c r="P73" i="1" s="1"/>
  <c r="F74" i="1"/>
  <c r="G73" i="1"/>
  <c r="D74" i="1" s="1"/>
  <c r="M75" i="1" l="1"/>
  <c r="K76" i="1" s="1"/>
  <c r="L76" i="1"/>
  <c r="I74" i="1"/>
  <c r="O74" i="1" s="1"/>
  <c r="J74" i="1"/>
  <c r="P74" i="1" s="1"/>
  <c r="F75" i="1"/>
  <c r="G74" i="1"/>
  <c r="D75" i="1" s="1"/>
  <c r="L77" i="1" l="1"/>
  <c r="M76" i="1"/>
  <c r="K77" i="1" s="1"/>
  <c r="I75" i="1"/>
  <c r="O75" i="1" s="1"/>
  <c r="J75" i="1"/>
  <c r="P75" i="1" s="1"/>
  <c r="F76" i="1"/>
  <c r="G75" i="1"/>
  <c r="D76" i="1" s="1"/>
  <c r="L78" i="1" l="1"/>
  <c r="M77" i="1"/>
  <c r="K78" i="1" s="1"/>
  <c r="I76" i="1"/>
  <c r="O76" i="1" s="1"/>
  <c r="J76" i="1"/>
  <c r="P76" i="1" s="1"/>
  <c r="F77" i="1"/>
  <c r="G76" i="1"/>
  <c r="D77" i="1" s="1"/>
  <c r="L79" i="1" l="1"/>
  <c r="M78" i="1"/>
  <c r="K79" i="1" s="1"/>
  <c r="I77" i="1"/>
  <c r="O77" i="1" s="1"/>
  <c r="J77" i="1"/>
  <c r="P77" i="1" s="1"/>
  <c r="F78" i="1"/>
  <c r="G77" i="1"/>
  <c r="D78" i="1" s="1"/>
  <c r="M79" i="1" l="1"/>
  <c r="K80" i="1" s="1"/>
  <c r="L80" i="1"/>
  <c r="I78" i="1"/>
  <c r="O78" i="1" s="1"/>
  <c r="J78" i="1"/>
  <c r="P78" i="1" s="1"/>
  <c r="F79" i="1"/>
  <c r="G78" i="1"/>
  <c r="D79" i="1" s="1"/>
  <c r="M80" i="1" l="1"/>
  <c r="K81" i="1" s="1"/>
  <c r="L81" i="1"/>
  <c r="I79" i="1"/>
  <c r="O79" i="1" s="1"/>
  <c r="J79" i="1"/>
  <c r="P79" i="1" s="1"/>
  <c r="F80" i="1"/>
  <c r="G79" i="1"/>
  <c r="D80" i="1" s="1"/>
  <c r="L82" i="1" l="1"/>
  <c r="M81" i="1"/>
  <c r="K82" i="1" s="1"/>
  <c r="F81" i="1"/>
  <c r="G80" i="1"/>
  <c r="J80" i="1"/>
  <c r="P80" i="1" s="1"/>
  <c r="I80" i="1"/>
  <c r="O80" i="1" s="1"/>
  <c r="D81" i="1"/>
  <c r="L83" i="1" l="1"/>
  <c r="M82" i="1"/>
  <c r="K83" i="1" s="1"/>
  <c r="I81" i="1"/>
  <c r="O81" i="1" s="1"/>
  <c r="J81" i="1"/>
  <c r="P81" i="1" s="1"/>
  <c r="F82" i="1"/>
  <c r="G81" i="1"/>
  <c r="D82" i="1" s="1"/>
  <c r="M83" i="1" l="1"/>
  <c r="K84" i="1" s="1"/>
  <c r="L84" i="1"/>
  <c r="I82" i="1"/>
  <c r="O82" i="1" s="1"/>
  <c r="J82" i="1"/>
  <c r="P82" i="1" s="1"/>
  <c r="F83" i="1"/>
  <c r="G82" i="1"/>
  <c r="D83" i="1" s="1"/>
  <c r="M84" i="1" l="1"/>
  <c r="K85" i="1" s="1"/>
  <c r="L85" i="1"/>
  <c r="J83" i="1"/>
  <c r="P83" i="1" s="1"/>
  <c r="I83" i="1"/>
  <c r="O83" i="1" s="1"/>
  <c r="F84" i="1"/>
  <c r="G83" i="1"/>
  <c r="D84" i="1" s="1"/>
  <c r="L86" i="1" l="1"/>
  <c r="M85" i="1"/>
  <c r="K86" i="1" s="1"/>
  <c r="I84" i="1"/>
  <c r="O84" i="1" s="1"/>
  <c r="J84" i="1"/>
  <c r="P84" i="1" s="1"/>
  <c r="F85" i="1"/>
  <c r="G84" i="1"/>
  <c r="D85" i="1" s="1"/>
  <c r="M86" i="1" l="1"/>
  <c r="K87" i="1" s="1"/>
  <c r="L87" i="1"/>
  <c r="J85" i="1"/>
  <c r="P85" i="1" s="1"/>
  <c r="I85" i="1"/>
  <c r="O85" i="1" s="1"/>
  <c r="F86" i="1"/>
  <c r="G85" i="1"/>
  <c r="D86" i="1" s="1"/>
  <c r="L88" i="1" l="1"/>
  <c r="M87" i="1"/>
  <c r="K88" i="1" s="1"/>
  <c r="I86" i="1"/>
  <c r="O86" i="1" s="1"/>
  <c r="J86" i="1"/>
  <c r="P86" i="1" s="1"/>
  <c r="F87" i="1"/>
  <c r="G86" i="1"/>
  <c r="D87" i="1" s="1"/>
  <c r="M88" i="1" l="1"/>
  <c r="K89" i="1" s="1"/>
  <c r="L89" i="1"/>
  <c r="J87" i="1"/>
  <c r="P87" i="1" s="1"/>
  <c r="I87" i="1"/>
  <c r="O87" i="1" s="1"/>
  <c r="F88" i="1"/>
  <c r="G87" i="1"/>
  <c r="D88" i="1" s="1"/>
  <c r="L90" i="1" l="1"/>
  <c r="M89" i="1"/>
  <c r="K90" i="1" s="1"/>
  <c r="J88" i="1"/>
  <c r="P88" i="1" s="1"/>
  <c r="I88" i="1"/>
  <c r="O88" i="1" s="1"/>
  <c r="F89" i="1"/>
  <c r="G88" i="1"/>
  <c r="D89" i="1" s="1"/>
  <c r="L91" i="1" l="1"/>
  <c r="M90" i="1"/>
  <c r="K91" i="1" s="1"/>
  <c r="I89" i="1"/>
  <c r="O89" i="1" s="1"/>
  <c r="J89" i="1"/>
  <c r="P89" i="1" s="1"/>
  <c r="F90" i="1"/>
  <c r="G89" i="1"/>
  <c r="D90" i="1" s="1"/>
  <c r="L92" i="1" l="1"/>
  <c r="M91" i="1"/>
  <c r="K92" i="1" s="1"/>
  <c r="J90" i="1"/>
  <c r="P90" i="1" s="1"/>
  <c r="I90" i="1"/>
  <c r="O90" i="1" s="1"/>
  <c r="G90" i="1"/>
  <c r="D91" i="1" s="1"/>
  <c r="F91" i="1"/>
  <c r="M92" i="1" l="1"/>
  <c r="K93" i="1" s="1"/>
  <c r="L93" i="1"/>
  <c r="J91" i="1"/>
  <c r="P91" i="1" s="1"/>
  <c r="I91" i="1"/>
  <c r="O91" i="1" s="1"/>
  <c r="F92" i="1"/>
  <c r="G91" i="1"/>
  <c r="D92" i="1" s="1"/>
  <c r="L94" i="1" l="1"/>
  <c r="M93" i="1"/>
  <c r="K94" i="1" s="1"/>
  <c r="I92" i="1"/>
  <c r="O92" i="1" s="1"/>
  <c r="J92" i="1"/>
  <c r="P92" i="1" s="1"/>
  <c r="F93" i="1"/>
  <c r="G92" i="1"/>
  <c r="D93" i="1" s="1"/>
  <c r="M94" i="1" l="1"/>
  <c r="K95" i="1" s="1"/>
  <c r="L95" i="1"/>
  <c r="J93" i="1"/>
  <c r="P93" i="1" s="1"/>
  <c r="I93" i="1"/>
  <c r="O93" i="1" s="1"/>
  <c r="G93" i="1"/>
  <c r="D94" i="1" s="1"/>
  <c r="F94" i="1"/>
  <c r="L96" i="1" l="1"/>
  <c r="M95" i="1"/>
  <c r="K96" i="1" s="1"/>
  <c r="F95" i="1"/>
  <c r="G94" i="1"/>
  <c r="D95" i="1" s="1"/>
  <c r="J94" i="1"/>
  <c r="P94" i="1" s="1"/>
  <c r="I94" i="1"/>
  <c r="O94" i="1" s="1"/>
  <c r="L97" i="1" l="1"/>
  <c r="M96" i="1"/>
  <c r="K97" i="1" s="1"/>
  <c r="J95" i="1"/>
  <c r="P95" i="1" s="1"/>
  <c r="I95" i="1"/>
  <c r="O95" i="1" s="1"/>
  <c r="G95" i="1"/>
  <c r="D96" i="1" s="1"/>
  <c r="F96" i="1"/>
  <c r="L98" i="1" l="1"/>
  <c r="M97" i="1"/>
  <c r="K98" i="1" s="1"/>
  <c r="J96" i="1"/>
  <c r="P96" i="1" s="1"/>
  <c r="I96" i="1"/>
  <c r="O96" i="1" s="1"/>
  <c r="F97" i="1"/>
  <c r="G96" i="1"/>
  <c r="D97" i="1" s="1"/>
  <c r="L99" i="1" l="1"/>
  <c r="M98" i="1"/>
  <c r="K99" i="1" s="1"/>
  <c r="J97" i="1"/>
  <c r="P97" i="1" s="1"/>
  <c r="I97" i="1"/>
  <c r="O97" i="1" s="1"/>
  <c r="G97" i="1"/>
  <c r="D98" i="1" s="1"/>
  <c r="F98" i="1"/>
  <c r="L100" i="1" l="1"/>
  <c r="M99" i="1"/>
  <c r="K100" i="1" s="1"/>
  <c r="I98" i="1"/>
  <c r="O98" i="1" s="1"/>
  <c r="J98" i="1"/>
  <c r="P98" i="1" s="1"/>
  <c r="F99" i="1"/>
  <c r="G98" i="1"/>
  <c r="D99" i="1" s="1"/>
  <c r="M100" i="1" l="1"/>
  <c r="K101" i="1" s="1"/>
  <c r="L101" i="1"/>
  <c r="I99" i="1"/>
  <c r="O99" i="1" s="1"/>
  <c r="J99" i="1"/>
  <c r="P99" i="1" s="1"/>
  <c r="F100" i="1"/>
  <c r="G99" i="1"/>
  <c r="D100" i="1" s="1"/>
  <c r="L102" i="1" l="1"/>
  <c r="M101" i="1"/>
  <c r="K102" i="1" s="1"/>
  <c r="J100" i="1"/>
  <c r="P100" i="1" s="1"/>
  <c r="I100" i="1"/>
  <c r="O100" i="1" s="1"/>
  <c r="F101" i="1"/>
  <c r="G100" i="1"/>
  <c r="D101" i="1" s="1"/>
  <c r="L103" i="1" l="1"/>
  <c r="M102" i="1"/>
  <c r="K103" i="1" s="1"/>
  <c r="I101" i="1"/>
  <c r="O101" i="1" s="1"/>
  <c r="J101" i="1"/>
  <c r="P101" i="1" s="1"/>
  <c r="F102" i="1"/>
  <c r="G101" i="1"/>
  <c r="D102" i="1" s="1"/>
  <c r="L104" i="1" l="1"/>
  <c r="M103" i="1"/>
  <c r="K104" i="1" s="1"/>
  <c r="I102" i="1"/>
  <c r="O102" i="1" s="1"/>
  <c r="J102" i="1"/>
  <c r="P102" i="1" s="1"/>
  <c r="F103" i="1"/>
  <c r="G102" i="1"/>
  <c r="D103" i="1" s="1"/>
  <c r="M104" i="1" l="1"/>
  <c r="K105" i="1" s="1"/>
  <c r="L105" i="1"/>
  <c r="I103" i="1"/>
  <c r="O103" i="1" s="1"/>
  <c r="J103" i="1"/>
  <c r="P103" i="1" s="1"/>
  <c r="F104" i="1"/>
  <c r="G103" i="1"/>
  <c r="D104" i="1" s="1"/>
  <c r="M105" i="1" l="1"/>
  <c r="K106" i="1" s="1"/>
  <c r="L106" i="1"/>
  <c r="I104" i="1"/>
  <c r="O104" i="1" s="1"/>
  <c r="J104" i="1"/>
  <c r="P104" i="1" s="1"/>
  <c r="F105" i="1"/>
  <c r="G104" i="1"/>
  <c r="D105" i="1" s="1"/>
  <c r="L107" i="1" l="1"/>
  <c r="M106" i="1"/>
  <c r="K107" i="1" s="1"/>
  <c r="J105" i="1"/>
  <c r="P105" i="1" s="1"/>
  <c r="I105" i="1"/>
  <c r="O105" i="1" s="1"/>
  <c r="F106" i="1"/>
  <c r="G105" i="1"/>
  <c r="D106" i="1" s="1"/>
  <c r="L108" i="1" l="1"/>
  <c r="M107" i="1"/>
  <c r="K108" i="1" s="1"/>
  <c r="G106" i="1"/>
  <c r="D107" i="1" s="1"/>
  <c r="F107" i="1"/>
  <c r="J106" i="1"/>
  <c r="P106" i="1" s="1"/>
  <c r="I106" i="1"/>
  <c r="O106" i="1" s="1"/>
  <c r="M108" i="1" l="1"/>
  <c r="K109" i="1" s="1"/>
  <c r="L109" i="1"/>
  <c r="F108" i="1"/>
  <c r="G107" i="1"/>
  <c r="D108" i="1" s="1"/>
  <c r="J107" i="1"/>
  <c r="P107" i="1" s="1"/>
  <c r="I107" i="1"/>
  <c r="O107" i="1" s="1"/>
  <c r="L110" i="1" l="1"/>
  <c r="M109" i="1"/>
  <c r="K110" i="1" s="1"/>
  <c r="I108" i="1"/>
  <c r="O108" i="1" s="1"/>
  <c r="J108" i="1"/>
  <c r="P108" i="1" s="1"/>
  <c r="G108" i="1"/>
  <c r="D109" i="1" s="1"/>
  <c r="F109" i="1"/>
  <c r="M110" i="1" l="1"/>
  <c r="K111" i="1" s="1"/>
  <c r="L111" i="1"/>
  <c r="M111" i="1" s="1"/>
  <c r="I109" i="1"/>
  <c r="O109" i="1" s="1"/>
  <c r="J109" i="1"/>
  <c r="P109" i="1" s="1"/>
  <c r="G109" i="1"/>
  <c r="D110" i="1" s="1"/>
  <c r="F110" i="1"/>
  <c r="J110" i="1" l="1"/>
  <c r="P110" i="1" s="1"/>
  <c r="I110" i="1"/>
  <c r="O110" i="1" s="1"/>
  <c r="G110" i="1"/>
  <c r="D111" i="1" s="1"/>
  <c r="F111" i="1"/>
  <c r="G111" i="1" s="1"/>
  <c r="J111" i="1" l="1"/>
  <c r="P111" i="1" s="1"/>
  <c r="I111" i="1"/>
  <c r="O111" i="1" s="1"/>
  <c r="F35" i="1"/>
  <c r="I37" i="1"/>
  <c r="J37" i="1"/>
  <c r="K37" i="1"/>
  <c r="I41" i="1"/>
  <c r="J41" i="1"/>
  <c r="K41" i="1"/>
  <c r="S44" i="1"/>
  <c r="T44" i="1"/>
  <c r="W44" i="1"/>
  <c r="X44" i="1"/>
  <c r="S45" i="1"/>
  <c r="T45" i="1"/>
  <c r="W45" i="1"/>
  <c r="X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</calcChain>
</file>

<file path=xl/sharedStrings.xml><?xml version="1.0" encoding="utf-8"?>
<sst xmlns="http://schemas.openxmlformats.org/spreadsheetml/2006/main" count="33" uniqueCount="31">
  <si>
    <t>dt</t>
  </si>
  <si>
    <t>r</t>
  </si>
  <si>
    <t>m</t>
  </si>
  <si>
    <t>h</t>
  </si>
  <si>
    <t>alfa</t>
  </si>
  <si>
    <t>Ik</t>
  </si>
  <si>
    <t>acc</t>
  </si>
  <si>
    <t>g</t>
  </si>
  <si>
    <t>t</t>
  </si>
  <si>
    <t>Sx</t>
  </si>
  <si>
    <t>Sy</t>
  </si>
  <si>
    <t>V</t>
  </si>
  <si>
    <t>DSx</t>
  </si>
  <si>
    <t>DV</t>
  </si>
  <si>
    <t>x</t>
  </si>
  <si>
    <t>y</t>
  </si>
  <si>
    <t>x_r</t>
  </si>
  <si>
    <t>y_r</t>
  </si>
  <si>
    <t>b</t>
  </si>
  <si>
    <t>w</t>
  </si>
  <si>
    <t>eps</t>
  </si>
  <si>
    <t>d90</t>
  </si>
  <si>
    <t>Db</t>
  </si>
  <si>
    <t>Dw</t>
  </si>
  <si>
    <t>xsm</t>
  </si>
  <si>
    <t>ysm</t>
  </si>
  <si>
    <t>beta</t>
  </si>
  <si>
    <t>s</t>
  </si>
  <si>
    <t>Ep</t>
  </si>
  <si>
    <t>Ek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</si>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</sst>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Sheet1!$G$4:$H$4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2-4423-80CC-96042F540C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Sheet1!$I$44:$I$111</c:f>
              <c:numCache>
                <c:formatCode>General</c:formatCode>
                <c:ptCount val="68"/>
                <c:pt idx="0">
                  <c:v>2.1213203435596424</c:v>
                </c:pt>
                <c:pt idx="1">
                  <c:v>2.1213203435596424</c:v>
                </c:pt>
                <c:pt idx="2">
                  <c:v>2.130248914988214</c:v>
                </c:pt>
                <c:pt idx="3">
                  <c:v>2.1481060578453568</c:v>
                </c:pt>
                <c:pt idx="4">
                  <c:v>2.1748917721310708</c:v>
                </c:pt>
                <c:pt idx="5">
                  <c:v>2.2106060578453568</c:v>
                </c:pt>
                <c:pt idx="6">
                  <c:v>2.255248914988214</c:v>
                </c:pt>
                <c:pt idx="7">
                  <c:v>2.3088203435596424</c:v>
                </c:pt>
                <c:pt idx="8">
                  <c:v>2.3713203435596424</c:v>
                </c:pt>
                <c:pt idx="9">
                  <c:v>2.442748914988214</c:v>
                </c:pt>
                <c:pt idx="10">
                  <c:v>2.5231060578453568</c:v>
                </c:pt>
                <c:pt idx="11">
                  <c:v>2.6123917721310712</c:v>
                </c:pt>
                <c:pt idx="12">
                  <c:v>2.7106060578453568</c:v>
                </c:pt>
                <c:pt idx="13">
                  <c:v>2.817748914988214</c:v>
                </c:pt>
                <c:pt idx="14">
                  <c:v>2.9338203435596428</c:v>
                </c:pt>
                <c:pt idx="15">
                  <c:v>3.0588203435596428</c:v>
                </c:pt>
                <c:pt idx="16">
                  <c:v>3.192748914988214</c:v>
                </c:pt>
                <c:pt idx="17">
                  <c:v>3.3356060578453572</c:v>
                </c:pt>
                <c:pt idx="18">
                  <c:v>3.4873917721310717</c:v>
                </c:pt>
                <c:pt idx="19">
                  <c:v>3.6481060578453572</c:v>
                </c:pt>
                <c:pt idx="20">
                  <c:v>3.817748914988214</c:v>
                </c:pt>
                <c:pt idx="21">
                  <c:v>3.9963203435596428</c:v>
                </c:pt>
                <c:pt idx="22">
                  <c:v>4.1838203435596428</c:v>
                </c:pt>
                <c:pt idx="23">
                  <c:v>4.380248914988214</c:v>
                </c:pt>
                <c:pt idx="24">
                  <c:v>4.5856060578453572</c:v>
                </c:pt>
                <c:pt idx="25">
                  <c:v>4.7998917721310708</c:v>
                </c:pt>
                <c:pt idx="26">
                  <c:v>5.0231060578453572</c:v>
                </c:pt>
                <c:pt idx="27">
                  <c:v>5.255248914988214</c:v>
                </c:pt>
                <c:pt idx="28">
                  <c:v>5.4963203435596419</c:v>
                </c:pt>
                <c:pt idx="29">
                  <c:v>5.7463203435596419</c:v>
                </c:pt>
                <c:pt idx="30">
                  <c:v>6.005248914988214</c:v>
                </c:pt>
                <c:pt idx="31">
                  <c:v>6.2731060578453572</c:v>
                </c:pt>
                <c:pt idx="32">
                  <c:v>6.5498917721310708</c:v>
                </c:pt>
                <c:pt idx="33">
                  <c:v>6.8356060578453555</c:v>
                </c:pt>
                <c:pt idx="34">
                  <c:v>7.1302489149882131</c:v>
                </c:pt>
                <c:pt idx="35">
                  <c:v>7.4338203435596419</c:v>
                </c:pt>
                <c:pt idx="36">
                  <c:v>7.7463203435596419</c:v>
                </c:pt>
                <c:pt idx="37">
                  <c:v>8.0677489149882131</c:v>
                </c:pt>
                <c:pt idx="38">
                  <c:v>8.3981060578453555</c:v>
                </c:pt>
                <c:pt idx="39">
                  <c:v>8.737391772131069</c:v>
                </c:pt>
                <c:pt idx="40">
                  <c:v>9.0856060578453555</c:v>
                </c:pt>
                <c:pt idx="41">
                  <c:v>9.4427489149882113</c:v>
                </c:pt>
                <c:pt idx="42">
                  <c:v>9.8088203435596402</c:v>
                </c:pt>
                <c:pt idx="43">
                  <c:v>10.18382034355964</c:v>
                </c:pt>
                <c:pt idx="44">
                  <c:v>10.567748914988211</c:v>
                </c:pt>
                <c:pt idx="45">
                  <c:v>10.960606057845355</c:v>
                </c:pt>
                <c:pt idx="46">
                  <c:v>11.362391772131069</c:v>
                </c:pt>
                <c:pt idx="47">
                  <c:v>11.773106057845355</c:v>
                </c:pt>
                <c:pt idx="48">
                  <c:v>12.192748914988213</c:v>
                </c:pt>
                <c:pt idx="49">
                  <c:v>12.62132034355964</c:v>
                </c:pt>
                <c:pt idx="50">
                  <c:v>13.05882034355964</c:v>
                </c:pt>
                <c:pt idx="51">
                  <c:v>13.505248914988211</c:v>
                </c:pt>
                <c:pt idx="52">
                  <c:v>13.960606057845355</c:v>
                </c:pt>
                <c:pt idx="53">
                  <c:v>14.424891772131069</c:v>
                </c:pt>
                <c:pt idx="54">
                  <c:v>14.898106057845355</c:v>
                </c:pt>
                <c:pt idx="55">
                  <c:v>15.380248914988211</c:v>
                </c:pt>
                <c:pt idx="56">
                  <c:v>15.87132034355964</c:v>
                </c:pt>
                <c:pt idx="57">
                  <c:v>16.371320343559642</c:v>
                </c:pt>
                <c:pt idx="58">
                  <c:v>16.880248914988215</c:v>
                </c:pt>
                <c:pt idx="59">
                  <c:v>17.398106057845361</c:v>
                </c:pt>
                <c:pt idx="60">
                  <c:v>17.924891772131073</c:v>
                </c:pt>
                <c:pt idx="61">
                  <c:v>18.460606057845361</c:v>
                </c:pt>
                <c:pt idx="62">
                  <c:v>19.005248914988215</c:v>
                </c:pt>
                <c:pt idx="63">
                  <c:v>19.558820343559645</c:v>
                </c:pt>
                <c:pt idx="64">
                  <c:v>20.121320343559645</c:v>
                </c:pt>
                <c:pt idx="65">
                  <c:v>20.692748914988218</c:v>
                </c:pt>
                <c:pt idx="66">
                  <c:v>21.273106057845361</c:v>
                </c:pt>
                <c:pt idx="67">
                  <c:v>21.862391772131076</c:v>
                </c:pt>
              </c:numCache>
            </c:numRef>
          </c:xVal>
          <c:yVal>
            <c:numRef>
              <c:f>Sheet1!$J$44:$J$111</c:f>
              <c:numCache>
                <c:formatCode>General</c:formatCode>
                <c:ptCount val="68"/>
                <c:pt idx="0">
                  <c:v>22.121320343559642</c:v>
                </c:pt>
                <c:pt idx="1">
                  <c:v>22.121320343559642</c:v>
                </c:pt>
                <c:pt idx="2">
                  <c:v>22.112391772131073</c:v>
                </c:pt>
                <c:pt idx="3">
                  <c:v>22.09453462927393</c:v>
                </c:pt>
                <c:pt idx="4">
                  <c:v>22.067748914988215</c:v>
                </c:pt>
                <c:pt idx="5">
                  <c:v>22.03203462927393</c:v>
                </c:pt>
                <c:pt idx="6">
                  <c:v>21.987391772131073</c:v>
                </c:pt>
                <c:pt idx="7">
                  <c:v>21.933820343559642</c:v>
                </c:pt>
                <c:pt idx="8">
                  <c:v>21.871320343559642</c:v>
                </c:pt>
                <c:pt idx="9">
                  <c:v>21.799891772131073</c:v>
                </c:pt>
                <c:pt idx="10">
                  <c:v>21.71953462927393</c:v>
                </c:pt>
                <c:pt idx="11">
                  <c:v>21.630248914988215</c:v>
                </c:pt>
                <c:pt idx="12">
                  <c:v>21.53203462927393</c:v>
                </c:pt>
                <c:pt idx="13">
                  <c:v>21.424891772131073</c:v>
                </c:pt>
                <c:pt idx="14">
                  <c:v>21.308820343559642</c:v>
                </c:pt>
                <c:pt idx="15">
                  <c:v>21.183820343559642</c:v>
                </c:pt>
                <c:pt idx="16">
                  <c:v>21.049891772131073</c:v>
                </c:pt>
                <c:pt idx="17">
                  <c:v>20.90703462927393</c:v>
                </c:pt>
                <c:pt idx="18">
                  <c:v>20.755248914988215</c:v>
                </c:pt>
                <c:pt idx="19">
                  <c:v>20.594534629273927</c:v>
                </c:pt>
                <c:pt idx="20">
                  <c:v>20.424891772131073</c:v>
                </c:pt>
                <c:pt idx="21">
                  <c:v>20.246320343559642</c:v>
                </c:pt>
                <c:pt idx="22">
                  <c:v>20.058820343559642</c:v>
                </c:pt>
                <c:pt idx="23">
                  <c:v>19.862391772131073</c:v>
                </c:pt>
                <c:pt idx="24">
                  <c:v>19.65703462927393</c:v>
                </c:pt>
                <c:pt idx="25">
                  <c:v>19.442748914988215</c:v>
                </c:pt>
                <c:pt idx="26">
                  <c:v>19.21953462927393</c:v>
                </c:pt>
                <c:pt idx="27">
                  <c:v>18.987391772131073</c:v>
                </c:pt>
                <c:pt idx="28">
                  <c:v>18.746320343559645</c:v>
                </c:pt>
                <c:pt idx="29">
                  <c:v>18.496320343559642</c:v>
                </c:pt>
                <c:pt idx="30">
                  <c:v>18.237391772131073</c:v>
                </c:pt>
                <c:pt idx="31">
                  <c:v>17.96953462927393</c:v>
                </c:pt>
                <c:pt idx="32">
                  <c:v>17.692748914988215</c:v>
                </c:pt>
                <c:pt idx="33">
                  <c:v>17.40703462927393</c:v>
                </c:pt>
                <c:pt idx="34">
                  <c:v>17.112391772131073</c:v>
                </c:pt>
                <c:pt idx="35">
                  <c:v>16.808820343559645</c:v>
                </c:pt>
                <c:pt idx="36">
                  <c:v>16.496320343559645</c:v>
                </c:pt>
                <c:pt idx="37">
                  <c:v>16.174891772131073</c:v>
                </c:pt>
                <c:pt idx="38">
                  <c:v>15.84453462927393</c:v>
                </c:pt>
                <c:pt idx="39">
                  <c:v>15.505248914988217</c:v>
                </c:pt>
                <c:pt idx="40">
                  <c:v>15.15703462927393</c:v>
                </c:pt>
                <c:pt idx="41">
                  <c:v>14.799891772131074</c:v>
                </c:pt>
                <c:pt idx="42">
                  <c:v>14.433820343559645</c:v>
                </c:pt>
                <c:pt idx="43">
                  <c:v>14.058820343559645</c:v>
                </c:pt>
                <c:pt idx="44">
                  <c:v>13.674891772131076</c:v>
                </c:pt>
                <c:pt idx="45">
                  <c:v>13.28203462927393</c:v>
                </c:pt>
                <c:pt idx="46">
                  <c:v>12.880248914988218</c:v>
                </c:pt>
                <c:pt idx="47">
                  <c:v>12.46953462927393</c:v>
                </c:pt>
                <c:pt idx="48">
                  <c:v>12.049891772131073</c:v>
                </c:pt>
                <c:pt idx="49">
                  <c:v>11.621320343559645</c:v>
                </c:pt>
                <c:pt idx="50">
                  <c:v>11.183820343559645</c:v>
                </c:pt>
                <c:pt idx="51">
                  <c:v>10.737391772131076</c:v>
                </c:pt>
                <c:pt idx="52">
                  <c:v>10.28203462927393</c:v>
                </c:pt>
                <c:pt idx="53">
                  <c:v>9.8177489149882184</c:v>
                </c:pt>
                <c:pt idx="54">
                  <c:v>9.3445346292739302</c:v>
                </c:pt>
                <c:pt idx="55">
                  <c:v>8.8623917721310761</c:v>
                </c:pt>
                <c:pt idx="56">
                  <c:v>8.3713203435596455</c:v>
                </c:pt>
                <c:pt idx="57">
                  <c:v>7.8713203435596455</c:v>
                </c:pt>
                <c:pt idx="58">
                  <c:v>7.3623917721310725</c:v>
                </c:pt>
                <c:pt idx="59">
                  <c:v>6.8445346292739302</c:v>
                </c:pt>
                <c:pt idx="60">
                  <c:v>6.3177489149882149</c:v>
                </c:pt>
                <c:pt idx="61">
                  <c:v>5.7820346292739266</c:v>
                </c:pt>
                <c:pt idx="62">
                  <c:v>5.237391772131069</c:v>
                </c:pt>
                <c:pt idx="63">
                  <c:v>4.6838203435596419</c:v>
                </c:pt>
                <c:pt idx="64">
                  <c:v>4.1213203435596419</c:v>
                </c:pt>
                <c:pt idx="65">
                  <c:v>3.549891772131069</c:v>
                </c:pt>
                <c:pt idx="66">
                  <c:v>2.9695346292739266</c:v>
                </c:pt>
                <c:pt idx="67">
                  <c:v>2.3802489149882113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2-4423-80CC-96042F540C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Sheet1!$O$44:$O$111</c:f>
              <c:numCache>
                <c:formatCode>General</c:formatCode>
                <c:ptCount val="68"/>
                <c:pt idx="0">
                  <c:v>2.1213203435596424</c:v>
                </c:pt>
                <c:pt idx="1">
                  <c:v>2.1213203435596424</c:v>
                </c:pt>
                <c:pt idx="2">
                  <c:v>2.1428757845133246</c:v>
                </c:pt>
                <c:pt idx="3">
                  <c:v>2.1859857716648099</c:v>
                </c:pt>
                <c:pt idx="4">
                  <c:v>2.2506451603550315</c:v>
                </c:pt>
                <c:pt idx="5">
                  <c:v>2.3368378473913789</c:v>
                </c:pt>
                <c:pt idx="6">
                  <c:v>2.4445267160063491</c:v>
                </c:pt>
                <c:pt idx="7">
                  <c:v>2.5736402543664272</c:v>
                </c:pt>
                <c:pt idx="8">
                  <c:v>2.7240558916793485</c:v>
                </c:pt>
                <c:pt idx="9">
                  <c:v>2.895580134893998</c:v>
                </c:pt>
                <c:pt idx="10">
                  <c:v>3.0879256463356435</c:v>
                </c:pt>
                <c:pt idx="11">
                  <c:v>3.3006854816957203</c:v>
                </c:pt>
                <c:pt idx="12">
                  <c:v>3.5333048115623296</c:v>
                </c:pt>
                <c:pt idx="13">
                  <c:v>3.7850505805351391</c:v>
                </c:pt>
                <c:pt idx="14">
                  <c:v>4.0549797174964279</c:v>
                </c:pt>
                <c:pt idx="15">
                  <c:v>4.3419066992477671</c:v>
                </c:pt>
                <c:pt idx="16">
                  <c:v>4.6443714863855661</c:v>
                </c:pt>
                <c:pt idx="17">
                  <c:v>4.9606090919325947</c:v>
                </c:pt>
                <c:pt idx="18">
                  <c:v>5.2885223043760261</c:v>
                </c:pt>
                <c:pt idx="19">
                  <c:v>5.6256593589426842</c:v>
                </c:pt>
                <c:pt idx="20">
                  <c:v>5.9691986222744617</c:v>
                </c:pt>
                <c:pt idx="21">
                  <c:v>6.3159426103542975</c:v>
                </c:pt>
                <c:pt idx="22">
                  <c:v>6.6623238775313256</c:v>
                </c:pt>
                <c:pt idx="23">
                  <c:v>7.0044254713411735</c:v>
                </c:pt>
                <c:pt idx="24">
                  <c:v>7.3380187147228124</c:v>
                </c:pt>
                <c:pt idx="25">
                  <c:v>7.6586210215185684</c:v>
                </c:pt>
                <c:pt idx="26">
                  <c:v>7.9615762371405552</c:v>
                </c:pt>
                <c:pt idx="27">
                  <c:v>8.2421595867963759</c:v>
                </c:pt>
                <c:pt idx="28">
                  <c:v>8.4957086720801733</c:v>
                </c:pt>
                <c:pt idx="29">
                  <c:v>8.7177810498879236</c:v>
                </c:pt>
                <c:pt idx="30">
                  <c:v>8.904337729430047</c:v>
                </c:pt>
                <c:pt idx="31">
                  <c:v>9.0519504190057631</c:v>
                </c:pt>
                <c:pt idx="32">
                  <c:v>9.1580285461783149</c:v>
                </c:pt>
                <c:pt idx="33">
                  <c:v>9.2210599872367141</c:v>
                </c:pt>
                <c:pt idx="34">
                  <c:v>9.2408571265048245</c:v>
                </c:pt>
                <c:pt idx="35">
                  <c:v>9.2187974088135434</c:v>
                </c:pt>
                <c:pt idx="36">
                  <c:v>9.1580450730982363</c:v>
                </c:pt>
                <c:pt idx="37">
                  <c:v>9.0637384266384746</c:v>
                </c:pt>
                <c:pt idx="38">
                  <c:v>8.9431250446691113</c:v>
                </c:pt>
                <c:pt idx="39">
                  <c:v>8.805625904447469</c:v>
                </c:pt>
                <c:pt idx="40">
                  <c:v>8.6628089630334966</c:v>
                </c:pt>
                <c:pt idx="41">
                  <c:v>8.5282533588059302</c:v>
                </c:pt>
                <c:pt idx="42">
                  <c:v>8.4172875515858756</c:v>
                </c:pt>
                <c:pt idx="43">
                  <c:v>8.3465885812488771</c:v>
                </c:pt>
                <c:pt idx="44">
                  <c:v>8.3336354258379739</c:v>
                </c:pt>
                <c:pt idx="45">
                  <c:v>8.3960172848965158</c:v>
                </c:pt>
                <c:pt idx="46">
                  <c:v>8.5506074687738032</c:v>
                </c:pt>
                <c:pt idx="47">
                  <c:v>8.8126252231025166</c:v>
                </c:pt>
                <c:pt idx="48">
                  <c:v>9.1946208194391605</c:v>
                </c:pt>
                <c:pt idx="49">
                  <c:v>9.7054329045030574</c:v>
                </c:pt>
                <c:pt idx="50">
                  <c:v>10.349180459304783</c:v>
                </c:pt>
                <c:pt idx="51">
                  <c:v>11.124363552829088</c:v>
                </c:pt>
                <c:pt idx="52">
                  <c:v>12.023155937289085</c:v>
                </c:pt>
                <c:pt idx="53">
                  <c:v>13.030976829672968</c:v>
                </c:pt>
                <c:pt idx="54">
                  <c:v>14.12642733124374</c:v>
                </c:pt>
                <c:pt idx="55">
                  <c:v>15.281667351949068</c:v>
                </c:pt>
                <c:pt idx="56">
                  <c:v>16.463290450924084</c:v>
                </c:pt>
                <c:pt idx="57">
                  <c:v>17.633726044295312</c:v>
                </c:pt>
                <c:pt idx="58">
                  <c:v>18.753161116912</c:v>
                </c:pt>
                <c:pt idx="59">
                  <c:v>19.781928060965296</c:v>
                </c:pt>
                <c:pt idx="60">
                  <c:v>20.68325389106149</c:v>
                </c:pt>
                <c:pt idx="61">
                  <c:v>21.426212470220147</c:v>
                </c:pt>
                <c:pt idx="62">
                  <c:v>21.988670392627995</c:v>
                </c:pt>
                <c:pt idx="63">
                  <c:v>22.359974735012308</c:v>
                </c:pt>
                <c:pt idx="64">
                  <c:v>22.543103616122046</c:v>
                </c:pt>
                <c:pt idx="65">
                  <c:v>22.555995092101714</c:v>
                </c:pt>
                <c:pt idx="66">
                  <c:v>22.431792373849401</c:v>
                </c:pt>
                <c:pt idx="67">
                  <c:v>22.217798064027548</c:v>
                </c:pt>
              </c:numCache>
            </c:numRef>
          </c:xVal>
          <c:yVal>
            <c:numRef>
              <c:f>Sheet1!$P$44:$P$111</c:f>
              <c:numCache>
                <c:formatCode>General</c:formatCode>
                <c:ptCount val="68"/>
                <c:pt idx="0">
                  <c:v>25.121320343559642</c:v>
                </c:pt>
                <c:pt idx="1">
                  <c:v>25.121320343559642</c:v>
                </c:pt>
                <c:pt idx="2">
                  <c:v>25.112365199041051</c:v>
                </c:pt>
                <c:pt idx="3">
                  <c:v>25.094295474288238</c:v>
                </c:pt>
                <c:pt idx="4">
                  <c:v>25.06679233317552</c:v>
                </c:pt>
                <c:pt idx="5">
                  <c:v>25.029377708620707</c:v>
                </c:pt>
                <c:pt idx="6">
                  <c:v>24.981414803779582</c:v>
                </c:pt>
                <c:pt idx="7">
                  <c:v>24.922109220967627</c:v>
                </c:pt>
                <c:pt idx="8">
                  <c:v>24.850511111720131</c:v>
                </c:pt>
                <c:pt idx="9">
                  <c:v>24.765518836729491</c:v>
                </c:pt>
                <c:pt idx="10">
                  <c:v>24.665884715814506</c:v>
                </c:pt>
                <c:pt idx="11">
                  <c:v>24.550223532921347</c:v>
                </c:pt>
                <c:pt idx="12">
                  <c:v>24.417024535778378</c:v>
                </c:pt>
                <c:pt idx="13">
                  <c:v>24.264667729461184</c:v>
                </c:pt>
                <c:pt idx="14">
                  <c:v>24.091445301802072</c:v>
                </c:pt>
                <c:pt idx="15">
                  <c:v>23.89558902909441</c:v>
                </c:pt>
                <c:pt idx="16">
                  <c:v>23.675304484488834</c:v>
                </c:pt>
                <c:pt idx="17">
                  <c:v>23.428812799376779</c:v>
                </c:pt>
                <c:pt idx="18">
                  <c:v>23.15440059960822</c:v>
                </c:pt>
                <c:pt idx="19">
                  <c:v>22.850478542876182</c:v>
                </c:pt>
                <c:pt idx="20">
                  <c:v>22.515648610459699</c:v>
                </c:pt>
                <c:pt idx="21">
                  <c:v>22.148779946124286</c:v>
                </c:pt>
                <c:pt idx="22">
                  <c:v>21.749092579647627</c:v>
                </c:pt>
                <c:pt idx="23">
                  <c:v>21.316247817648481</c:v>
                </c:pt>
                <c:pt idx="24">
                  <c:v>20.850443430255719</c:v>
                </c:pt>
                <c:pt idx="25">
                  <c:v>20.352511015043163</c:v>
                </c:pt>
                <c:pt idx="26">
                  <c:v>19.824012094025797</c:v>
                </c:pt>
                <c:pt idx="27">
                  <c:v>19.267328619720864</c:v>
                </c:pt>
                <c:pt idx="28">
                  <c:v>18.685742668341632</c:v>
                </c:pt>
                <c:pt idx="29">
                  <c:v>18.083499231276086</c:v>
                </c:pt>
                <c:pt idx="30">
                  <c:v>17.465845243412133</c:v>
                </c:pt>
                <c:pt idx="31">
                  <c:v>16.839037386266671</c:v>
                </c:pt>
                <c:pt idx="32">
                  <c:v>16.210310866413355</c:v>
                </c:pt>
                <c:pt idx="33">
                  <c:v>15.587801397730672</c:v>
                </c:pt>
                <c:pt idx="34">
                  <c:v>14.980413118983099</c:v>
                </c:pt>
                <c:pt idx="35">
                  <c:v>14.397626266651367</c:v>
                </c:pt>
                <c:pt idx="36">
                  <c:v>13.849240199701288</c:v>
                </c:pt>
                <c:pt idx="37">
                  <c:v>13.345049922719223</c:v>
                </c:pt>
                <c:pt idx="38">
                  <c:v>12.894457629600598</c:v>
                </c:pt>
                <c:pt idx="39">
                  <c:v>12.506024998174563</c:v>
                </c:pt>
                <c:pt idx="40">
                  <c:v>12.18697695026858</c:v>
                </c:pt>
                <c:pt idx="41">
                  <c:v>11.942673215960955</c:v>
                </c:pt>
                <c:pt idx="42">
                  <c:v>11.776070075219579</c:v>
                </c:pt>
                <c:pt idx="43">
                  <c:v>11.687200759487087</c:v>
                </c:pt>
                <c:pt idx="44">
                  <c:v>11.672708734145548</c:v>
                </c:pt>
                <c:pt idx="45">
                  <c:v>11.725472897229626</c:v>
                </c:pt>
                <c:pt idx="46">
                  <c:v>11.83436697547798</c:v>
                </c:pt>
                <c:pt idx="47">
                  <c:v>11.984196368758292</c:v>
                </c:pt>
                <c:pt idx="48">
                  <c:v>12.155853664712362</c:v>
                </c:pt>
                <c:pt idx="49">
                  <c:v>12.326728340928574</c:v>
                </c:pt>
                <c:pt idx="50">
                  <c:v>12.471396243324522</c:v>
                </c:pt>
                <c:pt idx="51">
                  <c:v>12.562599949916947</c:v>
                </c:pt>
                <c:pt idx="52">
                  <c:v>12.572512097042713</c:v>
                </c:pt>
                <c:pt idx="53">
                  <c:v>12.474250586960594</c:v>
                </c:pt>
                <c:pt idx="54">
                  <c:v>12.243588258117402</c:v>
                </c:pt>
                <c:pt idx="55">
                  <c:v>11.860771613883745</c:v>
                </c:pt>
                <c:pt idx="56">
                  <c:v>11.312335711079328</c:v>
                </c:pt>
                <c:pt idx="57">
                  <c:v>10.592778013035709</c:v>
                </c:pt>
                <c:pt idx="58">
                  <c:v>9.7059360716664997</c:v>
                </c:pt>
                <c:pt idx="59">
                  <c:v>8.6659057220063431</c:v>
                </c:pt>
                <c:pt idx="60">
                  <c:v>7.4973413958262753</c:v>
                </c:pt>
                <c:pt idx="61">
                  <c:v>6.2350010815433539</c:v>
                </c:pt>
                <c:pt idx="62">
                  <c:v>4.9224373520038451</c:v>
                </c:pt>
                <c:pt idx="63">
                  <c:v>3.6097933070072745</c:v>
                </c:pt>
                <c:pt idx="64">
                  <c:v>2.350736885843812</c:v>
                </c:pt>
                <c:pt idx="65">
                  <c:v>1.1986551435732498</c:v>
                </c:pt>
                <c:pt idx="66">
                  <c:v>0.20232556216226705</c:v>
                </c:pt>
                <c:pt idx="67">
                  <c:v>-0.59862442365517587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2-4423-80CC-96042F540C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Sheet1!$S$44:$S$64</c:f>
              <c:numCache>
                <c:formatCode>General</c:formatCode>
                <c:ptCount val="21"/>
                <c:pt idx="0">
                  <c:v>5.1213203435596419</c:v>
                </c:pt>
                <c:pt idx="1">
                  <c:v>4.9744898924451029</c:v>
                </c:pt>
                <c:pt idx="2">
                  <c:v>4.5483713266844852</c:v>
                </c:pt>
                <c:pt idx="3">
                  <c:v>3.884676100437062</c:v>
                </c:pt>
                <c:pt idx="4">
                  <c:v>3.0483713266844847</c:v>
                </c:pt>
                <c:pt idx="5">
                  <c:v>2.1213203435596424</c:v>
                </c:pt>
                <c:pt idx="6">
                  <c:v>1.1942693604348005</c:v>
                </c:pt>
                <c:pt idx="7">
                  <c:v>0.3579645866822232</c:v>
                </c:pt>
                <c:pt idx="8">
                  <c:v>-0.30573063956519952</c:v>
                </c:pt>
                <c:pt idx="9">
                  <c:v>-0.7318492053258181</c:v>
                </c:pt>
                <c:pt idx="10">
                  <c:v>-0.87867965644035761</c:v>
                </c:pt>
                <c:pt idx="11">
                  <c:v>-0.73184920532581854</c:v>
                </c:pt>
                <c:pt idx="12">
                  <c:v>-0.30573063956520041</c:v>
                </c:pt>
                <c:pt idx="13">
                  <c:v>0.35796458668222275</c:v>
                </c:pt>
                <c:pt idx="14">
                  <c:v>1.1942693604347996</c:v>
                </c:pt>
                <c:pt idx="15">
                  <c:v>2.1213203435596419</c:v>
                </c:pt>
                <c:pt idx="16">
                  <c:v>3.0483713266844843</c:v>
                </c:pt>
                <c:pt idx="17">
                  <c:v>3.8846761004370611</c:v>
                </c:pt>
                <c:pt idx="18">
                  <c:v>4.5483713266844843</c:v>
                </c:pt>
                <c:pt idx="19">
                  <c:v>4.9744898924451029</c:v>
                </c:pt>
                <c:pt idx="20">
                  <c:v>5.1213203435596419</c:v>
                </c:pt>
              </c:numCache>
            </c:numRef>
          </c:xVal>
          <c:yVal>
            <c:numRef>
              <c:f>Sheet1!$T$44:$T$64</c:f>
              <c:numCache>
                <c:formatCode>General</c:formatCode>
                <c:ptCount val="21"/>
                <c:pt idx="0">
                  <c:v>22.121320343559642</c:v>
                </c:pt>
                <c:pt idx="1">
                  <c:v>23.048371326684485</c:v>
                </c:pt>
                <c:pt idx="2">
                  <c:v>23.884676100437062</c:v>
                </c:pt>
                <c:pt idx="3">
                  <c:v>24.548371326684485</c:v>
                </c:pt>
                <c:pt idx="4">
                  <c:v>24.974489892445103</c:v>
                </c:pt>
                <c:pt idx="5">
                  <c:v>25.121320343559642</c:v>
                </c:pt>
                <c:pt idx="6">
                  <c:v>24.974489892445103</c:v>
                </c:pt>
                <c:pt idx="7">
                  <c:v>24.548371326684485</c:v>
                </c:pt>
                <c:pt idx="8">
                  <c:v>23.884676100437062</c:v>
                </c:pt>
                <c:pt idx="9">
                  <c:v>23.048371326684485</c:v>
                </c:pt>
                <c:pt idx="10">
                  <c:v>22.121320343559642</c:v>
                </c:pt>
                <c:pt idx="11">
                  <c:v>21.194269360434799</c:v>
                </c:pt>
                <c:pt idx="12">
                  <c:v>20.357964586682222</c:v>
                </c:pt>
                <c:pt idx="13">
                  <c:v>19.694269360434799</c:v>
                </c:pt>
                <c:pt idx="14">
                  <c:v>19.268150794674181</c:v>
                </c:pt>
                <c:pt idx="15">
                  <c:v>19.121320343559642</c:v>
                </c:pt>
                <c:pt idx="16">
                  <c:v>19.268150794674181</c:v>
                </c:pt>
                <c:pt idx="17">
                  <c:v>19.694269360434799</c:v>
                </c:pt>
                <c:pt idx="18">
                  <c:v>20.357964586682222</c:v>
                </c:pt>
                <c:pt idx="19">
                  <c:v>21.194269360434799</c:v>
                </c:pt>
                <c:pt idx="20">
                  <c:v>22.121320343559642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C2-4423-80CC-96042F540C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Sheet1!$W$44:$W$45</c:f>
              <c:numCache>
                <c:formatCode>General</c:formatCode>
                <c:ptCount val="2"/>
                <c:pt idx="0">
                  <c:v>2.1213203435596424</c:v>
                </c:pt>
                <c:pt idx="1">
                  <c:v>2.1213203435596424</c:v>
                </c:pt>
              </c:numCache>
            </c:numRef>
          </c:xVal>
          <c:yVal>
            <c:numRef>
              <c:f>Sheet1!$X$44:$X$45</c:f>
              <c:numCache>
                <c:formatCode>General</c:formatCode>
                <c:ptCount val="2"/>
                <c:pt idx="0">
                  <c:v>22.121320343559642</c:v>
                </c:pt>
                <c:pt idx="1">
                  <c:v>25.121320343559642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C2-4423-80CC-96042F54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44416"/>
        <c:axId val="351986960"/>
      </c:scatterChart>
      <c:valAx>
        <c:axId val="355044416"/>
        <c:scaling>
          <c:orientation val="minMax"/>
          <c:max val="3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986960"/>
        <c:crosses val="autoZero"/>
        <c:crossBetween val="midCat"/>
      </c:valAx>
      <c:valAx>
        <c:axId val="351986960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0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Sheet1!$AB$43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Sheet1!$AA$44:$AA$111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Sheet1!$AB$44:$AB$111</c:f>
              <c:numCache>
                <c:formatCode>General</c:formatCode>
                <c:ptCount val="68"/>
                <c:pt idx="0">
                  <c:v>191.21320343559643</c:v>
                </c:pt>
                <c:pt idx="1">
                  <c:v>191.21320343559643</c:v>
                </c:pt>
                <c:pt idx="2">
                  <c:v>191.12391772131073</c:v>
                </c:pt>
                <c:pt idx="3">
                  <c:v>190.94534629273932</c:v>
                </c:pt>
                <c:pt idx="4">
                  <c:v>190.67748914988215</c:v>
                </c:pt>
                <c:pt idx="5">
                  <c:v>190.32034629273932</c:v>
                </c:pt>
                <c:pt idx="6">
                  <c:v>189.87391772131073</c:v>
                </c:pt>
                <c:pt idx="7">
                  <c:v>189.33820343559643</c:v>
                </c:pt>
                <c:pt idx="8">
                  <c:v>188.71320343559643</c:v>
                </c:pt>
                <c:pt idx="9">
                  <c:v>187.99891772131073</c:v>
                </c:pt>
                <c:pt idx="10">
                  <c:v>187.19534629273932</c:v>
                </c:pt>
                <c:pt idx="11">
                  <c:v>186.30248914988215</c:v>
                </c:pt>
                <c:pt idx="12">
                  <c:v>185.32034629273932</c:v>
                </c:pt>
                <c:pt idx="13">
                  <c:v>184.24891772131073</c:v>
                </c:pt>
                <c:pt idx="14">
                  <c:v>183.08820343559643</c:v>
                </c:pt>
                <c:pt idx="15">
                  <c:v>181.83820343559643</c:v>
                </c:pt>
                <c:pt idx="16">
                  <c:v>180.49891772131073</c:v>
                </c:pt>
                <c:pt idx="17">
                  <c:v>179.07034629273932</c:v>
                </c:pt>
                <c:pt idx="18">
                  <c:v>177.55248914988215</c:v>
                </c:pt>
                <c:pt idx="19">
                  <c:v>175.94534629273926</c:v>
                </c:pt>
                <c:pt idx="20">
                  <c:v>174.24891772131073</c:v>
                </c:pt>
                <c:pt idx="21">
                  <c:v>172.46320343559643</c:v>
                </c:pt>
                <c:pt idx="22">
                  <c:v>170.58820343559643</c:v>
                </c:pt>
                <c:pt idx="23">
                  <c:v>168.62391772131073</c:v>
                </c:pt>
                <c:pt idx="24">
                  <c:v>166.57034629273932</c:v>
                </c:pt>
                <c:pt idx="25">
                  <c:v>164.42748914988215</c:v>
                </c:pt>
                <c:pt idx="26">
                  <c:v>162.19534629273932</c:v>
                </c:pt>
                <c:pt idx="27">
                  <c:v>159.87391772131073</c:v>
                </c:pt>
                <c:pt idx="28">
                  <c:v>157.46320343559645</c:v>
                </c:pt>
                <c:pt idx="29">
                  <c:v>154.96320343559643</c:v>
                </c:pt>
                <c:pt idx="30">
                  <c:v>152.37391772131073</c:v>
                </c:pt>
                <c:pt idx="31">
                  <c:v>149.69534629273932</c:v>
                </c:pt>
                <c:pt idx="32">
                  <c:v>146.92748914988215</c:v>
                </c:pt>
                <c:pt idx="33">
                  <c:v>144.07034629273932</c:v>
                </c:pt>
                <c:pt idx="34">
                  <c:v>141.12391772131073</c:v>
                </c:pt>
                <c:pt idx="35">
                  <c:v>138.08820343559645</c:v>
                </c:pt>
                <c:pt idx="36">
                  <c:v>134.96320343559645</c:v>
                </c:pt>
                <c:pt idx="37">
                  <c:v>131.74891772131073</c:v>
                </c:pt>
                <c:pt idx="38">
                  <c:v>128.44534629273932</c:v>
                </c:pt>
                <c:pt idx="39">
                  <c:v>125.05248914988216</c:v>
                </c:pt>
                <c:pt idx="40">
                  <c:v>121.5703462927393</c:v>
                </c:pt>
                <c:pt idx="41">
                  <c:v>117.99891772131075</c:v>
                </c:pt>
                <c:pt idx="42">
                  <c:v>114.33820343559645</c:v>
                </c:pt>
                <c:pt idx="43">
                  <c:v>110.58820343559645</c:v>
                </c:pt>
                <c:pt idx="44">
                  <c:v>106.74891772131076</c:v>
                </c:pt>
                <c:pt idx="45">
                  <c:v>102.8203462927393</c:v>
                </c:pt>
                <c:pt idx="46">
                  <c:v>98.802489149882177</c:v>
                </c:pt>
                <c:pt idx="47">
                  <c:v>94.695346292739302</c:v>
                </c:pt>
                <c:pt idx="48">
                  <c:v>90.498917721310733</c:v>
                </c:pt>
                <c:pt idx="49">
                  <c:v>86.213203435596455</c:v>
                </c:pt>
                <c:pt idx="50">
                  <c:v>81.838203435596455</c:v>
                </c:pt>
                <c:pt idx="51">
                  <c:v>77.373917721310761</c:v>
                </c:pt>
                <c:pt idx="52">
                  <c:v>72.820346292739302</c:v>
                </c:pt>
                <c:pt idx="53">
                  <c:v>68.177489149882177</c:v>
                </c:pt>
                <c:pt idx="54">
                  <c:v>63.445346292739302</c:v>
                </c:pt>
                <c:pt idx="55">
                  <c:v>58.623917721310761</c:v>
                </c:pt>
                <c:pt idx="56">
                  <c:v>53.713203435596455</c:v>
                </c:pt>
                <c:pt idx="57">
                  <c:v>48.713203435596455</c:v>
                </c:pt>
                <c:pt idx="58">
                  <c:v>43.623917721310725</c:v>
                </c:pt>
                <c:pt idx="59">
                  <c:v>38.445346292739302</c:v>
                </c:pt>
                <c:pt idx="60">
                  <c:v>33.177489149882149</c:v>
                </c:pt>
                <c:pt idx="61">
                  <c:v>27.820346292739266</c:v>
                </c:pt>
                <c:pt idx="62">
                  <c:v>22.37391772131069</c:v>
                </c:pt>
                <c:pt idx="63">
                  <c:v>16.838203435596419</c:v>
                </c:pt>
                <c:pt idx="64">
                  <c:v>11.213203435596419</c:v>
                </c:pt>
                <c:pt idx="65">
                  <c:v>5.4989177213106899</c:v>
                </c:pt>
                <c:pt idx="66">
                  <c:v>-0.3046537072607336</c:v>
                </c:pt>
                <c:pt idx="67">
                  <c:v>-6.1975108501178866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4-4933-858A-F86C5FD6B6D8}"/>
            </c:ext>
          </c:extLst>
        </c:ser>
        <c:ser>
          <c:idx val="1"/>
          <c:order val="1"/>
          <c:tx>
            <c:strRef>
              <c:f>Sheet1!$AC$43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Sheet1!$AA$44:$AA$111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Sheet1!$AC$44:$AC$111</c:f>
              <c:numCache>
                <c:formatCode>General</c:formatCode>
                <c:ptCount val="68"/>
                <c:pt idx="0">
                  <c:v>0</c:v>
                </c:pt>
                <c:pt idx="1">
                  <c:v>4.4642857142857151E-2</c:v>
                </c:pt>
                <c:pt idx="2">
                  <c:v>0.1785714285714286</c:v>
                </c:pt>
                <c:pt idx="3">
                  <c:v>0.4017857142857143</c:v>
                </c:pt>
                <c:pt idx="4">
                  <c:v>0.71428571428571441</c:v>
                </c:pt>
                <c:pt idx="5">
                  <c:v>1.1160714285714288</c:v>
                </c:pt>
                <c:pt idx="6">
                  <c:v>1.6071428571428577</c:v>
                </c:pt>
                <c:pt idx="7">
                  <c:v>2.1875000000000004</c:v>
                </c:pt>
                <c:pt idx="8">
                  <c:v>2.8571428571428577</c:v>
                </c:pt>
                <c:pt idx="9">
                  <c:v>3.6160714285714293</c:v>
                </c:pt>
                <c:pt idx="10">
                  <c:v>4.4642857142857153</c:v>
                </c:pt>
                <c:pt idx="11">
                  <c:v>5.4017857142857153</c:v>
                </c:pt>
                <c:pt idx="12">
                  <c:v>6.4285714285714306</c:v>
                </c:pt>
                <c:pt idx="13">
                  <c:v>7.5446428571428594</c:v>
                </c:pt>
                <c:pt idx="14">
                  <c:v>8.7500000000000036</c:v>
                </c:pt>
                <c:pt idx="15">
                  <c:v>10.044642857142861</c:v>
                </c:pt>
                <c:pt idx="16">
                  <c:v>11.428571428571432</c:v>
                </c:pt>
                <c:pt idx="17">
                  <c:v>12.901785714285715</c:v>
                </c:pt>
                <c:pt idx="18">
                  <c:v>14.464285714285715</c:v>
                </c:pt>
                <c:pt idx="19">
                  <c:v>16.116071428571431</c:v>
                </c:pt>
                <c:pt idx="20">
                  <c:v>17.857142857142854</c:v>
                </c:pt>
                <c:pt idx="21">
                  <c:v>19.687499999999996</c:v>
                </c:pt>
                <c:pt idx="22">
                  <c:v>21.607142857142854</c:v>
                </c:pt>
                <c:pt idx="23">
                  <c:v>23.616071428571423</c:v>
                </c:pt>
                <c:pt idx="24">
                  <c:v>25.714285714285708</c:v>
                </c:pt>
                <c:pt idx="25">
                  <c:v>27.901785714285701</c:v>
                </c:pt>
                <c:pt idx="26">
                  <c:v>30.178571428571409</c:v>
                </c:pt>
                <c:pt idx="27">
                  <c:v>32.544642857142833</c:v>
                </c:pt>
                <c:pt idx="28">
                  <c:v>34.999999999999979</c:v>
                </c:pt>
                <c:pt idx="29">
                  <c:v>37.544642857142826</c:v>
                </c:pt>
                <c:pt idx="30">
                  <c:v>40.178571428571395</c:v>
                </c:pt>
                <c:pt idx="31">
                  <c:v>42.90178571428568</c:v>
                </c:pt>
                <c:pt idx="32">
                  <c:v>45.714285714285673</c:v>
                </c:pt>
                <c:pt idx="33">
                  <c:v>48.616071428571388</c:v>
                </c:pt>
                <c:pt idx="34">
                  <c:v>51.607142857142826</c:v>
                </c:pt>
                <c:pt idx="35">
                  <c:v>54.687499999999972</c:v>
                </c:pt>
                <c:pt idx="36">
                  <c:v>57.857142857142833</c:v>
                </c:pt>
                <c:pt idx="37">
                  <c:v>61.116071428571402</c:v>
                </c:pt>
                <c:pt idx="38">
                  <c:v>64.464285714285694</c:v>
                </c:pt>
                <c:pt idx="39">
                  <c:v>67.901785714285694</c:v>
                </c:pt>
                <c:pt idx="40">
                  <c:v>71.428571428571416</c:v>
                </c:pt>
                <c:pt idx="41">
                  <c:v>75.044642857142847</c:v>
                </c:pt>
                <c:pt idx="42">
                  <c:v>78.75</c:v>
                </c:pt>
                <c:pt idx="43">
                  <c:v>82.544642857142847</c:v>
                </c:pt>
                <c:pt idx="44">
                  <c:v>86.428571428571431</c:v>
                </c:pt>
                <c:pt idx="45">
                  <c:v>90.401785714285722</c:v>
                </c:pt>
                <c:pt idx="46">
                  <c:v>94.464285714285722</c:v>
                </c:pt>
                <c:pt idx="47">
                  <c:v>98.616071428571445</c:v>
                </c:pt>
                <c:pt idx="48">
                  <c:v>102.85714285714286</c:v>
                </c:pt>
                <c:pt idx="49">
                  <c:v>107.18750000000001</c:v>
                </c:pt>
                <c:pt idx="50">
                  <c:v>111.60714285714289</c:v>
                </c:pt>
                <c:pt idx="51">
                  <c:v>116.11607142857147</c:v>
                </c:pt>
                <c:pt idx="52">
                  <c:v>120.71428571428575</c:v>
                </c:pt>
                <c:pt idx="53">
                  <c:v>125.40178571428577</c:v>
                </c:pt>
                <c:pt idx="54">
                  <c:v>130.17857142857147</c:v>
                </c:pt>
                <c:pt idx="55">
                  <c:v>135.04464285714292</c:v>
                </c:pt>
                <c:pt idx="56">
                  <c:v>140.00000000000009</c:v>
                </c:pt>
                <c:pt idx="57">
                  <c:v>145.04464285714295</c:v>
                </c:pt>
                <c:pt idx="58">
                  <c:v>150.1785714285715</c:v>
                </c:pt>
                <c:pt idx="59">
                  <c:v>155.40178571428581</c:v>
                </c:pt>
                <c:pt idx="60">
                  <c:v>160.71428571428581</c:v>
                </c:pt>
                <c:pt idx="61">
                  <c:v>166.11607142857153</c:v>
                </c:pt>
                <c:pt idx="62">
                  <c:v>171.60714285714297</c:v>
                </c:pt>
                <c:pt idx="63">
                  <c:v>177.18750000000011</c:v>
                </c:pt>
                <c:pt idx="64">
                  <c:v>182.857142857143</c:v>
                </c:pt>
                <c:pt idx="65">
                  <c:v>188.61607142857156</c:v>
                </c:pt>
                <c:pt idx="66">
                  <c:v>194.46428571428586</c:v>
                </c:pt>
                <c:pt idx="67">
                  <c:v>200.40178571428589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4-4933-858A-F86C5FD6B6D8}"/>
            </c:ext>
          </c:extLst>
        </c:ser>
        <c:ser>
          <c:idx val="2"/>
          <c:order val="2"/>
          <c:tx>
            <c:strRef>
              <c:f>Sheet1!$AD$43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Sheet1!$AA$44:$AA$111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</c:numCache>
            </c:numRef>
          </c:xVal>
          <c:yVal>
            <c:numRef>
              <c:f>Sheet1!$AD$44:$AD$111</c:f>
              <c:numCache>
                <c:formatCode>General</c:formatCode>
                <c:ptCount val="68"/>
                <c:pt idx="0">
                  <c:v>191.21320343559643</c:v>
                </c:pt>
                <c:pt idx="1">
                  <c:v>191.25784629273929</c:v>
                </c:pt>
                <c:pt idx="2">
                  <c:v>191.30248914988215</c:v>
                </c:pt>
                <c:pt idx="3">
                  <c:v>191.34713200702504</c:v>
                </c:pt>
                <c:pt idx="4">
                  <c:v>191.39177486416787</c:v>
                </c:pt>
                <c:pt idx="5">
                  <c:v>191.43641772131073</c:v>
                </c:pt>
                <c:pt idx="6">
                  <c:v>191.48106057845359</c:v>
                </c:pt>
                <c:pt idx="7">
                  <c:v>191.52570343559643</c:v>
                </c:pt>
                <c:pt idx="8">
                  <c:v>191.57034629273929</c:v>
                </c:pt>
                <c:pt idx="9">
                  <c:v>191.61498914988215</c:v>
                </c:pt>
                <c:pt idx="10">
                  <c:v>191.65963200702504</c:v>
                </c:pt>
                <c:pt idx="11">
                  <c:v>191.70427486416787</c:v>
                </c:pt>
                <c:pt idx="12">
                  <c:v>191.74891772131076</c:v>
                </c:pt>
                <c:pt idx="13">
                  <c:v>191.79356057845359</c:v>
                </c:pt>
                <c:pt idx="14">
                  <c:v>191.83820343559643</c:v>
                </c:pt>
                <c:pt idx="15">
                  <c:v>191.88284629273929</c:v>
                </c:pt>
                <c:pt idx="16">
                  <c:v>191.92748914988218</c:v>
                </c:pt>
                <c:pt idx="17">
                  <c:v>191.97213200702504</c:v>
                </c:pt>
                <c:pt idx="18">
                  <c:v>192.01677486416787</c:v>
                </c:pt>
                <c:pt idx="19">
                  <c:v>192.0614177213107</c:v>
                </c:pt>
                <c:pt idx="20">
                  <c:v>192.10606057845359</c:v>
                </c:pt>
                <c:pt idx="21">
                  <c:v>192.15070343559643</c:v>
                </c:pt>
                <c:pt idx="22">
                  <c:v>192.19534629273929</c:v>
                </c:pt>
                <c:pt idx="23">
                  <c:v>192.23998914988215</c:v>
                </c:pt>
                <c:pt idx="24">
                  <c:v>192.28463200702504</c:v>
                </c:pt>
                <c:pt idx="25">
                  <c:v>192.32927486416784</c:v>
                </c:pt>
                <c:pt idx="26">
                  <c:v>192.37391772131073</c:v>
                </c:pt>
                <c:pt idx="27">
                  <c:v>192.41856057845357</c:v>
                </c:pt>
                <c:pt idx="28">
                  <c:v>192.46320343559643</c:v>
                </c:pt>
                <c:pt idx="29">
                  <c:v>192.50784629273926</c:v>
                </c:pt>
                <c:pt idx="30">
                  <c:v>192.55248914988212</c:v>
                </c:pt>
                <c:pt idx="31">
                  <c:v>192.59713200702498</c:v>
                </c:pt>
                <c:pt idx="32">
                  <c:v>192.64177486416781</c:v>
                </c:pt>
                <c:pt idx="33">
                  <c:v>192.6864177213107</c:v>
                </c:pt>
                <c:pt idx="34">
                  <c:v>192.73106057845357</c:v>
                </c:pt>
                <c:pt idx="35">
                  <c:v>192.77570343559643</c:v>
                </c:pt>
                <c:pt idx="36">
                  <c:v>192.82034629273929</c:v>
                </c:pt>
                <c:pt idx="37">
                  <c:v>192.86498914988215</c:v>
                </c:pt>
                <c:pt idx="38">
                  <c:v>192.90963200702501</c:v>
                </c:pt>
                <c:pt idx="39">
                  <c:v>192.95427486416787</c:v>
                </c:pt>
                <c:pt idx="40">
                  <c:v>192.9989177213107</c:v>
                </c:pt>
                <c:pt idx="41">
                  <c:v>193.04356057845359</c:v>
                </c:pt>
                <c:pt idx="42">
                  <c:v>193.08820343559645</c:v>
                </c:pt>
                <c:pt idx="43">
                  <c:v>193.13284629273932</c:v>
                </c:pt>
                <c:pt idx="44">
                  <c:v>193.17748914988221</c:v>
                </c:pt>
                <c:pt idx="45">
                  <c:v>193.22213200702504</c:v>
                </c:pt>
                <c:pt idx="46">
                  <c:v>193.2667748641679</c:v>
                </c:pt>
                <c:pt idx="47">
                  <c:v>193.31141772131076</c:v>
                </c:pt>
                <c:pt idx="48">
                  <c:v>193.35606057845359</c:v>
                </c:pt>
                <c:pt idx="49">
                  <c:v>193.40070343559648</c:v>
                </c:pt>
                <c:pt idx="50">
                  <c:v>193.44534629273934</c:v>
                </c:pt>
                <c:pt idx="51">
                  <c:v>193.48998914988223</c:v>
                </c:pt>
                <c:pt idx="52">
                  <c:v>193.53463200702504</c:v>
                </c:pt>
                <c:pt idx="53">
                  <c:v>193.57927486416793</c:v>
                </c:pt>
                <c:pt idx="54">
                  <c:v>193.62391772131076</c:v>
                </c:pt>
                <c:pt idx="55">
                  <c:v>193.66856057845368</c:v>
                </c:pt>
                <c:pt idx="56">
                  <c:v>193.71320343559654</c:v>
                </c:pt>
                <c:pt idx="57">
                  <c:v>193.7578462927394</c:v>
                </c:pt>
                <c:pt idx="58">
                  <c:v>193.80248914988223</c:v>
                </c:pt>
                <c:pt idx="59">
                  <c:v>193.8471320070251</c:v>
                </c:pt>
                <c:pt idx="60">
                  <c:v>193.89177486416796</c:v>
                </c:pt>
                <c:pt idx="61">
                  <c:v>193.93641772131079</c:v>
                </c:pt>
                <c:pt idx="62">
                  <c:v>193.98106057845365</c:v>
                </c:pt>
                <c:pt idx="63">
                  <c:v>194.02570343559654</c:v>
                </c:pt>
                <c:pt idx="64">
                  <c:v>194.07034629273943</c:v>
                </c:pt>
                <c:pt idx="65">
                  <c:v>194.11498914988226</c:v>
                </c:pt>
                <c:pt idx="66">
                  <c:v>194.15963200702512</c:v>
                </c:pt>
                <c:pt idx="67">
                  <c:v>194.20427486416801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4-4933-858A-F86C5FD6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8736"/>
        <c:axId val="351990704"/>
      </c:scatterChart>
      <c:valAx>
        <c:axId val="5561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990704"/>
        <c:crosses val="autoZero"/>
        <c:crossBetween val="midCat"/>
      </c:valAx>
      <c:valAx>
        <c:axId val="351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1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561973</xdr:colOff>
      <xdr:row>0</xdr:row>
      <xdr:rowOff>114299</xdr:rowOff>
    </xdr:from>
    <xdr:to>
      <xdr:col>22</xdr:col>
      <xdr:colOff>485774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11C28-A719-4C8A-87ED-0C2F877C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45</xdr:row>
      <xdr:rowOff>180975</xdr:rowOff>
    </xdr:from>
    <xdr:to>
      <xdr:col>17</xdr:col>
      <xdr:colOff>476250</xdr:colOff>
      <xdr:row>70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EECC2-6349-4DD2-861C-66621D793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23EE-A6BA-4A00-908B-8AE1C13EC21B}">
  <dimension ref="C2:AD111"/>
  <sheetViews>
    <sheetView tabSelected="1" topLeftCell="D34" workbookViewId="0">
      <selection activeCell="AC44" sqref="AC44:AC111"/>
    </sheetView>
  </sheetViews>
  <sheetFormatPr defaultRowHeight="15" x14ac:dyDescent="0.25"/>
  <cols>
    <col min="15" max="15" width="12" bestFit="1" customWidth="1"/>
  </cols>
  <sheetData>
    <row r="2" spans="3:8" x14ac:dyDescent="0.25">
      <c r="C2" t="s">
        <v>7</v>
      </c>
      <c r="D2">
        <v>10</v>
      </c>
    </row>
    <row r="3" spans="3:8" x14ac:dyDescent="0.25">
      <c r="C3" t="s">
        <v>0</v>
      </c>
      <c r="D3">
        <v>0.05</v>
      </c>
      <c r="G3">
        <v>0</v>
      </c>
      <c r="H3">
        <f>h/TAN(alfa)</f>
        <v>20.000000000000004</v>
      </c>
    </row>
    <row r="4" spans="3:8" x14ac:dyDescent="0.25">
      <c r="C4" t="s">
        <v>1</v>
      </c>
      <c r="D4">
        <v>3</v>
      </c>
      <c r="G4">
        <f>h</f>
        <v>20</v>
      </c>
      <c r="H4">
        <v>0</v>
      </c>
    </row>
    <row r="5" spans="3:8" x14ac:dyDescent="0.25">
      <c r="C5" t="s">
        <v>2</v>
      </c>
      <c r="D5">
        <v>1</v>
      </c>
    </row>
    <row r="6" spans="3:8" x14ac:dyDescent="0.25">
      <c r="C6" t="s">
        <v>3</v>
      </c>
      <c r="D6">
        <v>20</v>
      </c>
    </row>
    <row r="7" spans="3:8" x14ac:dyDescent="0.25">
      <c r="C7" t="s">
        <v>4</v>
      </c>
      <c r="D7">
        <f>RADIANS(45)</f>
        <v>0.78539816339744828</v>
      </c>
    </row>
    <row r="8" spans="3:8" x14ac:dyDescent="0.25">
      <c r="C8" t="s">
        <v>5</v>
      </c>
      <c r="D8">
        <f>2/5*m*_r^2</f>
        <v>3.6</v>
      </c>
      <c r="G8">
        <f>SQRT(h^2+H3^2)</f>
        <v>28.284271247461902</v>
      </c>
    </row>
    <row r="9" spans="3:8" x14ac:dyDescent="0.25">
      <c r="C9" t="s">
        <v>6</v>
      </c>
      <c r="D9">
        <f>g*SIN(alfa)/(1+Ik/(m*_r^2))</f>
        <v>5.0507627227610534</v>
      </c>
    </row>
    <row r="10" spans="3:8" x14ac:dyDescent="0.25">
      <c r="C10" t="s">
        <v>20</v>
      </c>
      <c r="D10">
        <f>acc/_r</f>
        <v>1.6835875742536845</v>
      </c>
    </row>
    <row r="11" spans="3:8" x14ac:dyDescent="0.25">
      <c r="C11" t="s">
        <v>21</v>
      </c>
      <c r="D11">
        <f>RADIANS(90)</f>
        <v>1.5707963267948966</v>
      </c>
    </row>
    <row r="33" spans="3:30" x14ac:dyDescent="0.25">
      <c r="F33">
        <v>1</v>
      </c>
    </row>
    <row r="35" spans="3:30" x14ac:dyDescent="0.25">
      <c r="E35" t="s">
        <v>27</v>
      </c>
      <c r="F35">
        <f>IF(F33=1,0,F35+1)</f>
        <v>0</v>
      </c>
    </row>
    <row r="37" spans="3:30" x14ac:dyDescent="0.25">
      <c r="I37" t="str">
        <f>ADDRESS(44+s,9)</f>
        <v>$I$44</v>
      </c>
      <c r="J37" t="str">
        <f>ADDRESS(44+s,10)</f>
        <v>$J$44</v>
      </c>
      <c r="K37" t="str">
        <f>ADDRESS(44+s,11)</f>
        <v>$K$44</v>
      </c>
    </row>
    <row r="40" spans="3:30" x14ac:dyDescent="0.25">
      <c r="I40" t="s">
        <v>24</v>
      </c>
      <c r="J40" t="s">
        <v>25</v>
      </c>
      <c r="K40" t="s">
        <v>26</v>
      </c>
    </row>
    <row r="41" spans="3:30" x14ac:dyDescent="0.25">
      <c r="I41">
        <f ca="1">INDIRECT(I37)</f>
        <v>2.1213203435596424</v>
      </c>
      <c r="J41">
        <f ca="1">INDIRECT(J37)</f>
        <v>22.121320343559642</v>
      </c>
      <c r="K41">
        <f ca="1">INDIRECT(K37)</f>
        <v>0</v>
      </c>
    </row>
    <row r="43" spans="3:30" x14ac:dyDescent="0.25">
      <c r="C43" t="s">
        <v>8</v>
      </c>
      <c r="D43" t="s">
        <v>9</v>
      </c>
      <c r="E43" t="s">
        <v>10</v>
      </c>
      <c r="F43" t="s">
        <v>11</v>
      </c>
      <c r="G43" t="s">
        <v>12</v>
      </c>
      <c r="H43" t="s">
        <v>13</v>
      </c>
      <c r="I43" t="s">
        <v>16</v>
      </c>
      <c r="J43" t="s">
        <v>17</v>
      </c>
      <c r="K43" t="s">
        <v>18</v>
      </c>
      <c r="L43" t="s">
        <v>19</v>
      </c>
      <c r="M43" t="s">
        <v>22</v>
      </c>
      <c r="N43" t="s">
        <v>23</v>
      </c>
      <c r="O43" t="s">
        <v>14</v>
      </c>
      <c r="P43" t="s">
        <v>15</v>
      </c>
      <c r="Z43" t="s">
        <v>3</v>
      </c>
      <c r="AA43" t="s">
        <v>8</v>
      </c>
      <c r="AB43" t="s">
        <v>28</v>
      </c>
      <c r="AC43" t="s">
        <v>29</v>
      </c>
      <c r="AD43" t="s">
        <v>30</v>
      </c>
    </row>
    <row r="44" spans="3:30" x14ac:dyDescent="0.25">
      <c r="C44">
        <v>0</v>
      </c>
      <c r="D44">
        <v>0</v>
      </c>
      <c r="E44">
        <f>_r</f>
        <v>3</v>
      </c>
      <c r="F44">
        <v>0</v>
      </c>
      <c r="G44">
        <f>F44*dt</f>
        <v>0</v>
      </c>
      <c r="H44">
        <f>acc*dt</f>
        <v>0.2525381361380527</v>
      </c>
      <c r="I44">
        <f>D44*COS(-alfa)-E44*SIN(-alfa)</f>
        <v>2.1213203435596424</v>
      </c>
      <c r="J44">
        <f>D44*SIN(-alfa)+E44*COS(-alfa)+h</f>
        <v>22.121320343559642</v>
      </c>
      <c r="K44">
        <v>0</v>
      </c>
      <c r="L44">
        <v>0</v>
      </c>
      <c r="M44">
        <f>L44*dt</f>
        <v>0</v>
      </c>
      <c r="N44">
        <f>eps*dt</f>
        <v>8.417937871268423E-2</v>
      </c>
      <c r="O44">
        <f>_r*COS(_d90-K44)+I44</f>
        <v>2.1213203435596424</v>
      </c>
      <c r="P44">
        <f>_r*SIN(_d90-K44)+J44</f>
        <v>25.121320343559642</v>
      </c>
      <c r="R44">
        <v>0</v>
      </c>
      <c r="S44">
        <f ca="1">_r*COS(R44)+xc</f>
        <v>5.1213203435596419</v>
      </c>
      <c r="T44">
        <f ca="1">_r*SIN(R44)+yc</f>
        <v>22.121320343559642</v>
      </c>
      <c r="W44">
        <f ca="1">xc</f>
        <v>2.1213203435596424</v>
      </c>
      <c r="X44">
        <f ca="1">yc</f>
        <v>22.121320343559642</v>
      </c>
      <c r="Z44">
        <f>J44-_r</f>
        <v>19.121320343559642</v>
      </c>
      <c r="AA44">
        <v>0</v>
      </c>
      <c r="AB44">
        <f>m*g*Z44</f>
        <v>191.21320343559643</v>
      </c>
      <c r="AC44">
        <f>m*F44^2/2+Ik*L44^2/2</f>
        <v>0</v>
      </c>
      <c r="AD44">
        <f>AB44+AC44</f>
        <v>191.21320343559643</v>
      </c>
    </row>
    <row r="45" spans="3:30" x14ac:dyDescent="0.25">
      <c r="C45">
        <f>C44+dt</f>
        <v>0.05</v>
      </c>
      <c r="D45">
        <f>D44+G44</f>
        <v>0</v>
      </c>
      <c r="E45">
        <f>_r</f>
        <v>3</v>
      </c>
      <c r="F45">
        <f>F44+H44</f>
        <v>0.2525381361380527</v>
      </c>
      <c r="G45">
        <f>F45*dt</f>
        <v>1.2626906806902635E-2</v>
      </c>
      <c r="H45">
        <f>acc*dt</f>
        <v>0.2525381361380527</v>
      </c>
      <c r="I45">
        <f>D45*COS(-alfa)-E45*SIN(-alfa)</f>
        <v>2.1213203435596424</v>
      </c>
      <c r="J45">
        <f>D45*SIN(-alfa)+E45*COS(-alfa)+h</f>
        <v>22.121320343559642</v>
      </c>
      <c r="K45">
        <f>K44+M44</f>
        <v>0</v>
      </c>
      <c r="L45">
        <f>L44+N44</f>
        <v>8.417937871268423E-2</v>
      </c>
      <c r="M45">
        <f>L45*dt</f>
        <v>4.208968935634212E-3</v>
      </c>
      <c r="N45">
        <f>eps*dt</f>
        <v>8.417937871268423E-2</v>
      </c>
      <c r="O45">
        <f>_r*COS(_d90-K45)+I45</f>
        <v>2.1213203435596424</v>
      </c>
      <c r="P45">
        <f>_r*SIN(_d90-K45)+J45</f>
        <v>25.121320343559642</v>
      </c>
      <c r="R45">
        <f>R44+PI()/10</f>
        <v>0.31415926535897931</v>
      </c>
      <c r="S45">
        <f ca="1">_r*COS(R45)+xc</f>
        <v>4.9744898924451029</v>
      </c>
      <c r="T45">
        <f ca="1">_r*SIN(R45)+yc</f>
        <v>23.048371326684485</v>
      </c>
      <c r="W45">
        <f ca="1">_r*COS(_d90-beta)+W44</f>
        <v>2.1213203435596424</v>
      </c>
      <c r="X45">
        <f ca="1">_r*SIN(_d90-beta)+X44</f>
        <v>25.121320343559642</v>
      </c>
      <c r="Z45">
        <f>J45-_r</f>
        <v>19.121320343559642</v>
      </c>
      <c r="AA45">
        <f>AA44+dt</f>
        <v>0.05</v>
      </c>
      <c r="AB45">
        <f>m*g*Z45</f>
        <v>191.21320343559643</v>
      </c>
      <c r="AC45">
        <f>m*F45^2/2+Ik*L45^2/2</f>
        <v>4.4642857142857151E-2</v>
      </c>
      <c r="AD45">
        <f t="shared" ref="AD45:AD108" si="0">AB45+AC45</f>
        <v>191.25784629273929</v>
      </c>
    </row>
    <row r="46" spans="3:30" x14ac:dyDescent="0.25">
      <c r="C46">
        <f>C45+dt</f>
        <v>0.1</v>
      </c>
      <c r="D46">
        <f t="shared" ref="D46:D54" si="1">D45+G45</f>
        <v>1.2626906806902635E-2</v>
      </c>
      <c r="E46">
        <f>_r</f>
        <v>3</v>
      </c>
      <c r="F46">
        <f t="shared" ref="F46:F89" si="2">F45+H45</f>
        <v>0.50507627227610541</v>
      </c>
      <c r="G46">
        <f>F46*dt</f>
        <v>2.525381361380527E-2</v>
      </c>
      <c r="H46">
        <f>acc*dt</f>
        <v>0.2525381361380527</v>
      </c>
      <c r="I46">
        <f>D46*COS(-alfa)-E46*SIN(-alfa)</f>
        <v>2.130248914988214</v>
      </c>
      <c r="J46">
        <f>D46*SIN(-alfa)+E46*COS(-alfa)+h</f>
        <v>22.112391772131073</v>
      </c>
      <c r="K46">
        <f t="shared" ref="K46:K109" si="3">K45+M45</f>
        <v>4.208968935634212E-3</v>
      </c>
      <c r="L46">
        <f t="shared" ref="L46:L109" si="4">L45+N45</f>
        <v>0.16835875742536846</v>
      </c>
      <c r="M46">
        <f>L46*dt</f>
        <v>8.4179378712684241E-3</v>
      </c>
      <c r="N46">
        <f>eps*dt</f>
        <v>8.417937871268423E-2</v>
      </c>
      <c r="O46">
        <f>_r*COS(_d90-K46)+I46</f>
        <v>2.1428757845133246</v>
      </c>
      <c r="P46">
        <f>_r*SIN(_d90-K46)+J46</f>
        <v>25.112365199041051</v>
      </c>
      <c r="R46">
        <f t="shared" ref="R46:R91" si="5">R45+PI()/10</f>
        <v>0.62831853071795862</v>
      </c>
      <c r="S46">
        <f ca="1">_r*COS(R46)+xc</f>
        <v>4.5483713266844852</v>
      </c>
      <c r="T46">
        <f ca="1">_r*SIN(R46)+yc</f>
        <v>23.884676100437062</v>
      </c>
      <c r="Z46">
        <f>J46-_r</f>
        <v>19.112391772131073</v>
      </c>
      <c r="AA46">
        <f>AA45+dt</f>
        <v>0.1</v>
      </c>
      <c r="AB46">
        <f>m*g*Z46</f>
        <v>191.12391772131073</v>
      </c>
      <c r="AC46">
        <f>m*F46^2/2+Ik*L46^2/2</f>
        <v>0.1785714285714286</v>
      </c>
      <c r="AD46">
        <f t="shared" si="0"/>
        <v>191.30248914988215</v>
      </c>
    </row>
    <row r="47" spans="3:30" x14ac:dyDescent="0.25">
      <c r="C47">
        <f>C46+dt</f>
        <v>0.15000000000000002</v>
      </c>
      <c r="D47">
        <f t="shared" si="1"/>
        <v>3.7880720420707906E-2</v>
      </c>
      <c r="E47">
        <f>_r</f>
        <v>3</v>
      </c>
      <c r="F47">
        <f t="shared" si="2"/>
        <v>0.75761440841415806</v>
      </c>
      <c r="G47">
        <f>F47*dt</f>
        <v>3.7880720420707906E-2</v>
      </c>
      <c r="H47">
        <f>acc*dt</f>
        <v>0.2525381361380527</v>
      </c>
      <c r="I47">
        <f>D47*COS(-alfa)-E47*SIN(-alfa)</f>
        <v>2.1481060578453568</v>
      </c>
      <c r="J47">
        <f>D47*SIN(-alfa)+E47*COS(-alfa)+h</f>
        <v>22.09453462927393</v>
      </c>
      <c r="K47">
        <f t="shared" si="3"/>
        <v>1.2626906806902635E-2</v>
      </c>
      <c r="L47">
        <f t="shared" si="4"/>
        <v>0.2525381361380527</v>
      </c>
      <c r="M47">
        <f>L47*dt</f>
        <v>1.2626906806902635E-2</v>
      </c>
      <c r="N47">
        <f>eps*dt</f>
        <v>8.417937871268423E-2</v>
      </c>
      <c r="O47">
        <f>_r*COS(_d90-K47)+I47</f>
        <v>2.1859857716648099</v>
      </c>
      <c r="P47">
        <f>_r*SIN(_d90-K47)+J47</f>
        <v>25.094295474288238</v>
      </c>
      <c r="R47">
        <f t="shared" si="5"/>
        <v>0.94247779607693793</v>
      </c>
      <c r="S47">
        <f ca="1">_r*COS(R47)+xc</f>
        <v>3.884676100437062</v>
      </c>
      <c r="T47">
        <f ca="1">_r*SIN(R47)+yc</f>
        <v>24.548371326684485</v>
      </c>
      <c r="Z47">
        <f>J47-_r</f>
        <v>19.09453462927393</v>
      </c>
      <c r="AA47">
        <f>AA46+dt</f>
        <v>0.15000000000000002</v>
      </c>
      <c r="AB47">
        <f>m*g*Z47</f>
        <v>190.94534629273932</v>
      </c>
      <c r="AC47">
        <f>m*F47^2/2+Ik*L47^2/2</f>
        <v>0.4017857142857143</v>
      </c>
      <c r="AD47">
        <f t="shared" si="0"/>
        <v>191.34713200702504</v>
      </c>
    </row>
    <row r="48" spans="3:30" x14ac:dyDescent="0.25">
      <c r="C48">
        <f>C47+dt</f>
        <v>0.2</v>
      </c>
      <c r="D48">
        <f t="shared" si="1"/>
        <v>7.5761440841415811E-2</v>
      </c>
      <c r="E48">
        <f>_r</f>
        <v>3</v>
      </c>
      <c r="F48">
        <f t="shared" si="2"/>
        <v>1.0101525445522108</v>
      </c>
      <c r="G48">
        <f>F48*dt</f>
        <v>5.0507627227610541E-2</v>
      </c>
      <c r="H48">
        <f>acc*dt</f>
        <v>0.2525381361380527</v>
      </c>
      <c r="I48">
        <f>D48*COS(-alfa)-E48*SIN(-alfa)</f>
        <v>2.1748917721310708</v>
      </c>
      <c r="J48">
        <f>D48*SIN(-alfa)+E48*COS(-alfa)+h</f>
        <v>22.067748914988215</v>
      </c>
      <c r="K48">
        <f t="shared" si="3"/>
        <v>2.525381361380527E-2</v>
      </c>
      <c r="L48">
        <f t="shared" si="4"/>
        <v>0.33671751485073692</v>
      </c>
      <c r="M48">
        <f>L48*dt</f>
        <v>1.6835875742536848E-2</v>
      </c>
      <c r="N48">
        <f>eps*dt</f>
        <v>8.417937871268423E-2</v>
      </c>
      <c r="O48">
        <f>_r*COS(_d90-K48)+I48</f>
        <v>2.2506451603550315</v>
      </c>
      <c r="P48">
        <f>_r*SIN(_d90-K48)+J48</f>
        <v>25.06679233317552</v>
      </c>
      <c r="R48">
        <f t="shared" si="5"/>
        <v>1.2566370614359172</v>
      </c>
      <c r="S48">
        <f ca="1">_r*COS(R48)+xc</f>
        <v>3.0483713266844847</v>
      </c>
      <c r="T48">
        <f ca="1">_r*SIN(R48)+yc</f>
        <v>24.974489892445103</v>
      </c>
      <c r="Z48">
        <f>J48-_r</f>
        <v>19.067748914988215</v>
      </c>
      <c r="AA48">
        <f>AA47+dt</f>
        <v>0.2</v>
      </c>
      <c r="AB48">
        <f>m*g*Z48</f>
        <v>190.67748914988215</v>
      </c>
      <c r="AC48">
        <f>m*F48^2/2+Ik*L48^2/2</f>
        <v>0.71428571428571441</v>
      </c>
      <c r="AD48">
        <f t="shared" si="0"/>
        <v>191.39177486416787</v>
      </c>
    </row>
    <row r="49" spans="3:30" x14ac:dyDescent="0.25">
      <c r="C49">
        <f>C48+dt</f>
        <v>0.25</v>
      </c>
      <c r="D49">
        <f t="shared" si="1"/>
        <v>0.12626906806902635</v>
      </c>
      <c r="E49">
        <f>_r</f>
        <v>3</v>
      </c>
      <c r="F49">
        <f t="shared" si="2"/>
        <v>1.2626906806902636</v>
      </c>
      <c r="G49">
        <f>F49*dt</f>
        <v>6.3134534034513176E-2</v>
      </c>
      <c r="H49">
        <f>acc*dt</f>
        <v>0.2525381361380527</v>
      </c>
      <c r="I49">
        <f>D49*COS(-alfa)-E49*SIN(-alfa)</f>
        <v>2.2106060578453568</v>
      </c>
      <c r="J49">
        <f>D49*SIN(-alfa)+E49*COS(-alfa)+h</f>
        <v>22.03203462927393</v>
      </c>
      <c r="K49">
        <f t="shared" si="3"/>
        <v>4.2089689356342122E-2</v>
      </c>
      <c r="L49">
        <f t="shared" si="4"/>
        <v>0.42089689356342114</v>
      </c>
      <c r="M49">
        <f>L49*dt</f>
        <v>2.1044844678171058E-2</v>
      </c>
      <c r="N49">
        <f>eps*dt</f>
        <v>8.417937871268423E-2</v>
      </c>
      <c r="O49">
        <f>_r*COS(_d90-K49)+I49</f>
        <v>2.3368378473913789</v>
      </c>
      <c r="P49">
        <f>_r*SIN(_d90-K49)+J49</f>
        <v>25.029377708620707</v>
      </c>
      <c r="R49">
        <f t="shared" si="5"/>
        <v>1.5707963267948966</v>
      </c>
      <c r="S49">
        <f ca="1">_r*COS(R49)+xc</f>
        <v>2.1213203435596424</v>
      </c>
      <c r="T49">
        <f ca="1">_r*SIN(R49)+yc</f>
        <v>25.121320343559642</v>
      </c>
      <c r="Z49">
        <f>J49-_r</f>
        <v>19.03203462927393</v>
      </c>
      <c r="AA49">
        <f>AA48+dt</f>
        <v>0.25</v>
      </c>
      <c r="AB49">
        <f>m*g*Z49</f>
        <v>190.32034629273932</v>
      </c>
      <c r="AC49">
        <f>m*F49^2/2+Ik*L49^2/2</f>
        <v>1.1160714285714288</v>
      </c>
      <c r="AD49">
        <f t="shared" si="0"/>
        <v>191.43641772131073</v>
      </c>
    </row>
    <row r="50" spans="3:30" x14ac:dyDescent="0.25">
      <c r="C50">
        <f>C49+dt</f>
        <v>0.3</v>
      </c>
      <c r="D50">
        <f t="shared" si="1"/>
        <v>0.18940360210353951</v>
      </c>
      <c r="E50">
        <f>_r</f>
        <v>3</v>
      </c>
      <c r="F50">
        <f t="shared" si="2"/>
        <v>1.5152288168283163</v>
      </c>
      <c r="G50">
        <f>F50*dt</f>
        <v>7.5761440841415825E-2</v>
      </c>
      <c r="H50">
        <f>acc*dt</f>
        <v>0.2525381361380527</v>
      </c>
      <c r="I50">
        <f>D50*COS(-alfa)-E50*SIN(-alfa)</f>
        <v>2.255248914988214</v>
      </c>
      <c r="J50">
        <f>D50*SIN(-alfa)+E50*COS(-alfa)+h</f>
        <v>21.987391772131073</v>
      </c>
      <c r="K50">
        <f t="shared" si="3"/>
        <v>6.3134534034513176E-2</v>
      </c>
      <c r="L50">
        <f t="shared" si="4"/>
        <v>0.50507627227610541</v>
      </c>
      <c r="M50">
        <f>L50*dt</f>
        <v>2.525381361380527E-2</v>
      </c>
      <c r="N50">
        <f>eps*dt</f>
        <v>8.417937871268423E-2</v>
      </c>
      <c r="O50">
        <f>_r*COS(_d90-K50)+I50</f>
        <v>2.4445267160063491</v>
      </c>
      <c r="P50">
        <f>_r*SIN(_d90-K50)+J50</f>
        <v>24.981414803779582</v>
      </c>
      <c r="R50">
        <f t="shared" si="5"/>
        <v>1.8849555921538759</v>
      </c>
      <c r="S50">
        <f ca="1">_r*COS(R50)+xc</f>
        <v>1.1942693604348005</v>
      </c>
      <c r="T50">
        <f ca="1">_r*SIN(R50)+yc</f>
        <v>24.974489892445103</v>
      </c>
      <c r="Z50">
        <f>J50-_r</f>
        <v>18.987391772131073</v>
      </c>
      <c r="AA50">
        <f>AA49+dt</f>
        <v>0.3</v>
      </c>
      <c r="AB50">
        <f>m*g*Z50</f>
        <v>189.87391772131073</v>
      </c>
      <c r="AC50">
        <f>m*F50^2/2+Ik*L50^2/2</f>
        <v>1.6071428571428577</v>
      </c>
      <c r="AD50">
        <f t="shared" si="0"/>
        <v>191.48106057845359</v>
      </c>
    </row>
    <row r="51" spans="3:30" x14ac:dyDescent="0.25">
      <c r="C51">
        <f>C50+dt</f>
        <v>0.35</v>
      </c>
      <c r="D51">
        <f t="shared" si="1"/>
        <v>0.26516504294495535</v>
      </c>
      <c r="E51">
        <f>_r</f>
        <v>3</v>
      </c>
      <c r="F51">
        <f t="shared" si="2"/>
        <v>1.7677669529663691</v>
      </c>
      <c r="G51">
        <f>F51*dt</f>
        <v>8.838834764831846E-2</v>
      </c>
      <c r="H51">
        <f>acc*dt</f>
        <v>0.2525381361380527</v>
      </c>
      <c r="I51">
        <f>D51*COS(-alfa)-E51*SIN(-alfa)</f>
        <v>2.3088203435596424</v>
      </c>
      <c r="J51">
        <f>D51*SIN(-alfa)+E51*COS(-alfa)+h</f>
        <v>21.933820343559642</v>
      </c>
      <c r="K51">
        <f t="shared" si="3"/>
        <v>8.8388347648318447E-2</v>
      </c>
      <c r="L51">
        <f t="shared" si="4"/>
        <v>0.58925565098878963</v>
      </c>
      <c r="M51">
        <f>L51*dt</f>
        <v>2.9462782549439483E-2</v>
      </c>
      <c r="N51">
        <f>eps*dt</f>
        <v>8.417937871268423E-2</v>
      </c>
      <c r="O51">
        <f>_r*COS(_d90-K51)+I51</f>
        <v>2.5736402543664272</v>
      </c>
      <c r="P51">
        <f>_r*SIN(_d90-K51)+J51</f>
        <v>24.922109220967627</v>
      </c>
      <c r="R51">
        <f t="shared" si="5"/>
        <v>2.1991148575128552</v>
      </c>
      <c r="S51">
        <f ca="1">_r*COS(R51)+xc</f>
        <v>0.3579645866822232</v>
      </c>
      <c r="T51">
        <f ca="1">_r*SIN(R51)+yc</f>
        <v>24.548371326684485</v>
      </c>
      <c r="Z51">
        <f>J51-_r</f>
        <v>18.933820343559642</v>
      </c>
      <c r="AA51">
        <f>AA50+dt</f>
        <v>0.35</v>
      </c>
      <c r="AB51">
        <f>m*g*Z51</f>
        <v>189.33820343559643</v>
      </c>
      <c r="AC51">
        <f>m*F51^2/2+Ik*L51^2/2</f>
        <v>2.1875000000000004</v>
      </c>
      <c r="AD51">
        <f t="shared" si="0"/>
        <v>191.52570343559643</v>
      </c>
    </row>
    <row r="52" spans="3:30" x14ac:dyDescent="0.25">
      <c r="C52">
        <f>C51+dt</f>
        <v>0.39999999999999997</v>
      </c>
      <c r="D52">
        <f t="shared" si="1"/>
        <v>0.35355339059327384</v>
      </c>
      <c r="E52">
        <f>_r</f>
        <v>3</v>
      </c>
      <c r="F52">
        <f t="shared" si="2"/>
        <v>2.0203050891044216</v>
      </c>
      <c r="G52">
        <f>F52*dt</f>
        <v>0.10101525445522108</v>
      </c>
      <c r="H52">
        <f>acc*dt</f>
        <v>0.2525381361380527</v>
      </c>
      <c r="I52">
        <f>D52*COS(-alfa)-E52*SIN(-alfa)</f>
        <v>2.3713203435596424</v>
      </c>
      <c r="J52">
        <f>D52*SIN(-alfa)+E52*COS(-alfa)+h</f>
        <v>21.871320343559642</v>
      </c>
      <c r="K52">
        <f t="shared" si="3"/>
        <v>0.11785113019775793</v>
      </c>
      <c r="L52">
        <f t="shared" si="4"/>
        <v>0.67343502970147384</v>
      </c>
      <c r="M52">
        <f>L52*dt</f>
        <v>3.3671751485073696E-2</v>
      </c>
      <c r="N52">
        <f>eps*dt</f>
        <v>8.417937871268423E-2</v>
      </c>
      <c r="O52">
        <f>_r*COS(_d90-K52)+I52</f>
        <v>2.7240558916793485</v>
      </c>
      <c r="P52">
        <f>_r*SIN(_d90-K52)+J52</f>
        <v>24.850511111720131</v>
      </c>
      <c r="R52">
        <f t="shared" si="5"/>
        <v>2.5132741228718345</v>
      </c>
      <c r="S52">
        <f ca="1">_r*COS(R52)+xc</f>
        <v>-0.30573063956519952</v>
      </c>
      <c r="T52">
        <f ca="1">_r*SIN(R52)+yc</f>
        <v>23.884676100437062</v>
      </c>
      <c r="Z52">
        <f>J52-_r</f>
        <v>18.871320343559642</v>
      </c>
      <c r="AA52">
        <f>AA51+dt</f>
        <v>0.39999999999999997</v>
      </c>
      <c r="AB52">
        <f>m*g*Z52</f>
        <v>188.71320343559643</v>
      </c>
      <c r="AC52">
        <f>m*F52^2/2+Ik*L52^2/2</f>
        <v>2.8571428571428577</v>
      </c>
      <c r="AD52">
        <f t="shared" si="0"/>
        <v>191.57034629273929</v>
      </c>
    </row>
    <row r="53" spans="3:30" x14ac:dyDescent="0.25">
      <c r="C53">
        <f>C52+dt</f>
        <v>0.44999999999999996</v>
      </c>
      <c r="D53">
        <f t="shared" si="1"/>
        <v>0.45456864504849492</v>
      </c>
      <c r="E53">
        <f>_r</f>
        <v>3</v>
      </c>
      <c r="F53">
        <f t="shared" si="2"/>
        <v>2.2728432252424744</v>
      </c>
      <c r="G53">
        <f>F53*dt</f>
        <v>0.11364216126212373</v>
      </c>
      <c r="H53">
        <f>acc*dt</f>
        <v>0.2525381361380527</v>
      </c>
      <c r="I53">
        <f>D53*COS(-alfa)-E53*SIN(-alfa)</f>
        <v>2.442748914988214</v>
      </c>
      <c r="J53">
        <f>D53*SIN(-alfa)+E53*COS(-alfa)+h</f>
        <v>21.799891772131073</v>
      </c>
      <c r="K53">
        <f t="shared" si="3"/>
        <v>0.15152288168283162</v>
      </c>
      <c r="L53">
        <f t="shared" si="4"/>
        <v>0.75761440841415806</v>
      </c>
      <c r="M53">
        <f>L53*dt</f>
        <v>3.7880720420707906E-2</v>
      </c>
      <c r="N53">
        <f>eps*dt</f>
        <v>8.417937871268423E-2</v>
      </c>
      <c r="O53">
        <f>_r*COS(_d90-K53)+I53</f>
        <v>2.895580134893998</v>
      </c>
      <c r="P53">
        <f>_r*SIN(_d90-K53)+J53</f>
        <v>24.765518836729491</v>
      </c>
      <c r="R53">
        <f t="shared" si="5"/>
        <v>2.8274333882308138</v>
      </c>
      <c r="S53">
        <f ca="1">_r*COS(R53)+xc</f>
        <v>-0.7318492053258181</v>
      </c>
      <c r="T53">
        <f ca="1">_r*SIN(R53)+yc</f>
        <v>23.048371326684485</v>
      </c>
      <c r="Z53">
        <f>J53-_r</f>
        <v>18.799891772131073</v>
      </c>
      <c r="AA53">
        <f>AA52+dt</f>
        <v>0.44999999999999996</v>
      </c>
      <c r="AB53">
        <f>m*g*Z53</f>
        <v>187.99891772131073</v>
      </c>
      <c r="AC53">
        <f>m*F53^2/2+Ik*L53^2/2</f>
        <v>3.6160714285714293</v>
      </c>
      <c r="AD53">
        <f t="shared" si="0"/>
        <v>191.61498914988215</v>
      </c>
    </row>
    <row r="54" spans="3:30" x14ac:dyDescent="0.25">
      <c r="C54">
        <f>C53+dt</f>
        <v>0.49999999999999994</v>
      </c>
      <c r="D54">
        <f t="shared" si="1"/>
        <v>0.5682108063106186</v>
      </c>
      <c r="E54">
        <f>_r</f>
        <v>3</v>
      </c>
      <c r="F54">
        <f t="shared" si="2"/>
        <v>2.5253813613805272</v>
      </c>
      <c r="G54">
        <f>F54*dt</f>
        <v>0.12626906806902635</v>
      </c>
      <c r="H54">
        <f>acc*dt</f>
        <v>0.2525381361380527</v>
      </c>
      <c r="I54">
        <f>D54*COS(-alfa)-E54*SIN(-alfa)</f>
        <v>2.5231060578453568</v>
      </c>
      <c r="J54">
        <f>D54*SIN(-alfa)+E54*COS(-alfa)+h</f>
        <v>21.71953462927393</v>
      </c>
      <c r="K54">
        <f t="shared" si="3"/>
        <v>0.18940360210353951</v>
      </c>
      <c r="L54">
        <f t="shared" si="4"/>
        <v>0.84179378712684227</v>
      </c>
      <c r="M54">
        <f>L54*dt</f>
        <v>4.2089689356342115E-2</v>
      </c>
      <c r="N54">
        <f>eps*dt</f>
        <v>8.417937871268423E-2</v>
      </c>
      <c r="O54">
        <f>_r*COS(_d90-K54)+I54</f>
        <v>3.0879256463356435</v>
      </c>
      <c r="P54">
        <f>_r*SIN(_d90-K54)+J54</f>
        <v>24.665884715814506</v>
      </c>
      <c r="R54">
        <f t="shared" si="5"/>
        <v>3.1415926535897931</v>
      </c>
      <c r="S54">
        <f ca="1">_r*COS(R54)+xc</f>
        <v>-0.87867965644035761</v>
      </c>
      <c r="T54">
        <f ca="1">_r*SIN(R54)+yc</f>
        <v>22.121320343559642</v>
      </c>
      <c r="Z54">
        <f>J54-_r</f>
        <v>18.71953462927393</v>
      </c>
      <c r="AA54">
        <f>AA53+dt</f>
        <v>0.49999999999999994</v>
      </c>
      <c r="AB54">
        <f>m*g*Z54</f>
        <v>187.19534629273932</v>
      </c>
      <c r="AC54">
        <f>m*F54^2/2+Ik*L54^2/2</f>
        <v>4.4642857142857153</v>
      </c>
      <c r="AD54">
        <f t="shared" si="0"/>
        <v>191.65963200702504</v>
      </c>
    </row>
    <row r="55" spans="3:30" x14ac:dyDescent="0.25">
      <c r="C55">
        <f>C54+dt</f>
        <v>0.54999999999999993</v>
      </c>
      <c r="D55">
        <f t="shared" ref="D55:D72" si="6">D54+G54</f>
        <v>0.69447987437964498</v>
      </c>
      <c r="E55">
        <f>_r</f>
        <v>3</v>
      </c>
      <c r="F55">
        <f t="shared" si="2"/>
        <v>2.7779194975185799</v>
      </c>
      <c r="G55">
        <f>F55*dt</f>
        <v>0.138895974875929</v>
      </c>
      <c r="H55">
        <f>acc*dt</f>
        <v>0.2525381361380527</v>
      </c>
      <c r="I55">
        <f>D55*COS(-alfa)-E55*SIN(-alfa)</f>
        <v>2.6123917721310712</v>
      </c>
      <c r="J55">
        <f>D55*SIN(-alfa)+E55*COS(-alfa)+h</f>
        <v>21.630248914988215</v>
      </c>
      <c r="K55">
        <f t="shared" si="3"/>
        <v>0.23149329145988162</v>
      </c>
      <c r="L55">
        <f t="shared" si="4"/>
        <v>0.92597316583952649</v>
      </c>
      <c r="M55">
        <f>L55*dt</f>
        <v>4.6298658291976325E-2</v>
      </c>
      <c r="N55">
        <f>eps*dt</f>
        <v>8.417937871268423E-2</v>
      </c>
      <c r="O55">
        <f>_r*COS(_d90-K55)+I55</f>
        <v>3.3006854816957203</v>
      </c>
      <c r="P55">
        <f>_r*SIN(_d90-K55)+J55</f>
        <v>24.550223532921347</v>
      </c>
      <c r="R55">
        <f t="shared" si="5"/>
        <v>3.4557519189487724</v>
      </c>
      <c r="S55">
        <f ca="1">_r*COS(R55)+xc</f>
        <v>-0.73184920532581854</v>
      </c>
      <c r="T55">
        <f ca="1">_r*SIN(R55)+yc</f>
        <v>21.194269360434799</v>
      </c>
      <c r="Z55">
        <f>J55-_r</f>
        <v>18.630248914988215</v>
      </c>
      <c r="AA55">
        <f>AA54+dt</f>
        <v>0.54999999999999993</v>
      </c>
      <c r="AB55">
        <f>m*g*Z55</f>
        <v>186.30248914988215</v>
      </c>
      <c r="AC55">
        <f>m*F55^2/2+Ik*L55^2/2</f>
        <v>5.4017857142857153</v>
      </c>
      <c r="AD55">
        <f t="shared" si="0"/>
        <v>191.70427486416787</v>
      </c>
    </row>
    <row r="56" spans="3:30" x14ac:dyDescent="0.25">
      <c r="C56">
        <f>C55+dt</f>
        <v>0.6</v>
      </c>
      <c r="D56">
        <f t="shared" si="6"/>
        <v>0.83337584925557395</v>
      </c>
      <c r="E56">
        <f>_r</f>
        <v>3</v>
      </c>
      <c r="F56">
        <f t="shared" si="2"/>
        <v>3.0304576336566327</v>
      </c>
      <c r="G56">
        <f>F56*dt</f>
        <v>0.15152288168283165</v>
      </c>
      <c r="H56">
        <f>acc*dt</f>
        <v>0.2525381361380527</v>
      </c>
      <c r="I56">
        <f>D56*COS(-alfa)-E56*SIN(-alfa)</f>
        <v>2.7106060578453568</v>
      </c>
      <c r="J56">
        <f>D56*SIN(-alfa)+E56*COS(-alfa)+h</f>
        <v>21.53203462927393</v>
      </c>
      <c r="K56">
        <f t="shared" si="3"/>
        <v>0.27779194975185795</v>
      </c>
      <c r="L56">
        <f t="shared" si="4"/>
        <v>1.0101525445522108</v>
      </c>
      <c r="M56">
        <f>L56*dt</f>
        <v>5.0507627227610541E-2</v>
      </c>
      <c r="N56">
        <f>eps*dt</f>
        <v>8.417937871268423E-2</v>
      </c>
      <c r="O56">
        <f>_r*COS(_d90-K56)+I56</f>
        <v>3.5333048115623296</v>
      </c>
      <c r="P56">
        <f>_r*SIN(_d90-K56)+J56</f>
        <v>24.417024535778378</v>
      </c>
      <c r="R56">
        <f t="shared" si="5"/>
        <v>3.7699111843077517</v>
      </c>
      <c r="S56">
        <f ca="1">_r*COS(R56)+xc</f>
        <v>-0.30573063956520041</v>
      </c>
      <c r="T56">
        <f ca="1">_r*SIN(R56)+yc</f>
        <v>20.357964586682222</v>
      </c>
      <c r="Z56">
        <f>J56-_r</f>
        <v>18.53203462927393</v>
      </c>
      <c r="AA56">
        <f>AA55+dt</f>
        <v>0.6</v>
      </c>
      <c r="AB56">
        <f>m*g*Z56</f>
        <v>185.32034629273932</v>
      </c>
      <c r="AC56">
        <f>m*F56^2/2+Ik*L56^2/2</f>
        <v>6.4285714285714306</v>
      </c>
      <c r="AD56">
        <f t="shared" si="0"/>
        <v>191.74891772131076</v>
      </c>
    </row>
    <row r="57" spans="3:30" x14ac:dyDescent="0.25">
      <c r="C57">
        <f>C56+dt</f>
        <v>0.65</v>
      </c>
      <c r="D57">
        <f t="shared" si="6"/>
        <v>0.98489873093840563</v>
      </c>
      <c r="E57">
        <f>_r</f>
        <v>3</v>
      </c>
      <c r="F57">
        <f t="shared" si="2"/>
        <v>3.2829957697946854</v>
      </c>
      <c r="G57">
        <f>F57*dt</f>
        <v>0.16414978848973427</v>
      </c>
      <c r="H57">
        <f>acc*dt</f>
        <v>0.2525381361380527</v>
      </c>
      <c r="I57">
        <f>D57*COS(-alfa)-E57*SIN(-alfa)</f>
        <v>2.817748914988214</v>
      </c>
      <c r="J57">
        <f>D57*SIN(-alfa)+E57*COS(-alfa)+h</f>
        <v>21.424891772131073</v>
      </c>
      <c r="K57">
        <f t="shared" si="3"/>
        <v>0.32829957697946849</v>
      </c>
      <c r="L57">
        <f t="shared" si="4"/>
        <v>1.0943319232648951</v>
      </c>
      <c r="M57">
        <f>L57*dt</f>
        <v>5.4716596163244757E-2</v>
      </c>
      <c r="N57">
        <f>eps*dt</f>
        <v>8.417937871268423E-2</v>
      </c>
      <c r="O57">
        <f>_r*COS(_d90-K57)+I57</f>
        <v>3.7850505805351391</v>
      </c>
      <c r="P57">
        <f>_r*SIN(_d90-K57)+J57</f>
        <v>24.264667729461184</v>
      </c>
      <c r="R57">
        <f t="shared" si="5"/>
        <v>4.0840704496667311</v>
      </c>
      <c r="S57">
        <f ca="1">_r*COS(R57)+xc</f>
        <v>0.35796458668222275</v>
      </c>
      <c r="T57">
        <f ca="1">_r*SIN(R57)+yc</f>
        <v>19.694269360434799</v>
      </c>
      <c r="Z57">
        <f>J57-_r</f>
        <v>18.424891772131073</v>
      </c>
      <c r="AA57">
        <f>AA56+dt</f>
        <v>0.65</v>
      </c>
      <c r="AB57">
        <f>m*g*Z57</f>
        <v>184.24891772131073</v>
      </c>
      <c r="AC57">
        <f>m*F57^2/2+Ik*L57^2/2</f>
        <v>7.5446428571428594</v>
      </c>
      <c r="AD57">
        <f t="shared" si="0"/>
        <v>191.79356057845359</v>
      </c>
    </row>
    <row r="58" spans="3:30" x14ac:dyDescent="0.25">
      <c r="C58">
        <f>C57+dt</f>
        <v>0.70000000000000007</v>
      </c>
      <c r="D58">
        <f t="shared" si="6"/>
        <v>1.1490485194281399</v>
      </c>
      <c r="E58">
        <f>_r</f>
        <v>3</v>
      </c>
      <c r="F58">
        <f t="shared" si="2"/>
        <v>3.5355339059327382</v>
      </c>
      <c r="G58">
        <f>F58*dt</f>
        <v>0.17677669529663692</v>
      </c>
      <c r="H58">
        <f>acc*dt</f>
        <v>0.2525381361380527</v>
      </c>
      <c r="I58">
        <f>D58*COS(-alfa)-E58*SIN(-alfa)</f>
        <v>2.9338203435596428</v>
      </c>
      <c r="J58">
        <f>D58*SIN(-alfa)+E58*COS(-alfa)+h</f>
        <v>21.308820343559642</v>
      </c>
      <c r="K58">
        <f t="shared" si="3"/>
        <v>0.38301617314271325</v>
      </c>
      <c r="L58">
        <f t="shared" si="4"/>
        <v>1.1785113019775795</v>
      </c>
      <c r="M58">
        <f>L58*dt</f>
        <v>5.8925565098878974E-2</v>
      </c>
      <c r="N58">
        <f>eps*dt</f>
        <v>8.417937871268423E-2</v>
      </c>
      <c r="O58">
        <f>_r*COS(_d90-K58)+I58</f>
        <v>4.0549797174964279</v>
      </c>
      <c r="P58">
        <f>_r*SIN(_d90-K58)+J58</f>
        <v>24.091445301802072</v>
      </c>
      <c r="R58">
        <f t="shared" si="5"/>
        <v>4.3982297150257104</v>
      </c>
      <c r="S58">
        <f ca="1">_r*COS(R58)+xc</f>
        <v>1.1942693604347996</v>
      </c>
      <c r="T58">
        <f ca="1">_r*SIN(R58)+yc</f>
        <v>19.268150794674181</v>
      </c>
      <c r="Z58">
        <f>J58-_r</f>
        <v>18.308820343559642</v>
      </c>
      <c r="AA58">
        <f>AA57+dt</f>
        <v>0.70000000000000007</v>
      </c>
      <c r="AB58">
        <f>m*g*Z58</f>
        <v>183.08820343559643</v>
      </c>
      <c r="AC58">
        <f>m*F58^2/2+Ik*L58^2/2</f>
        <v>8.7500000000000036</v>
      </c>
      <c r="AD58">
        <f t="shared" si="0"/>
        <v>191.83820343559643</v>
      </c>
    </row>
    <row r="59" spans="3:30" x14ac:dyDescent="0.25">
      <c r="C59">
        <f>C58+dt</f>
        <v>0.75000000000000011</v>
      </c>
      <c r="D59">
        <f t="shared" si="6"/>
        <v>1.3258252147247769</v>
      </c>
      <c r="E59">
        <f>_r</f>
        <v>3</v>
      </c>
      <c r="F59">
        <f t="shared" si="2"/>
        <v>3.788072042070791</v>
      </c>
      <c r="G59">
        <f>F59*dt</f>
        <v>0.18940360210353957</v>
      </c>
      <c r="H59">
        <f>acc*dt</f>
        <v>0.2525381361380527</v>
      </c>
      <c r="I59">
        <f>D59*COS(-alfa)-E59*SIN(-alfa)</f>
        <v>3.0588203435596428</v>
      </c>
      <c r="J59">
        <f>D59*SIN(-alfa)+E59*COS(-alfa)+h</f>
        <v>21.183820343559642</v>
      </c>
      <c r="K59">
        <f t="shared" si="3"/>
        <v>0.44194173824159222</v>
      </c>
      <c r="L59">
        <f t="shared" si="4"/>
        <v>1.2626906806902638</v>
      </c>
      <c r="M59">
        <f>L59*dt</f>
        <v>6.313453403451319E-2</v>
      </c>
      <c r="N59">
        <f>eps*dt</f>
        <v>8.417937871268423E-2</v>
      </c>
      <c r="O59">
        <f>_r*COS(_d90-K59)+I59</f>
        <v>4.3419066992477671</v>
      </c>
      <c r="P59">
        <f>_r*SIN(_d90-K59)+J59</f>
        <v>23.89558902909441</v>
      </c>
      <c r="R59">
        <f t="shared" si="5"/>
        <v>4.7123889803846897</v>
      </c>
      <c r="S59">
        <f ca="1">_r*COS(R59)+xc</f>
        <v>2.1213203435596419</v>
      </c>
      <c r="T59">
        <f ca="1">_r*SIN(R59)+yc</f>
        <v>19.121320343559642</v>
      </c>
      <c r="Z59">
        <f>J59-_r</f>
        <v>18.183820343559642</v>
      </c>
      <c r="AA59">
        <f>AA58+dt</f>
        <v>0.75000000000000011</v>
      </c>
      <c r="AB59">
        <f>m*g*Z59</f>
        <v>181.83820343559643</v>
      </c>
      <c r="AC59">
        <f>m*F59^2/2+Ik*L59^2/2</f>
        <v>10.044642857142861</v>
      </c>
      <c r="AD59">
        <f t="shared" si="0"/>
        <v>191.88284629273929</v>
      </c>
    </row>
    <row r="60" spans="3:30" x14ac:dyDescent="0.25">
      <c r="C60">
        <f>C59+dt</f>
        <v>0.80000000000000016</v>
      </c>
      <c r="D60">
        <f t="shared" si="6"/>
        <v>1.5152288168283166</v>
      </c>
      <c r="E60">
        <f>_r</f>
        <v>3</v>
      </c>
      <c r="F60">
        <f t="shared" si="2"/>
        <v>4.0406101782088433</v>
      </c>
      <c r="G60">
        <f>F60*dt</f>
        <v>0.20203050891044216</v>
      </c>
      <c r="H60">
        <f>acc*dt</f>
        <v>0.2525381361380527</v>
      </c>
      <c r="I60">
        <f>D60*COS(-alfa)-E60*SIN(-alfa)</f>
        <v>3.192748914988214</v>
      </c>
      <c r="J60">
        <f>D60*SIN(-alfa)+E60*COS(-alfa)+h</f>
        <v>21.049891772131073</v>
      </c>
      <c r="K60">
        <f t="shared" si="3"/>
        <v>0.50507627227610541</v>
      </c>
      <c r="L60">
        <f t="shared" si="4"/>
        <v>1.3468700594029481</v>
      </c>
      <c r="M60">
        <f>L60*dt</f>
        <v>6.7343502970147406E-2</v>
      </c>
      <c r="N60">
        <f>eps*dt</f>
        <v>8.417937871268423E-2</v>
      </c>
      <c r="O60">
        <f>_r*COS(_d90-K60)+I60</f>
        <v>4.6443714863855661</v>
      </c>
      <c r="P60">
        <f>_r*SIN(_d90-K60)+J60</f>
        <v>23.675304484488834</v>
      </c>
      <c r="R60">
        <f t="shared" si="5"/>
        <v>5.026548245743669</v>
      </c>
      <c r="S60">
        <f ca="1">_r*COS(R60)+xc</f>
        <v>3.0483713266844843</v>
      </c>
      <c r="T60">
        <f ca="1">_r*SIN(R60)+yc</f>
        <v>19.268150794674181</v>
      </c>
      <c r="Z60">
        <f>J60-_r</f>
        <v>18.049891772131073</v>
      </c>
      <c r="AA60">
        <f>AA59+dt</f>
        <v>0.80000000000000016</v>
      </c>
      <c r="AB60">
        <f>m*g*Z60</f>
        <v>180.49891772131073</v>
      </c>
      <c r="AC60">
        <f>m*F60^2/2+Ik*L60^2/2</f>
        <v>11.428571428571432</v>
      </c>
      <c r="AD60">
        <f t="shared" si="0"/>
        <v>191.92748914988218</v>
      </c>
    </row>
    <row r="61" spans="3:30" x14ac:dyDescent="0.25">
      <c r="C61">
        <f>C60+dt</f>
        <v>0.8500000000000002</v>
      </c>
      <c r="D61">
        <f t="shared" si="6"/>
        <v>1.7172593257387587</v>
      </c>
      <c r="E61">
        <f>_r</f>
        <v>3</v>
      </c>
      <c r="F61">
        <f t="shared" si="2"/>
        <v>4.2931483143468956</v>
      </c>
      <c r="G61">
        <f>F61*dt</f>
        <v>0.21465741571734478</v>
      </c>
      <c r="H61">
        <f>acc*dt</f>
        <v>0.2525381361380527</v>
      </c>
      <c r="I61">
        <f>D61*COS(-alfa)-E61*SIN(-alfa)</f>
        <v>3.3356060578453572</v>
      </c>
      <c r="J61">
        <f>D61*SIN(-alfa)+E61*COS(-alfa)+h</f>
        <v>20.90703462927393</v>
      </c>
      <c r="K61">
        <f t="shared" si="3"/>
        <v>0.57241977524625276</v>
      </c>
      <c r="L61">
        <f t="shared" si="4"/>
        <v>1.4310494381156325</v>
      </c>
      <c r="M61">
        <f>L61*dt</f>
        <v>7.1552471905781623E-2</v>
      </c>
      <c r="N61">
        <f>eps*dt</f>
        <v>8.417937871268423E-2</v>
      </c>
      <c r="O61">
        <f>_r*COS(_d90-K61)+I61</f>
        <v>4.9606090919325947</v>
      </c>
      <c r="P61">
        <f>_r*SIN(_d90-K61)+J61</f>
        <v>23.428812799376779</v>
      </c>
      <c r="R61">
        <f t="shared" si="5"/>
        <v>5.3407075111026483</v>
      </c>
      <c r="S61">
        <f ca="1">_r*COS(R61)+xc</f>
        <v>3.8846761004370611</v>
      </c>
      <c r="T61">
        <f ca="1">_r*SIN(R61)+yc</f>
        <v>19.694269360434799</v>
      </c>
      <c r="Z61">
        <f>J61-_r</f>
        <v>17.90703462927393</v>
      </c>
      <c r="AA61">
        <f>AA60+dt</f>
        <v>0.8500000000000002</v>
      </c>
      <c r="AB61">
        <f>m*g*Z61</f>
        <v>179.07034629273932</v>
      </c>
      <c r="AC61">
        <f>m*F61^2/2+Ik*L61^2/2</f>
        <v>12.901785714285715</v>
      </c>
      <c r="AD61">
        <f t="shared" si="0"/>
        <v>191.97213200702504</v>
      </c>
    </row>
    <row r="62" spans="3:30" x14ac:dyDescent="0.25">
      <c r="C62">
        <f>C61+dt</f>
        <v>0.90000000000000024</v>
      </c>
      <c r="D62">
        <f t="shared" si="6"/>
        <v>1.9319167414561036</v>
      </c>
      <c r="E62">
        <f>_r</f>
        <v>3</v>
      </c>
      <c r="F62">
        <f t="shared" si="2"/>
        <v>4.5456864504849479</v>
      </c>
      <c r="G62">
        <f>F62*dt</f>
        <v>0.22728432252424741</v>
      </c>
      <c r="H62">
        <f>acc*dt</f>
        <v>0.2525381361380527</v>
      </c>
      <c r="I62">
        <f>D62*COS(-alfa)-E62*SIN(-alfa)</f>
        <v>3.4873917721310717</v>
      </c>
      <c r="J62">
        <f>D62*SIN(-alfa)+E62*COS(-alfa)+h</f>
        <v>20.755248914988215</v>
      </c>
      <c r="K62">
        <f t="shared" si="3"/>
        <v>0.64397224715203438</v>
      </c>
      <c r="L62">
        <f t="shared" si="4"/>
        <v>1.5152288168283168</v>
      </c>
      <c r="M62">
        <f>L62*dt</f>
        <v>7.5761440841415839E-2</v>
      </c>
      <c r="N62">
        <f>eps*dt</f>
        <v>8.417937871268423E-2</v>
      </c>
      <c r="O62">
        <f>_r*COS(_d90-K62)+I62</f>
        <v>5.2885223043760261</v>
      </c>
      <c r="P62">
        <f>_r*SIN(_d90-K62)+J62</f>
        <v>23.15440059960822</v>
      </c>
      <c r="R62">
        <f t="shared" si="5"/>
        <v>5.6548667764616276</v>
      </c>
      <c r="S62">
        <f ca="1">_r*COS(R62)+xc</f>
        <v>4.5483713266844843</v>
      </c>
      <c r="T62">
        <f ca="1">_r*SIN(R62)+yc</f>
        <v>20.357964586682222</v>
      </c>
      <c r="Z62">
        <f>J62-_r</f>
        <v>17.755248914988215</v>
      </c>
      <c r="AA62">
        <f>AA61+dt</f>
        <v>0.90000000000000024</v>
      </c>
      <c r="AB62">
        <f>m*g*Z62</f>
        <v>177.55248914988215</v>
      </c>
      <c r="AC62">
        <f>m*F62^2/2+Ik*L62^2/2</f>
        <v>14.464285714285715</v>
      </c>
      <c r="AD62">
        <f t="shared" si="0"/>
        <v>192.01677486416787</v>
      </c>
    </row>
    <row r="63" spans="3:30" x14ac:dyDescent="0.25">
      <c r="C63">
        <f>C62+dt</f>
        <v>0.95000000000000029</v>
      </c>
      <c r="D63">
        <f t="shared" si="6"/>
        <v>2.1592010639803512</v>
      </c>
      <c r="E63">
        <f>_r</f>
        <v>3</v>
      </c>
      <c r="F63">
        <f t="shared" si="2"/>
        <v>4.7982245866230002</v>
      </c>
      <c r="G63">
        <f>F63*dt</f>
        <v>0.23991122933115003</v>
      </c>
      <c r="H63">
        <f>acc*dt</f>
        <v>0.2525381361380527</v>
      </c>
      <c r="I63">
        <f>D63*COS(-alfa)-E63*SIN(-alfa)</f>
        <v>3.6481060578453572</v>
      </c>
      <c r="J63">
        <f>D63*SIN(-alfa)+E63*COS(-alfa)+h</f>
        <v>20.594534629273927</v>
      </c>
      <c r="K63">
        <f t="shared" si="3"/>
        <v>0.71973368799345017</v>
      </c>
      <c r="L63">
        <f t="shared" si="4"/>
        <v>1.5994081955410011</v>
      </c>
      <c r="M63">
        <f>L63*dt</f>
        <v>7.9970409777050055E-2</v>
      </c>
      <c r="N63">
        <f>eps*dt</f>
        <v>8.417937871268423E-2</v>
      </c>
      <c r="O63">
        <f>_r*COS(_d90-K63)+I63</f>
        <v>5.6256593589426842</v>
      </c>
      <c r="P63">
        <f>_r*SIN(_d90-K63)+J63</f>
        <v>22.850478542876182</v>
      </c>
      <c r="R63">
        <f t="shared" si="5"/>
        <v>5.9690260418206069</v>
      </c>
      <c r="S63">
        <f ca="1">_r*COS(R63)+xc</f>
        <v>4.9744898924451029</v>
      </c>
      <c r="T63">
        <f ca="1">_r*SIN(R63)+yc</f>
        <v>21.194269360434799</v>
      </c>
      <c r="Z63">
        <f>J63-_r</f>
        <v>17.594534629273927</v>
      </c>
      <c r="AA63">
        <f>AA62+dt</f>
        <v>0.95000000000000029</v>
      </c>
      <c r="AB63">
        <f>m*g*Z63</f>
        <v>175.94534629273926</v>
      </c>
      <c r="AC63">
        <f>m*F63^2/2+Ik*L63^2/2</f>
        <v>16.116071428571431</v>
      </c>
      <c r="AD63">
        <f t="shared" si="0"/>
        <v>192.0614177213107</v>
      </c>
    </row>
    <row r="64" spans="3:30" x14ac:dyDescent="0.25">
      <c r="C64">
        <f>C63+dt</f>
        <v>1.0000000000000002</v>
      </c>
      <c r="D64">
        <f t="shared" si="6"/>
        <v>2.399112293311501</v>
      </c>
      <c r="E64">
        <f>_r</f>
        <v>3</v>
      </c>
      <c r="F64">
        <f t="shared" si="2"/>
        <v>5.0507627227610525</v>
      </c>
      <c r="G64">
        <f>F64*dt</f>
        <v>0.25253813613805265</v>
      </c>
      <c r="H64">
        <f>acc*dt</f>
        <v>0.2525381361380527</v>
      </c>
      <c r="I64">
        <f>D64*COS(-alfa)-E64*SIN(-alfa)</f>
        <v>3.817748914988214</v>
      </c>
      <c r="J64">
        <f>D64*SIN(-alfa)+E64*COS(-alfa)+h</f>
        <v>20.424891772131073</v>
      </c>
      <c r="K64">
        <f t="shared" si="3"/>
        <v>0.79970409777050022</v>
      </c>
      <c r="L64">
        <f t="shared" si="4"/>
        <v>1.6835875742536854</v>
      </c>
      <c r="M64">
        <f>L64*dt</f>
        <v>8.4179378712684272E-2</v>
      </c>
      <c r="N64">
        <f>eps*dt</f>
        <v>8.417937871268423E-2</v>
      </c>
      <c r="O64">
        <f>_r*COS(_d90-K64)+I64</f>
        <v>5.9691986222744617</v>
      </c>
      <c r="P64">
        <f>_r*SIN(_d90-K64)+J64</f>
        <v>22.515648610459699</v>
      </c>
      <c r="R64">
        <f t="shared" si="5"/>
        <v>6.2831853071795862</v>
      </c>
      <c r="S64">
        <f ca="1">_r*COS(R64)+xc</f>
        <v>5.1213203435596419</v>
      </c>
      <c r="T64">
        <f ca="1">_r*SIN(R64)+yc</f>
        <v>22.121320343559642</v>
      </c>
      <c r="Z64">
        <f>J64-_r</f>
        <v>17.424891772131073</v>
      </c>
      <c r="AA64">
        <f>AA63+dt</f>
        <v>1.0000000000000002</v>
      </c>
      <c r="AB64">
        <f>m*g*Z64</f>
        <v>174.24891772131073</v>
      </c>
      <c r="AC64">
        <f>m*F64^2/2+Ik*L64^2/2</f>
        <v>17.857142857142854</v>
      </c>
      <c r="AD64">
        <f t="shared" si="0"/>
        <v>192.10606057845359</v>
      </c>
    </row>
    <row r="65" spans="3:30" x14ac:dyDescent="0.25">
      <c r="C65">
        <f>C64+dt</f>
        <v>1.0500000000000003</v>
      </c>
      <c r="D65">
        <f t="shared" si="6"/>
        <v>2.6516504294495538</v>
      </c>
      <c r="E65">
        <f>_r</f>
        <v>3</v>
      </c>
      <c r="F65">
        <f t="shared" si="2"/>
        <v>5.3033008588991049</v>
      </c>
      <c r="G65">
        <f>F65*dt</f>
        <v>0.26516504294495524</v>
      </c>
      <c r="H65">
        <f>acc*dt</f>
        <v>0.2525381361380527</v>
      </c>
      <c r="I65">
        <f>D65*COS(-alfa)-E65*SIN(-alfa)</f>
        <v>3.9963203435596428</v>
      </c>
      <c r="J65">
        <f>D65*SIN(-alfa)+E65*COS(-alfa)+h</f>
        <v>20.246320343559642</v>
      </c>
      <c r="K65">
        <f t="shared" si="3"/>
        <v>0.88388347648318444</v>
      </c>
      <c r="L65">
        <f t="shared" si="4"/>
        <v>1.7677669529663698</v>
      </c>
      <c r="M65">
        <f>L65*dt</f>
        <v>8.8388347648318488E-2</v>
      </c>
      <c r="N65">
        <f>eps*dt</f>
        <v>8.417937871268423E-2</v>
      </c>
      <c r="O65">
        <f>_r*COS(_d90-K65)+I65</f>
        <v>6.3159426103542975</v>
      </c>
      <c r="P65">
        <f>_r*SIN(_d90-K65)+J65</f>
        <v>22.148779946124286</v>
      </c>
      <c r="Z65">
        <f>J65-_r</f>
        <v>17.246320343559642</v>
      </c>
      <c r="AA65">
        <f>AA64+dt</f>
        <v>1.0500000000000003</v>
      </c>
      <c r="AB65">
        <f>m*g*Z65</f>
        <v>172.46320343559643</v>
      </c>
      <c r="AC65">
        <f>m*F65^2/2+Ik*L65^2/2</f>
        <v>19.687499999999996</v>
      </c>
      <c r="AD65">
        <f t="shared" si="0"/>
        <v>192.15070343559643</v>
      </c>
    </row>
    <row r="66" spans="3:30" x14ac:dyDescent="0.25">
      <c r="C66">
        <f>C65+dt</f>
        <v>1.1000000000000003</v>
      </c>
      <c r="D66">
        <f t="shared" si="6"/>
        <v>2.916815472394509</v>
      </c>
      <c r="E66">
        <f>_r</f>
        <v>3</v>
      </c>
      <c r="F66">
        <f t="shared" si="2"/>
        <v>5.5558389950371572</v>
      </c>
      <c r="G66">
        <f>F66*dt</f>
        <v>0.27779194975185789</v>
      </c>
      <c r="H66">
        <f>acc*dt</f>
        <v>0.2525381361380527</v>
      </c>
      <c r="I66">
        <f>D66*COS(-alfa)-E66*SIN(-alfa)</f>
        <v>4.1838203435596428</v>
      </c>
      <c r="J66">
        <f>D66*SIN(-alfa)+E66*COS(-alfa)+h</f>
        <v>20.058820343559642</v>
      </c>
      <c r="K66">
        <f t="shared" si="3"/>
        <v>0.97227182413150293</v>
      </c>
      <c r="L66">
        <f t="shared" si="4"/>
        <v>1.8519463316790541</v>
      </c>
      <c r="M66">
        <f>L66*dt</f>
        <v>9.2597316583952705E-2</v>
      </c>
      <c r="N66">
        <f>eps*dt</f>
        <v>8.417937871268423E-2</v>
      </c>
      <c r="O66">
        <f>_r*COS(_d90-K66)+I66</f>
        <v>6.6623238775313256</v>
      </c>
      <c r="P66">
        <f>_r*SIN(_d90-K66)+J66</f>
        <v>21.749092579647627</v>
      </c>
      <c r="Z66">
        <f>J66-_r</f>
        <v>17.058820343559642</v>
      </c>
      <c r="AA66">
        <f>AA65+dt</f>
        <v>1.1000000000000003</v>
      </c>
      <c r="AB66">
        <f>m*g*Z66</f>
        <v>170.58820343559643</v>
      </c>
      <c r="AC66">
        <f>m*F66^2/2+Ik*L66^2/2</f>
        <v>21.607142857142854</v>
      </c>
      <c r="AD66">
        <f t="shared" si="0"/>
        <v>192.19534629273929</v>
      </c>
    </row>
    <row r="67" spans="3:30" x14ac:dyDescent="0.25">
      <c r="C67">
        <f>C66+dt</f>
        <v>1.1500000000000004</v>
      </c>
      <c r="D67">
        <f t="shared" si="6"/>
        <v>3.1946074221463667</v>
      </c>
      <c r="E67">
        <f>_r</f>
        <v>3</v>
      </c>
      <c r="F67">
        <f t="shared" si="2"/>
        <v>5.8083771311752095</v>
      </c>
      <c r="G67">
        <f>F67*dt</f>
        <v>0.29041885655876049</v>
      </c>
      <c r="H67">
        <f>acc*dt</f>
        <v>0.2525381361380527</v>
      </c>
      <c r="I67">
        <f>D67*COS(-alfa)-E67*SIN(-alfa)</f>
        <v>4.380248914988214</v>
      </c>
      <c r="J67">
        <f>D67*SIN(-alfa)+E67*COS(-alfa)+h</f>
        <v>19.862391772131073</v>
      </c>
      <c r="K67">
        <f t="shared" si="3"/>
        <v>1.0648691407154556</v>
      </c>
      <c r="L67">
        <f t="shared" si="4"/>
        <v>1.9361257103917384</v>
      </c>
      <c r="M67">
        <f>L67*dt</f>
        <v>9.6806285519586921E-2</v>
      </c>
      <c r="N67">
        <f>eps*dt</f>
        <v>8.417937871268423E-2</v>
      </c>
      <c r="O67">
        <f>_r*COS(_d90-K67)+I67</f>
        <v>7.0044254713411735</v>
      </c>
      <c r="P67">
        <f>_r*SIN(_d90-K67)+J67</f>
        <v>21.316247817648481</v>
      </c>
      <c r="Z67">
        <f>J67-_r</f>
        <v>16.862391772131073</v>
      </c>
      <c r="AA67">
        <f>AA66+dt</f>
        <v>1.1500000000000004</v>
      </c>
      <c r="AB67">
        <f>m*g*Z67</f>
        <v>168.62391772131073</v>
      </c>
      <c r="AC67">
        <f>m*F67^2/2+Ik*L67^2/2</f>
        <v>23.616071428571423</v>
      </c>
      <c r="AD67">
        <f t="shared" si="0"/>
        <v>192.23998914988215</v>
      </c>
    </row>
    <row r="68" spans="3:30" x14ac:dyDescent="0.25">
      <c r="C68">
        <f>C67+dt</f>
        <v>1.2000000000000004</v>
      </c>
      <c r="D68">
        <f t="shared" si="6"/>
        <v>3.4850262787051274</v>
      </c>
      <c r="E68">
        <f>_r</f>
        <v>3</v>
      </c>
      <c r="F68">
        <f t="shared" si="2"/>
        <v>6.0609152673132618</v>
      </c>
      <c r="G68">
        <f>F68*dt</f>
        <v>0.30304576336566313</v>
      </c>
      <c r="H68">
        <f>acc*dt</f>
        <v>0.2525381361380527</v>
      </c>
      <c r="I68">
        <f>D68*COS(-alfa)-E68*SIN(-alfa)</f>
        <v>4.5856060578453572</v>
      </c>
      <c r="J68">
        <f>D68*SIN(-alfa)+E68*COS(-alfa)+h</f>
        <v>19.65703462927393</v>
      </c>
      <c r="K68">
        <f t="shared" si="3"/>
        <v>1.1616754262350426</v>
      </c>
      <c r="L68">
        <f t="shared" si="4"/>
        <v>2.0203050891044225</v>
      </c>
      <c r="M68">
        <f>L68*dt</f>
        <v>0.10101525445522114</v>
      </c>
      <c r="N68">
        <f>eps*dt</f>
        <v>8.417937871268423E-2</v>
      </c>
      <c r="O68">
        <f>_r*COS(_d90-K68)+I68</f>
        <v>7.3380187147228124</v>
      </c>
      <c r="P68">
        <f>_r*SIN(_d90-K68)+J68</f>
        <v>20.850443430255719</v>
      </c>
      <c r="Z68">
        <f>J68-_r</f>
        <v>16.65703462927393</v>
      </c>
      <c r="AA68">
        <f>AA67+dt</f>
        <v>1.2000000000000004</v>
      </c>
      <c r="AB68">
        <f>m*g*Z68</f>
        <v>166.57034629273932</v>
      </c>
      <c r="AC68">
        <f>m*F68^2/2+Ik*L68^2/2</f>
        <v>25.714285714285708</v>
      </c>
      <c r="AD68">
        <f t="shared" si="0"/>
        <v>192.28463200702504</v>
      </c>
    </row>
    <row r="69" spans="3:30" x14ac:dyDescent="0.25">
      <c r="C69">
        <f>C68+dt</f>
        <v>1.2500000000000004</v>
      </c>
      <c r="D69">
        <f t="shared" si="6"/>
        <v>3.7880720420707905</v>
      </c>
      <c r="E69">
        <f>_r</f>
        <v>3</v>
      </c>
      <c r="F69">
        <f t="shared" si="2"/>
        <v>6.3134534034513141</v>
      </c>
      <c r="G69">
        <f>F69*dt</f>
        <v>0.31567267017256573</v>
      </c>
      <c r="H69">
        <f>acc*dt</f>
        <v>0.2525381361380527</v>
      </c>
      <c r="I69">
        <f>D69*COS(-alfa)-E69*SIN(-alfa)</f>
        <v>4.7998917721310708</v>
      </c>
      <c r="J69">
        <f>D69*SIN(-alfa)+E69*COS(-alfa)+h</f>
        <v>19.442748914988215</v>
      </c>
      <c r="K69">
        <f t="shared" si="3"/>
        <v>1.2626906806902638</v>
      </c>
      <c r="L69">
        <f t="shared" si="4"/>
        <v>2.1044844678171066</v>
      </c>
      <c r="M69">
        <f>L69*dt</f>
        <v>0.10522422339085534</v>
      </c>
      <c r="N69">
        <f>eps*dt</f>
        <v>8.417937871268423E-2</v>
      </c>
      <c r="O69">
        <f>_r*COS(_d90-K69)+I69</f>
        <v>7.6586210215185684</v>
      </c>
      <c r="P69">
        <f>_r*SIN(_d90-K69)+J69</f>
        <v>20.352511015043163</v>
      </c>
      <c r="Z69">
        <f>J69-_r</f>
        <v>16.442748914988215</v>
      </c>
      <c r="AA69">
        <f>AA68+dt</f>
        <v>1.2500000000000004</v>
      </c>
      <c r="AB69">
        <f>m*g*Z69</f>
        <v>164.42748914988215</v>
      </c>
      <c r="AC69">
        <f>m*F69^2/2+Ik*L69^2/2</f>
        <v>27.901785714285701</v>
      </c>
      <c r="AD69">
        <f t="shared" si="0"/>
        <v>192.32927486416784</v>
      </c>
    </row>
    <row r="70" spans="3:30" x14ac:dyDescent="0.25">
      <c r="C70">
        <f>C69+dt</f>
        <v>1.3000000000000005</v>
      </c>
      <c r="D70">
        <f t="shared" si="6"/>
        <v>4.1037447122433566</v>
      </c>
      <c r="E70">
        <f>_r</f>
        <v>3</v>
      </c>
      <c r="F70">
        <f t="shared" si="2"/>
        <v>6.5659915395893664</v>
      </c>
      <c r="G70">
        <f>F70*dt</f>
        <v>0.32829957697946832</v>
      </c>
      <c r="H70">
        <f>acc*dt</f>
        <v>0.2525381361380527</v>
      </c>
      <c r="I70">
        <f>D70*COS(-alfa)-E70*SIN(-alfa)</f>
        <v>5.0231060578453572</v>
      </c>
      <c r="J70">
        <f>D70*SIN(-alfa)+E70*COS(-alfa)+h</f>
        <v>19.21953462927393</v>
      </c>
      <c r="K70">
        <f t="shared" si="3"/>
        <v>1.3679149040811192</v>
      </c>
      <c r="L70">
        <f t="shared" si="4"/>
        <v>2.1886638465297907</v>
      </c>
      <c r="M70">
        <f>L70*dt</f>
        <v>0.10943319232648954</v>
      </c>
      <c r="N70">
        <f>eps*dt</f>
        <v>8.417937871268423E-2</v>
      </c>
      <c r="O70">
        <f>_r*COS(_d90-K70)+I70</f>
        <v>7.9615762371405552</v>
      </c>
      <c r="P70">
        <f>_r*SIN(_d90-K70)+J70</f>
        <v>19.824012094025797</v>
      </c>
      <c r="Z70">
        <f>J70-_r</f>
        <v>16.21953462927393</v>
      </c>
      <c r="AA70">
        <f>AA69+dt</f>
        <v>1.3000000000000005</v>
      </c>
      <c r="AB70">
        <f>m*g*Z70</f>
        <v>162.19534629273932</v>
      </c>
      <c r="AC70">
        <f>m*F70^2/2+Ik*L70^2/2</f>
        <v>30.178571428571409</v>
      </c>
      <c r="AD70">
        <f t="shared" si="0"/>
        <v>192.37391772131073</v>
      </c>
    </row>
    <row r="71" spans="3:30" x14ac:dyDescent="0.25">
      <c r="C71">
        <f>C70+dt</f>
        <v>1.3500000000000005</v>
      </c>
      <c r="D71">
        <f t="shared" si="6"/>
        <v>4.4320442892228247</v>
      </c>
      <c r="E71">
        <f>_r</f>
        <v>3</v>
      </c>
      <c r="F71">
        <f t="shared" si="2"/>
        <v>6.8185296757274187</v>
      </c>
      <c r="G71">
        <f>F71*dt</f>
        <v>0.34092648378637097</v>
      </c>
      <c r="H71">
        <f>acc*dt</f>
        <v>0.2525381361380527</v>
      </c>
      <c r="I71">
        <f>D71*COS(-alfa)-E71*SIN(-alfa)</f>
        <v>5.255248914988214</v>
      </c>
      <c r="J71">
        <f>D71*SIN(-alfa)+E71*COS(-alfa)+h</f>
        <v>18.987391772131073</v>
      </c>
      <c r="K71">
        <f t="shared" si="3"/>
        <v>1.4773480964076087</v>
      </c>
      <c r="L71">
        <f t="shared" si="4"/>
        <v>2.2728432252424748</v>
      </c>
      <c r="M71">
        <f>L71*dt</f>
        <v>0.11364216126212374</v>
      </c>
      <c r="N71">
        <f>eps*dt</f>
        <v>8.417937871268423E-2</v>
      </c>
      <c r="O71">
        <f>_r*COS(_d90-K71)+I71</f>
        <v>8.2421595867963759</v>
      </c>
      <c r="P71">
        <f>_r*SIN(_d90-K71)+J71</f>
        <v>19.267328619720864</v>
      </c>
      <c r="Z71">
        <f>J71-_r</f>
        <v>15.987391772131073</v>
      </c>
      <c r="AA71">
        <f>AA70+dt</f>
        <v>1.3500000000000005</v>
      </c>
      <c r="AB71">
        <f>m*g*Z71</f>
        <v>159.87391772131073</v>
      </c>
      <c r="AC71">
        <f>m*F71^2/2+Ik*L71^2/2</f>
        <v>32.544642857142833</v>
      </c>
      <c r="AD71">
        <f t="shared" si="0"/>
        <v>192.41856057845357</v>
      </c>
    </row>
    <row r="72" spans="3:30" x14ac:dyDescent="0.25">
      <c r="C72">
        <f>C71+dt</f>
        <v>1.4000000000000006</v>
      </c>
      <c r="D72">
        <f t="shared" si="6"/>
        <v>4.7729707730091953</v>
      </c>
      <c r="E72">
        <f>_r</f>
        <v>3</v>
      </c>
      <c r="F72">
        <f t="shared" si="2"/>
        <v>7.0710678118654711</v>
      </c>
      <c r="G72">
        <f>F72*dt</f>
        <v>0.35355339059327356</v>
      </c>
      <c r="H72">
        <f>acc*dt</f>
        <v>0.2525381361380527</v>
      </c>
      <c r="I72">
        <f>D72*COS(-alfa)-E72*SIN(-alfa)</f>
        <v>5.4963203435596419</v>
      </c>
      <c r="J72">
        <f>D72*SIN(-alfa)+E72*COS(-alfa)+h</f>
        <v>18.746320343559645</v>
      </c>
      <c r="K72">
        <f t="shared" si="3"/>
        <v>1.5909902576697323</v>
      </c>
      <c r="L72">
        <f t="shared" si="4"/>
        <v>2.3570226039551589</v>
      </c>
      <c r="M72">
        <f>L72*dt</f>
        <v>0.11785113019775795</v>
      </c>
      <c r="N72">
        <f>eps*dt</f>
        <v>8.417937871268423E-2</v>
      </c>
      <c r="O72">
        <f>_r*COS(_d90-K72)+I72</f>
        <v>8.4957086720801733</v>
      </c>
      <c r="P72">
        <f>_r*SIN(_d90-K72)+J72</f>
        <v>18.685742668341632</v>
      </c>
      <c r="Z72">
        <f>J72-_r</f>
        <v>15.746320343559645</v>
      </c>
      <c r="AA72">
        <f>AA71+dt</f>
        <v>1.4000000000000006</v>
      </c>
      <c r="AB72">
        <f>m*g*Z72</f>
        <v>157.46320343559645</v>
      </c>
      <c r="AC72">
        <f>m*F72^2/2+Ik*L72^2/2</f>
        <v>34.999999999999979</v>
      </c>
      <c r="AD72">
        <f t="shared" si="0"/>
        <v>192.46320343559643</v>
      </c>
    </row>
    <row r="73" spans="3:30" x14ac:dyDescent="0.25">
      <c r="C73">
        <f>C72+dt</f>
        <v>1.4500000000000006</v>
      </c>
      <c r="D73">
        <f>D72+G72</f>
        <v>5.1265241636024692</v>
      </c>
      <c r="E73">
        <f>_r</f>
        <v>3</v>
      </c>
      <c r="F73">
        <f t="shared" si="2"/>
        <v>7.3236059480035234</v>
      </c>
      <c r="G73">
        <f>F73*dt</f>
        <v>0.36618029740017621</v>
      </c>
      <c r="H73">
        <f>acc*dt</f>
        <v>0.2525381361380527</v>
      </c>
      <c r="I73">
        <f>D73*COS(-alfa)-E73*SIN(-alfa)</f>
        <v>5.7463203435596419</v>
      </c>
      <c r="J73">
        <f>D73*SIN(-alfa)+E73*COS(-alfa)+h</f>
        <v>18.496320343559642</v>
      </c>
      <c r="K73">
        <f t="shared" si="3"/>
        <v>1.7088413878674902</v>
      </c>
      <c r="L73">
        <f t="shared" si="4"/>
        <v>2.4412019826678431</v>
      </c>
      <c r="M73">
        <f>L73*dt</f>
        <v>0.12206009913339216</v>
      </c>
      <c r="N73">
        <f>eps*dt</f>
        <v>8.417937871268423E-2</v>
      </c>
      <c r="O73">
        <f>_r*COS(_d90-K73)+I73</f>
        <v>8.7177810498879236</v>
      </c>
      <c r="P73">
        <f>_r*SIN(_d90-K73)+J73</f>
        <v>18.083499231276086</v>
      </c>
      <c r="Z73">
        <f>J73-_r</f>
        <v>15.496320343559642</v>
      </c>
      <c r="AA73">
        <f>AA72+dt</f>
        <v>1.4500000000000006</v>
      </c>
      <c r="AB73">
        <f>m*g*Z73</f>
        <v>154.96320343559643</v>
      </c>
      <c r="AC73">
        <f>m*F73^2/2+Ik*L73^2/2</f>
        <v>37.544642857142826</v>
      </c>
      <c r="AD73">
        <f t="shared" si="0"/>
        <v>192.50784629273926</v>
      </c>
    </row>
    <row r="74" spans="3:30" x14ac:dyDescent="0.25">
      <c r="C74">
        <f>C73+dt</f>
        <v>1.5000000000000007</v>
      </c>
      <c r="D74">
        <f t="shared" ref="D74:D89" si="7">D73+G73</f>
        <v>5.4927044610026456</v>
      </c>
      <c r="E74">
        <f>_r</f>
        <v>3</v>
      </c>
      <c r="F74">
        <f t="shared" si="2"/>
        <v>7.5761440841415757</v>
      </c>
      <c r="G74">
        <f>F74*dt</f>
        <v>0.37880720420707881</v>
      </c>
      <c r="H74">
        <f>acc*dt</f>
        <v>0.2525381361380527</v>
      </c>
      <c r="I74">
        <f>D74*COS(-alfa)-E74*SIN(-alfa)</f>
        <v>6.005248914988214</v>
      </c>
      <c r="J74">
        <f>D74*SIN(-alfa)+E74*COS(-alfa)+h</f>
        <v>18.237391772131073</v>
      </c>
      <c r="K74">
        <f t="shared" si="3"/>
        <v>1.8309014870008824</v>
      </c>
      <c r="L74">
        <f t="shared" si="4"/>
        <v>2.5253813613805272</v>
      </c>
      <c r="M74">
        <f>L74*dt</f>
        <v>0.12626906806902635</v>
      </c>
      <c r="N74">
        <f>eps*dt</f>
        <v>8.417937871268423E-2</v>
      </c>
      <c r="O74">
        <f>_r*COS(_d90-K74)+I74</f>
        <v>8.904337729430047</v>
      </c>
      <c r="P74">
        <f>_r*SIN(_d90-K74)+J74</f>
        <v>17.465845243412133</v>
      </c>
      <c r="Z74">
        <f>J74-_r</f>
        <v>15.237391772131073</v>
      </c>
      <c r="AA74">
        <f>AA73+dt</f>
        <v>1.5000000000000007</v>
      </c>
      <c r="AB74">
        <f>m*g*Z74</f>
        <v>152.37391772131073</v>
      </c>
      <c r="AC74">
        <f>m*F74^2/2+Ik*L74^2/2</f>
        <v>40.178571428571395</v>
      </c>
      <c r="AD74">
        <f t="shared" si="0"/>
        <v>192.55248914988212</v>
      </c>
    </row>
    <row r="75" spans="3:30" x14ac:dyDescent="0.25">
      <c r="C75">
        <f>C74+dt</f>
        <v>1.5500000000000007</v>
      </c>
      <c r="D75">
        <f t="shared" si="7"/>
        <v>5.8715116652097246</v>
      </c>
      <c r="E75">
        <f>_r</f>
        <v>3</v>
      </c>
      <c r="F75">
        <f t="shared" si="2"/>
        <v>7.828682220279628</v>
      </c>
      <c r="G75">
        <f>F75*dt</f>
        <v>0.3914341110139814</v>
      </c>
      <c r="H75">
        <f>acc*dt</f>
        <v>0.2525381361380527</v>
      </c>
      <c r="I75">
        <f>D75*COS(-alfa)-E75*SIN(-alfa)</f>
        <v>6.2731060578453572</v>
      </c>
      <c r="J75">
        <f>D75*SIN(-alfa)+E75*COS(-alfa)+h</f>
        <v>17.96953462927393</v>
      </c>
      <c r="K75">
        <f t="shared" si="3"/>
        <v>1.9571705550699088</v>
      </c>
      <c r="L75">
        <f t="shared" si="4"/>
        <v>2.6095607400932113</v>
      </c>
      <c r="M75">
        <f>L75*dt</f>
        <v>0.13047803700466057</v>
      </c>
      <c r="N75">
        <f>eps*dt</f>
        <v>8.417937871268423E-2</v>
      </c>
      <c r="O75">
        <f>_r*COS(_d90-K75)+I75</f>
        <v>9.0519504190057631</v>
      </c>
      <c r="P75">
        <f>_r*SIN(_d90-K75)+J75</f>
        <v>16.839037386266671</v>
      </c>
      <c r="Z75">
        <f>J75-_r</f>
        <v>14.96953462927393</v>
      </c>
      <c r="AA75">
        <f>AA74+dt</f>
        <v>1.5500000000000007</v>
      </c>
      <c r="AB75">
        <f>m*g*Z75</f>
        <v>149.69534629273932</v>
      </c>
      <c r="AC75">
        <f>m*F75^2/2+Ik*L75^2/2</f>
        <v>42.90178571428568</v>
      </c>
      <c r="AD75">
        <f t="shared" si="0"/>
        <v>192.59713200702498</v>
      </c>
    </row>
    <row r="76" spans="3:30" x14ac:dyDescent="0.25">
      <c r="C76">
        <f>C75+dt</f>
        <v>1.6000000000000008</v>
      </c>
      <c r="D76">
        <f t="shared" si="7"/>
        <v>6.262945776223706</v>
      </c>
      <c r="E76">
        <f>_r</f>
        <v>3</v>
      </c>
      <c r="F76">
        <f t="shared" si="2"/>
        <v>8.0812203564176812</v>
      </c>
      <c r="G76">
        <f>F76*dt</f>
        <v>0.40406101782088411</v>
      </c>
      <c r="H76">
        <f>acc*dt</f>
        <v>0.2525381361380527</v>
      </c>
      <c r="I76">
        <f>D76*COS(-alfa)-E76*SIN(-alfa)</f>
        <v>6.5498917721310708</v>
      </c>
      <c r="J76">
        <f>D76*SIN(-alfa)+E76*COS(-alfa)+h</f>
        <v>17.692748914988215</v>
      </c>
      <c r="K76">
        <f t="shared" si="3"/>
        <v>2.0876485920745695</v>
      </c>
      <c r="L76">
        <f t="shared" si="4"/>
        <v>2.6937401188058954</v>
      </c>
      <c r="M76">
        <f>L76*dt</f>
        <v>0.13468700594029479</v>
      </c>
      <c r="N76">
        <f>eps*dt</f>
        <v>8.417937871268423E-2</v>
      </c>
      <c r="O76">
        <f>_r*COS(_d90-K76)+I76</f>
        <v>9.1580285461783149</v>
      </c>
      <c r="P76">
        <f>_r*SIN(_d90-K76)+J76</f>
        <v>16.210310866413355</v>
      </c>
      <c r="Z76">
        <f>J76-_r</f>
        <v>14.692748914988215</v>
      </c>
      <c r="AA76">
        <f>AA75+dt</f>
        <v>1.6000000000000008</v>
      </c>
      <c r="AB76">
        <f>m*g*Z76</f>
        <v>146.92748914988215</v>
      </c>
      <c r="AC76">
        <f>m*F76^2/2+Ik*L76^2/2</f>
        <v>45.714285714285673</v>
      </c>
      <c r="AD76">
        <f t="shared" si="0"/>
        <v>192.64177486416781</v>
      </c>
    </row>
    <row r="77" spans="3:30" x14ac:dyDescent="0.25">
      <c r="C77">
        <f>C76+dt</f>
        <v>1.6500000000000008</v>
      </c>
      <c r="D77">
        <f t="shared" si="7"/>
        <v>6.6670067940445898</v>
      </c>
      <c r="E77">
        <f>_r</f>
        <v>3</v>
      </c>
      <c r="F77">
        <f t="shared" si="2"/>
        <v>8.3337584925557344</v>
      </c>
      <c r="G77">
        <f>F77*dt</f>
        <v>0.41668792462778675</v>
      </c>
      <c r="H77">
        <f>acc*dt</f>
        <v>0.2525381361380527</v>
      </c>
      <c r="I77">
        <f>D77*COS(-alfa)-E77*SIN(-alfa)</f>
        <v>6.8356060578453555</v>
      </c>
      <c r="J77">
        <f>D77*SIN(-alfa)+E77*COS(-alfa)+h</f>
        <v>17.40703462927393</v>
      </c>
      <c r="K77">
        <f t="shared" si="3"/>
        <v>2.2223355980148645</v>
      </c>
      <c r="L77">
        <f t="shared" si="4"/>
        <v>2.7779194975185795</v>
      </c>
      <c r="M77">
        <f>L77*dt</f>
        <v>0.13889597487592897</v>
      </c>
      <c r="N77">
        <f>eps*dt</f>
        <v>8.417937871268423E-2</v>
      </c>
      <c r="O77">
        <f>_r*COS(_d90-K77)+I77</f>
        <v>9.2210599872367141</v>
      </c>
      <c r="P77">
        <f>_r*SIN(_d90-K77)+J77</f>
        <v>15.587801397730672</v>
      </c>
      <c r="Z77">
        <f>J77-_r</f>
        <v>14.40703462927393</v>
      </c>
      <c r="AA77">
        <f>AA76+dt</f>
        <v>1.6500000000000008</v>
      </c>
      <c r="AB77">
        <f>m*g*Z77</f>
        <v>144.07034629273932</v>
      </c>
      <c r="AC77">
        <f>m*F77^2/2+Ik*L77^2/2</f>
        <v>48.616071428571388</v>
      </c>
      <c r="AD77">
        <f t="shared" si="0"/>
        <v>192.6864177213107</v>
      </c>
    </row>
    <row r="78" spans="3:30" x14ac:dyDescent="0.25">
      <c r="C78">
        <f>C77+dt</f>
        <v>1.7000000000000008</v>
      </c>
      <c r="D78">
        <f t="shared" si="7"/>
        <v>7.0836947186723762</v>
      </c>
      <c r="E78">
        <f>_r</f>
        <v>3</v>
      </c>
      <c r="F78">
        <f t="shared" si="2"/>
        <v>8.5862966286937876</v>
      </c>
      <c r="G78">
        <f>F78*dt</f>
        <v>0.4293148314346894</v>
      </c>
      <c r="H78">
        <f>acc*dt</f>
        <v>0.2525381361380527</v>
      </c>
      <c r="I78">
        <f>D78*COS(-alfa)-E78*SIN(-alfa)</f>
        <v>7.1302489149882131</v>
      </c>
      <c r="J78">
        <f>D78*SIN(-alfa)+E78*COS(-alfa)+h</f>
        <v>17.112391772131073</v>
      </c>
      <c r="K78">
        <f t="shared" si="3"/>
        <v>2.3612315728907936</v>
      </c>
      <c r="L78">
        <f t="shared" si="4"/>
        <v>2.8620988762312636</v>
      </c>
      <c r="M78">
        <f>L78*dt</f>
        <v>0.14310494381156319</v>
      </c>
      <c r="N78">
        <f>eps*dt</f>
        <v>8.417937871268423E-2</v>
      </c>
      <c r="O78">
        <f>_r*COS(_d90-K78)+I78</f>
        <v>9.2408571265048245</v>
      </c>
      <c r="P78">
        <f>_r*SIN(_d90-K78)+J78</f>
        <v>14.980413118983099</v>
      </c>
      <c r="Z78">
        <f>J78-_r</f>
        <v>14.112391772131073</v>
      </c>
      <c r="AA78">
        <f>AA77+dt</f>
        <v>1.7000000000000008</v>
      </c>
      <c r="AB78">
        <f>m*g*Z78</f>
        <v>141.12391772131073</v>
      </c>
      <c r="AC78">
        <f>m*F78^2/2+Ik*L78^2/2</f>
        <v>51.607142857142826</v>
      </c>
      <c r="AD78">
        <f t="shared" si="0"/>
        <v>192.73106057845357</v>
      </c>
    </row>
    <row r="79" spans="3:30" x14ac:dyDescent="0.25">
      <c r="C79">
        <f>C78+dt</f>
        <v>1.7500000000000009</v>
      </c>
      <c r="D79">
        <f t="shared" si="7"/>
        <v>7.5130095501070659</v>
      </c>
      <c r="E79">
        <f>_r</f>
        <v>3</v>
      </c>
      <c r="F79">
        <f t="shared" si="2"/>
        <v>8.8388347648318408</v>
      </c>
      <c r="G79">
        <f>F79*dt</f>
        <v>0.44194173824159205</v>
      </c>
      <c r="H79">
        <f>acc*dt</f>
        <v>0.2525381361380527</v>
      </c>
      <c r="I79">
        <f>D79*COS(-alfa)-E79*SIN(-alfa)</f>
        <v>7.4338203435596419</v>
      </c>
      <c r="J79">
        <f>D79*SIN(-alfa)+E79*COS(-alfa)+h</f>
        <v>16.808820343559645</v>
      </c>
      <c r="K79">
        <f t="shared" si="3"/>
        <v>2.5043365167023568</v>
      </c>
      <c r="L79">
        <f t="shared" si="4"/>
        <v>2.9462782549439477</v>
      </c>
      <c r="M79">
        <f>L79*dt</f>
        <v>0.14731391274719738</v>
      </c>
      <c r="N79">
        <f>eps*dt</f>
        <v>8.417937871268423E-2</v>
      </c>
      <c r="O79">
        <f>_r*COS(_d90-K79)+I79</f>
        <v>9.2187974088135434</v>
      </c>
      <c r="P79">
        <f>_r*SIN(_d90-K79)+J79</f>
        <v>14.397626266651367</v>
      </c>
      <c r="Z79">
        <f>J79-_r</f>
        <v>13.808820343559645</v>
      </c>
      <c r="AA79">
        <f>AA78+dt</f>
        <v>1.7500000000000009</v>
      </c>
      <c r="AB79">
        <f>m*g*Z79</f>
        <v>138.08820343559645</v>
      </c>
      <c r="AC79">
        <f>m*F79^2/2+Ik*L79^2/2</f>
        <v>54.687499999999972</v>
      </c>
      <c r="AD79">
        <f t="shared" si="0"/>
        <v>192.77570343559643</v>
      </c>
    </row>
    <row r="80" spans="3:30" x14ac:dyDescent="0.25">
      <c r="C80">
        <f>C79+dt</f>
        <v>1.8000000000000009</v>
      </c>
      <c r="D80">
        <f t="shared" si="7"/>
        <v>7.9549512883486582</v>
      </c>
      <c r="E80">
        <f>_r</f>
        <v>3</v>
      </c>
      <c r="F80">
        <f t="shared" si="2"/>
        <v>9.091372900969894</v>
      </c>
      <c r="G80">
        <f>F80*dt</f>
        <v>0.4545686450484947</v>
      </c>
      <c r="H80">
        <f>acc*dt</f>
        <v>0.2525381361380527</v>
      </c>
      <c r="I80">
        <f>D80*COS(-alfa)-E80*SIN(-alfa)</f>
        <v>7.7463203435596419</v>
      </c>
      <c r="J80">
        <f>D80*SIN(-alfa)+E80*COS(-alfa)+h</f>
        <v>16.496320343559645</v>
      </c>
      <c r="K80">
        <f t="shared" si="3"/>
        <v>2.6516504294495542</v>
      </c>
      <c r="L80">
        <f t="shared" si="4"/>
        <v>3.0304576336566318</v>
      </c>
      <c r="M80">
        <f>L80*dt</f>
        <v>0.15152288168283159</v>
      </c>
      <c r="N80">
        <f>eps*dt</f>
        <v>8.417937871268423E-2</v>
      </c>
      <c r="O80">
        <f>_r*COS(_d90-K80)+I80</f>
        <v>9.1580450730982363</v>
      </c>
      <c r="P80">
        <f>_r*SIN(_d90-K80)+J80</f>
        <v>13.849240199701288</v>
      </c>
      <c r="Z80">
        <f>J80-_r</f>
        <v>13.496320343559645</v>
      </c>
      <c r="AA80">
        <f>AA79+dt</f>
        <v>1.8000000000000009</v>
      </c>
      <c r="AB80">
        <f>m*g*Z80</f>
        <v>134.96320343559645</v>
      </c>
      <c r="AC80">
        <f>m*F80^2/2+Ik*L80^2/2</f>
        <v>57.857142857142833</v>
      </c>
      <c r="AD80">
        <f t="shared" si="0"/>
        <v>192.82034629273929</v>
      </c>
    </row>
    <row r="81" spans="3:30" x14ac:dyDescent="0.25">
      <c r="C81">
        <f>C80+dt</f>
        <v>1.850000000000001</v>
      </c>
      <c r="D81">
        <f t="shared" si="7"/>
        <v>8.4095199333971529</v>
      </c>
      <c r="E81">
        <f>_r</f>
        <v>3</v>
      </c>
      <c r="F81">
        <f t="shared" si="2"/>
        <v>9.3439110371079472</v>
      </c>
      <c r="G81">
        <f>F81*dt</f>
        <v>0.46719555185539741</v>
      </c>
      <c r="H81">
        <f>acc*dt</f>
        <v>0.2525381361380527</v>
      </c>
      <c r="I81">
        <f>D81*COS(-alfa)-E81*SIN(-alfa)</f>
        <v>8.0677489149882131</v>
      </c>
      <c r="J81">
        <f>D81*SIN(-alfa)+E81*COS(-alfa)+h</f>
        <v>16.174891772131073</v>
      </c>
      <c r="K81">
        <f t="shared" si="3"/>
        <v>2.8031733111323858</v>
      </c>
      <c r="L81">
        <f t="shared" si="4"/>
        <v>3.1146370123693159</v>
      </c>
      <c r="M81">
        <f>L81*dt</f>
        <v>0.15573185061846581</v>
      </c>
      <c r="N81">
        <f>eps*dt</f>
        <v>8.417937871268423E-2</v>
      </c>
      <c r="O81">
        <f>_r*COS(_d90-K81)+I81</f>
        <v>9.0637384266384746</v>
      </c>
      <c r="P81">
        <f>_r*SIN(_d90-K81)+J81</f>
        <v>13.345049922719223</v>
      </c>
      <c r="Z81">
        <f>J81-_r</f>
        <v>13.174891772131073</v>
      </c>
      <c r="AA81">
        <f>AA80+dt</f>
        <v>1.850000000000001</v>
      </c>
      <c r="AB81">
        <f>m*g*Z81</f>
        <v>131.74891772131073</v>
      </c>
      <c r="AC81">
        <f>m*F81^2/2+Ik*L81^2/2</f>
        <v>61.116071428571402</v>
      </c>
      <c r="AD81">
        <f t="shared" si="0"/>
        <v>192.86498914988215</v>
      </c>
    </row>
    <row r="82" spans="3:30" x14ac:dyDescent="0.25">
      <c r="C82">
        <f>C81+dt</f>
        <v>1.900000000000001</v>
      </c>
      <c r="D82">
        <f t="shared" si="7"/>
        <v>8.8767154852525501</v>
      </c>
      <c r="E82">
        <f>_r</f>
        <v>3</v>
      </c>
      <c r="F82">
        <f t="shared" si="2"/>
        <v>9.5964491732460004</v>
      </c>
      <c r="G82">
        <f>F82*dt</f>
        <v>0.47982245866230006</v>
      </c>
      <c r="H82">
        <f>acc*dt</f>
        <v>0.2525381361380527</v>
      </c>
      <c r="I82">
        <f>D82*COS(-alfa)-E82*SIN(-alfa)</f>
        <v>8.3981060578453555</v>
      </c>
      <c r="J82">
        <f>D82*SIN(-alfa)+E82*COS(-alfa)+h</f>
        <v>15.84453462927393</v>
      </c>
      <c r="K82">
        <f t="shared" si="3"/>
        <v>2.9589051617508515</v>
      </c>
      <c r="L82">
        <f t="shared" si="4"/>
        <v>3.198816391082</v>
      </c>
      <c r="M82">
        <f>L82*dt</f>
        <v>0.1599408195541</v>
      </c>
      <c r="N82">
        <f>eps*dt</f>
        <v>8.417937871268423E-2</v>
      </c>
      <c r="O82">
        <f>_r*COS(_d90-K82)+I82</f>
        <v>8.9431250446691113</v>
      </c>
      <c r="P82">
        <f>_r*SIN(_d90-K82)+J82</f>
        <v>12.894457629600598</v>
      </c>
      <c r="Z82">
        <f>J82-_r</f>
        <v>12.84453462927393</v>
      </c>
      <c r="AA82">
        <f>AA81+dt</f>
        <v>1.900000000000001</v>
      </c>
      <c r="AB82">
        <f>m*g*Z82</f>
        <v>128.44534629273932</v>
      </c>
      <c r="AC82">
        <f>m*F82^2/2+Ik*L82^2/2</f>
        <v>64.464285714285694</v>
      </c>
      <c r="AD82">
        <f t="shared" si="0"/>
        <v>192.90963200702501</v>
      </c>
    </row>
    <row r="83" spans="3:30" x14ac:dyDescent="0.25">
      <c r="C83">
        <f>C82+dt</f>
        <v>1.9500000000000011</v>
      </c>
      <c r="D83">
        <f t="shared" si="7"/>
        <v>9.3565379439148497</v>
      </c>
      <c r="E83">
        <f>_r</f>
        <v>3</v>
      </c>
      <c r="F83">
        <f t="shared" si="2"/>
        <v>9.8489873093840536</v>
      </c>
      <c r="G83">
        <f>F83*dt</f>
        <v>0.4924493654692027</v>
      </c>
      <c r="H83">
        <f>acc*dt</f>
        <v>0.2525381361380527</v>
      </c>
      <c r="I83">
        <f>D83*COS(-alfa)-E83*SIN(-alfa)</f>
        <v>8.737391772131069</v>
      </c>
      <c r="J83">
        <f>D83*SIN(-alfa)+E83*COS(-alfa)+h</f>
        <v>15.505248914988217</v>
      </c>
      <c r="K83">
        <f t="shared" si="3"/>
        <v>3.1188459813049514</v>
      </c>
      <c r="L83">
        <f t="shared" si="4"/>
        <v>3.2829957697946841</v>
      </c>
      <c r="M83">
        <f>L83*dt</f>
        <v>0.16414978848973422</v>
      </c>
      <c r="N83">
        <f>eps*dt</f>
        <v>8.417937871268423E-2</v>
      </c>
      <c r="O83">
        <f>_r*COS(_d90-K83)+I83</f>
        <v>8.805625904447469</v>
      </c>
      <c r="P83">
        <f>_r*SIN(_d90-K83)+J83</f>
        <v>12.506024998174563</v>
      </c>
      <c r="Z83">
        <f>J83-_r</f>
        <v>12.505248914988217</v>
      </c>
      <c r="AA83">
        <f>AA82+dt</f>
        <v>1.9500000000000011</v>
      </c>
      <c r="AB83">
        <f>m*g*Z83</f>
        <v>125.05248914988216</v>
      </c>
      <c r="AC83">
        <f>m*F83^2/2+Ik*L83^2/2</f>
        <v>67.901785714285694</v>
      </c>
      <c r="AD83">
        <f t="shared" si="0"/>
        <v>192.95427486416787</v>
      </c>
    </row>
    <row r="84" spans="3:30" x14ac:dyDescent="0.25">
      <c r="C84">
        <f>C83+dt</f>
        <v>2.0000000000000009</v>
      </c>
      <c r="D84">
        <f t="shared" si="7"/>
        <v>9.8489873093840519</v>
      </c>
      <c r="E84">
        <f>_r</f>
        <v>3</v>
      </c>
      <c r="F84">
        <f t="shared" si="2"/>
        <v>10.101525445522107</v>
      </c>
      <c r="G84">
        <f>F84*dt</f>
        <v>0.50507627227610541</v>
      </c>
      <c r="H84">
        <f>acc*dt</f>
        <v>0.2525381361380527</v>
      </c>
      <c r="I84">
        <f>D84*COS(-alfa)-E84*SIN(-alfa)</f>
        <v>9.0856060578453555</v>
      </c>
      <c r="J84">
        <f>D84*SIN(-alfa)+E84*COS(-alfa)+h</f>
        <v>15.15703462927393</v>
      </c>
      <c r="K84">
        <f t="shared" si="3"/>
        <v>3.2829957697946854</v>
      </c>
      <c r="L84">
        <f t="shared" si="4"/>
        <v>3.3671751485073682</v>
      </c>
      <c r="M84">
        <f>L84*dt</f>
        <v>0.16835875742536843</v>
      </c>
      <c r="N84">
        <f>eps*dt</f>
        <v>8.417937871268423E-2</v>
      </c>
      <c r="O84">
        <f>_r*COS(_d90-K84)+I84</f>
        <v>8.6628089630334966</v>
      </c>
      <c r="P84">
        <f>_r*SIN(_d90-K84)+J84</f>
        <v>12.18697695026858</v>
      </c>
      <c r="Z84">
        <f>J84-_r</f>
        <v>12.15703462927393</v>
      </c>
      <c r="AA84">
        <f>AA83+dt</f>
        <v>2.0000000000000009</v>
      </c>
      <c r="AB84">
        <f>m*g*Z84</f>
        <v>121.5703462927393</v>
      </c>
      <c r="AC84">
        <f>m*F84^2/2+Ik*L84^2/2</f>
        <v>71.428571428571416</v>
      </c>
      <c r="AD84">
        <f t="shared" si="0"/>
        <v>192.9989177213107</v>
      </c>
    </row>
    <row r="85" spans="3:30" x14ac:dyDescent="0.25">
      <c r="C85">
        <f>C84+dt</f>
        <v>2.0500000000000007</v>
      </c>
      <c r="D85">
        <f t="shared" si="7"/>
        <v>10.354063581660157</v>
      </c>
      <c r="E85">
        <f>_r</f>
        <v>3</v>
      </c>
      <c r="F85">
        <f t="shared" si="2"/>
        <v>10.35406358166016</v>
      </c>
      <c r="G85">
        <f>F85*dt</f>
        <v>0.517703179083008</v>
      </c>
      <c r="H85">
        <f>acc*dt</f>
        <v>0.2525381361380527</v>
      </c>
      <c r="I85">
        <f>D85*COS(-alfa)-E85*SIN(-alfa)</f>
        <v>9.4427489149882113</v>
      </c>
      <c r="J85">
        <f>D85*SIN(-alfa)+E85*COS(-alfa)+h</f>
        <v>14.799891772131074</v>
      </c>
      <c r="K85">
        <f t="shared" si="3"/>
        <v>3.4513545272200536</v>
      </c>
      <c r="L85">
        <f t="shared" si="4"/>
        <v>3.4513545272200523</v>
      </c>
      <c r="M85">
        <f>L85*dt</f>
        <v>0.17256772636100262</v>
      </c>
      <c r="N85">
        <f>eps*dt</f>
        <v>8.417937871268423E-2</v>
      </c>
      <c r="O85">
        <f>_r*COS(_d90-K85)+I85</f>
        <v>8.5282533588059302</v>
      </c>
      <c r="P85">
        <f>_r*SIN(_d90-K85)+J85</f>
        <v>11.942673215960955</v>
      </c>
      <c r="Z85">
        <f>J85-_r</f>
        <v>11.799891772131074</v>
      </c>
      <c r="AA85">
        <f>AA84+dt</f>
        <v>2.0500000000000007</v>
      </c>
      <c r="AB85">
        <f>m*g*Z85</f>
        <v>117.99891772131075</v>
      </c>
      <c r="AC85">
        <f>m*F85^2/2+Ik*L85^2/2</f>
        <v>75.044642857142847</v>
      </c>
      <c r="AD85">
        <f t="shared" si="0"/>
        <v>193.04356057845359</v>
      </c>
    </row>
    <row r="86" spans="3:30" x14ac:dyDescent="0.25">
      <c r="C86">
        <f>C85+dt</f>
        <v>2.1000000000000005</v>
      </c>
      <c r="D86">
        <f t="shared" si="7"/>
        <v>10.871766760743164</v>
      </c>
      <c r="E86">
        <f>_r</f>
        <v>3</v>
      </c>
      <c r="F86">
        <f t="shared" si="2"/>
        <v>10.606601717798213</v>
      </c>
      <c r="G86">
        <f>F86*dt</f>
        <v>0.53033008588991071</v>
      </c>
      <c r="H86">
        <f>acc*dt</f>
        <v>0.2525381361380527</v>
      </c>
      <c r="I86">
        <f>D86*COS(-alfa)-E86*SIN(-alfa)</f>
        <v>9.8088203435596402</v>
      </c>
      <c r="J86">
        <f>D86*SIN(-alfa)+E86*COS(-alfa)+h</f>
        <v>14.433820343559645</v>
      </c>
      <c r="K86">
        <f t="shared" si="3"/>
        <v>3.6239222535810565</v>
      </c>
      <c r="L86">
        <f t="shared" si="4"/>
        <v>3.5355339059327364</v>
      </c>
      <c r="M86">
        <f>L86*dt</f>
        <v>0.17677669529663684</v>
      </c>
      <c r="N86">
        <f>eps*dt</f>
        <v>8.417937871268423E-2</v>
      </c>
      <c r="O86">
        <f>_r*COS(_d90-K86)+I86</f>
        <v>8.4172875515858756</v>
      </c>
      <c r="P86">
        <f>_r*SIN(_d90-K86)+J86</f>
        <v>11.776070075219579</v>
      </c>
      <c r="Z86">
        <f>J86-_r</f>
        <v>11.433820343559645</v>
      </c>
      <c r="AA86">
        <f>AA85+dt</f>
        <v>2.1000000000000005</v>
      </c>
      <c r="AB86">
        <f>m*g*Z86</f>
        <v>114.33820343559645</v>
      </c>
      <c r="AC86">
        <f>m*F86^2/2+Ik*L86^2/2</f>
        <v>78.75</v>
      </c>
      <c r="AD86">
        <f t="shared" si="0"/>
        <v>193.08820343559645</v>
      </c>
    </row>
    <row r="87" spans="3:30" x14ac:dyDescent="0.25">
      <c r="C87">
        <f>C86+dt</f>
        <v>2.1500000000000004</v>
      </c>
      <c r="D87">
        <f t="shared" si="7"/>
        <v>11.402096846633075</v>
      </c>
      <c r="E87">
        <f>_r</f>
        <v>3</v>
      </c>
      <c r="F87">
        <f t="shared" si="2"/>
        <v>10.859139853936266</v>
      </c>
      <c r="G87">
        <f>F87*dt</f>
        <v>0.5429569926968133</v>
      </c>
      <c r="H87">
        <f>acc*dt</f>
        <v>0.2525381361380527</v>
      </c>
      <c r="I87">
        <f>D87*COS(-alfa)-E87*SIN(-alfa)</f>
        <v>10.18382034355964</v>
      </c>
      <c r="J87">
        <f>D87*SIN(-alfa)+E87*COS(-alfa)+h</f>
        <v>14.058820343559645</v>
      </c>
      <c r="K87">
        <f t="shared" si="3"/>
        <v>3.8006989488776934</v>
      </c>
      <c r="L87">
        <f t="shared" si="4"/>
        <v>3.6197132846454205</v>
      </c>
      <c r="M87">
        <f>L87*dt</f>
        <v>0.18098566423227103</v>
      </c>
      <c r="N87">
        <f>eps*dt</f>
        <v>8.417937871268423E-2</v>
      </c>
      <c r="O87">
        <f>_r*COS(_d90-K87)+I87</f>
        <v>8.3465885812488771</v>
      </c>
      <c r="P87">
        <f>_r*SIN(_d90-K87)+J87</f>
        <v>11.687200759487087</v>
      </c>
      <c r="Z87">
        <f>J87-_r</f>
        <v>11.058820343559645</v>
      </c>
      <c r="AA87">
        <f>AA86+dt</f>
        <v>2.1500000000000004</v>
      </c>
      <c r="AB87">
        <f>m*g*Z87</f>
        <v>110.58820343559645</v>
      </c>
      <c r="AC87">
        <f>m*F87^2/2+Ik*L87^2/2</f>
        <v>82.544642857142847</v>
      </c>
      <c r="AD87">
        <f t="shared" si="0"/>
        <v>193.13284629273932</v>
      </c>
    </row>
    <row r="88" spans="3:30" x14ac:dyDescent="0.25">
      <c r="C88">
        <f>C87+dt</f>
        <v>2.2000000000000002</v>
      </c>
      <c r="D88">
        <f t="shared" si="7"/>
        <v>11.945053839329889</v>
      </c>
      <c r="E88">
        <f>_r</f>
        <v>3</v>
      </c>
      <c r="F88">
        <f t="shared" si="2"/>
        <v>11.11167799007432</v>
      </c>
      <c r="G88">
        <f>F88*dt</f>
        <v>0.55558389950371601</v>
      </c>
      <c r="H88">
        <f>acc*dt</f>
        <v>0.2525381361380527</v>
      </c>
      <c r="I88">
        <f>D88*COS(-alfa)-E88*SIN(-alfa)</f>
        <v>10.567748914988211</v>
      </c>
      <c r="J88">
        <f>D88*SIN(-alfa)+E88*COS(-alfa)+h</f>
        <v>13.674891772131076</v>
      </c>
      <c r="K88">
        <f t="shared" si="3"/>
        <v>3.9816846131099646</v>
      </c>
      <c r="L88">
        <f t="shared" si="4"/>
        <v>3.7038926633581046</v>
      </c>
      <c r="M88">
        <f>L88*dt</f>
        <v>0.18519463316790524</v>
      </c>
      <c r="N88">
        <f>eps*dt</f>
        <v>8.417937871268423E-2</v>
      </c>
      <c r="O88">
        <f>_r*COS(_d90-K88)+I88</f>
        <v>8.3336354258379739</v>
      </c>
      <c r="P88">
        <f>_r*SIN(_d90-K88)+J88</f>
        <v>11.672708734145548</v>
      </c>
      <c r="Z88">
        <f>J88-_r</f>
        <v>10.674891772131076</v>
      </c>
      <c r="AA88">
        <f>AA87+dt</f>
        <v>2.2000000000000002</v>
      </c>
      <c r="AB88">
        <f>m*g*Z88</f>
        <v>106.74891772131076</v>
      </c>
      <c r="AC88">
        <f>m*F88^2/2+Ik*L88^2/2</f>
        <v>86.428571428571431</v>
      </c>
      <c r="AD88">
        <f t="shared" si="0"/>
        <v>193.17748914988221</v>
      </c>
    </row>
    <row r="89" spans="3:30" x14ac:dyDescent="0.25">
      <c r="C89">
        <f>C88+dt</f>
        <v>2.25</v>
      </c>
      <c r="D89">
        <f t="shared" si="7"/>
        <v>12.500637738833605</v>
      </c>
      <c r="E89">
        <f>_r</f>
        <v>3</v>
      </c>
      <c r="F89">
        <f t="shared" si="2"/>
        <v>11.364216126212373</v>
      </c>
      <c r="G89">
        <f>F89*dt</f>
        <v>0.56821080631061871</v>
      </c>
      <c r="H89">
        <f>acc*dt</f>
        <v>0.2525381361380527</v>
      </c>
      <c r="I89">
        <f>D89*COS(-alfa)-E89*SIN(-alfa)</f>
        <v>10.960606057845355</v>
      </c>
      <c r="J89">
        <f>D89*SIN(-alfa)+E89*COS(-alfa)+h</f>
        <v>13.28203462927393</v>
      </c>
      <c r="K89">
        <f t="shared" si="3"/>
        <v>4.1668792462778699</v>
      </c>
      <c r="L89">
        <f t="shared" si="4"/>
        <v>3.7880720420707887</v>
      </c>
      <c r="M89">
        <f>L89*dt</f>
        <v>0.18940360210353946</v>
      </c>
      <c r="N89">
        <f>eps*dt</f>
        <v>8.417937871268423E-2</v>
      </c>
      <c r="O89">
        <f>_r*COS(_d90-K89)+I89</f>
        <v>8.3960172848965158</v>
      </c>
      <c r="P89">
        <f>_r*SIN(_d90-K89)+J89</f>
        <v>11.725472897229626</v>
      </c>
      <c r="Z89">
        <f>J89-_r</f>
        <v>10.28203462927393</v>
      </c>
      <c r="AA89">
        <f>AA88+dt</f>
        <v>2.25</v>
      </c>
      <c r="AB89">
        <f>m*g*Z89</f>
        <v>102.8203462927393</v>
      </c>
      <c r="AC89">
        <f>m*F89^2/2+Ik*L89^2/2</f>
        <v>90.401785714285722</v>
      </c>
      <c r="AD89">
        <f t="shared" si="0"/>
        <v>193.22213200702504</v>
      </c>
    </row>
    <row r="90" spans="3:30" x14ac:dyDescent="0.25">
      <c r="C90">
        <f>C89+dt</f>
        <v>2.2999999999999998</v>
      </c>
      <c r="D90">
        <f t="shared" ref="D90:D98" si="8">D89+G89</f>
        <v>13.068848545144224</v>
      </c>
      <c r="E90">
        <f>_r</f>
        <v>3</v>
      </c>
      <c r="F90">
        <f t="shared" ref="F90:F98" si="9">F89+H89</f>
        <v>11.616754262350426</v>
      </c>
      <c r="G90">
        <f>F90*dt</f>
        <v>0.5808377131175213</v>
      </c>
      <c r="H90">
        <f>acc*dt</f>
        <v>0.2525381361380527</v>
      </c>
      <c r="I90">
        <f>D90*COS(-alfa)-E90*SIN(-alfa)</f>
        <v>11.362391772131069</v>
      </c>
      <c r="J90">
        <f>D90*SIN(-alfa)+E90*COS(-alfa)+h</f>
        <v>12.880248914988218</v>
      </c>
      <c r="K90">
        <f t="shared" si="3"/>
        <v>4.3562828483814098</v>
      </c>
      <c r="L90">
        <f t="shared" si="4"/>
        <v>3.8722514207834728</v>
      </c>
      <c r="M90">
        <f>L90*dt</f>
        <v>0.19361257103917365</v>
      </c>
      <c r="N90">
        <f>eps*dt</f>
        <v>8.417937871268423E-2</v>
      </c>
      <c r="O90">
        <f>_r*COS(_d90-K90)+I90</f>
        <v>8.5506074687738032</v>
      </c>
      <c r="P90">
        <f>_r*SIN(_d90-K90)+J90</f>
        <v>11.83436697547798</v>
      </c>
      <c r="Z90">
        <f>J90-_r</f>
        <v>9.8802489149882184</v>
      </c>
      <c r="AA90">
        <f>AA89+dt</f>
        <v>2.2999999999999998</v>
      </c>
      <c r="AB90">
        <f>m*g*Z90</f>
        <v>98.802489149882177</v>
      </c>
      <c r="AC90">
        <f>m*F90^2/2+Ik*L90^2/2</f>
        <v>94.464285714285722</v>
      </c>
      <c r="AD90">
        <f t="shared" si="0"/>
        <v>193.2667748641679</v>
      </c>
    </row>
    <row r="91" spans="3:30" x14ac:dyDescent="0.25">
      <c r="C91">
        <f>C90+dt</f>
        <v>2.3499999999999996</v>
      </c>
      <c r="D91">
        <f t="shared" si="8"/>
        <v>13.649686258261745</v>
      </c>
      <c r="E91">
        <f>_r</f>
        <v>3</v>
      </c>
      <c r="F91">
        <f t="shared" si="9"/>
        <v>11.869292398488479</v>
      </c>
      <c r="G91">
        <f>F91*dt</f>
        <v>0.59346461992442401</v>
      </c>
      <c r="H91">
        <f>acc*dt</f>
        <v>0.2525381361380527</v>
      </c>
      <c r="I91">
        <f>D91*COS(-alfa)-E91*SIN(-alfa)</f>
        <v>11.773106057845355</v>
      </c>
      <c r="J91">
        <f>D91*SIN(-alfa)+E91*COS(-alfa)+h</f>
        <v>12.46953462927393</v>
      </c>
      <c r="K91">
        <f t="shared" si="3"/>
        <v>4.5498954194205838</v>
      </c>
      <c r="L91">
        <f t="shared" si="4"/>
        <v>3.9564307994961569</v>
      </c>
      <c r="M91">
        <f>L91*dt</f>
        <v>0.19782153997480786</v>
      </c>
      <c r="N91">
        <f>eps*dt</f>
        <v>8.417937871268423E-2</v>
      </c>
      <c r="O91">
        <f>_r*COS(_d90-K91)+I91</f>
        <v>8.8126252231025166</v>
      </c>
      <c r="P91">
        <f>_r*SIN(_d90-K91)+J91</f>
        <v>11.984196368758292</v>
      </c>
      <c r="Z91">
        <f>J91-_r</f>
        <v>9.4695346292739302</v>
      </c>
      <c r="AA91">
        <f>AA90+dt</f>
        <v>2.3499999999999996</v>
      </c>
      <c r="AB91">
        <f>m*g*Z91</f>
        <v>94.695346292739302</v>
      </c>
      <c r="AC91">
        <f>m*F91^2/2+Ik*L91^2/2</f>
        <v>98.616071428571445</v>
      </c>
      <c r="AD91">
        <f t="shared" si="0"/>
        <v>193.31141772131076</v>
      </c>
    </row>
    <row r="92" spans="3:30" x14ac:dyDescent="0.25">
      <c r="C92">
        <f>C91+dt</f>
        <v>2.3999999999999995</v>
      </c>
      <c r="D92">
        <f t="shared" si="8"/>
        <v>14.243150878186169</v>
      </c>
      <c r="E92">
        <f>_r</f>
        <v>3</v>
      </c>
      <c r="F92">
        <f t="shared" si="9"/>
        <v>12.121830534626532</v>
      </c>
      <c r="G92">
        <f>F92*dt</f>
        <v>0.60609152673132671</v>
      </c>
      <c r="H92">
        <f>acc*dt</f>
        <v>0.2525381361380527</v>
      </c>
      <c r="I92">
        <f>D92*COS(-alfa)-E92*SIN(-alfa)</f>
        <v>12.192748914988213</v>
      </c>
      <c r="J92">
        <f>D92*SIN(-alfa)+E92*COS(-alfa)+h</f>
        <v>12.049891772131073</v>
      </c>
      <c r="K92">
        <f t="shared" si="3"/>
        <v>4.7477169593953921</v>
      </c>
      <c r="L92">
        <f t="shared" si="4"/>
        <v>4.0406101782088415</v>
      </c>
      <c r="M92">
        <f>L92*dt</f>
        <v>0.20203050891044208</v>
      </c>
      <c r="N92">
        <f>eps*dt</f>
        <v>8.417937871268423E-2</v>
      </c>
      <c r="O92">
        <f>_r*COS(_d90-K92)+I92</f>
        <v>9.1946208194391605</v>
      </c>
      <c r="P92">
        <f>_r*SIN(_d90-K92)+J92</f>
        <v>12.155853664712362</v>
      </c>
      <c r="Z92">
        <f>J92-_r</f>
        <v>9.0498917721310725</v>
      </c>
      <c r="AA92">
        <f>AA91+dt</f>
        <v>2.3999999999999995</v>
      </c>
      <c r="AB92">
        <f>m*g*Z92</f>
        <v>90.498917721310733</v>
      </c>
      <c r="AC92">
        <f>m*F92^2/2+Ik*L92^2/2</f>
        <v>102.85714285714286</v>
      </c>
      <c r="AD92">
        <f t="shared" si="0"/>
        <v>193.35606057845359</v>
      </c>
    </row>
    <row r="93" spans="3:30" x14ac:dyDescent="0.25">
      <c r="C93">
        <f>C92+dt</f>
        <v>2.4499999999999993</v>
      </c>
      <c r="D93">
        <f t="shared" si="8"/>
        <v>14.849242404917495</v>
      </c>
      <c r="E93">
        <f>_r</f>
        <v>3</v>
      </c>
      <c r="F93">
        <f t="shared" si="9"/>
        <v>12.374368670764586</v>
      </c>
      <c r="G93">
        <f>F93*dt</f>
        <v>0.61871843353822931</v>
      </c>
      <c r="H93">
        <f>acc*dt</f>
        <v>0.2525381361380527</v>
      </c>
      <c r="I93">
        <f>D93*COS(-alfa)-E93*SIN(-alfa)</f>
        <v>12.62132034355964</v>
      </c>
      <c r="J93">
        <f>D93*SIN(-alfa)+E93*COS(-alfa)+h</f>
        <v>11.621320343559645</v>
      </c>
      <c r="K93">
        <f t="shared" si="3"/>
        <v>4.9497474683058345</v>
      </c>
      <c r="L93">
        <f t="shared" si="4"/>
        <v>4.1247895569215256</v>
      </c>
      <c r="M93">
        <f>L93*dt</f>
        <v>0.2062394778460763</v>
      </c>
      <c r="N93">
        <f>eps*dt</f>
        <v>8.417937871268423E-2</v>
      </c>
      <c r="O93">
        <f>_r*COS(_d90-K93)+I93</f>
        <v>9.7054329045030574</v>
      </c>
      <c r="P93">
        <f>_r*SIN(_d90-K93)+J93</f>
        <v>12.326728340928574</v>
      </c>
      <c r="Z93">
        <f>J93-_r</f>
        <v>8.6213203435596455</v>
      </c>
      <c r="AA93">
        <f>AA92+dt</f>
        <v>2.4499999999999993</v>
      </c>
      <c r="AB93">
        <f>m*g*Z93</f>
        <v>86.213203435596455</v>
      </c>
      <c r="AC93">
        <f>m*F93^2/2+Ik*L93^2/2</f>
        <v>107.18750000000001</v>
      </c>
      <c r="AD93">
        <f t="shared" si="0"/>
        <v>193.40070343559648</v>
      </c>
    </row>
    <row r="94" spans="3:30" x14ac:dyDescent="0.25">
      <c r="C94">
        <f>C93+dt</f>
        <v>2.4999999999999991</v>
      </c>
      <c r="D94">
        <f t="shared" si="8"/>
        <v>15.467960838455724</v>
      </c>
      <c r="E94">
        <f>_r</f>
        <v>3</v>
      </c>
      <c r="F94">
        <f t="shared" si="9"/>
        <v>12.626906806902639</v>
      </c>
      <c r="G94">
        <f>F94*dt</f>
        <v>0.63134534034513201</v>
      </c>
      <c r="H94">
        <f>acc*dt</f>
        <v>0.2525381361380527</v>
      </c>
      <c r="I94">
        <f>D94*COS(-alfa)-E94*SIN(-alfa)</f>
        <v>13.05882034355964</v>
      </c>
      <c r="J94">
        <f>D94*SIN(-alfa)+E94*COS(-alfa)+h</f>
        <v>11.183820343559645</v>
      </c>
      <c r="K94">
        <f t="shared" si="3"/>
        <v>5.155986946151911</v>
      </c>
      <c r="L94">
        <f t="shared" si="4"/>
        <v>4.2089689356342097</v>
      </c>
      <c r="M94">
        <f>L94*dt</f>
        <v>0.21044844678171049</v>
      </c>
      <c r="N94">
        <f>eps*dt</f>
        <v>8.417937871268423E-2</v>
      </c>
      <c r="O94">
        <f>_r*COS(_d90-K94)+I94</f>
        <v>10.349180459304783</v>
      </c>
      <c r="P94">
        <f>_r*SIN(_d90-K94)+J94</f>
        <v>12.471396243324522</v>
      </c>
      <c r="Z94">
        <f>J94-_r</f>
        <v>8.1838203435596455</v>
      </c>
      <c r="AA94">
        <f>AA93+dt</f>
        <v>2.4999999999999991</v>
      </c>
      <c r="AB94">
        <f>m*g*Z94</f>
        <v>81.838203435596455</v>
      </c>
      <c r="AC94">
        <f>m*F94^2/2+Ik*L94^2/2</f>
        <v>111.60714285714289</v>
      </c>
      <c r="AD94">
        <f t="shared" si="0"/>
        <v>193.44534629273934</v>
      </c>
    </row>
    <row r="95" spans="3:30" x14ac:dyDescent="0.25">
      <c r="C95">
        <f>C94+dt</f>
        <v>2.5499999999999989</v>
      </c>
      <c r="D95">
        <f t="shared" si="8"/>
        <v>16.099306178800855</v>
      </c>
      <c r="E95">
        <f>_r</f>
        <v>3</v>
      </c>
      <c r="F95">
        <f t="shared" si="9"/>
        <v>12.879444943040692</v>
      </c>
      <c r="G95">
        <f>F95*dt</f>
        <v>0.6439722471520346</v>
      </c>
      <c r="H95">
        <f>acc*dt</f>
        <v>0.2525381361380527</v>
      </c>
      <c r="I95">
        <f>D95*COS(-alfa)-E95*SIN(-alfa)</f>
        <v>13.505248914988211</v>
      </c>
      <c r="J95">
        <f>D95*SIN(-alfa)+E95*COS(-alfa)+h</f>
        <v>10.737391772131076</v>
      </c>
      <c r="K95">
        <f t="shared" si="3"/>
        <v>5.3664353929336217</v>
      </c>
      <c r="L95">
        <f t="shared" si="4"/>
        <v>4.2931483143468938</v>
      </c>
      <c r="M95">
        <f>L95*dt</f>
        <v>0.2146574157173447</v>
      </c>
      <c r="N95">
        <f>eps*dt</f>
        <v>8.417937871268423E-2</v>
      </c>
      <c r="O95">
        <f>_r*COS(_d90-K95)+I95</f>
        <v>11.124363552829088</v>
      </c>
      <c r="P95">
        <f>_r*SIN(_d90-K95)+J95</f>
        <v>12.562599949916947</v>
      </c>
      <c r="Z95">
        <f>J95-_r</f>
        <v>7.7373917721310761</v>
      </c>
      <c r="AA95">
        <f>AA94+dt</f>
        <v>2.5499999999999989</v>
      </c>
      <c r="AB95">
        <f>m*g*Z95</f>
        <v>77.373917721310761</v>
      </c>
      <c r="AC95">
        <f>m*F95^2/2+Ik*L95^2/2</f>
        <v>116.11607142857147</v>
      </c>
      <c r="AD95">
        <f t="shared" si="0"/>
        <v>193.48998914988223</v>
      </c>
    </row>
    <row r="96" spans="3:30" x14ac:dyDescent="0.25">
      <c r="C96">
        <f>C95+dt</f>
        <v>2.5999999999999988</v>
      </c>
      <c r="D96">
        <f t="shared" si="8"/>
        <v>16.743278425952891</v>
      </c>
      <c r="E96">
        <f>_r</f>
        <v>3</v>
      </c>
      <c r="F96">
        <f t="shared" si="9"/>
        <v>13.131983079178745</v>
      </c>
      <c r="G96">
        <f>F96*dt</f>
        <v>0.65659915395893731</v>
      </c>
      <c r="H96">
        <f>acc*dt</f>
        <v>0.2525381361380527</v>
      </c>
      <c r="I96">
        <f>D96*COS(-alfa)-E96*SIN(-alfa)</f>
        <v>13.960606057845355</v>
      </c>
      <c r="J96">
        <f>D96*SIN(-alfa)+E96*COS(-alfa)+h</f>
        <v>10.28203462927393</v>
      </c>
      <c r="K96">
        <f t="shared" si="3"/>
        <v>5.5810928086509666</v>
      </c>
      <c r="L96">
        <f t="shared" si="4"/>
        <v>4.3773276930595779</v>
      </c>
      <c r="M96">
        <f>L96*dt</f>
        <v>0.21886638465297892</v>
      </c>
      <c r="N96">
        <f>eps*dt</f>
        <v>8.417937871268423E-2</v>
      </c>
      <c r="O96">
        <f>_r*COS(_d90-K96)+I96</f>
        <v>12.023155937289085</v>
      </c>
      <c r="P96">
        <f>_r*SIN(_d90-K96)+J96</f>
        <v>12.572512097042713</v>
      </c>
      <c r="Z96">
        <f>J96-_r</f>
        <v>7.2820346292739302</v>
      </c>
      <c r="AA96">
        <f>AA95+dt</f>
        <v>2.5999999999999988</v>
      </c>
      <c r="AB96">
        <f>m*g*Z96</f>
        <v>72.820346292739302</v>
      </c>
      <c r="AC96">
        <f>m*F96^2/2+Ik*L96^2/2</f>
        <v>120.71428571428575</v>
      </c>
      <c r="AD96">
        <f t="shared" si="0"/>
        <v>193.53463200702504</v>
      </c>
    </row>
    <row r="97" spans="3:30" x14ac:dyDescent="0.25">
      <c r="C97">
        <f>C96+dt</f>
        <v>2.6499999999999986</v>
      </c>
      <c r="D97">
        <f t="shared" si="8"/>
        <v>17.399877579911827</v>
      </c>
      <c r="E97">
        <f>_r</f>
        <v>3</v>
      </c>
      <c r="F97">
        <f t="shared" si="9"/>
        <v>13.384521215316799</v>
      </c>
      <c r="G97">
        <f>F97*dt</f>
        <v>0.66922606076584001</v>
      </c>
      <c r="H97">
        <f>acc*dt</f>
        <v>0.2525381361380527</v>
      </c>
      <c r="I97">
        <f>D97*COS(-alfa)-E97*SIN(-alfa)</f>
        <v>14.424891772131069</v>
      </c>
      <c r="J97">
        <f>D97*SIN(-alfa)+E97*COS(-alfa)+h</f>
        <v>9.8177489149882184</v>
      </c>
      <c r="K97">
        <f t="shared" si="3"/>
        <v>5.7999591933039456</v>
      </c>
      <c r="L97">
        <f t="shared" si="4"/>
        <v>4.461507071772262</v>
      </c>
      <c r="M97">
        <f>L97*dt</f>
        <v>0.22307535358861311</v>
      </c>
      <c r="N97">
        <f>eps*dt</f>
        <v>8.417937871268423E-2</v>
      </c>
      <c r="O97">
        <f>_r*COS(_d90-K97)+I97</f>
        <v>13.030976829672968</v>
      </c>
      <c r="P97">
        <f>_r*SIN(_d90-K97)+J97</f>
        <v>12.474250586960594</v>
      </c>
      <c r="Z97">
        <f>J97-_r</f>
        <v>6.8177489149882184</v>
      </c>
      <c r="AA97">
        <f>AA96+dt</f>
        <v>2.6499999999999986</v>
      </c>
      <c r="AB97">
        <f>m*g*Z97</f>
        <v>68.177489149882177</v>
      </c>
      <c r="AC97">
        <f>m*F97^2/2+Ik*L97^2/2</f>
        <v>125.40178571428577</v>
      </c>
      <c r="AD97">
        <f t="shared" si="0"/>
        <v>193.57927486416793</v>
      </c>
    </row>
    <row r="98" spans="3:30" x14ac:dyDescent="0.25">
      <c r="C98">
        <f>C97+dt</f>
        <v>2.6999999999999984</v>
      </c>
      <c r="D98">
        <f t="shared" si="8"/>
        <v>18.069103640677667</v>
      </c>
      <c r="E98">
        <f>_r</f>
        <v>3</v>
      </c>
      <c r="F98">
        <f t="shared" si="9"/>
        <v>13.637059351454852</v>
      </c>
      <c r="G98">
        <f>F98*dt</f>
        <v>0.68185296757274261</v>
      </c>
      <c r="H98">
        <f>acc*dt</f>
        <v>0.2525381361380527</v>
      </c>
      <c r="I98">
        <f>D98*COS(-alfa)-E98*SIN(-alfa)</f>
        <v>14.898106057845355</v>
      </c>
      <c r="J98">
        <f>D98*SIN(-alfa)+E98*COS(-alfa)+h</f>
        <v>9.3445346292739302</v>
      </c>
      <c r="K98">
        <f t="shared" si="3"/>
        <v>6.0230345468925588</v>
      </c>
      <c r="L98">
        <f t="shared" si="4"/>
        <v>4.5456864504849461</v>
      </c>
      <c r="M98">
        <f>L98*dt</f>
        <v>0.22728432252424732</v>
      </c>
      <c r="N98">
        <f>eps*dt</f>
        <v>8.417937871268423E-2</v>
      </c>
      <c r="O98">
        <f>_r*COS(_d90-K98)+I98</f>
        <v>14.12642733124374</v>
      </c>
      <c r="P98">
        <f>_r*SIN(_d90-K98)+J98</f>
        <v>12.243588258117402</v>
      </c>
      <c r="Z98">
        <f>J98-_r</f>
        <v>6.3445346292739302</v>
      </c>
      <c r="AA98">
        <f>AA97+dt</f>
        <v>2.6999999999999984</v>
      </c>
      <c r="AB98">
        <f>m*g*Z98</f>
        <v>63.445346292739302</v>
      </c>
      <c r="AC98">
        <f>m*F98^2/2+Ik*L98^2/2</f>
        <v>130.17857142857147</v>
      </c>
      <c r="AD98">
        <f t="shared" si="0"/>
        <v>193.62391772131076</v>
      </c>
    </row>
    <row r="99" spans="3:30" x14ac:dyDescent="0.25">
      <c r="C99">
        <f>C98+dt</f>
        <v>2.7499999999999982</v>
      </c>
      <c r="D99">
        <f t="shared" ref="D99:D113" si="10">D98+G98</f>
        <v>18.750956608250409</v>
      </c>
      <c r="E99">
        <f>_r</f>
        <v>3</v>
      </c>
      <c r="F99">
        <f t="shared" ref="F99:F113" si="11">F98+H98</f>
        <v>13.889597487592905</v>
      </c>
      <c r="G99">
        <f>F99*dt</f>
        <v>0.69447987437964531</v>
      </c>
      <c r="H99">
        <f>acc*dt</f>
        <v>0.2525381361380527</v>
      </c>
      <c r="I99">
        <f>D99*COS(-alfa)-E99*SIN(-alfa)</f>
        <v>15.380248914988211</v>
      </c>
      <c r="J99">
        <f>D99*SIN(-alfa)+E99*COS(-alfa)+h</f>
        <v>8.8623917721310761</v>
      </c>
      <c r="K99">
        <f t="shared" si="3"/>
        <v>6.2503188694168061</v>
      </c>
      <c r="L99">
        <f t="shared" si="4"/>
        <v>4.6298658291976302</v>
      </c>
      <c r="M99">
        <f>L99*dt</f>
        <v>0.23149329145988151</v>
      </c>
      <c r="N99">
        <f>eps*dt</f>
        <v>8.417937871268423E-2</v>
      </c>
      <c r="O99">
        <f>_r*COS(_d90-K99)+I99</f>
        <v>15.281667351949068</v>
      </c>
      <c r="P99">
        <f>_r*SIN(_d90-K99)+J99</f>
        <v>11.860771613883745</v>
      </c>
      <c r="Z99">
        <f>J99-_r</f>
        <v>5.8623917721310761</v>
      </c>
      <c r="AA99">
        <f>AA98+dt</f>
        <v>2.7499999999999982</v>
      </c>
      <c r="AB99">
        <f>m*g*Z99</f>
        <v>58.623917721310761</v>
      </c>
      <c r="AC99">
        <f>m*F99^2/2+Ik*L99^2/2</f>
        <v>135.04464285714292</v>
      </c>
      <c r="AD99">
        <f t="shared" si="0"/>
        <v>193.66856057845368</v>
      </c>
    </row>
    <row r="100" spans="3:30" x14ac:dyDescent="0.25">
      <c r="C100">
        <f>C99+dt</f>
        <v>2.799999999999998</v>
      </c>
      <c r="D100">
        <f t="shared" si="10"/>
        <v>19.445436482630054</v>
      </c>
      <c r="E100">
        <f>_r</f>
        <v>3</v>
      </c>
      <c r="F100">
        <f t="shared" si="11"/>
        <v>14.142135623730958</v>
      </c>
      <c r="G100">
        <f>F100*dt</f>
        <v>0.70710678118654791</v>
      </c>
      <c r="H100">
        <f>acc*dt</f>
        <v>0.2525381361380527</v>
      </c>
      <c r="I100">
        <f>D100*COS(-alfa)-E100*SIN(-alfa)</f>
        <v>15.87132034355964</v>
      </c>
      <c r="J100">
        <f>D100*SIN(-alfa)+E100*COS(-alfa)+h</f>
        <v>8.3713203435596455</v>
      </c>
      <c r="K100">
        <f t="shared" si="3"/>
        <v>6.4818121608766877</v>
      </c>
      <c r="L100">
        <f t="shared" si="4"/>
        <v>4.7140452079103143</v>
      </c>
      <c r="M100">
        <f>L100*dt</f>
        <v>0.23570226039551573</v>
      </c>
      <c r="N100">
        <f>eps*dt</f>
        <v>8.417937871268423E-2</v>
      </c>
      <c r="O100">
        <f>_r*COS(_d90-K100)+I100</f>
        <v>16.463290450924084</v>
      </c>
      <c r="P100">
        <f>_r*SIN(_d90-K100)+J100</f>
        <v>11.312335711079328</v>
      </c>
      <c r="Z100">
        <f>J100-_r</f>
        <v>5.3713203435596455</v>
      </c>
      <c r="AA100">
        <f>AA99+dt</f>
        <v>2.799999999999998</v>
      </c>
      <c r="AB100">
        <f>m*g*Z100</f>
        <v>53.713203435596455</v>
      </c>
      <c r="AC100">
        <f>m*F100^2/2+Ik*L100^2/2</f>
        <v>140.00000000000009</v>
      </c>
      <c r="AD100">
        <f t="shared" si="0"/>
        <v>193.71320343559654</v>
      </c>
    </row>
    <row r="101" spans="3:30" x14ac:dyDescent="0.25">
      <c r="C101">
        <f>C100+dt</f>
        <v>2.8499999999999979</v>
      </c>
      <c r="D101">
        <f t="shared" si="10"/>
        <v>20.152543263816604</v>
      </c>
      <c r="E101">
        <f>_r</f>
        <v>3</v>
      </c>
      <c r="F101">
        <f t="shared" si="11"/>
        <v>14.394673759869011</v>
      </c>
      <c r="G101">
        <f>F101*dt</f>
        <v>0.71973368799345061</v>
      </c>
      <c r="H101">
        <f>acc*dt</f>
        <v>0.2525381361380527</v>
      </c>
      <c r="I101">
        <f>D101*COS(-alfa)-E101*SIN(-alfa)</f>
        <v>16.371320343559642</v>
      </c>
      <c r="J101">
        <f>D101*SIN(-alfa)+E101*COS(-alfa)+h</f>
        <v>7.8713203435596455</v>
      </c>
      <c r="K101">
        <f t="shared" si="3"/>
        <v>6.7175144212722033</v>
      </c>
      <c r="L101">
        <f t="shared" si="4"/>
        <v>4.7982245866229984</v>
      </c>
      <c r="M101">
        <f>L101*dt</f>
        <v>0.23991122933114994</v>
      </c>
      <c r="N101">
        <f>eps*dt</f>
        <v>8.417937871268423E-2</v>
      </c>
      <c r="O101">
        <f>_r*COS(_d90-K101)+I101</f>
        <v>17.633726044295312</v>
      </c>
      <c r="P101">
        <f>_r*SIN(_d90-K101)+J101</f>
        <v>10.592778013035709</v>
      </c>
      <c r="Z101">
        <f>J101-_r</f>
        <v>4.8713203435596455</v>
      </c>
      <c r="AA101">
        <f>AA100+dt</f>
        <v>2.8499999999999979</v>
      </c>
      <c r="AB101">
        <f>m*g*Z101</f>
        <v>48.713203435596455</v>
      </c>
      <c r="AC101">
        <f>m*F101^2/2+Ik*L101^2/2</f>
        <v>145.04464285714295</v>
      </c>
      <c r="AD101">
        <f t="shared" si="0"/>
        <v>193.7578462927394</v>
      </c>
    </row>
    <row r="102" spans="3:30" x14ac:dyDescent="0.25">
      <c r="C102">
        <f>C101+dt</f>
        <v>2.8999999999999977</v>
      </c>
      <c r="D102">
        <f t="shared" si="10"/>
        <v>20.872276951810054</v>
      </c>
      <c r="E102">
        <f>_r</f>
        <v>3</v>
      </c>
      <c r="F102">
        <f t="shared" si="11"/>
        <v>14.647211896007065</v>
      </c>
      <c r="G102">
        <f>F102*dt</f>
        <v>0.73236059480035332</v>
      </c>
      <c r="H102">
        <f>acc*dt</f>
        <v>0.2525381361380527</v>
      </c>
      <c r="I102">
        <f>D102*COS(-alfa)-E102*SIN(-alfa)</f>
        <v>16.880248914988215</v>
      </c>
      <c r="J102">
        <f>D102*SIN(-alfa)+E102*COS(-alfa)+h</f>
        <v>7.3623917721310725</v>
      </c>
      <c r="K102">
        <f t="shared" si="3"/>
        <v>6.9574256506033532</v>
      </c>
      <c r="L102">
        <f t="shared" si="4"/>
        <v>4.8824039653356825</v>
      </c>
      <c r="M102">
        <f>L102*dt</f>
        <v>0.24412019826678413</v>
      </c>
      <c r="N102">
        <f>eps*dt</f>
        <v>8.417937871268423E-2</v>
      </c>
      <c r="O102">
        <f>_r*COS(_d90-K102)+I102</f>
        <v>18.753161116912</v>
      </c>
      <c r="P102">
        <f>_r*SIN(_d90-K102)+J102</f>
        <v>9.7059360716664997</v>
      </c>
      <c r="Z102">
        <f>J102-_r</f>
        <v>4.3623917721310725</v>
      </c>
      <c r="AA102">
        <f>AA101+dt</f>
        <v>2.8999999999999977</v>
      </c>
      <c r="AB102">
        <f>m*g*Z102</f>
        <v>43.623917721310725</v>
      </c>
      <c r="AC102">
        <f>m*F102^2/2+Ik*L102^2/2</f>
        <v>150.1785714285715</v>
      </c>
      <c r="AD102">
        <f t="shared" si="0"/>
        <v>193.80248914988223</v>
      </c>
    </row>
    <row r="103" spans="3:30" x14ac:dyDescent="0.25">
      <c r="C103">
        <f>C102+dt</f>
        <v>2.9499999999999975</v>
      </c>
      <c r="D103">
        <f t="shared" si="10"/>
        <v>21.604637546610409</v>
      </c>
      <c r="E103">
        <f>_r</f>
        <v>3</v>
      </c>
      <c r="F103">
        <f t="shared" si="11"/>
        <v>14.899750032145118</v>
      </c>
      <c r="G103">
        <f>F103*dt</f>
        <v>0.74498750160725591</v>
      </c>
      <c r="H103">
        <f>acc*dt</f>
        <v>0.2525381361380527</v>
      </c>
      <c r="I103">
        <f>D103*COS(-alfa)-E103*SIN(-alfa)</f>
        <v>17.398106057845361</v>
      </c>
      <c r="J103">
        <f>D103*SIN(-alfa)+E103*COS(-alfa)+h</f>
        <v>6.8445346292739302</v>
      </c>
      <c r="K103">
        <f t="shared" si="3"/>
        <v>7.2015458488701372</v>
      </c>
      <c r="L103">
        <f t="shared" si="4"/>
        <v>4.9665833440483667</v>
      </c>
      <c r="M103">
        <f>L103*dt</f>
        <v>0.24832916720241835</v>
      </c>
      <c r="N103">
        <f>eps*dt</f>
        <v>8.417937871268423E-2</v>
      </c>
      <c r="O103">
        <f>_r*COS(_d90-K103)+I103</f>
        <v>19.781928060965296</v>
      </c>
      <c r="P103">
        <f>_r*SIN(_d90-K103)+J103</f>
        <v>8.6659057220063431</v>
      </c>
      <c r="Z103">
        <f>J103-_r</f>
        <v>3.8445346292739302</v>
      </c>
      <c r="AA103">
        <f>AA102+dt</f>
        <v>2.9499999999999975</v>
      </c>
      <c r="AB103">
        <f>m*g*Z103</f>
        <v>38.445346292739302</v>
      </c>
      <c r="AC103">
        <f>m*F103^2/2+Ik*L103^2/2</f>
        <v>155.40178571428581</v>
      </c>
      <c r="AD103">
        <f t="shared" si="0"/>
        <v>193.8471320070251</v>
      </c>
    </row>
    <row r="104" spans="3:30" x14ac:dyDescent="0.25">
      <c r="C104">
        <f>C103+dt</f>
        <v>2.9999999999999973</v>
      </c>
      <c r="D104">
        <f t="shared" si="10"/>
        <v>22.349625048217664</v>
      </c>
      <c r="E104">
        <f>_r</f>
        <v>3</v>
      </c>
      <c r="F104">
        <f t="shared" si="11"/>
        <v>15.152288168283171</v>
      </c>
      <c r="G104">
        <f>F104*dt</f>
        <v>0.75761440841415861</v>
      </c>
      <c r="H104">
        <f>acc*dt</f>
        <v>0.2525381361380527</v>
      </c>
      <c r="I104">
        <f>D104*COS(-alfa)-E104*SIN(-alfa)</f>
        <v>17.924891772131073</v>
      </c>
      <c r="J104">
        <f>D104*SIN(-alfa)+E104*COS(-alfa)+h</f>
        <v>6.3177489149882149</v>
      </c>
      <c r="K104">
        <f t="shared" si="3"/>
        <v>7.4498750160725553</v>
      </c>
      <c r="L104">
        <f t="shared" si="4"/>
        <v>5.0507627227610508</v>
      </c>
      <c r="M104">
        <f>L104*dt</f>
        <v>0.25253813613805254</v>
      </c>
      <c r="N104">
        <f>eps*dt</f>
        <v>8.417937871268423E-2</v>
      </c>
      <c r="O104">
        <f>_r*COS(_d90-K104)+I104</f>
        <v>20.68325389106149</v>
      </c>
      <c r="P104">
        <f>_r*SIN(_d90-K104)+J104</f>
        <v>7.4973413958262753</v>
      </c>
      <c r="Z104">
        <f>J104-_r</f>
        <v>3.3177489149882149</v>
      </c>
      <c r="AA104">
        <f>AA103+dt</f>
        <v>2.9999999999999973</v>
      </c>
      <c r="AB104">
        <f>m*g*Z104</f>
        <v>33.177489149882149</v>
      </c>
      <c r="AC104">
        <f>m*F104^2/2+Ik*L104^2/2</f>
        <v>160.71428571428581</v>
      </c>
      <c r="AD104">
        <f t="shared" si="0"/>
        <v>193.89177486416796</v>
      </c>
    </row>
    <row r="105" spans="3:30" x14ac:dyDescent="0.25">
      <c r="C105">
        <f>C104+dt</f>
        <v>3.0499999999999972</v>
      </c>
      <c r="D105">
        <f t="shared" si="10"/>
        <v>23.107239456631824</v>
      </c>
      <c r="E105">
        <f>_r</f>
        <v>3</v>
      </c>
      <c r="F105">
        <f t="shared" si="11"/>
        <v>15.404826304421224</v>
      </c>
      <c r="G105">
        <f>F105*dt</f>
        <v>0.77024131522106121</v>
      </c>
      <c r="H105">
        <f>acc*dt</f>
        <v>0.2525381361380527</v>
      </c>
      <c r="I105">
        <f>D105*COS(-alfa)-E105*SIN(-alfa)</f>
        <v>18.460606057845361</v>
      </c>
      <c r="J105">
        <f>D105*SIN(-alfa)+E105*COS(-alfa)+h</f>
        <v>5.7820346292739266</v>
      </c>
      <c r="K105">
        <f t="shared" si="3"/>
        <v>7.7024131522106076</v>
      </c>
      <c r="L105">
        <f t="shared" si="4"/>
        <v>5.1349421014737349</v>
      </c>
      <c r="M105">
        <f>L105*dt</f>
        <v>0.25674710507368675</v>
      </c>
      <c r="N105">
        <f>eps*dt</f>
        <v>8.417937871268423E-2</v>
      </c>
      <c r="O105">
        <f>_r*COS(_d90-K105)+I105</f>
        <v>21.426212470220147</v>
      </c>
      <c r="P105">
        <f>_r*SIN(_d90-K105)+J105</f>
        <v>6.2350010815433539</v>
      </c>
      <c r="Z105">
        <f>J105-_r</f>
        <v>2.7820346292739266</v>
      </c>
      <c r="AA105">
        <f>AA104+dt</f>
        <v>3.0499999999999972</v>
      </c>
      <c r="AB105">
        <f>m*g*Z105</f>
        <v>27.820346292739266</v>
      </c>
      <c r="AC105">
        <f>m*F105^2/2+Ik*L105^2/2</f>
        <v>166.11607142857153</v>
      </c>
      <c r="AD105">
        <f t="shared" si="0"/>
        <v>193.93641772131079</v>
      </c>
    </row>
    <row r="106" spans="3:30" x14ac:dyDescent="0.25">
      <c r="C106">
        <f>C105+dt</f>
        <v>3.099999999999997</v>
      </c>
      <c r="D106">
        <f t="shared" si="10"/>
        <v>23.877480771852884</v>
      </c>
      <c r="E106">
        <f>_r</f>
        <v>3</v>
      </c>
      <c r="F106">
        <f t="shared" si="11"/>
        <v>15.657364440559277</v>
      </c>
      <c r="G106">
        <f>F106*dt</f>
        <v>0.78286822202796391</v>
      </c>
      <c r="H106">
        <f>acc*dt</f>
        <v>0.2525381361380527</v>
      </c>
      <c r="I106">
        <f>D106*COS(-alfa)-E106*SIN(-alfa)</f>
        <v>19.005248914988215</v>
      </c>
      <c r="J106">
        <f>D106*SIN(-alfa)+E106*COS(-alfa)+h</f>
        <v>5.237391772131069</v>
      </c>
      <c r="K106">
        <f t="shared" si="3"/>
        <v>7.9591602572842941</v>
      </c>
      <c r="L106">
        <f t="shared" si="4"/>
        <v>5.219121480186419</v>
      </c>
      <c r="M106">
        <f>L106*dt</f>
        <v>0.26095607400932097</v>
      </c>
      <c r="N106">
        <f>eps*dt</f>
        <v>8.417937871268423E-2</v>
      </c>
      <c r="O106">
        <f>_r*COS(_d90-K106)+I106</f>
        <v>21.988670392627995</v>
      </c>
      <c r="P106">
        <f>_r*SIN(_d90-K106)+J106</f>
        <v>4.9224373520038451</v>
      </c>
      <c r="Z106">
        <f>J106-_r</f>
        <v>2.237391772131069</v>
      </c>
      <c r="AA106">
        <f>AA105+dt</f>
        <v>3.099999999999997</v>
      </c>
      <c r="AB106">
        <f>m*g*Z106</f>
        <v>22.37391772131069</v>
      </c>
      <c r="AC106">
        <f>m*F106^2/2+Ik*L106^2/2</f>
        <v>171.60714285714297</v>
      </c>
      <c r="AD106">
        <f t="shared" si="0"/>
        <v>193.98106057845365</v>
      </c>
    </row>
    <row r="107" spans="3:30" x14ac:dyDescent="0.25">
      <c r="C107">
        <f>C106+dt</f>
        <v>3.1499999999999968</v>
      </c>
      <c r="D107">
        <f t="shared" si="10"/>
        <v>24.660348993880849</v>
      </c>
      <c r="E107">
        <f>_r</f>
        <v>3</v>
      </c>
      <c r="F107">
        <f t="shared" si="11"/>
        <v>15.909902576697331</v>
      </c>
      <c r="G107">
        <f>F107*dt</f>
        <v>0.79549512883486662</v>
      </c>
      <c r="H107">
        <f>acc*dt</f>
        <v>0.2525381361380527</v>
      </c>
      <c r="I107">
        <f>D107*COS(-alfa)-E107*SIN(-alfa)</f>
        <v>19.558820343559645</v>
      </c>
      <c r="J107">
        <f>D107*SIN(-alfa)+E107*COS(-alfa)+h</f>
        <v>4.6838203435596419</v>
      </c>
      <c r="K107">
        <f t="shared" si="3"/>
        <v>8.2201163312936156</v>
      </c>
      <c r="L107">
        <f t="shared" si="4"/>
        <v>5.3033008588991031</v>
      </c>
      <c r="M107">
        <f>L107*dt</f>
        <v>0.26516504294495519</v>
      </c>
      <c r="N107">
        <f>eps*dt</f>
        <v>8.417937871268423E-2</v>
      </c>
      <c r="O107">
        <f>_r*COS(_d90-K107)+I107</f>
        <v>22.359974735012308</v>
      </c>
      <c r="P107">
        <f>_r*SIN(_d90-K107)+J107</f>
        <v>3.6097933070072745</v>
      </c>
      <c r="Z107">
        <f>J107-_r</f>
        <v>1.6838203435596419</v>
      </c>
      <c r="AA107">
        <f>AA106+dt</f>
        <v>3.1499999999999968</v>
      </c>
      <c r="AB107">
        <f>m*g*Z107</f>
        <v>16.838203435596419</v>
      </c>
      <c r="AC107">
        <f>m*F107^2/2+Ik*L107^2/2</f>
        <v>177.18750000000011</v>
      </c>
      <c r="AD107">
        <f t="shared" si="0"/>
        <v>194.02570343559654</v>
      </c>
    </row>
    <row r="108" spans="3:30" x14ac:dyDescent="0.25">
      <c r="C108">
        <f>C107+dt</f>
        <v>3.1999999999999966</v>
      </c>
      <c r="D108">
        <f t="shared" si="10"/>
        <v>25.455844122715714</v>
      </c>
      <c r="E108">
        <f>_r</f>
        <v>3</v>
      </c>
      <c r="F108">
        <f t="shared" si="11"/>
        <v>16.162440712835384</v>
      </c>
      <c r="G108">
        <f>F108*dt</f>
        <v>0.80812203564176921</v>
      </c>
      <c r="H108">
        <f>acc*dt</f>
        <v>0.2525381361380527</v>
      </c>
      <c r="I108">
        <f>D108*COS(-alfa)-E108*SIN(-alfa)</f>
        <v>20.121320343559645</v>
      </c>
      <c r="J108">
        <f>D108*SIN(-alfa)+E108*COS(-alfa)+h</f>
        <v>4.1213203435596419</v>
      </c>
      <c r="K108">
        <f t="shared" si="3"/>
        <v>8.4852813742385713</v>
      </c>
      <c r="L108">
        <f t="shared" si="4"/>
        <v>5.3874802376117872</v>
      </c>
      <c r="M108">
        <f>L108*dt</f>
        <v>0.26937401188058935</v>
      </c>
      <c r="N108">
        <f>eps*dt</f>
        <v>8.417937871268423E-2</v>
      </c>
      <c r="O108">
        <f>_r*COS(_d90-K108)+I108</f>
        <v>22.543103616122046</v>
      </c>
      <c r="P108">
        <f>_r*SIN(_d90-K108)+J108</f>
        <v>2.350736885843812</v>
      </c>
      <c r="Z108">
        <f>J108-_r</f>
        <v>1.1213203435596419</v>
      </c>
      <c r="AA108">
        <f>AA107+dt</f>
        <v>3.1999999999999966</v>
      </c>
      <c r="AB108">
        <f>m*g*Z108</f>
        <v>11.213203435596419</v>
      </c>
      <c r="AC108">
        <f>m*F108^2/2+Ik*L108^2/2</f>
        <v>182.857142857143</v>
      </c>
      <c r="AD108">
        <f t="shared" si="0"/>
        <v>194.07034629273943</v>
      </c>
    </row>
    <row r="109" spans="3:30" x14ac:dyDescent="0.25">
      <c r="C109">
        <f>C108+dt</f>
        <v>3.2499999999999964</v>
      </c>
      <c r="D109">
        <f t="shared" si="10"/>
        <v>26.263966158357483</v>
      </c>
      <c r="E109">
        <f>_r</f>
        <v>3</v>
      </c>
      <c r="F109">
        <f t="shared" si="11"/>
        <v>16.414978848973437</v>
      </c>
      <c r="G109">
        <f>F109*dt</f>
        <v>0.82074894244867191</v>
      </c>
      <c r="H109">
        <f>acc*dt</f>
        <v>0.2525381361380527</v>
      </c>
      <c r="I109">
        <f>D109*COS(-alfa)-E109*SIN(-alfa)</f>
        <v>20.692748914988218</v>
      </c>
      <c r="J109">
        <f>D109*SIN(-alfa)+E109*COS(-alfa)+h</f>
        <v>3.549891772131069</v>
      </c>
      <c r="K109">
        <f t="shared" si="3"/>
        <v>8.7546553861191612</v>
      </c>
      <c r="L109">
        <f t="shared" si="4"/>
        <v>5.4716596163244713</v>
      </c>
      <c r="M109">
        <f>L109*dt</f>
        <v>0.27358298081622356</v>
      </c>
      <c r="N109">
        <f>eps*dt</f>
        <v>8.417937871268423E-2</v>
      </c>
      <c r="O109">
        <f>_r*COS(_d90-K109)+I109</f>
        <v>22.555995092101714</v>
      </c>
      <c r="P109">
        <f>_r*SIN(_d90-K109)+J109</f>
        <v>1.1986551435732498</v>
      </c>
      <c r="Z109">
        <f>J109-_r</f>
        <v>0.54989177213106899</v>
      </c>
      <c r="AA109">
        <f>AA108+dt</f>
        <v>3.2499999999999964</v>
      </c>
      <c r="AB109">
        <f>m*g*Z109</f>
        <v>5.4989177213106899</v>
      </c>
      <c r="AC109">
        <f>m*F109^2/2+Ik*L109^2/2</f>
        <v>188.61607142857156</v>
      </c>
      <c r="AD109">
        <f t="shared" ref="AD109:AD111" si="12">AB109+AC109</f>
        <v>194.11498914988226</v>
      </c>
    </row>
    <row r="110" spans="3:30" x14ac:dyDescent="0.25">
      <c r="C110">
        <f>C109+dt</f>
        <v>3.2999999999999963</v>
      </c>
      <c r="D110">
        <f t="shared" si="10"/>
        <v>27.084715100806154</v>
      </c>
      <c r="E110">
        <f>_r</f>
        <v>3</v>
      </c>
      <c r="F110">
        <f t="shared" si="11"/>
        <v>16.66751698511149</v>
      </c>
      <c r="G110">
        <f>F110*dt</f>
        <v>0.83337584925557451</v>
      </c>
      <c r="H110">
        <f>acc*dt</f>
        <v>0.2525381361380527</v>
      </c>
      <c r="I110">
        <f>D110*COS(-alfa)-E110*SIN(-alfa)</f>
        <v>21.273106057845361</v>
      </c>
      <c r="J110">
        <f>D110*SIN(-alfa)+E110*COS(-alfa)+h</f>
        <v>2.9695346292739266</v>
      </c>
      <c r="K110">
        <f t="shared" ref="K110:K111" si="13">K109+M109</f>
        <v>9.0282383669353852</v>
      </c>
      <c r="L110">
        <f t="shared" ref="L110:L111" si="14">L109+N109</f>
        <v>5.5558389950371554</v>
      </c>
      <c r="M110">
        <f>L110*dt</f>
        <v>0.27779194975185778</v>
      </c>
      <c r="N110">
        <f>eps*dt</f>
        <v>8.417937871268423E-2</v>
      </c>
      <c r="O110">
        <f>_r*COS(_d90-K110)+I110</f>
        <v>22.431792373849401</v>
      </c>
      <c r="P110">
        <f>_r*SIN(_d90-K110)+J110</f>
        <v>0.20232556216226705</v>
      </c>
      <c r="Z110">
        <f>J110-_r</f>
        <v>-3.046537072607336E-2</v>
      </c>
      <c r="AA110">
        <f>AA109+dt</f>
        <v>3.2999999999999963</v>
      </c>
      <c r="AB110">
        <f>m*g*Z110</f>
        <v>-0.3046537072607336</v>
      </c>
      <c r="AC110">
        <f>m*F110^2/2+Ik*L110^2/2</f>
        <v>194.46428571428586</v>
      </c>
      <c r="AD110">
        <f t="shared" si="12"/>
        <v>194.15963200702512</v>
      </c>
    </row>
    <row r="111" spans="3:30" x14ac:dyDescent="0.25">
      <c r="C111">
        <f>C110+dt</f>
        <v>3.3499999999999961</v>
      </c>
      <c r="D111">
        <f t="shared" si="10"/>
        <v>27.918090950061728</v>
      </c>
      <c r="E111">
        <f>_r</f>
        <v>3</v>
      </c>
      <c r="F111">
        <f t="shared" si="11"/>
        <v>16.920055121249543</v>
      </c>
      <c r="G111">
        <f>F111*dt</f>
        <v>0.84600275606247721</v>
      </c>
      <c r="H111">
        <f>acc*dt</f>
        <v>0.2525381361380527</v>
      </c>
      <c r="I111">
        <f>D111*COS(-alfa)-E111*SIN(-alfa)</f>
        <v>21.862391772131076</v>
      </c>
      <c r="J111">
        <f>D111*SIN(-alfa)+E111*COS(-alfa)+h</f>
        <v>2.3802489149882113</v>
      </c>
      <c r="K111">
        <f t="shared" si="13"/>
        <v>9.3060303166872433</v>
      </c>
      <c r="L111">
        <f t="shared" si="14"/>
        <v>5.6400183737498395</v>
      </c>
      <c r="M111">
        <f>L111*dt</f>
        <v>0.282000918687492</v>
      </c>
      <c r="N111">
        <f>eps*dt</f>
        <v>8.417937871268423E-2</v>
      </c>
      <c r="O111">
        <f>_r*COS(_d90-K111)+I111</f>
        <v>22.217798064027548</v>
      </c>
      <c r="P111">
        <f>_r*SIN(_d90-K111)+J111</f>
        <v>-0.59862442365517587</v>
      </c>
      <c r="Z111">
        <f>J111-_r</f>
        <v>-0.61975108501178866</v>
      </c>
      <c r="AA111">
        <f>AA110+dt</f>
        <v>3.3499999999999961</v>
      </c>
      <c r="AB111">
        <f>m*g*Z111</f>
        <v>-6.1975108501178866</v>
      </c>
      <c r="AC111">
        <f>m*F111^2/2+Ik*L111^2/2</f>
        <v>200.40178571428589</v>
      </c>
      <c r="AD111">
        <f t="shared" si="12"/>
        <v>194.20427486416801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BA504F8737C947878B1B160AAEAA1A" ma:contentTypeVersion="3" ma:contentTypeDescription="Utwórz nowy dokument." ma:contentTypeScope="" ma:versionID="7e11c06148bbb7215b66efb8a7f386c7">
  <xsd:schema xmlns:xsd="http://www.w3.org/2001/XMLSchema" xmlns:xs="http://www.w3.org/2001/XMLSchema" xmlns:p="http://schemas.microsoft.com/office/2006/metadata/properties" xmlns:ns2="ba7da543-45a8-4a34-b553-c0a1786a97cb" targetNamespace="http://schemas.microsoft.com/office/2006/metadata/properties" ma:root="true" ma:fieldsID="172314ba9e3910ee240ca2c140a9e7c5" ns2:_="">
    <xsd:import namespace="ba7da543-45a8-4a34-b553-c0a1786a9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a543-45a8-4a34-b553-c0a1786a9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9FF81-5344-423A-BFBA-E43A8A2C2830}"/>
</file>

<file path=customXml/itemProps2.xml><?xml version="1.0" encoding="utf-8"?>
<ds:datastoreItem xmlns:ds="http://schemas.openxmlformats.org/officeDocument/2006/customXml" ds:itemID="{5951EFA9-9A44-469F-B789-BF0552A35220}"/>
</file>

<file path=customXml/itemProps3.xml><?xml version="1.0" encoding="utf-8"?>
<ds:datastoreItem xmlns:ds="http://schemas.openxmlformats.org/officeDocument/2006/customXml" ds:itemID="{C6C763D5-5778-45AD-9E4F-D0F3A9C4B6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_d90</vt:lpstr>
      <vt:lpstr>_r</vt:lpstr>
      <vt:lpstr>acc</vt:lpstr>
      <vt:lpstr>alfa</vt:lpstr>
      <vt:lpstr>beta</vt:lpstr>
      <vt:lpstr>dt</vt:lpstr>
      <vt:lpstr>eps</vt:lpstr>
      <vt:lpstr>g</vt:lpstr>
      <vt:lpstr>h</vt:lpstr>
      <vt:lpstr>Ik</vt:lpstr>
      <vt:lpstr>m</vt:lpstr>
      <vt:lpstr>s</vt:lpstr>
      <vt:lpstr>xc</vt:lpstr>
      <vt:lpstr>yc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Piotr Tronczyk</cp:lastModifiedBy>
  <dcterms:created xsi:type="dcterms:W3CDTF">2023-03-30T12:28:25Z</dcterms:created>
  <dcterms:modified xsi:type="dcterms:W3CDTF">2023-03-30T13:08:25Z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0x01010099BA504F8737C947878B1B160AAEAA1A</vt:lpwstr>
  </property>
</Properties>
</file>