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bc6eb8e58bec84/Bachelor/Norrøn filologi/NOFI250/Python/"/>
    </mc:Choice>
  </mc:AlternateContent>
  <xr:revisionPtr revIDLastSave="74" documentId="13_ncr:1_{6BFB1F16-625F-4368-A048-D696B51B1B7F}" xr6:coauthVersionLast="47" xr6:coauthVersionMax="47" xr10:uidLastSave="{52E6F5A7-112C-41AC-8605-E3814B733036}"/>
  <bookViews>
    <workbookView xWindow="28680" yWindow="-120" windowWidth="19440" windowHeight="14880" activeTab="1" xr2:uid="{21CC4395-F746-4D9E-A457-FA6D3A967EAF}"/>
  </bookViews>
  <sheets>
    <sheet name="Synth" sheetId="8" r:id="rId1"/>
    <sheet name="OOS S" sheetId="1" r:id="rId2"/>
    <sheet name="OOS M" sheetId="2" r:id="rId3"/>
    <sheet name="OOS A" sheetId="3" r:id="rId4"/>
    <sheet name="GQ2" sheetId="4" r:id="rId5"/>
    <sheet name="ESR" sheetId="5" r:id="rId6"/>
    <sheet name="SGT" sheetId="6" r:id="rId7"/>
    <sheet name="NG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8" l="1"/>
  <c r="H44" i="8"/>
  <c r="H43" i="8"/>
  <c r="H33" i="8"/>
  <c r="G43" i="8"/>
  <c r="F43" i="8"/>
  <c r="D43" i="8"/>
  <c r="D41" i="8"/>
  <c r="E43" i="8"/>
  <c r="E42" i="8"/>
  <c r="C43" i="8"/>
  <c r="C41" i="8"/>
  <c r="I37" i="8"/>
  <c r="I36" i="8"/>
  <c r="H38" i="8"/>
  <c r="H37" i="8"/>
  <c r="H36" i="8"/>
  <c r="G38" i="8"/>
  <c r="G37" i="8"/>
  <c r="G36" i="8"/>
  <c r="F38" i="8"/>
  <c r="F37" i="8"/>
  <c r="F36" i="8"/>
  <c r="E38" i="8"/>
  <c r="E37" i="8"/>
  <c r="E36" i="8"/>
  <c r="D38" i="8"/>
  <c r="D37" i="8"/>
  <c r="D36" i="8"/>
  <c r="C38" i="8"/>
  <c r="C37" i="8"/>
  <c r="C36" i="8"/>
  <c r="I32" i="8"/>
  <c r="I31" i="8"/>
  <c r="I30" i="8"/>
  <c r="H32" i="8"/>
  <c r="H31" i="8"/>
  <c r="H30" i="8"/>
  <c r="G31" i="8"/>
  <c r="G30" i="8"/>
  <c r="F31" i="8"/>
  <c r="F30" i="8"/>
  <c r="E31" i="8"/>
  <c r="E30" i="8"/>
  <c r="D31" i="8"/>
  <c r="D30" i="8"/>
  <c r="C31" i="8"/>
  <c r="C30" i="8"/>
  <c r="J24" i="8"/>
  <c r="V24" i="8"/>
  <c r="F4" i="8"/>
  <c r="L4" i="8"/>
  <c r="R4" i="8"/>
  <c r="X4" i="8"/>
  <c r="AD4" i="8"/>
  <c r="AJ4" i="8"/>
  <c r="AP4" i="8"/>
  <c r="F5" i="8"/>
  <c r="L5" i="8"/>
  <c r="R5" i="8"/>
  <c r="X5" i="8"/>
  <c r="AD5" i="8"/>
  <c r="AJ5" i="8"/>
  <c r="AP5" i="8"/>
  <c r="F6" i="8"/>
  <c r="L6" i="8"/>
  <c r="R6" i="8"/>
  <c r="X6" i="8"/>
  <c r="AD6" i="8"/>
  <c r="AJ6" i="8"/>
  <c r="AP6" i="8"/>
  <c r="F7" i="8"/>
  <c r="L7" i="8"/>
  <c r="R7" i="8"/>
  <c r="X7" i="8"/>
  <c r="AD7" i="8"/>
  <c r="AJ7" i="8"/>
  <c r="AP7" i="8"/>
  <c r="F8" i="8"/>
  <c r="L8" i="8"/>
  <c r="O8" i="8"/>
  <c r="O15" i="8" s="1"/>
  <c r="P8" i="8"/>
  <c r="P14" i="8" s="1"/>
  <c r="Q8" i="8"/>
  <c r="Q14" i="8" s="1"/>
  <c r="K22" i="8" s="1"/>
  <c r="U8" i="8"/>
  <c r="U14" i="8" s="1"/>
  <c r="V8" i="8"/>
  <c r="V14" i="8" s="1"/>
  <c r="W8" i="8"/>
  <c r="W17" i="8" s="1"/>
  <c r="AA8" i="8"/>
  <c r="AA15" i="8" s="1"/>
  <c r="AB8" i="8"/>
  <c r="AB15" i="8" s="1"/>
  <c r="AC8" i="8"/>
  <c r="AC17" i="8" s="1"/>
  <c r="AJ8" i="8"/>
  <c r="AM8" i="8"/>
  <c r="AM17" i="8" s="1"/>
  <c r="AN8" i="8"/>
  <c r="AN15" i="8" s="1"/>
  <c r="AO8" i="8"/>
  <c r="AO17" i="8" s="1"/>
  <c r="C9" i="8"/>
  <c r="C14" i="8" s="1"/>
  <c r="D9" i="8"/>
  <c r="D16" i="8" s="1"/>
  <c r="E9" i="8"/>
  <c r="E18" i="8" s="1"/>
  <c r="I9" i="8"/>
  <c r="I14" i="8" s="1"/>
  <c r="J9" i="8"/>
  <c r="J15" i="8" s="1"/>
  <c r="K9" i="8"/>
  <c r="K18" i="8" s="1"/>
  <c r="AG9" i="8"/>
  <c r="AG17" i="8" s="1"/>
  <c r="U25" i="8" s="1"/>
  <c r="AH9" i="8"/>
  <c r="AH16" i="8" s="1"/>
  <c r="AI9" i="8"/>
  <c r="AI17" i="8" s="1"/>
  <c r="F7" i="7"/>
  <c r="F6" i="7"/>
  <c r="F5" i="7"/>
  <c r="F4" i="7"/>
  <c r="F8" i="7"/>
  <c r="F3" i="7"/>
  <c r="C8" i="7"/>
  <c r="D8" i="7"/>
  <c r="E8" i="7"/>
  <c r="F4" i="6"/>
  <c r="F5" i="6"/>
  <c r="F7" i="6" s="1"/>
  <c r="F6" i="6"/>
  <c r="F3" i="6"/>
  <c r="C7" i="6"/>
  <c r="D7" i="6"/>
  <c r="E7" i="6"/>
  <c r="F4" i="5"/>
  <c r="F5" i="5"/>
  <c r="F6" i="5"/>
  <c r="F3" i="5"/>
  <c r="C7" i="5"/>
  <c r="D7" i="5"/>
  <c r="E7" i="5"/>
  <c r="F7" i="5"/>
  <c r="F4" i="4"/>
  <c r="F5" i="4"/>
  <c r="F6" i="4"/>
  <c r="F7" i="4"/>
  <c r="F3" i="4"/>
  <c r="C8" i="4"/>
  <c r="D8" i="4"/>
  <c r="E8" i="4"/>
  <c r="F8" i="4"/>
  <c r="F4" i="3"/>
  <c r="F5" i="3"/>
  <c r="F7" i="3" s="1"/>
  <c r="F6" i="3"/>
  <c r="F3" i="3"/>
  <c r="C7" i="3"/>
  <c r="D7" i="3"/>
  <c r="E7" i="3"/>
  <c r="F4" i="2"/>
  <c r="F5" i="2"/>
  <c r="F6" i="2"/>
  <c r="F3" i="2"/>
  <c r="F7" i="2" s="1"/>
  <c r="C7" i="2"/>
  <c r="D7" i="2"/>
  <c r="E7" i="2"/>
  <c r="F4" i="1"/>
  <c r="F5" i="1"/>
  <c r="F6" i="1"/>
  <c r="F7" i="1"/>
  <c r="F3" i="1"/>
  <c r="D8" i="1"/>
  <c r="C8" i="1"/>
  <c r="E8" i="1"/>
  <c r="F8" i="1"/>
  <c r="K15" i="8" l="1"/>
  <c r="K23" i="8" s="1"/>
  <c r="Q17" i="8"/>
  <c r="K25" i="8" s="1"/>
  <c r="AI18" i="8"/>
  <c r="W26" i="8" s="1"/>
  <c r="D17" i="8"/>
  <c r="AN14" i="8"/>
  <c r="D15" i="8"/>
  <c r="E14" i="8"/>
  <c r="D14" i="8"/>
  <c r="C15" i="8"/>
  <c r="P16" i="8"/>
  <c r="U15" i="8"/>
  <c r="AJ9" i="8"/>
  <c r="P15" i="8"/>
  <c r="J23" i="8" s="1"/>
  <c r="R8" i="8"/>
  <c r="V15" i="8"/>
  <c r="V16" i="8"/>
  <c r="AM16" i="8"/>
  <c r="AM15" i="8"/>
  <c r="AM14" i="8"/>
  <c r="AH15" i="8"/>
  <c r="O14" i="8"/>
  <c r="I22" i="8" s="1"/>
  <c r="AG15" i="8"/>
  <c r="AG18" i="8"/>
  <c r="U26" i="8" s="1"/>
  <c r="AD8" i="8"/>
  <c r="F9" i="8"/>
  <c r="AP8" i="8"/>
  <c r="X8" i="8"/>
  <c r="L9" i="8"/>
  <c r="W25" i="8"/>
  <c r="AH14" i="8"/>
  <c r="AG14" i="8"/>
  <c r="AB14" i="8"/>
  <c r="AA14" i="8"/>
  <c r="J16" i="8"/>
  <c r="J14" i="8"/>
  <c r="J22" i="8" s="1"/>
  <c r="J17" i="8"/>
  <c r="AB16" i="8"/>
  <c r="I15" i="8"/>
  <c r="I23" i="8" s="1"/>
  <c r="U23" i="8" l="1"/>
  <c r="U22" i="8"/>
  <c r="V23" i="8"/>
  <c r="V22" i="8"/>
</calcChain>
</file>

<file path=xl/sharedStrings.xml><?xml version="1.0" encoding="utf-8"?>
<sst xmlns="http://schemas.openxmlformats.org/spreadsheetml/2006/main" count="3238" uniqueCount="1650">
  <si>
    <t>Representation</t>
  </si>
  <si>
    <t>v</t>
  </si>
  <si>
    <t>vinðum</t>
  </si>
  <si>
    <t>vinðu’</t>
  </si>
  <si>
    <t>vá</t>
  </si>
  <si>
    <t>va</t>
  </si>
  <si>
    <t>vartu</t>
  </si>
  <si>
    <t>v’tu</t>
  </si>
  <si>
    <t>fjǫrvi</t>
  </si>
  <si>
    <t>fiorvi</t>
  </si>
  <si>
    <t>við</t>
  </si>
  <si>
    <t>v’</t>
  </si>
  <si>
    <t>vér</t>
  </si>
  <si>
    <t>var</t>
  </si>
  <si>
    <t>verðr</t>
  </si>
  <si>
    <t>v’ðr</t>
  </si>
  <si>
    <t>víg</t>
  </si>
  <si>
    <t>vig</t>
  </si>
  <si>
    <t>veslar</t>
  </si>
  <si>
    <t>vesælar</t>
  </si>
  <si>
    <t>trǫnuvágum</t>
  </si>
  <si>
    <t>trỏnuvagu’</t>
  </si>
  <si>
    <t>hví</t>
  </si>
  <si>
    <t>hvi</t>
  </si>
  <si>
    <t>váru</t>
  </si>
  <si>
    <t>voru</t>
  </si>
  <si>
    <t>hjǫrvarð</t>
  </si>
  <si>
    <t>hiorv’ð</t>
  </si>
  <si>
    <t>vit</t>
  </si>
  <si>
    <t>sævið</t>
  </si>
  <si>
    <t>sęvið</t>
  </si>
  <si>
    <t>vesall</t>
  </si>
  <si>
    <t>vęsæll</t>
  </si>
  <si>
    <t>væri</t>
  </si>
  <si>
    <t>v’i</t>
  </si>
  <si>
    <t>velli</t>
  </si>
  <si>
    <t>verit</t>
  </si>
  <si>
    <t>v’it</t>
  </si>
  <si>
    <t>verða</t>
  </si>
  <si>
    <t>v’ða</t>
  </si>
  <si>
    <t>kvað</t>
  </si>
  <si>
    <t>þvíat</t>
  </si>
  <si>
    <t>u</t>
  </si>
  <si>
    <t>quað</t>
  </si>
  <si>
    <t>uartu</t>
  </si>
  <si>
    <t>u’tu</t>
  </si>
  <si>
    <t>allvalds</t>
  </si>
  <si>
    <t>alluallz</t>
  </si>
  <si>
    <t>svelta</t>
  </si>
  <si>
    <t>suellta</t>
  </si>
  <si>
    <t>hvárum</t>
  </si>
  <si>
    <t>huáru’</t>
  </si>
  <si>
    <t>tveim</t>
  </si>
  <si>
    <t>tuei’</t>
  </si>
  <si>
    <t>vanr</t>
  </si>
  <si>
    <t>uanr</t>
  </si>
  <si>
    <t>akvitánum</t>
  </si>
  <si>
    <t>akuitanu’</t>
  </si>
  <si>
    <t>sverð</t>
  </si>
  <si>
    <t>su’ð</t>
  </si>
  <si>
    <t>vár</t>
  </si>
  <si>
    <t>uar</t>
  </si>
  <si>
    <t>tysvar</t>
  </si>
  <si>
    <t>tysuar</t>
  </si>
  <si>
    <t>svaft</t>
  </si>
  <si>
    <t>suaft</t>
  </si>
  <si>
    <t>þvínæst</t>
  </si>
  <si>
    <t>þuinæst</t>
  </si>
  <si>
    <t>þvegnar</t>
  </si>
  <si>
    <t>þuegn’</t>
  </si>
  <si>
    <t>vestr</t>
  </si>
  <si>
    <t>uestr</t>
  </si>
  <si>
    <t>kveðit</t>
  </si>
  <si>
    <t>queðit</t>
  </si>
  <si>
    <t>hvǫss</t>
  </si>
  <si>
    <t>huauss</t>
  </si>
  <si>
    <t>kveða</t>
  </si>
  <si>
    <t>queða</t>
  </si>
  <si>
    <t>kveðr</t>
  </si>
  <si>
    <t>queðr</t>
  </si>
  <si>
    <t>svá</t>
  </si>
  <si>
    <t>sua</t>
  </si>
  <si>
    <t>vakða</t>
  </si>
  <si>
    <t>uakta</t>
  </si>
  <si>
    <t>svíaskerjum</t>
  </si>
  <si>
    <t>suiask’iu’</t>
  </si>
  <si>
    <t>sverðum</t>
  </si>
  <si>
    <t>su’ðu’</t>
  </si>
  <si>
    <t>hvar</t>
  </si>
  <si>
    <t>huar</t>
  </si>
  <si>
    <t>hvǫssum</t>
  </si>
  <si>
    <t>huaussu’</t>
  </si>
  <si>
    <t>hvergi</t>
  </si>
  <si>
    <t>hu’gi</t>
  </si>
  <si>
    <t>sveit</t>
  </si>
  <si>
    <t>sueit</t>
  </si>
  <si>
    <t>sverði</t>
  </si>
  <si>
    <t>su’ði</t>
  </si>
  <si>
    <t>hvargi</t>
  </si>
  <si>
    <t>svía</t>
  </si>
  <si>
    <t>suia</t>
  </si>
  <si>
    <t>fiỏʼrvi</t>
  </si>
  <si>
    <t>hǫggvinn</t>
  </si>
  <si>
    <t>haugguin’</t>
  </si>
  <si>
    <t>tveimr</t>
  </si>
  <si>
    <t>tveir</t>
  </si>
  <si>
    <t>klauftu</t>
  </si>
  <si>
    <t>orrostu</t>
  </si>
  <si>
    <t>skyrtur</t>
  </si>
  <si>
    <t>guðr</t>
  </si>
  <si>
    <t>nú</t>
  </si>
  <si>
    <t>nu</t>
  </si>
  <si>
    <t>létum</t>
  </si>
  <si>
    <t>letu’</t>
  </si>
  <si>
    <t>þú</t>
  </si>
  <si>
    <t>þu</t>
  </si>
  <si>
    <t>bygðum</t>
  </si>
  <si>
    <t>bygðu’</t>
  </si>
  <si>
    <t>hornum</t>
  </si>
  <si>
    <t>hornu’</t>
  </si>
  <si>
    <t>upp</t>
  </si>
  <si>
    <t>skuluð</t>
  </si>
  <si>
    <t>skoluð</t>
  </si>
  <si>
    <t>mínum</t>
  </si>
  <si>
    <t>minu’</t>
  </si>
  <si>
    <t>sessunautar</t>
  </si>
  <si>
    <t>sessunaut’</t>
  </si>
  <si>
    <t>harðsnúinn</t>
  </si>
  <si>
    <t>harðsnuin’</t>
  </si>
  <si>
    <t>huglausum</t>
  </si>
  <si>
    <t>huglausu’</t>
  </si>
  <si>
    <t>hugar</t>
  </si>
  <si>
    <t>út</t>
  </si>
  <si>
    <t>ut</t>
  </si>
  <si>
    <t>full</t>
  </si>
  <si>
    <t>ruðum</t>
  </si>
  <si>
    <t>ruðu’</t>
  </si>
  <si>
    <t>fellu</t>
  </si>
  <si>
    <t>láttu</t>
  </si>
  <si>
    <t>lattu</t>
  </si>
  <si>
    <t>unnum</t>
  </si>
  <si>
    <t>un’u’</t>
  </si>
  <si>
    <t>félǫgum</t>
  </si>
  <si>
    <t>felỏgu’</t>
  </si>
  <si>
    <t>háðum</t>
  </si>
  <si>
    <t>haðu’</t>
  </si>
  <si>
    <t>und</t>
  </si>
  <si>
    <t>un’d</t>
  </si>
  <si>
    <t>hǫfðum</t>
  </si>
  <si>
    <t>hỏfðu’</t>
  </si>
  <si>
    <t>knáttum</t>
  </si>
  <si>
    <t>knattu’</t>
  </si>
  <si>
    <t>hrukku</t>
  </si>
  <si>
    <t>hrucku</t>
  </si>
  <si>
    <t>næmðum</t>
  </si>
  <si>
    <t>næmðu’</t>
  </si>
  <si>
    <t>drukknir</t>
  </si>
  <si>
    <t>druckn’</t>
  </si>
  <si>
    <t>selund</t>
  </si>
  <si>
    <t>sælun’d</t>
  </si>
  <si>
    <t>skauð</t>
  </si>
  <si>
    <t>suðr</t>
  </si>
  <si>
    <t>kníðu</t>
  </si>
  <si>
    <t>kniðu</t>
  </si>
  <si>
    <t>óðum</t>
  </si>
  <si>
    <t>oðu’</t>
  </si>
  <si>
    <t>guldum</t>
  </si>
  <si>
    <t>gulldu’</t>
  </si>
  <si>
    <t>urðu</t>
  </si>
  <si>
    <t>elfarsund</t>
  </si>
  <si>
    <t>eluarsun’d</t>
  </si>
  <si>
    <t>trauðastr</t>
  </si>
  <si>
    <t>trauðaztr</t>
  </si>
  <si>
    <t>flugar</t>
  </si>
  <si>
    <t>flug’</t>
  </si>
  <si>
    <t>skipum</t>
  </si>
  <si>
    <t>skipu’</t>
  </si>
  <si>
    <t>lifðum</t>
  </si>
  <si>
    <t>lifðu’</t>
  </si>
  <si>
    <t>hǫggum</t>
  </si>
  <si>
    <t>hauɢu’</t>
  </si>
  <si>
    <t>skiptum</t>
  </si>
  <si>
    <t>skiptu’</t>
  </si>
  <si>
    <t>saztu</t>
  </si>
  <si>
    <t>gautland</t>
  </si>
  <si>
    <t>gautl’d</t>
  </si>
  <si>
    <t>hug</t>
  </si>
  <si>
    <t>gárungr</t>
  </si>
  <si>
    <t>garungr</t>
  </si>
  <si>
    <t>drukku</t>
  </si>
  <si>
    <t>drucku</t>
  </si>
  <si>
    <t>hornunum</t>
  </si>
  <si>
    <t>hornunu’</t>
  </si>
  <si>
    <t>munuð</t>
  </si>
  <si>
    <t>hugumstóra</t>
  </si>
  <si>
    <t>hugu’stora</t>
  </si>
  <si>
    <t>forðum</t>
  </si>
  <si>
    <t>forðu’</t>
  </si>
  <si>
    <t>fylgðu</t>
  </si>
  <si>
    <t>úti</t>
  </si>
  <si>
    <t>uti</t>
  </si>
  <si>
    <t>munu</t>
  </si>
  <si>
    <t>látum</t>
  </si>
  <si>
    <t>latu’</t>
  </si>
  <si>
    <t>sigurðr</t>
  </si>
  <si>
    <t>serkjum</t>
  </si>
  <si>
    <t>hruðum</t>
  </si>
  <si>
    <t>ǫnnur</t>
  </si>
  <si>
    <t>ásmund</t>
  </si>
  <si>
    <t>o</t>
  </si>
  <si>
    <t>brynjur</t>
  </si>
  <si>
    <t>brynior</t>
  </si>
  <si>
    <t>hábrynjuð</t>
  </si>
  <si>
    <t>habryniott</t>
  </si>
  <si>
    <t>hléseyju</t>
  </si>
  <si>
    <t>hleseyio</t>
  </si>
  <si>
    <t>létu</t>
  </si>
  <si>
    <t>leto</t>
  </si>
  <si>
    <t>sámseyju</t>
  </si>
  <si>
    <t>samseyio</t>
  </si>
  <si>
    <t>vt</t>
  </si>
  <si>
    <t>úlfsfjalli</t>
  </si>
  <si>
    <t>vlfsfialli</t>
  </si>
  <si>
    <t>um</t>
  </si>
  <si>
    <t>úfœrir</t>
  </si>
  <si>
    <t>vf’ir</t>
  </si>
  <si>
    <t>konungs</t>
  </si>
  <si>
    <t>hǫrðu</t>
  </si>
  <si>
    <t>haurðo</t>
  </si>
  <si>
    <t>ỏ</t>
  </si>
  <si>
    <t>blæju</t>
  </si>
  <si>
    <t>blęiỏ</t>
  </si>
  <si>
    <t>skyldum</t>
  </si>
  <si>
    <t>deildu</t>
  </si>
  <si>
    <t>ǫllum</t>
  </si>
  <si>
    <t>f</t>
  </si>
  <si>
    <t>af</t>
  </si>
  <si>
    <t>sjólfr</t>
  </si>
  <si>
    <t>siolfr</t>
  </si>
  <si>
    <t>síolfr</t>
  </si>
  <si>
    <t>soðgólfi</t>
  </si>
  <si>
    <t>soðgolfi</t>
  </si>
  <si>
    <t>hefir</t>
  </si>
  <si>
    <t>hef’</t>
  </si>
  <si>
    <t>of</t>
  </si>
  <si>
    <t>atalsfjalli</t>
  </si>
  <si>
    <t>atalsfialli</t>
  </si>
  <si>
    <t>kálfs</t>
  </si>
  <si>
    <t>kalfs</t>
  </si>
  <si>
    <t>álfr</t>
  </si>
  <si>
    <t>alfr</t>
  </si>
  <si>
    <t>hálfdani</t>
  </si>
  <si>
    <t>halfdani</t>
  </si>
  <si>
    <t>sjálfr</t>
  </si>
  <si>
    <t>sialfr</t>
  </si>
  <si>
    <t>reifir</t>
  </si>
  <si>
    <t>reif’</t>
  </si>
  <si>
    <t>eyþjófsbani</t>
  </si>
  <si>
    <t>eyþiofsbani</t>
  </si>
  <si>
    <t>hafða</t>
  </si>
  <si>
    <t>sjólf</t>
  </si>
  <si>
    <t>siolf</t>
  </si>
  <si>
    <t>hǿfir</t>
  </si>
  <si>
    <t>hęf’</t>
  </si>
  <si>
    <t>ef</t>
  </si>
  <si>
    <t>hálfdan</t>
  </si>
  <si>
    <t>halfdan</t>
  </si>
  <si>
    <t>hefi</t>
  </si>
  <si>
    <t>óþarfr</t>
  </si>
  <si>
    <t>oþarfr</t>
  </si>
  <si>
    <t>Total</t>
  </si>
  <si>
    <t>v_norm</t>
  </si>
  <si>
    <t>v_un</t>
  </si>
  <si>
    <t>v_cnt</t>
  </si>
  <si>
    <t>u_norm</t>
  </si>
  <si>
    <t>u_un</t>
  </si>
  <si>
    <t>u_cnt</t>
  </si>
  <si>
    <t>f_norm</t>
  </si>
  <si>
    <t>f_un</t>
  </si>
  <si>
    <t>f_cnt</t>
  </si>
  <si>
    <t>óvinum</t>
  </si>
  <si>
    <t>ouínu’</t>
  </si>
  <si>
    <t>kuað</t>
  </si>
  <si>
    <t>tueímr</t>
  </si>
  <si>
    <t>tuei’r</t>
  </si>
  <si>
    <t>odvarfs</t>
  </si>
  <si>
    <t>oduarfs</t>
  </si>
  <si>
    <t>fjörvi</t>
  </si>
  <si>
    <t>fioruí</t>
  </si>
  <si>
    <t>fiorui</t>
  </si>
  <si>
    <t>huor’</t>
  </si>
  <si>
    <t>svíra</t>
  </si>
  <si>
    <t>suira</t>
  </si>
  <si>
    <t>ölvi</t>
  </si>
  <si>
    <t>ꜷlui</t>
  </si>
  <si>
    <t>kveðskapr</t>
  </si>
  <si>
    <t>kuedsk’pr</t>
  </si>
  <si>
    <t>tueir</t>
  </si>
  <si>
    <t>hvárutveggja</t>
  </si>
  <si>
    <t>hu’otueɢia</t>
  </si>
  <si>
    <t>hjörva</t>
  </si>
  <si>
    <t>híorua</t>
  </si>
  <si>
    <t>öndvegis</t>
  </si>
  <si>
    <t>ꜷnduegis</t>
  </si>
  <si>
    <t>vǫ</t>
  </si>
  <si>
    <t>vo</t>
  </si>
  <si>
    <t>vísu</t>
  </si>
  <si>
    <t>visv</t>
  </si>
  <si>
    <t>v’ttu</t>
  </si>
  <si>
    <t>v’t’u</t>
  </si>
  <si>
    <t>v’t’v</t>
  </si>
  <si>
    <t>allvalz</t>
  </si>
  <si>
    <t>verka</t>
  </si>
  <si>
    <t>v’ka</t>
  </si>
  <si>
    <t>va’r</t>
  </si>
  <si>
    <t>sv’d</t>
  </si>
  <si>
    <t>sv’du’</t>
  </si>
  <si>
    <t>tysv’</t>
  </si>
  <si>
    <t>sva</t>
  </si>
  <si>
    <t>trönuvágum</t>
  </si>
  <si>
    <t>t’unuvogu’</t>
  </si>
  <si>
    <t>hjörvarð</t>
  </si>
  <si>
    <t>hiorv’d</t>
  </si>
  <si>
    <t>vesal</t>
  </si>
  <si>
    <t>v’dr</t>
  </si>
  <si>
    <t>kveðskapnum</t>
  </si>
  <si>
    <t>kvedskapnu’</t>
  </si>
  <si>
    <t>sv’di</t>
  </si>
  <si>
    <t>hv’gi</t>
  </si>
  <si>
    <t>várar</t>
  </si>
  <si>
    <t>vor’</t>
  </si>
  <si>
    <t>akvitánja</t>
  </si>
  <si>
    <t>því</t>
  </si>
  <si>
    <t>komtu</t>
  </si>
  <si>
    <t>ko’tu</t>
  </si>
  <si>
    <t>skyrtu’</t>
  </si>
  <si>
    <t>gudr</t>
  </si>
  <si>
    <t>up’</t>
  </si>
  <si>
    <t>sessunꜷtt’</t>
  </si>
  <si>
    <t>hardsnuíɴ</t>
  </si>
  <si>
    <t>huglꜷsu’</t>
  </si>
  <si>
    <t>hug’</t>
  </si>
  <si>
    <t>ölmusu</t>
  </si>
  <si>
    <t>olmusv</t>
  </si>
  <si>
    <t>vn’u’</t>
  </si>
  <si>
    <t>hunding</t>
  </si>
  <si>
    <t>hundi’g</t>
  </si>
  <si>
    <t>börðumz</t>
  </si>
  <si>
    <t>bardu’z</t>
  </si>
  <si>
    <t>hadu’</t>
  </si>
  <si>
    <t>höfðum</t>
  </si>
  <si>
    <t>hꜷfdu’</t>
  </si>
  <si>
    <t>knádum</t>
  </si>
  <si>
    <t>knadu’</t>
  </si>
  <si>
    <t>hrꜷkku</t>
  </si>
  <si>
    <t>ráðum</t>
  </si>
  <si>
    <t>rꜷdu’</t>
  </si>
  <si>
    <t>námum</t>
  </si>
  <si>
    <t>namu’</t>
  </si>
  <si>
    <t>skeiðum</t>
  </si>
  <si>
    <t>skeidu’</t>
  </si>
  <si>
    <t>skud</t>
  </si>
  <si>
    <t>báðum</t>
  </si>
  <si>
    <t>badu’</t>
  </si>
  <si>
    <t>hornun’</t>
  </si>
  <si>
    <t>sudr</t>
  </si>
  <si>
    <t>knúðu</t>
  </si>
  <si>
    <t>knudv</t>
  </si>
  <si>
    <t>odu’</t>
  </si>
  <si>
    <t>urdu</t>
  </si>
  <si>
    <t>níu</t>
  </si>
  <si>
    <t>sæund</t>
  </si>
  <si>
    <t>sínum</t>
  </si>
  <si>
    <t>sinu’</t>
  </si>
  <si>
    <t>munð</t>
  </si>
  <si>
    <t>hvgu’stora</t>
  </si>
  <si>
    <t>skyldu’</t>
  </si>
  <si>
    <t>fúss</t>
  </si>
  <si>
    <t>fuss</t>
  </si>
  <si>
    <t>öllum</t>
  </si>
  <si>
    <t>ollu’</t>
  </si>
  <si>
    <t>fordu’</t>
  </si>
  <si>
    <t>fylgdu</t>
  </si>
  <si>
    <t>konungr</t>
  </si>
  <si>
    <t>nv</t>
  </si>
  <si>
    <t>vp’</t>
  </si>
  <si>
    <t>undir</t>
  </si>
  <si>
    <t>vnd’</t>
  </si>
  <si>
    <t>hꜷfdv’</t>
  </si>
  <si>
    <t>rꜷdv’</t>
  </si>
  <si>
    <t>sunda</t>
  </si>
  <si>
    <t>svnda</t>
  </si>
  <si>
    <t>lékum</t>
  </si>
  <si>
    <t>lekv’</t>
  </si>
  <si>
    <t>hörðu</t>
  </si>
  <si>
    <t>hꜷrdv</t>
  </si>
  <si>
    <t>hössum</t>
  </si>
  <si>
    <t>hꜷssv’</t>
  </si>
  <si>
    <t>lifdv’</t>
  </si>
  <si>
    <t>hǫllunni</t>
  </si>
  <si>
    <t>hꜷllv’ní</t>
  </si>
  <si>
    <t>vti</t>
  </si>
  <si>
    <t>bæjum</t>
  </si>
  <si>
    <t>hjuggum</t>
  </si>
  <si>
    <t>hioɢu’</t>
  </si>
  <si>
    <t>sælundi</t>
  </si>
  <si>
    <t>höggum</t>
  </si>
  <si>
    <t>s’lot</t>
  </si>
  <si>
    <t>skjöldu</t>
  </si>
  <si>
    <t>deilldv</t>
  </si>
  <si>
    <t>eru</t>
  </si>
  <si>
    <t>e’o</t>
  </si>
  <si>
    <t>syolfr</t>
  </si>
  <si>
    <t>sjólfi</t>
  </si>
  <si>
    <t>syolfi</t>
  </si>
  <si>
    <t>sodgolfi</t>
  </si>
  <si>
    <t>yngsfjalli</t>
  </si>
  <si>
    <t>yngsfialli</t>
  </si>
  <si>
    <t>hafan</t>
  </si>
  <si>
    <t>hafa’</t>
  </si>
  <si>
    <t>álf</t>
  </si>
  <si>
    <t>alf</t>
  </si>
  <si>
    <t>skýfðar</t>
  </si>
  <si>
    <t>skyfd’</t>
  </si>
  <si>
    <t>tólf</t>
  </si>
  <si>
    <t>tolf</t>
  </si>
  <si>
    <t>hafda</t>
  </si>
  <si>
    <t>silkisif</t>
  </si>
  <si>
    <t>hæfir</t>
  </si>
  <si>
    <t>hæf’</t>
  </si>
  <si>
    <t>halfda’</t>
  </si>
  <si>
    <t>lifða</t>
  </si>
  <si>
    <t>lifda</t>
  </si>
  <si>
    <t>syolf</t>
  </si>
  <si>
    <t>uind’</t>
  </si>
  <si>
    <t>uo</t>
  </si>
  <si>
    <t>kuad</t>
  </si>
  <si>
    <t>u’</t>
  </si>
  <si>
    <t>u’tv</t>
  </si>
  <si>
    <t>alvalds</t>
  </si>
  <si>
    <t>alualdz</t>
  </si>
  <si>
    <t>hvárs</t>
  </si>
  <si>
    <t>hu’s</t>
  </si>
  <si>
    <t>u’ka</t>
  </si>
  <si>
    <t>uanur</t>
  </si>
  <si>
    <t>aquítanía</t>
  </si>
  <si>
    <t>suerð</t>
  </si>
  <si>
    <t>uær</t>
  </si>
  <si>
    <t>uest’</t>
  </si>
  <si>
    <t>kuedskap’</t>
  </si>
  <si>
    <t>hvöss</t>
  </si>
  <si>
    <t>suías’kiu’</t>
  </si>
  <si>
    <t>suerdu’</t>
  </si>
  <si>
    <t>su’du’</t>
  </si>
  <si>
    <t>traunuvagu’</t>
  </si>
  <si>
    <t>hvössum</t>
  </si>
  <si>
    <t>hu’su’</t>
  </si>
  <si>
    <t>kuedít</t>
  </si>
  <si>
    <t>uoru</t>
  </si>
  <si>
    <t>sueít</t>
  </si>
  <si>
    <t>suerdi</t>
  </si>
  <si>
    <t>hu’</t>
  </si>
  <si>
    <t>u’r</t>
  </si>
  <si>
    <t>visu</t>
  </si>
  <si>
    <t>vart</t>
  </si>
  <si>
    <t>v’r</t>
  </si>
  <si>
    <t>vær</t>
  </si>
  <si>
    <t>víjg</t>
  </si>
  <si>
    <t>tveím</t>
  </si>
  <si>
    <t>hiórv’d</t>
  </si>
  <si>
    <t>várum</t>
  </si>
  <si>
    <t>v’um</t>
  </si>
  <si>
    <t>vi</t>
  </si>
  <si>
    <t>vj</t>
  </si>
  <si>
    <t>varð</t>
  </si>
  <si>
    <t>v’d</t>
  </si>
  <si>
    <t>vinnr</t>
  </si>
  <si>
    <t>vínr</t>
  </si>
  <si>
    <t>vita</t>
  </si>
  <si>
    <t>víta</t>
  </si>
  <si>
    <t>v’u</t>
  </si>
  <si>
    <t>hv’gí</t>
  </si>
  <si>
    <t>velle</t>
  </si>
  <si>
    <t>v’da</t>
  </si>
  <si>
    <t>fíorfi</t>
  </si>
  <si>
    <t>aulfi</t>
  </si>
  <si>
    <t>so</t>
  </si>
  <si>
    <t>aundueígís</t>
  </si>
  <si>
    <t>klauptu</t>
  </si>
  <si>
    <t>or’ustu</t>
  </si>
  <si>
    <t>bæium</t>
  </si>
  <si>
    <t>up</t>
  </si>
  <si>
    <t>burtu</t>
  </si>
  <si>
    <t>skulut</t>
  </si>
  <si>
    <t>hardsnuín’</t>
  </si>
  <si>
    <t>ut’</t>
  </si>
  <si>
    <t>ölmusum</t>
  </si>
  <si>
    <t>aulmausu’</t>
  </si>
  <si>
    <t>grikkjum</t>
  </si>
  <si>
    <t>grickiu’</t>
  </si>
  <si>
    <t>serkiu’</t>
  </si>
  <si>
    <t>ʀud’</t>
  </si>
  <si>
    <t>ʀuðu’</t>
  </si>
  <si>
    <t>gjörðum</t>
  </si>
  <si>
    <t>giordu’</t>
  </si>
  <si>
    <t>gengu</t>
  </si>
  <si>
    <t>g’n’u</t>
  </si>
  <si>
    <t>slóttu</t>
  </si>
  <si>
    <t>slottu</t>
  </si>
  <si>
    <t>hauksnarliga</t>
  </si>
  <si>
    <t>hauksn’líga</t>
  </si>
  <si>
    <t>und’</t>
  </si>
  <si>
    <t>blæíu</t>
  </si>
  <si>
    <t>gáfu</t>
  </si>
  <si>
    <t>hofdu’</t>
  </si>
  <si>
    <t>máttum</t>
  </si>
  <si>
    <t>mattu’</t>
  </si>
  <si>
    <t>bryníur</t>
  </si>
  <si>
    <t>hruðu’</t>
  </si>
  <si>
    <t>hauksnesi</t>
  </si>
  <si>
    <t>næ’ðum</t>
  </si>
  <si>
    <t>þóttu</t>
  </si>
  <si>
    <t>þ’ttu</t>
  </si>
  <si>
    <t>sælundí</t>
  </si>
  <si>
    <t>asmunð</t>
  </si>
  <si>
    <t>skaud</t>
  </si>
  <si>
    <t>knudu</t>
  </si>
  <si>
    <t>ódum</t>
  </si>
  <si>
    <t>haugu’</t>
  </si>
  <si>
    <t>sæun’d</t>
  </si>
  <si>
    <t>færum</t>
  </si>
  <si>
    <t>færu’</t>
  </si>
  <si>
    <t>sínu’</t>
  </si>
  <si>
    <t>þau</t>
  </si>
  <si>
    <t>skáldskapnum</t>
  </si>
  <si>
    <t>skallskapnu’</t>
  </si>
  <si>
    <t>munud</t>
  </si>
  <si>
    <t>mv’u</t>
  </si>
  <si>
    <t>þv</t>
  </si>
  <si>
    <t>vpp</t>
  </si>
  <si>
    <t>konv’gs</t>
  </si>
  <si>
    <t>badv’</t>
  </si>
  <si>
    <t>skípv’</t>
  </si>
  <si>
    <t>lífdv’</t>
  </si>
  <si>
    <t>samseyiv</t>
  </si>
  <si>
    <t>hvg</t>
  </si>
  <si>
    <t>bernsku</t>
  </si>
  <si>
    <t>bernskv</t>
  </si>
  <si>
    <t>fordv’</t>
  </si>
  <si>
    <t>vtí</t>
  </si>
  <si>
    <t>latv’</t>
  </si>
  <si>
    <t>satztv</t>
  </si>
  <si>
    <t>skiolldv</t>
  </si>
  <si>
    <t>skylldv’</t>
  </si>
  <si>
    <t>haufdv’</t>
  </si>
  <si>
    <t>elf’sund</t>
  </si>
  <si>
    <t>aullv’</t>
  </si>
  <si>
    <t>siolf’</t>
  </si>
  <si>
    <t>ygsfjalli</t>
  </si>
  <si>
    <t>ygsfialli</t>
  </si>
  <si>
    <t>haf’</t>
  </si>
  <si>
    <t>atansfjalli</t>
  </si>
  <si>
    <t>atansfíalli</t>
  </si>
  <si>
    <t>halfdaní</t>
  </si>
  <si>
    <t>hafði</t>
  </si>
  <si>
    <t>hafdi</t>
  </si>
  <si>
    <t>síolf</t>
  </si>
  <si>
    <t>fu</t>
  </si>
  <si>
    <t>alfur</t>
  </si>
  <si>
    <t>sialfur</t>
  </si>
  <si>
    <t>vel</t>
  </si>
  <si>
    <t>vaxinn</t>
  </si>
  <si>
    <t>vaxiɴ</t>
  </si>
  <si>
    <t>hvoſſo’</t>
  </si>
  <si>
    <t>ver</t>
  </si>
  <si>
    <t>vęr</t>
  </si>
  <si>
    <t>ſvelta</t>
  </si>
  <si>
    <t>sveita</t>
  </si>
  <si>
    <t>ſveita</t>
  </si>
  <si>
    <t>vanið</t>
  </si>
  <si>
    <t>vaniþ</t>
  </si>
  <si>
    <t>vási</t>
  </si>
  <si>
    <t>váſi</t>
  </si>
  <si>
    <t>vegöndum</t>
  </si>
  <si>
    <t>vegondo’</t>
  </si>
  <si>
    <t>viþ</t>
  </si>
  <si>
    <t>víþ</t>
  </si>
  <si>
    <t>vid</t>
  </si>
  <si>
    <t>vissi</t>
  </si>
  <si>
    <t>viſſi</t>
  </si>
  <si>
    <t>hvarfað</t>
  </si>
  <si>
    <t>hvarfaþ</t>
  </si>
  <si>
    <t>fólkvörð</t>
  </si>
  <si>
    <t>folcvorþ</t>
  </si>
  <si>
    <t>suðrvega</t>
  </si>
  <si>
    <t>ſvþ’vega</t>
  </si>
  <si>
    <t>varga</t>
  </si>
  <si>
    <t>veri</t>
  </si>
  <si>
    <t>vilja</t>
  </si>
  <si>
    <t>vilia</t>
  </si>
  <si>
    <t>vill</t>
  </si>
  <si>
    <t>víð</t>
  </si>
  <si>
    <t>vitir</t>
  </si>
  <si>
    <t>vit’</t>
  </si>
  <si>
    <t>svaraði</t>
  </si>
  <si>
    <t>svaraþi</t>
  </si>
  <si>
    <t>hvarf</t>
  </si>
  <si>
    <t>kveina</t>
  </si>
  <si>
    <t>qveina</t>
  </si>
  <si>
    <t>vera</t>
  </si>
  <si>
    <t>v’a</t>
  </si>
  <si>
    <t>háva</t>
  </si>
  <si>
    <t>hava</t>
  </si>
  <si>
    <t>svani</t>
  </si>
  <si>
    <t>ſvani</t>
  </si>
  <si>
    <t>hvað</t>
  </si>
  <si>
    <t>hvat</t>
  </si>
  <si>
    <t>væra</t>
  </si>
  <si>
    <t>hverr</t>
  </si>
  <si>
    <t>hv’</t>
  </si>
  <si>
    <t>hv’r</t>
  </si>
  <si>
    <t>vildi</t>
  </si>
  <si>
    <t>veginn</t>
  </si>
  <si>
    <t>vegiɴ</t>
  </si>
  <si>
    <t>vigg</t>
  </si>
  <si>
    <t>viɢ</t>
  </si>
  <si>
    <t>vagn</t>
  </si>
  <si>
    <t>valdarr</t>
  </si>
  <si>
    <t>valdaʀ</t>
  </si>
  <si>
    <t>velja</t>
  </si>
  <si>
    <t>velia</t>
  </si>
  <si>
    <t>vinna</t>
  </si>
  <si>
    <t>viɴa</t>
  </si>
  <si>
    <t>svalt</t>
  </si>
  <si>
    <t>ſvalt</t>
  </si>
  <si>
    <t>vóru</t>
  </si>
  <si>
    <t>voro</t>
  </si>
  <si>
    <t>hvers</t>
  </si>
  <si>
    <t>hv’ſ</t>
  </si>
  <si>
    <t>viðar</t>
  </si>
  <si>
    <t>viþar</t>
  </si>
  <si>
    <t>svíns</t>
  </si>
  <si>
    <t>ſvinſ</t>
  </si>
  <si>
    <t>hlöðvés</t>
  </si>
  <si>
    <t>hlꜹþvéſ</t>
  </si>
  <si>
    <t>valdið</t>
  </si>
  <si>
    <t>valdit</t>
  </si>
  <si>
    <t>vánir</t>
  </si>
  <si>
    <t>van’</t>
  </si>
  <si>
    <t>nekkvi</t>
  </si>
  <si>
    <t>necqvi</t>
  </si>
  <si>
    <t>verlaus</t>
  </si>
  <si>
    <t>v’lꜹs</t>
  </si>
  <si>
    <t>vilir</t>
  </si>
  <si>
    <t>bölvafullar</t>
  </si>
  <si>
    <t>bꜹlvafvllar</t>
  </si>
  <si>
    <t>lífshvatan</t>
  </si>
  <si>
    <t>lifſhvataɴ</t>
  </si>
  <si>
    <t>hvötuð</t>
  </si>
  <si>
    <t>hvotuð</t>
  </si>
  <si>
    <t>bölva</t>
  </si>
  <si>
    <t>bꜹlva</t>
  </si>
  <si>
    <t>v’þ’</t>
  </si>
  <si>
    <t>verr</t>
  </si>
  <si>
    <t>veʀ</t>
  </si>
  <si>
    <t>vagna</t>
  </si>
  <si>
    <t>hliðverðir</t>
  </si>
  <si>
    <t>hliþv’þir</t>
  </si>
  <si>
    <t>vakði</t>
  </si>
  <si>
    <t>vacþi</t>
  </si>
  <si>
    <t>vekja</t>
  </si>
  <si>
    <t>vekia</t>
  </si>
  <si>
    <t>vil</t>
  </si>
  <si>
    <t>bölvi</t>
  </si>
  <si>
    <t>bolvi</t>
  </si>
  <si>
    <t>vildigak</t>
  </si>
  <si>
    <t>vildigac</t>
  </si>
  <si>
    <t>vaxna</t>
  </si>
  <si>
    <t>hvelpa</t>
  </si>
  <si>
    <t>andvana</t>
  </si>
  <si>
    <t>hvítinga</t>
  </si>
  <si>
    <t>hvitinga</t>
  </si>
  <si>
    <t>görva</t>
  </si>
  <si>
    <t>gorva</t>
  </si>
  <si>
    <t>uiþ</t>
  </si>
  <si>
    <t>uill</t>
  </si>
  <si>
    <t>uildi</t>
  </si>
  <si>
    <t>vilk</t>
  </si>
  <si>
    <t>uilc</t>
  </si>
  <si>
    <t>vígrisins</t>
  </si>
  <si>
    <t>uigriſinſ</t>
  </si>
  <si>
    <t>vætti</t>
  </si>
  <si>
    <t>uętti</t>
  </si>
  <si>
    <t>vinbjörg</t>
  </si>
  <si>
    <t>uínbiorg</t>
  </si>
  <si>
    <t>valbjörg</t>
  </si>
  <si>
    <t>ualbiorg</t>
  </si>
  <si>
    <t>víf</t>
  </si>
  <si>
    <t>uíf</t>
  </si>
  <si>
    <t>valnesk</t>
  </si>
  <si>
    <t>ualneſc</t>
  </si>
  <si>
    <t>vílsinnis</t>
  </si>
  <si>
    <t>uílſiɴiſ</t>
  </si>
  <si>
    <t>vildak</t>
  </si>
  <si>
    <t>uildac</t>
  </si>
  <si>
    <t>búri</t>
  </si>
  <si>
    <t>bvri</t>
  </si>
  <si>
    <t>unna</t>
  </si>
  <si>
    <t>vɴa</t>
  </si>
  <si>
    <t>unz</t>
  </si>
  <si>
    <t>vnz</t>
  </si>
  <si>
    <t>vɴz</t>
  </si>
  <si>
    <t>v’z</t>
  </si>
  <si>
    <t>gjúki</t>
  </si>
  <si>
    <t>givci</t>
  </si>
  <si>
    <t>gulli</t>
  </si>
  <si>
    <t>gvlli</t>
  </si>
  <si>
    <t>sigurði</t>
  </si>
  <si>
    <t>ſigvrþi</t>
  </si>
  <si>
    <t>uf</t>
  </si>
  <si>
    <t>vf</t>
  </si>
  <si>
    <t>gjúka</t>
  </si>
  <si>
    <t>givca</t>
  </si>
  <si>
    <t>gull</t>
  </si>
  <si>
    <t>gvll</t>
  </si>
  <si>
    <t>máttut</t>
  </si>
  <si>
    <t>mattvþ</t>
  </si>
  <si>
    <t>söðuldýr</t>
  </si>
  <si>
    <t>ſꜹþvldꝩr</t>
  </si>
  <si>
    <t>úrughlýra</t>
  </si>
  <si>
    <t>urvghlꝩra</t>
  </si>
  <si>
    <t>lifðut</t>
  </si>
  <si>
    <t>lifþvt</t>
  </si>
  <si>
    <t>hugir</t>
  </si>
  <si>
    <t>hvg’</t>
  </si>
  <si>
    <t>gunnarr</t>
  </si>
  <si>
    <t>gvɴ’</t>
  </si>
  <si>
    <t>gvðɴaʀ</t>
  </si>
  <si>
    <t>úlfum</t>
  </si>
  <si>
    <t>vlfo’</t>
  </si>
  <si>
    <t>líttu</t>
  </si>
  <si>
    <t>littv</t>
  </si>
  <si>
    <t>hvgar</t>
  </si>
  <si>
    <t>stórum</t>
  </si>
  <si>
    <t>ſtorv’</t>
  </si>
  <si>
    <t>áttu</t>
  </si>
  <si>
    <t>attv</t>
  </si>
  <si>
    <t>guðrún</t>
  </si>
  <si>
    <t>gvðr’</t>
  </si>
  <si>
    <t>gvdrvn</t>
  </si>
  <si>
    <t>þóttust</t>
  </si>
  <si>
    <t>þottvz</t>
  </si>
  <si>
    <t>gullbókaði</t>
  </si>
  <si>
    <t>gvllbókaþi</t>
  </si>
  <si>
    <t>suðræna</t>
  </si>
  <si>
    <t>ſvdrǫna</t>
  </si>
  <si>
    <t>húna</t>
  </si>
  <si>
    <t>hvna</t>
  </si>
  <si>
    <t>börðust</t>
  </si>
  <si>
    <t>borðvz</t>
  </si>
  <si>
    <t>ſvþ’</t>
  </si>
  <si>
    <t>buri</t>
  </si>
  <si>
    <t>hugað</t>
  </si>
  <si>
    <t>hvgat</t>
  </si>
  <si>
    <t>súta</t>
  </si>
  <si>
    <t>ſvta</t>
  </si>
  <si>
    <t>fvll</t>
  </si>
  <si>
    <t>urðar</t>
  </si>
  <si>
    <t>vrþar</t>
  </si>
  <si>
    <t>urt</t>
  </si>
  <si>
    <t>vrt</t>
  </si>
  <si>
    <t>brunnin</t>
  </si>
  <si>
    <t>brvɴin’</t>
  </si>
  <si>
    <t>umdögg</t>
  </si>
  <si>
    <t>v’dꜹɢ</t>
  </si>
  <si>
    <t>gleymðu</t>
  </si>
  <si>
    <t>gleꝩmþv</t>
  </si>
  <si>
    <t>jórbjúg</t>
  </si>
  <si>
    <t>iorbivg</t>
  </si>
  <si>
    <t>húnskar</t>
  </si>
  <si>
    <t>hvnſcar</t>
  </si>
  <si>
    <t>buðla</t>
  </si>
  <si>
    <t>bvðla</t>
  </si>
  <si>
    <t>bvdla</t>
  </si>
  <si>
    <t>göfguð</t>
  </si>
  <si>
    <t>gꜹfgvð</t>
  </si>
  <si>
    <t>una</t>
  </si>
  <si>
    <t>vná</t>
  </si>
  <si>
    <t>drvcco</t>
  </si>
  <si>
    <t>huginn</t>
  </si>
  <si>
    <t>hvgiɴ</t>
  </si>
  <si>
    <t>fundið</t>
  </si>
  <si>
    <t>fvndit</t>
  </si>
  <si>
    <t>mun</t>
  </si>
  <si>
    <t>mv’</t>
  </si>
  <si>
    <t>mvn</t>
  </si>
  <si>
    <t>gunnar</t>
  </si>
  <si>
    <t>gvɴhar</t>
  </si>
  <si>
    <t>burum</t>
  </si>
  <si>
    <t>bvro’</t>
  </si>
  <si>
    <t>eigðu</t>
  </si>
  <si>
    <t>eigðv</t>
  </si>
  <si>
    <t>bura</t>
  </si>
  <si>
    <t>bvra</t>
  </si>
  <si>
    <t>unnир</t>
  </si>
  <si>
    <t>vɴ’</t>
  </si>
  <si>
    <t>þurrt</t>
  </si>
  <si>
    <t>þvrt</t>
  </si>
  <si>
    <t>luku</t>
  </si>
  <si>
    <t>lvco</t>
  </si>
  <si>
    <t>þóttumst</t>
  </si>
  <si>
    <t>þottv’z</t>
  </si>
  <si>
    <t>hugða</t>
  </si>
  <si>
    <t>hvgða</t>
  </si>
  <si>
    <t>hvgda</t>
  </si>
  <si>
    <t>dul</t>
  </si>
  <si>
    <t>dvl</t>
  </si>
  <si>
    <t>túni</t>
  </si>
  <si>
    <t>tvni</t>
  </si>
  <si>
    <t>fljúga</t>
  </si>
  <si>
    <t>flivga</t>
  </si>
  <si>
    <t>tuggin</t>
  </si>
  <si>
    <t>tvɢin</t>
  </si>
  <si>
    <t>nauðigr</t>
  </si>
  <si>
    <t>navþigra</t>
  </si>
  <si>
    <t>mvno</t>
  </si>
  <si>
    <t>bræðrum</t>
  </si>
  <si>
    <t>brǫþro’</t>
  </si>
  <si>
    <t>sonum</t>
  </si>
  <si>
    <t>ſono’</t>
  </si>
  <si>
    <t>dýrum</t>
  </si>
  <si>
    <t>dꝩro’</t>
  </si>
  <si>
    <t>ꜹllo’</t>
  </si>
  <si>
    <t>letoþ</t>
  </si>
  <si>
    <t>deildust</t>
  </si>
  <si>
    <t>deildoz</t>
  </si>
  <si>
    <t>sárum</t>
  </si>
  <si>
    <t>ſáro’</t>
  </si>
  <si>
    <t>guðþorms</t>
  </si>
  <si>
    <t>gothormſ</t>
  </si>
  <si>
    <t>örnu</t>
  </si>
  <si>
    <t>órno</t>
  </si>
  <si>
    <t>þínum</t>
  </si>
  <si>
    <t>þino’</t>
  </si>
  <si>
    <t>einu</t>
  </si>
  <si>
    <t>eino</t>
  </si>
  <si>
    <t>höndum</t>
  </si>
  <si>
    <t>hondo’</t>
  </si>
  <si>
    <t>konur</t>
  </si>
  <si>
    <t>konor</t>
  </si>
  <si>
    <t>öllu</t>
  </si>
  <si>
    <t>ollo</t>
  </si>
  <si>
    <t>þóru</t>
  </si>
  <si>
    <t>þóro</t>
  </si>
  <si>
    <t>danmörku</t>
  </si>
  <si>
    <t>danmorco</t>
  </si>
  <si>
    <t>höfðu</t>
  </si>
  <si>
    <t>hꜹfðo</t>
  </si>
  <si>
    <t>hofþo</t>
  </si>
  <si>
    <t>hꜹfþo</t>
  </si>
  <si>
    <t>léku</t>
  </si>
  <si>
    <t>leko</t>
  </si>
  <si>
    <t>fylgju</t>
  </si>
  <si>
    <t>fꝩlgio</t>
  </si>
  <si>
    <t>skriðu</t>
  </si>
  <si>
    <t>ſcriþo</t>
  </si>
  <si>
    <t>byrðu</t>
  </si>
  <si>
    <t>bꝩrþo</t>
  </si>
  <si>
    <t>örum</t>
  </si>
  <si>
    <t>ꜹro’</t>
  </si>
  <si>
    <t>dönum</t>
  </si>
  <si>
    <t>dꜹno’</t>
  </si>
  <si>
    <t>ge’go</t>
  </si>
  <si>
    <t>brꝩnior</t>
  </si>
  <si>
    <t>skálmum</t>
  </si>
  <si>
    <t>ſcalmo’</t>
  </si>
  <si>
    <t>köldum</t>
  </si>
  <si>
    <t>cꜹldo’</t>
  </si>
  <si>
    <t>spjöldum</t>
  </si>
  <si>
    <t>ſpioldo’</t>
  </si>
  <si>
    <t>höfum</t>
  </si>
  <si>
    <t>hófo’</t>
  </si>
  <si>
    <t>ſino’</t>
  </si>
  <si>
    <t>mögum</t>
  </si>
  <si>
    <t>mꜹgo’</t>
  </si>
  <si>
    <t>niðjum</t>
  </si>
  <si>
    <t>niþio’</t>
  </si>
  <si>
    <t>riðum</t>
  </si>
  <si>
    <t>riþo’</t>
  </si>
  <si>
    <t>kníðum</t>
  </si>
  <si>
    <t>kniþo’</t>
  </si>
  <si>
    <t>þriðju</t>
  </si>
  <si>
    <t>þriþio</t>
  </si>
  <si>
    <t>stigum</t>
  </si>
  <si>
    <t>ſtigo’</t>
  </si>
  <si>
    <t>læblöndnum</t>
  </si>
  <si>
    <t>lęblondno’</t>
  </si>
  <si>
    <t>gögnum</t>
  </si>
  <si>
    <t>gogno’</t>
  </si>
  <si>
    <t>rótum</t>
  </si>
  <si>
    <t>róto’</t>
  </si>
  <si>
    <t>hjörtu</t>
  </si>
  <si>
    <t>hiorto</t>
  </si>
  <si>
    <t>litlu</t>
  </si>
  <si>
    <t>litlo</t>
  </si>
  <si>
    <t>drottum</t>
  </si>
  <si>
    <t>drotto’</t>
  </si>
  <si>
    <t>sigurðar</t>
  </si>
  <si>
    <t>gudr’</t>
  </si>
  <si>
    <t>systur</t>
  </si>
  <si>
    <t>jöfurs</t>
  </si>
  <si>
    <t>iof’ſ</t>
  </si>
  <si>
    <t>jöfur</t>
  </si>
  <si>
    <t>iof’</t>
  </si>
  <si>
    <t>hjúfra</t>
  </si>
  <si>
    <t>híuf’</t>
  </si>
  <si>
    <t>úlfar</t>
  </si>
  <si>
    <t>ulfar</t>
  </si>
  <si>
    <t>munðak</t>
  </si>
  <si>
    <t>munþac</t>
  </si>
  <si>
    <t>munkat</t>
  </si>
  <si>
    <t>muncaþ</t>
  </si>
  <si>
    <t>hunang</t>
  </si>
  <si>
    <t>dauða</t>
  </si>
  <si>
    <t>jöfrum</t>
  </si>
  <si>
    <t>iof’m</t>
  </si>
  <si>
    <t>ú</t>
  </si>
  <si>
    <t>uni</t>
  </si>
  <si>
    <t>úni</t>
  </si>
  <si>
    <t>reifði</t>
  </si>
  <si>
    <t>reifþi</t>
  </si>
  <si>
    <t>gaf</t>
  </si>
  <si>
    <t>silfri</t>
  </si>
  <si>
    <t>ſilf’</t>
  </si>
  <si>
    <t>sofa</t>
  </si>
  <si>
    <t>ſofa</t>
  </si>
  <si>
    <t>ſialfr</t>
  </si>
  <si>
    <t>höfði</t>
  </si>
  <si>
    <t>hꜹfþi</t>
  </si>
  <si>
    <t>gefinn</t>
  </si>
  <si>
    <t>gefiɴ</t>
  </si>
  <si>
    <t>hrafna</t>
  </si>
  <si>
    <t>hrafnar</t>
  </si>
  <si>
    <t>yfir</t>
  </si>
  <si>
    <t>ꝩf’</t>
  </si>
  <si>
    <t>leifar</t>
  </si>
  <si>
    <t>leífar</t>
  </si>
  <si>
    <t>lífi</t>
  </si>
  <si>
    <t>lifi</t>
  </si>
  <si>
    <t>hálfs</t>
  </si>
  <si>
    <t>halfſ</t>
  </si>
  <si>
    <t>grafnir</t>
  </si>
  <si>
    <t>stafnar</t>
  </si>
  <si>
    <t>ſtafnar</t>
  </si>
  <si>
    <t>jarizleifi</t>
  </si>
  <si>
    <t>iarizleifi</t>
  </si>
  <si>
    <t>stafir</t>
  </si>
  <si>
    <t>ſtaf’</t>
  </si>
  <si>
    <t>lyngfiskr</t>
  </si>
  <si>
    <t>lꝩngfiſcr</t>
  </si>
  <si>
    <t>lifr</t>
  </si>
  <si>
    <t>deyfði</t>
  </si>
  <si>
    <t>deꝩfþi</t>
  </si>
  <si>
    <t>sjálfa</t>
  </si>
  <si>
    <t>ſialfa</t>
  </si>
  <si>
    <t>gef</t>
  </si>
  <si>
    <t>gefin</t>
  </si>
  <si>
    <t>hrægífr</t>
  </si>
  <si>
    <t>hręgifr</t>
  </si>
  <si>
    <t>hafa</t>
  </si>
  <si>
    <t>hafið</t>
  </si>
  <si>
    <t>hafit</t>
  </si>
  <si>
    <t>rifnir</t>
  </si>
  <si>
    <t>rifn’</t>
  </si>
  <si>
    <t>sefa</t>
  </si>
  <si>
    <t>ſefa</t>
  </si>
  <si>
    <t>fífi</t>
  </si>
  <si>
    <t>fivi</t>
  </si>
  <si>
    <t>þorvaldr</t>
  </si>
  <si>
    <t>þorvalldr</t>
  </si>
  <si>
    <t>þorvall’</t>
  </si>
  <si>
    <t>ásvalds</t>
  </si>
  <si>
    <t>asvalldz</t>
  </si>
  <si>
    <t>víga</t>
  </si>
  <si>
    <t>viga</t>
  </si>
  <si>
    <t>vatshorni</t>
  </si>
  <si>
    <t>vazhorni</t>
  </si>
  <si>
    <t>valþjófs</t>
  </si>
  <si>
    <t>valdiofs</t>
  </si>
  <si>
    <t>valþjófsstǫðum</t>
  </si>
  <si>
    <t>valdiofsst’</t>
  </si>
  <si>
    <t>jǫrva</t>
  </si>
  <si>
    <t>iorva</t>
  </si>
  <si>
    <t>villdu</t>
  </si>
  <si>
    <t>villdv</t>
  </si>
  <si>
    <t>vetr</t>
  </si>
  <si>
    <t>hvárirtveggju</t>
  </si>
  <si>
    <t>hvar’tveɢiv</t>
  </si>
  <si>
    <t>veitti</t>
  </si>
  <si>
    <t>svíney</t>
  </si>
  <si>
    <t>sviney</t>
  </si>
  <si>
    <t>vífilsson</t>
  </si>
  <si>
    <t>vivilss’</t>
  </si>
  <si>
    <t>veittu</t>
  </si>
  <si>
    <t>veittv</t>
  </si>
  <si>
    <t>eiríksvági</t>
  </si>
  <si>
    <t>eiriksvagi</t>
  </si>
  <si>
    <t>dímunarvági</t>
  </si>
  <si>
    <t>dimvn’rvagi</t>
  </si>
  <si>
    <t>kveðsk</t>
  </si>
  <si>
    <t>kvez</t>
  </si>
  <si>
    <t>vina</t>
  </si>
  <si>
    <t>vęri</t>
  </si>
  <si>
    <t>vestri</t>
  </si>
  <si>
    <t>várit</t>
  </si>
  <si>
    <t>varit</t>
  </si>
  <si>
    <t>hvarfsgnúpi</t>
  </si>
  <si>
    <t>hvarfsgnvpi</t>
  </si>
  <si>
    <t>hverfr</t>
  </si>
  <si>
    <t>hv’fr</t>
  </si>
  <si>
    <t>þvi</t>
  </si>
  <si>
    <t>kvad</t>
  </si>
  <si>
    <t>uetr</t>
  </si>
  <si>
    <t>kuez</t>
  </si>
  <si>
    <t>vináttu</t>
  </si>
  <si>
    <t>uinattu</t>
  </si>
  <si>
    <t>uerda</t>
  </si>
  <si>
    <t>þvílíku</t>
  </si>
  <si>
    <t>þuiliku</t>
  </si>
  <si>
    <t>uid</t>
  </si>
  <si>
    <t>uestri</t>
  </si>
  <si>
    <t>uarit</t>
  </si>
  <si>
    <t>víða</t>
  </si>
  <si>
    <t>uiða</t>
  </si>
  <si>
    <t>úlfssonar</t>
  </si>
  <si>
    <t>vlfss’</t>
  </si>
  <si>
    <t>námu</t>
  </si>
  <si>
    <t>namv</t>
  </si>
  <si>
    <t>jǫrundar</t>
  </si>
  <si>
    <t>iorvndar</t>
  </si>
  <si>
    <t>felldu</t>
  </si>
  <si>
    <t>felldv</t>
  </si>
  <si>
    <t>skridv</t>
  </si>
  <si>
    <t>saur</t>
  </si>
  <si>
    <t>savr</t>
  </si>
  <si>
    <t>suðrey</t>
  </si>
  <si>
    <t>svdrey</t>
  </si>
  <si>
    <t>fellv</t>
  </si>
  <si>
    <t>nǫkkurir</t>
  </si>
  <si>
    <t>nokkvrir</t>
  </si>
  <si>
    <t>hǫfðu</t>
  </si>
  <si>
    <t>hofdv</t>
  </si>
  <si>
    <t>setu</t>
  </si>
  <si>
    <t>setv</t>
  </si>
  <si>
    <t>illugi</t>
  </si>
  <si>
    <t>illvgi</t>
  </si>
  <si>
    <t>vrdv</t>
  </si>
  <si>
    <t>leituðu</t>
  </si>
  <si>
    <t>leitvdv</t>
  </si>
  <si>
    <t>vm</t>
  </si>
  <si>
    <t>gunnbjǫrn</t>
  </si>
  <si>
    <t>gvn’biorn</t>
  </si>
  <si>
    <t>úlfs</t>
  </si>
  <si>
    <t>vlfs</t>
  </si>
  <si>
    <t>kráku</t>
  </si>
  <si>
    <t>krakv</t>
  </si>
  <si>
    <t>gunnbjarnarsker</t>
  </si>
  <si>
    <t>gvn’biarn’sker</t>
  </si>
  <si>
    <t>mundu</t>
  </si>
  <si>
    <t>mvn’dv</t>
  </si>
  <si>
    <t>fylgdv</t>
  </si>
  <si>
    <t>skilðusk</t>
  </si>
  <si>
    <t>skildvz</t>
  </si>
  <si>
    <t>mestu</t>
  </si>
  <si>
    <t>mestv</t>
  </si>
  <si>
    <t>þurfa</t>
  </si>
  <si>
    <t>þvrfa</t>
  </si>
  <si>
    <t>sumar</t>
  </si>
  <si>
    <t>svm’</t>
  </si>
  <si>
    <t>svmar</t>
  </si>
  <si>
    <t>fundit</t>
  </si>
  <si>
    <t>fóru</t>
  </si>
  <si>
    <t>foro</t>
  </si>
  <si>
    <t>bjuggu</t>
  </si>
  <si>
    <t>bioɢv</t>
  </si>
  <si>
    <t>hornstrǫndum</t>
  </si>
  <si>
    <t>hornstrondu’</t>
  </si>
  <si>
    <t>drǫngum</t>
  </si>
  <si>
    <t>drongu’</t>
  </si>
  <si>
    <t>drongum</t>
  </si>
  <si>
    <t>stǫðum</t>
  </si>
  <si>
    <t>stodu’</t>
  </si>
  <si>
    <t>skeiðsbrekkum</t>
  </si>
  <si>
    <t>skeidsbrekku’</t>
  </si>
  <si>
    <t>leikskálum</t>
  </si>
  <si>
    <t>leikskalu’</t>
  </si>
  <si>
    <t>trǫðum</t>
  </si>
  <si>
    <t>trodu’</t>
  </si>
  <si>
    <t>eiríksstǫðum</t>
  </si>
  <si>
    <t>eiriksstodu’</t>
  </si>
  <si>
    <t>bǫrðusk</t>
  </si>
  <si>
    <t>borduz</t>
  </si>
  <si>
    <t>trausti</t>
  </si>
  <si>
    <t>undan</t>
  </si>
  <si>
    <t>unvdan</t>
  </si>
  <si>
    <t>útan</t>
  </si>
  <si>
    <t>utan</t>
  </si>
  <si>
    <t>bústað</t>
  </si>
  <si>
    <t>bustað</t>
  </si>
  <si>
    <t>eiríkshólmum</t>
  </si>
  <si>
    <t>eiriksholmu’</t>
  </si>
  <si>
    <t>hólmgǫnguhrafn</t>
  </si>
  <si>
    <t>holmg’gohrafn</t>
  </si>
  <si>
    <t>eyjólfr</t>
  </si>
  <si>
    <t>eyiolfr</t>
  </si>
  <si>
    <t>eyjólfs</t>
  </si>
  <si>
    <t>eyiolfs</t>
  </si>
  <si>
    <t>álftafirði</t>
  </si>
  <si>
    <t>alftaf’</t>
  </si>
  <si>
    <t>haf</t>
  </si>
  <si>
    <t>snjófellsjǫkli</t>
  </si>
  <si>
    <t>sniofellziokli</t>
  </si>
  <si>
    <t>eiríksfjarðar</t>
  </si>
  <si>
    <t>eiriksf’</t>
  </si>
  <si>
    <t>eir’ksf’</t>
  </si>
  <si>
    <t>ǫrnefni</t>
  </si>
  <si>
    <t>ornefni</t>
  </si>
  <si>
    <t>snjófells</t>
  </si>
  <si>
    <t>sniofellz</t>
  </si>
  <si>
    <t>hrafnsfjǫrð</t>
  </si>
  <si>
    <t>hrafnsf’</t>
  </si>
  <si>
    <t>ingólfi</t>
  </si>
  <si>
    <t>ingolfi</t>
  </si>
  <si>
    <t>kykvendi</t>
  </si>
  <si>
    <t>kẏkvenꝺi</t>
  </si>
  <si>
    <t>velendi</t>
  </si>
  <si>
    <t>velenꝺí</t>
  </si>
  <si>
    <t>veg</t>
  </si>
  <si>
    <t>hverju</t>
  </si>
  <si>
    <t>hv’iu</t>
  </si>
  <si>
    <t>atkvæði</t>
  </si>
  <si>
    <t>atkvæðí</t>
  </si>
  <si>
    <t>veðrs</t>
  </si>
  <si>
    <t>veðꝛ</t>
  </si>
  <si>
    <t>vatn</t>
  </si>
  <si>
    <t>vỏtn</t>
  </si>
  <si>
    <t>viðir</t>
  </si>
  <si>
    <t>við’</t>
  </si>
  <si>
    <t>vitlaus</t>
  </si>
  <si>
    <t>vitláuſ</t>
  </si>
  <si>
    <t>sækvikendi</t>
  </si>
  <si>
    <t>ſækvikenꝺí</t>
  </si>
  <si>
    <t>sækvikenꝺi</t>
  </si>
  <si>
    <t>viti</t>
  </si>
  <si>
    <t>vití</t>
  </si>
  <si>
    <t>várranna</t>
  </si>
  <si>
    <t>varran’a</t>
  </si>
  <si>
    <t>varrar</t>
  </si>
  <si>
    <t>leikvǫllr</t>
  </si>
  <si>
    <t>leikvollr</t>
  </si>
  <si>
    <t>leikvelli</t>
  </si>
  <si>
    <t>tveír</t>
  </si>
  <si>
    <t>hvern</t>
  </si>
  <si>
    <t>hv’n</t>
  </si>
  <si>
    <t>hvaru’</t>
  </si>
  <si>
    <t>veinon</t>
  </si>
  <si>
    <t>tvenna</t>
  </si>
  <si>
    <t>tven’a</t>
  </si>
  <si>
    <t>hvárt</t>
  </si>
  <si>
    <t>hv’t</t>
  </si>
  <si>
    <t>hvart</t>
  </si>
  <si>
    <t>tvá</t>
  </si>
  <si>
    <t>tva</t>
  </si>
  <si>
    <t>hverri</t>
  </si>
  <si>
    <t>hv’ri</t>
  </si>
  <si>
    <t>vꜳru</t>
  </si>
  <si>
    <t>kveði</t>
  </si>
  <si>
    <t>kvęði</t>
  </si>
  <si>
    <t>kveðí</t>
  </si>
  <si>
    <t>v’ðꝛ</t>
  </si>
  <si>
    <t>hvarir</t>
  </si>
  <si>
    <t>hvar’</t>
  </si>
  <si>
    <t>leikvǫllinn</t>
  </si>
  <si>
    <t>leikvǫllin’</t>
  </si>
  <si>
    <t>várra</t>
  </si>
  <si>
    <t>vaara</t>
  </si>
  <si>
    <t>várt</t>
  </si>
  <si>
    <t>várr</t>
  </si>
  <si>
    <t>vænligr</t>
  </si>
  <si>
    <t>vęnligr</t>
  </si>
  <si>
    <t>vꜳr</t>
  </si>
  <si>
    <t>ván</t>
  </si>
  <si>
    <t>vꜳn</t>
  </si>
  <si>
    <t>vænta</t>
  </si>
  <si>
    <t>vætta</t>
  </si>
  <si>
    <t>várrar</t>
  </si>
  <si>
    <t>vrrar</t>
  </si>
  <si>
    <t>veralldar</t>
  </si>
  <si>
    <t>v’allꝺa</t>
  </si>
  <si>
    <t>vind</t>
  </si>
  <si>
    <t>uinꝺ</t>
  </si>
  <si>
    <t>ſua</t>
  </si>
  <si>
    <t>vex</t>
  </si>
  <si>
    <t>uex</t>
  </si>
  <si>
    <t>skynsamlegum</t>
  </si>
  <si>
    <t>ſkẏnſamlegu’</t>
  </si>
  <si>
    <t>on’ur</t>
  </si>
  <si>
    <t>ǫn’ur</t>
  </si>
  <si>
    <t>guði</t>
  </si>
  <si>
    <t>tungurætur</t>
  </si>
  <si>
    <t>tungurætr</t>
  </si>
  <si>
    <t>muna</t>
  </si>
  <si>
    <t>hugsa</t>
  </si>
  <si>
    <t>hugſa</t>
  </si>
  <si>
    <t>orðunum</t>
  </si>
  <si>
    <t>oꝛðunu’</t>
  </si>
  <si>
    <t>sumir</t>
  </si>
  <si>
    <t>ſumer</t>
  </si>
  <si>
    <t>ſum’</t>
  </si>
  <si>
    <t>sú</t>
  </si>
  <si>
    <t>su</t>
  </si>
  <si>
    <t>ſu</t>
  </si>
  <si>
    <t>dunur</t>
  </si>
  <si>
    <t>ꝺunur</t>
  </si>
  <si>
    <t>umfram</t>
  </si>
  <si>
    <t>hǫrpur</t>
  </si>
  <si>
    <t>hǫꝛpur</t>
  </si>
  <si>
    <t>fuglar</t>
  </si>
  <si>
    <t>lund</t>
  </si>
  <si>
    <t>lunꝺ</t>
  </si>
  <si>
    <t>ýmsum</t>
  </si>
  <si>
    <t>ẏmſu’</t>
  </si>
  <si>
    <t>mǫrgum</t>
  </si>
  <si>
    <t>mǫꝛgu’</t>
  </si>
  <si>
    <t>nǫfnum</t>
  </si>
  <si>
    <t>nofnu’</t>
  </si>
  <si>
    <t>kunnu</t>
  </si>
  <si>
    <t>kun’u</t>
  </si>
  <si>
    <t>ſinu’</t>
  </si>
  <si>
    <t>sumum</t>
  </si>
  <si>
    <t>ſumu’</t>
  </si>
  <si>
    <t>skynlausar</t>
  </si>
  <si>
    <t>ſkẏnlauſar</t>
  </si>
  <si>
    <t>blæstrinum</t>
  </si>
  <si>
    <t>blæſtrinu’</t>
  </si>
  <si>
    <t>tungu</t>
  </si>
  <si>
    <t>bragðinu</t>
  </si>
  <si>
    <t>ætlun</t>
  </si>
  <si>
    <t>tungan</t>
  </si>
  <si>
    <t>muðrinn</t>
  </si>
  <si>
    <t>muðꝛin’</t>
  </si>
  <si>
    <t>hǫfuðstafir</t>
  </si>
  <si>
    <t>hofuðſtaf’</t>
  </si>
  <si>
    <t>hǫfutſtaf’</t>
  </si>
  <si>
    <t>upphaf</t>
  </si>
  <si>
    <t>ǫðrum</t>
  </si>
  <si>
    <t>oðꝛu’</t>
  </si>
  <si>
    <t>ǫðꝛu’</t>
  </si>
  <si>
    <t>stǫfum</t>
  </si>
  <si>
    <t>ſtǫfu’</t>
  </si>
  <si>
    <t>ſtỏfu’</t>
  </si>
  <si>
    <t>orðinu</t>
  </si>
  <si>
    <t>oꝛðinu</t>
  </si>
  <si>
    <t>sjálfum</t>
  </si>
  <si>
    <t>ſialfu’</t>
  </si>
  <si>
    <t>lausa</t>
  </si>
  <si>
    <t>lauſa</t>
  </si>
  <si>
    <t>úbreyttir</t>
  </si>
  <si>
    <t>ubꝛæẏtt’</t>
  </si>
  <si>
    <t>úhægt</t>
  </si>
  <si>
    <t>uhægt</t>
  </si>
  <si>
    <t>samstǫfun</t>
  </si>
  <si>
    <t>ſamſtǫfun</t>
  </si>
  <si>
    <t>orðum</t>
  </si>
  <si>
    <t>oꝛðu’</t>
  </si>
  <si>
    <t>studdir</t>
  </si>
  <si>
    <t>ſtuꝺꝺ’</t>
  </si>
  <si>
    <t>ertuð</t>
  </si>
  <si>
    <t>mínu</t>
  </si>
  <si>
    <t>minu</t>
  </si>
  <si>
    <t>ǫllu</t>
  </si>
  <si>
    <t>ꜵllu</t>
  </si>
  <si>
    <t>hneigingum</t>
  </si>
  <si>
    <t>hneigingu’</t>
  </si>
  <si>
    <t>lykkju</t>
  </si>
  <si>
    <t>lẏkkiu</t>
  </si>
  <si>
    <t>sum</t>
  </si>
  <si>
    <t>ſum</t>
  </si>
  <si>
    <t>undirstafir</t>
  </si>
  <si>
    <t>unꝺ’ſtaf’</t>
  </si>
  <si>
    <t>samstǫfu</t>
  </si>
  <si>
    <t>ſamſtǫfu</t>
  </si>
  <si>
    <t>titull</t>
  </si>
  <si>
    <t>titulus</t>
  </si>
  <si>
    <t>tituluſ</t>
  </si>
  <si>
    <t>latínu</t>
  </si>
  <si>
    <t>latinu</t>
  </si>
  <si>
    <t>kǫllum</t>
  </si>
  <si>
    <t>kollu’</t>
  </si>
  <si>
    <t>titul</t>
  </si>
  <si>
    <t>hǫfuðstafs</t>
  </si>
  <si>
    <t>hofuðſtafſ</t>
  </si>
  <si>
    <t>aukit</t>
  </si>
  <si>
    <t>sínu</t>
  </si>
  <si>
    <t>ſinu</t>
  </si>
  <si>
    <t>skulu</t>
  </si>
  <si>
    <t>ſkulu</t>
  </si>
  <si>
    <t>málinu</t>
  </si>
  <si>
    <t>malínu</t>
  </si>
  <si>
    <t>nafninu</t>
  </si>
  <si>
    <t>rituð</t>
  </si>
  <si>
    <t>sundr</t>
  </si>
  <si>
    <t>ſunꝺꝛ</t>
  </si>
  <si>
    <t>lausliga</t>
  </si>
  <si>
    <t>lauſliga</t>
  </si>
  <si>
    <t>hǫrpu</t>
  </si>
  <si>
    <t>hoꝛpu</t>
  </si>
  <si>
    <t>luklar</t>
  </si>
  <si>
    <t>lukla</t>
  </si>
  <si>
    <t>heiminum</t>
  </si>
  <si>
    <t>heiminu’</t>
  </si>
  <si>
    <t>muni</t>
  </si>
  <si>
    <t>gamanum</t>
  </si>
  <si>
    <t>gamanu’</t>
  </si>
  <si>
    <t>stýrínu</t>
  </si>
  <si>
    <t>ſtẏrínu</t>
  </si>
  <si>
    <t>ebresku</t>
  </si>
  <si>
    <t>ebreſku</t>
  </si>
  <si>
    <t>náttúran</t>
  </si>
  <si>
    <t>natturan</t>
  </si>
  <si>
    <t>guð</t>
  </si>
  <si>
    <t>kǫlluð</t>
  </si>
  <si>
    <t>kolluð</t>
  </si>
  <si>
    <t>erum</t>
  </si>
  <si>
    <t>eru’</t>
  </si>
  <si>
    <t>hǫfuð</t>
  </si>
  <si>
    <t>hofuð</t>
  </si>
  <si>
    <t>bǫrnum</t>
  </si>
  <si>
    <t>boꝛnu’</t>
  </si>
  <si>
    <t>messunni</t>
  </si>
  <si>
    <t>meſſun’í</t>
  </si>
  <si>
    <t>meſſun’i</t>
  </si>
  <si>
    <t>krossinum</t>
  </si>
  <si>
    <t>kroſſinu’</t>
  </si>
  <si>
    <t>trúum</t>
  </si>
  <si>
    <t>truu’</t>
  </si>
  <si>
    <t>flutt</t>
  </si>
  <si>
    <t>fórum</t>
  </si>
  <si>
    <t>foꝛum</t>
  </si>
  <si>
    <t>foꝛu’</t>
  </si>
  <si>
    <t>þessum</t>
  </si>
  <si>
    <t>þeſſu’</t>
  </si>
  <si>
    <t>fǫður</t>
  </si>
  <si>
    <t>foður</t>
  </si>
  <si>
    <t>tíu</t>
  </si>
  <si>
    <t>guðs</t>
  </si>
  <si>
    <t>guðſ</t>
  </si>
  <si>
    <t>sífellu</t>
  </si>
  <si>
    <t>ſifellu</t>
  </si>
  <si>
    <t>almátkum</t>
  </si>
  <si>
    <t>almatku’</t>
  </si>
  <si>
    <t>helgum</t>
  </si>
  <si>
    <t>helgu’</t>
  </si>
  <si>
    <t>on’vr</t>
  </si>
  <si>
    <t>ǫn’vr</t>
  </si>
  <si>
    <t>ſamſtofon</t>
  </si>
  <si>
    <t>horfa</t>
  </si>
  <si>
    <t>hoꝛfa</t>
  </si>
  <si>
    <t>þarf</t>
  </si>
  <si>
    <t>stafi</t>
  </si>
  <si>
    <t>ſtafi</t>
  </si>
  <si>
    <t>sǫngfæri</t>
  </si>
  <si>
    <t>ſǫngfæri</t>
  </si>
  <si>
    <t>orðfæri</t>
  </si>
  <si>
    <t>oꝛðfærí</t>
  </si>
  <si>
    <t>ſtafer</t>
  </si>
  <si>
    <t>málstafir</t>
  </si>
  <si>
    <t>mꜳlſtaf’</t>
  </si>
  <si>
    <t>nǫfn</t>
  </si>
  <si>
    <t>nỏfn</t>
  </si>
  <si>
    <t>hljóðstafir</t>
  </si>
  <si>
    <t>hlioðſtaf’</t>
  </si>
  <si>
    <t>hlioðſtafer</t>
  </si>
  <si>
    <t>stafr</t>
  </si>
  <si>
    <t>ſtafr</t>
  </si>
  <si>
    <t>hefer</t>
  </si>
  <si>
    <t>klofi</t>
  </si>
  <si>
    <t>klofar</t>
  </si>
  <si>
    <t>tólfti</t>
  </si>
  <si>
    <t>tolfti</t>
  </si>
  <si>
    <t>hljóðstafr</t>
  </si>
  <si>
    <t>hlioðſtafr</t>
  </si>
  <si>
    <t>málstafr</t>
  </si>
  <si>
    <t>malſtafr</t>
  </si>
  <si>
    <t>mꜳlſtafr</t>
  </si>
  <si>
    <t>málstaf</t>
  </si>
  <si>
    <t>malſtaf</t>
  </si>
  <si>
    <t>sjálfir</t>
  </si>
  <si>
    <t>ſialfer</t>
  </si>
  <si>
    <t>nefnir</t>
  </si>
  <si>
    <t>nefn’</t>
  </si>
  <si>
    <t>ẏf’</t>
  </si>
  <si>
    <t>staf</t>
  </si>
  <si>
    <t>ſtaf</t>
  </si>
  <si>
    <t>lofat</t>
  </si>
  <si>
    <t>jafna</t>
  </si>
  <si>
    <t>iafna</t>
  </si>
  <si>
    <t>hljóðstaf</t>
  </si>
  <si>
    <t>hlioðſtaf</t>
  </si>
  <si>
    <t>stafs</t>
  </si>
  <si>
    <t>ſtafſ</t>
  </si>
  <si>
    <t>stafaðir</t>
  </si>
  <si>
    <t>ſtafað’</t>
  </si>
  <si>
    <t>nafn</t>
  </si>
  <si>
    <t>nafni</t>
  </si>
  <si>
    <t>nafní</t>
  </si>
  <si>
    <t>nafns</t>
  </si>
  <si>
    <t>nafnſ</t>
  </si>
  <si>
    <t>ofan</t>
  </si>
  <si>
    <t>eff</t>
  </si>
  <si>
    <t>stafrof</t>
  </si>
  <si>
    <t>ſtafrof</t>
  </si>
  <si>
    <t>stafanna</t>
  </si>
  <si>
    <t>ſtafan’a</t>
  </si>
  <si>
    <t>hafðir</t>
  </si>
  <si>
    <t>hafð’</t>
  </si>
  <si>
    <t>hefjaz</t>
  </si>
  <si>
    <t>hefiaz</t>
  </si>
  <si>
    <t>nefniz</t>
  </si>
  <si>
    <t>lofsǫngr</t>
  </si>
  <si>
    <t>lofſongr</t>
  </si>
  <si>
    <t>sjálfan</t>
  </si>
  <si>
    <t>ſialfan</t>
  </si>
  <si>
    <t>leifðar</t>
  </si>
  <si>
    <t>hefja</t>
  </si>
  <si>
    <t>hefia</t>
  </si>
  <si>
    <t>lifir</t>
  </si>
  <si>
    <t>lif’</t>
  </si>
  <si>
    <t>þui</t>
  </si>
  <si>
    <t>uel</t>
  </si>
  <si>
    <t>vápnat</t>
  </si>
  <si>
    <t>uopnnat</t>
  </si>
  <si>
    <t>suerd</t>
  </si>
  <si>
    <t>sverðit</t>
  </si>
  <si>
    <t>suerdit</t>
  </si>
  <si>
    <t>su’</t>
  </si>
  <si>
    <t>suo</t>
  </si>
  <si>
    <t>uer</t>
  </si>
  <si>
    <t>gjǫrningaveðr</t>
  </si>
  <si>
    <t>giorningauedr</t>
  </si>
  <si>
    <t>quad</t>
  </si>
  <si>
    <t>hverir</t>
  </si>
  <si>
    <t>huerir</t>
  </si>
  <si>
    <t>vápnaðir</t>
  </si>
  <si>
    <t>uopnadir</t>
  </si>
  <si>
    <t>uind</t>
  </si>
  <si>
    <t>uit</t>
  </si>
  <si>
    <t>hlunnvígg</t>
  </si>
  <si>
    <t>hlunnuigg</t>
  </si>
  <si>
    <t>huerr</t>
  </si>
  <si>
    <t>vǫlsungr</t>
  </si>
  <si>
    <t>uỏlsungr</t>
  </si>
  <si>
    <t>uida</t>
  </si>
  <si>
    <t>vegit</t>
  </si>
  <si>
    <t>uegit</t>
  </si>
  <si>
    <t>uil</t>
  </si>
  <si>
    <t>víku</t>
  </si>
  <si>
    <t>uiku</t>
  </si>
  <si>
    <t>veðrit</t>
  </si>
  <si>
    <t>uedrit</t>
  </si>
  <si>
    <t>uillde</t>
  </si>
  <si>
    <t>kuelzst</t>
  </si>
  <si>
    <t>uilia</t>
  </si>
  <si>
    <t>uerða</t>
  </si>
  <si>
    <t>hvártveggja</t>
  </si>
  <si>
    <t>huortueggia</t>
  </si>
  <si>
    <t>veizt</t>
  </si>
  <si>
    <t>ueitzst</t>
  </si>
  <si>
    <t>hverjar</t>
  </si>
  <si>
    <t>hueriar</t>
  </si>
  <si>
    <t>sverða</t>
  </si>
  <si>
    <t>suerda</t>
  </si>
  <si>
    <t>svipan</t>
  </si>
  <si>
    <t>suipan</t>
  </si>
  <si>
    <t>dyggva</t>
  </si>
  <si>
    <t>dyggua</t>
  </si>
  <si>
    <t>dǫkkva</t>
  </si>
  <si>
    <t>dỏkkua</t>
  </si>
  <si>
    <t>tua</t>
  </si>
  <si>
    <t>uerdr</t>
  </si>
  <si>
    <t>vega</t>
  </si>
  <si>
    <t>uega</t>
  </si>
  <si>
    <t>hvatir</t>
  </si>
  <si>
    <t>huatir</t>
  </si>
  <si>
    <t>vígi</t>
  </si>
  <si>
    <t>uigi</t>
  </si>
  <si>
    <t>vegr</t>
  </si>
  <si>
    <t>uegr</t>
  </si>
  <si>
    <t>tvær</t>
  </si>
  <si>
    <t>tuær</t>
  </si>
  <si>
    <t>þveginn</t>
  </si>
  <si>
    <t>þueginn</t>
  </si>
  <si>
    <t>þuiat</t>
  </si>
  <si>
    <t>óvíst</t>
  </si>
  <si>
    <t>ouist</t>
  </si>
  <si>
    <t>huat</t>
  </si>
  <si>
    <t>vára</t>
  </si>
  <si>
    <t>uora</t>
  </si>
  <si>
    <t>lyngvi</t>
  </si>
  <si>
    <t>lyngui</t>
  </si>
  <si>
    <t>hvíld</t>
  </si>
  <si>
    <t>huilld</t>
  </si>
  <si>
    <t>einvígi</t>
  </si>
  <si>
    <t>æinuige</t>
  </si>
  <si>
    <t>hvárgi</t>
  </si>
  <si>
    <t>huorgi</t>
  </si>
  <si>
    <t>vígfimr</t>
  </si>
  <si>
    <t>uigfimir</t>
  </si>
  <si>
    <t>lyngva</t>
  </si>
  <si>
    <t>lyngua</t>
  </si>
  <si>
    <t>uor</t>
  </si>
  <si>
    <t>myrkvir</t>
  </si>
  <si>
    <t>myrkur</t>
  </si>
  <si>
    <t>huernn</t>
  </si>
  <si>
    <t>sjóvarhǫmrum</t>
  </si>
  <si>
    <t>siofarhomrum</t>
  </si>
  <si>
    <t>sjóvi</t>
  </si>
  <si>
    <t>siofui</t>
  </si>
  <si>
    <t>erv</t>
  </si>
  <si>
    <t>sigurdr</t>
  </si>
  <si>
    <t>hundings</t>
  </si>
  <si>
    <t>liðinu</t>
  </si>
  <si>
    <t>lidinu</t>
  </si>
  <si>
    <t>honum</t>
  </si>
  <si>
    <t>sigldu</t>
  </si>
  <si>
    <t>fengu</t>
  </si>
  <si>
    <t>nokkuru</t>
  </si>
  <si>
    <t>nokkurri</t>
  </si>
  <si>
    <t>nokkurre</t>
  </si>
  <si>
    <t>heklu</t>
  </si>
  <si>
    <t>brókum</t>
  </si>
  <si>
    <t>brokum</t>
  </si>
  <si>
    <t>fótum</t>
  </si>
  <si>
    <t>fotum</t>
  </si>
  <si>
    <t>upphafa</t>
  </si>
  <si>
    <t>upphafua</t>
  </si>
  <si>
    <t>hestum</t>
  </si>
  <si>
    <t>unnar</t>
  </si>
  <si>
    <t>brǫndum</t>
  </si>
  <si>
    <t>brondum</t>
  </si>
  <si>
    <t>heklumaðrinn</t>
  </si>
  <si>
    <t>heklumadrinn</t>
  </si>
  <si>
    <t>máttu</t>
  </si>
  <si>
    <t>mattu</t>
  </si>
  <si>
    <t>sigurde</t>
  </si>
  <si>
    <t>sigurdi</t>
  </si>
  <si>
    <t>spurði</t>
  </si>
  <si>
    <t>spurde</t>
  </si>
  <si>
    <t>nokkut</t>
  </si>
  <si>
    <t>mundi</t>
  </si>
  <si>
    <t>munde</t>
  </si>
  <si>
    <t>ráðdrjúgr</t>
  </si>
  <si>
    <t>raddriugr</t>
  </si>
  <si>
    <t>mǫnnum</t>
  </si>
  <si>
    <t>monnum</t>
  </si>
  <si>
    <t>heklumanns</t>
  </si>
  <si>
    <t>heklumannz</t>
  </si>
  <si>
    <t>segðu</t>
  </si>
  <si>
    <t>segþu</t>
  </si>
  <si>
    <t>guma</t>
  </si>
  <si>
    <t>gumnar</t>
  </si>
  <si>
    <t>fylgiu</t>
  </si>
  <si>
    <t>búinn</t>
  </si>
  <si>
    <t>buinn</t>
  </si>
  <si>
    <t>úlf</t>
  </si>
  <si>
    <t>ulf</t>
  </si>
  <si>
    <t>askinum</t>
  </si>
  <si>
    <t>auðit</t>
  </si>
  <si>
    <t>audit</t>
  </si>
  <si>
    <t>hjálmstǫfum</t>
  </si>
  <si>
    <t>healmstỏfum</t>
  </si>
  <si>
    <t>gumna</t>
  </si>
  <si>
    <t>hollsetuland</t>
  </si>
  <si>
    <t>austan</t>
  </si>
  <si>
    <t>finnumsk</t>
  </si>
  <si>
    <t>finnumzst</t>
  </si>
  <si>
    <t>framgǫngu</t>
  </si>
  <si>
    <t>framgongu</t>
  </si>
  <si>
    <t>sóttu</t>
  </si>
  <si>
    <t>sottu</t>
  </si>
  <si>
    <t>skeinuhætt</t>
  </si>
  <si>
    <t>skæinuhæti</t>
  </si>
  <si>
    <t>morgum</t>
  </si>
  <si>
    <t>hoggum</t>
  </si>
  <si>
    <t>bardaganum</t>
  </si>
  <si>
    <t>hámundr</t>
  </si>
  <si>
    <t>hamundr</t>
  </si>
  <si>
    <t>sigurdar</t>
  </si>
  <si>
    <t>nokkur</t>
  </si>
  <si>
    <t>umskipti</t>
  </si>
  <si>
    <t>morguninn</t>
  </si>
  <si>
    <t>dauda</t>
  </si>
  <si>
    <t>sinu</t>
  </si>
  <si>
    <t>hrygginum</t>
  </si>
  <si>
    <t>lúngun</t>
  </si>
  <si>
    <t>lungun</t>
  </si>
  <si>
    <t>knéftum</t>
  </si>
  <si>
    <t>knefta</t>
  </si>
  <si>
    <t>hétum</t>
  </si>
  <si>
    <t>hetom</t>
  </si>
  <si>
    <t>hafde</t>
  </si>
  <si>
    <t>fáfni</t>
  </si>
  <si>
    <t>fafni</t>
  </si>
  <si>
    <t>ræfils</t>
  </si>
  <si>
    <t>hafri</t>
  </si>
  <si>
    <t>hafi</t>
  </si>
  <si>
    <t>sealfan</t>
  </si>
  <si>
    <t>brottferðar</t>
  </si>
  <si>
    <t>brottferdar</t>
  </si>
  <si>
    <t>safna</t>
  </si>
  <si>
    <t>safnna</t>
  </si>
  <si>
    <t>alldjarfliga</t>
  </si>
  <si>
    <t>alldiarfliga</t>
  </si>
  <si>
    <t>horfinn</t>
  </si>
  <si>
    <t>rifinn</t>
  </si>
  <si>
    <t>rifin</t>
  </si>
  <si>
    <t>hafui</t>
  </si>
  <si>
    <t>hafua</t>
  </si>
  <si>
    <t>⟨u⟩</t>
  </si>
  <si>
    <t>⟨v⟩</t>
  </si>
  <si>
    <t>⟨f⟩</t>
  </si>
  <si>
    <t>Codex Regius: Guðrúnarkviða II</t>
  </si>
  <si>
    <t>Ǫrvar-Odds saga (S)</t>
  </si>
  <si>
    <t>Hauksbók: Eiríks Saga Rauða</t>
  </si>
  <si>
    <t>Codex Wormianus: SGT</t>
  </si>
  <si>
    <t>Ǫrvar-Odds saga (M)</t>
  </si>
  <si>
    <t>Flateyjarbók: Nornagests þáttr</t>
  </si>
  <si>
    <t>Ǫrvar-Odds saga (A)</t>
  </si>
  <si>
    <t>Rep.</t>
  </si>
  <si>
    <t>-</t>
  </si>
  <si>
    <t>1300-1350 Average</t>
  </si>
  <si>
    <t>1350-1399 Average</t>
  </si>
  <si>
    <t>1450-1475</t>
  </si>
  <si>
    <t>1260-1280</t>
  </si>
  <si>
    <t>1300-1325</t>
  </si>
  <si>
    <t>1290-1360</t>
  </si>
  <si>
    <t>1340-1370</t>
  </si>
  <si>
    <t>1350-1400</t>
  </si>
  <si>
    <t>1387-1394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</si>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</sst>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color theme="0"/>
      <name val="Times New Roman"/>
      <family val="1"/>
    </font>
    <font>
      <u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3" fillId="0" borderId="1" xfId="0" applyFont="1" applyBorder="1"/>
    <xf numFmtId="0" fontId="3" fillId="0" borderId="0" xfId="0" applyFont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4" fillId="0" borderId="0" xfId="0" applyFont="1"/>
    <xf numFmtId="9" fontId="3" fillId="0" borderId="1" xfId="1" applyFont="1" applyBorder="1"/>
    <xf numFmtId="9" fontId="3" fillId="0" borderId="8" xfId="1" applyFont="1" applyBorder="1"/>
    <xf numFmtId="9" fontId="3" fillId="0" borderId="9" xfId="1" applyFont="1" applyBorder="1"/>
    <xf numFmtId="164" fontId="3" fillId="0" borderId="1" xfId="1" applyNumberFormat="1" applyFont="1" applyBorder="1"/>
    <xf numFmtId="9" fontId="3" fillId="0" borderId="1" xfId="1" applyFont="1" applyBorder="1" applyAlignment="1">
      <alignment horizontal="center"/>
    </xf>
    <xf numFmtId="9" fontId="3" fillId="0" borderId="1" xfId="1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2" xfId="0" applyFont="1" applyBorder="1"/>
    <xf numFmtId="0" fontId="7" fillId="0" borderId="7" xfId="0" applyFont="1" applyBorder="1"/>
    <xf numFmtId="9" fontId="3" fillId="0" borderId="1" xfId="1" applyFont="1" applyFill="1" applyBorder="1"/>
    <xf numFmtId="9" fontId="3" fillId="0" borderId="8" xfId="1" applyFont="1" applyFill="1" applyBorder="1" applyAlignment="1">
      <alignment horizontal="center"/>
    </xf>
    <xf numFmtId="164" fontId="3" fillId="0" borderId="9" xfId="1" applyNumberFormat="1" applyFont="1" applyFill="1" applyBorder="1"/>
    <xf numFmtId="9" fontId="3" fillId="0" borderId="3" xfId="1" applyFont="1" applyFill="1" applyBorder="1" applyAlignment="1">
      <alignment horizontal="center"/>
    </xf>
    <xf numFmtId="0" fontId="8" fillId="0" borderId="0" xfId="0" applyFont="1"/>
    <xf numFmtId="9" fontId="3" fillId="0" borderId="3" xfId="1" applyFont="1" applyBorder="1"/>
    <xf numFmtId="9" fontId="3" fillId="0" borderId="3" xfId="1" applyFont="1" applyBorder="1" applyAlignment="1">
      <alignment horizontal="center"/>
    </xf>
    <xf numFmtId="9" fontId="3" fillId="0" borderId="9" xfId="1" applyFont="1" applyBorder="1" applyAlignment="1">
      <alignment horizontal="center"/>
    </xf>
    <xf numFmtId="9" fontId="3" fillId="0" borderId="8" xfId="1" applyFont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2" fillId="0" borderId="0" xfId="0" applyFont="1" applyAlignment="1">
      <alignment wrapText="1"/>
    </xf>
    <xf numFmtId="9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9" fontId="0" fillId="2" borderId="1" xfId="0" applyNumberFormat="1" applyFill="1" applyBorder="1"/>
    <xf numFmtId="164" fontId="0" fillId="2" borderId="1" xfId="0" applyNumberFormat="1" applyFill="1" applyBorder="1"/>
    <xf numFmtId="9" fontId="0" fillId="2" borderId="1" xfId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⟨v⟩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Synth!$B$30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Synth!$C$30:$I$30</c:f>
              <c:numCache>
                <c:formatCode>0%</c:formatCode>
                <c:ptCount val="7"/>
                <c:pt idx="0">
                  <c:v>0.87387387387387394</c:v>
                </c:pt>
                <c:pt idx="1">
                  <c:v>0.76923076923076916</c:v>
                </c:pt>
                <c:pt idx="2">
                  <c:v>0.47674418604651164</c:v>
                </c:pt>
                <c:pt idx="3">
                  <c:v>0.84552845528455278</c:v>
                </c:pt>
                <c:pt idx="4">
                  <c:v>0.70270270270270274</c:v>
                </c:pt>
                <c:pt idx="5">
                  <c:v>7.2727272727272724E-2</c:v>
                </c:pt>
                <c:pt idx="6">
                  <c:v>0.3421052631578948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6-4B39-9A62-050A812F734B}"/>
            </c:ext>
          </c:extLst>
        </c:ser>
        <c:ser>
          <c:idx val="1"/>
          <c:order val="1"/>
          <c:tx>
            <c:strRef>
              <c:f>Synth!$B$31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Synth!$C$31:$I$31</c:f>
              <c:numCache>
                <c:formatCode>0%</c:formatCode>
                <c:ptCount val="7"/>
                <c:pt idx="0">
                  <c:v>0.12612612612612614</c:v>
                </c:pt>
                <c:pt idx="1">
                  <c:v>0.23076923076923075</c:v>
                </c:pt>
                <c:pt idx="2">
                  <c:v>0.52325581395348841</c:v>
                </c:pt>
                <c:pt idx="3">
                  <c:v>0.15447154471544716</c:v>
                </c:pt>
                <c:pt idx="4">
                  <c:v>0.29729729729729731</c:v>
                </c:pt>
                <c:pt idx="5">
                  <c:v>0.90909090909090906</c:v>
                </c:pt>
                <c:pt idx="6">
                  <c:v>0.61842105263157898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6-4B39-9A62-050A812F734B}"/>
            </c:ext>
          </c:extLst>
        </c:ser>
        <c:ser>
          <c:idx val="2"/>
          <c:order val="2"/>
          <c:tx>
            <c:strRef>
              <c:f>Synth!$B$32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9.0909090909090905E-3</c:v>
                </c:pt>
                <c:pt idx="6">
                  <c:v>2.6315789473684213E-2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6-4B39-9A62-050A812F734B}"/>
            </c:ext>
          </c:extLst>
        </c:ser>
        <c:ser>
          <c:idx val="3"/>
          <c:order val="3"/>
          <c:tx>
            <c:strRef>
              <c:f>Synth!$B$33</c:f>
              <c:strCache>
                <c:ptCount val="1"/>
                <c:pt idx="0">
                  <c:v>fu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Synth!$C$33:$I$33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9.0909090909090905E-3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6-4B39-9A62-050A812F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489935"/>
        <c:axId val="1293490415"/>
      </c:lineChart>
      <c:catAx>
        <c:axId val="12934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93490415"/>
        <c:crosses val="autoZero"/>
        <c:auto val="1"/>
        <c:lblAlgn val="ctr"/>
        <c:lblOffset val="100"/>
        <c:noMultiLvlLbl val="0"/>
      </c:catAx>
      <c:valAx>
        <c:axId val="12934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934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i="0"/>
              <a:t>⟨u⟩: </a:t>
            </a:r>
            <a:r>
              <a:rPr lang="nb-NO" i="1"/>
              <a:t>o.</a:t>
            </a:r>
            <a:r>
              <a:rPr lang="nb-NO" sz="1400" i="0"/>
              <a:t> </a:t>
            </a:r>
            <a:r>
              <a:rPr lang="nb-N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⟨f⟩: </a:t>
            </a:r>
            <a:r>
              <a:rPr lang="nb-NO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v, u, fu </a:t>
            </a:r>
            <a:endParaRPr lang="nb-NO" sz="14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Synth!$B$38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Synth!$C$38:$I$38</c:f>
              <c:numCache>
                <c:formatCode>0%</c:formatCode>
                <c:ptCount val="7"/>
                <c:pt idx="0">
                  <c:v>0.34146341463414637</c:v>
                </c:pt>
                <c:pt idx="1">
                  <c:v>6.4516129032258063E-2</c:v>
                </c:pt>
                <c:pt idx="2">
                  <c:v>5.2238805970149259E-2</c:v>
                </c:pt>
                <c:pt idx="3" formatCode="0.0%">
                  <c:v>4.7169811320754715E-3</c:v>
                </c:pt>
                <c:pt idx="4">
                  <c:v>3.5398230088495575E-2</c:v>
                </c:pt>
                <c:pt idx="5">
                  <c:v>8.9285714285714298E-3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2-4F41-94FA-07FA4937C04E}"/>
            </c:ext>
          </c:extLst>
        </c:ser>
        <c:ser>
          <c:idx val="3"/>
          <c:order val="3"/>
          <c:tx>
            <c:strRef>
              <c:f>Synth!$B$41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Synth!$C$41:$I$41</c:f>
              <c:numCache>
                <c:formatCode>0%</c:formatCode>
                <c:ptCount val="7"/>
                <c:pt idx="0">
                  <c:v>1.3333333333333332E-2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2-4F41-94FA-07FA4937C04E}"/>
            </c:ext>
          </c:extLst>
        </c:ser>
        <c:ser>
          <c:idx val="4"/>
          <c:order val="4"/>
          <c:tx>
            <c:strRef>
              <c:f>Synth!$B$42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Synth!$C$42:$I$42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1.7241379310344827E-2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2-4F41-94FA-07FA4937C04E}"/>
            </c:ext>
          </c:extLst>
        </c:ser>
        <c:ser>
          <c:idx val="5"/>
          <c:order val="5"/>
          <c:tx>
            <c:strRef>
              <c:f>Synth!$B$44</c:f>
              <c:strCache>
                <c:ptCount val="1"/>
                <c:pt idx="0">
                  <c:v>fu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Synth!$C$44:$I$44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9.5238095238095233E-2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2-4F41-94FA-07FA4937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25599"/>
        <c:axId val="1370625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Synth!$B$36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Synth!$C$35:$I$35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Synth!$C$36:$I$36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0.60365853658536583</c:v>
                      </c:pt>
                      <c:pt idx="1">
                        <c:v>0.61290322580645162</c:v>
                      </c:pt>
                      <c:pt idx="2">
                        <c:v>5.2238805970149259E-2</c:v>
                      </c:pt>
                      <c:pt idx="3" formatCode="0.0%">
                        <c:v>9.433962264150943E-3</c:v>
                      </c:pt>
                      <c:pt idx="4">
                        <c:v>0.22123893805309736</c:v>
                      </c:pt>
                      <c:pt idx="5">
                        <c:v>2.6785714285714288E-2</c:v>
                      </c:pt>
                      <c:pt idx="6">
                        <c:v>0.18978102189781024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C2-4F41-94FA-07FA4937C0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Synth!$B$37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Synth!$C$35:$I$35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Synth!$C$37:$I$37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4.878048780487805E-2</c:v>
                      </c:pt>
                      <c:pt idx="1">
                        <c:v>0.32258064516129031</c:v>
                      </c:pt>
                      <c:pt idx="2">
                        <c:v>0.88805970149253743</c:v>
                      </c:pt>
                      <c:pt idx="3" formatCode="0.0%">
                        <c:v>0.98584905660377364</c:v>
                      </c:pt>
                      <c:pt idx="4">
                        <c:v>0.74336283185840712</c:v>
                      </c:pt>
                      <c:pt idx="5">
                        <c:v>0.9642857142857143</c:v>
                      </c:pt>
                      <c:pt idx="6">
                        <c:v>0.81021897810218979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C2-4F41-94FA-07FA4937C04E}"/>
                  </c:ext>
                </c:extLst>
              </c15:ser>
            </c15:filteredLineSeries>
          </c:ext>
        </c:extLst>
      </c:lineChart>
      <c:catAx>
        <c:axId val="13706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119"/>
        <c:crosses val="autoZero"/>
        <c:auto val="1"/>
        <c:lblAlgn val="ctr"/>
        <c:lblOffset val="100"/>
        <c:noMultiLvlLbl val="0"/>
      </c:catAx>
      <c:valAx>
        <c:axId val="13706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i="0"/>
              <a:t>⟨u⟩: </a:t>
            </a:r>
            <a:r>
              <a:rPr lang="nb-NO" i="1"/>
              <a:t>o</a:t>
            </a:r>
            <a:r>
              <a:rPr lang="nb-NO" sz="1400" i="0"/>
              <a:t>. </a:t>
            </a:r>
            <a:r>
              <a:rPr lang="nb-N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⟨f⟩: </a:t>
            </a:r>
            <a:r>
              <a:rPr lang="nb-NO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v, u, fu </a:t>
            </a:r>
            <a:endParaRPr lang="nb-NO" sz="14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Synth!$B$38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Synth!$C$38:$I$38</c:f>
              <c:numCache>
                <c:formatCode>0%</c:formatCode>
                <c:ptCount val="7"/>
                <c:pt idx="0">
                  <c:v>0.34146341463414637</c:v>
                </c:pt>
                <c:pt idx="1">
                  <c:v>6.4516129032258063E-2</c:v>
                </c:pt>
                <c:pt idx="2">
                  <c:v>5.2238805970149259E-2</c:v>
                </c:pt>
                <c:pt idx="3" formatCode="0.0%">
                  <c:v>4.7169811320754715E-3</c:v>
                </c:pt>
                <c:pt idx="4">
                  <c:v>3.5398230088495575E-2</c:v>
                </c:pt>
                <c:pt idx="5">
                  <c:v>8.9285714285714298E-3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40D4-A9B6-1B1EC3DE7245}"/>
            </c:ext>
          </c:extLst>
        </c:ser>
        <c:ser>
          <c:idx val="3"/>
          <c:order val="3"/>
          <c:tx>
            <c:strRef>
              <c:f>Synth!$B$41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Synth!$C$41:$I$41</c:f>
              <c:numCache>
                <c:formatCode>0%</c:formatCode>
                <c:ptCount val="7"/>
                <c:pt idx="0">
                  <c:v>1.3333333333333332E-2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40D4-A9B6-1B1EC3DE7245}"/>
            </c:ext>
          </c:extLst>
        </c:ser>
        <c:ser>
          <c:idx val="4"/>
          <c:order val="4"/>
          <c:tx>
            <c:strRef>
              <c:f>Synth!$B$42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Synth!$C$42:$I$42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1.7241379310344827E-2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5-40D4-A9B6-1B1EC3DE7245}"/>
            </c:ext>
          </c:extLst>
        </c:ser>
        <c:ser>
          <c:idx val="5"/>
          <c:order val="5"/>
          <c:tx>
            <c:strRef>
              <c:f>Synth!$B$44</c:f>
              <c:strCache>
                <c:ptCount val="1"/>
                <c:pt idx="0">
                  <c:v>fu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Synth!$C$44:$I$44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9.5238095238095233E-2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5-40D4-A9B6-1B1EC3DE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370625599"/>
        <c:axId val="1370625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Synth!$B$36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Synth!$C$35:$I$35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Synth!$C$36:$I$36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0.60365853658536583</c:v>
                      </c:pt>
                      <c:pt idx="1">
                        <c:v>0.61290322580645162</c:v>
                      </c:pt>
                      <c:pt idx="2">
                        <c:v>5.2238805970149259E-2</c:v>
                      </c:pt>
                      <c:pt idx="3" formatCode="0.0%">
                        <c:v>9.433962264150943E-3</c:v>
                      </c:pt>
                      <c:pt idx="4">
                        <c:v>0.22123893805309736</c:v>
                      </c:pt>
                      <c:pt idx="5">
                        <c:v>2.6785714285714288E-2</c:v>
                      </c:pt>
                      <c:pt idx="6">
                        <c:v>0.18978102189781024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AB5-40D4-A9B6-1B1EC3DE72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Synth!$B$37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Synth!$C$35:$I$35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Synth!$C$37:$I$37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4.878048780487805E-2</c:v>
                      </c:pt>
                      <c:pt idx="1">
                        <c:v>0.32258064516129031</c:v>
                      </c:pt>
                      <c:pt idx="2">
                        <c:v>0.88805970149253743</c:v>
                      </c:pt>
                      <c:pt idx="3" formatCode="0.0%">
                        <c:v>0.98584905660377364</c:v>
                      </c:pt>
                      <c:pt idx="4">
                        <c:v>0.74336283185840712</c:v>
                      </c:pt>
                      <c:pt idx="5">
                        <c:v>0.9642857142857143</c:v>
                      </c:pt>
                      <c:pt idx="6">
                        <c:v>0.81021897810218979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B5-40D4-A9B6-1B1EC3DE7245}"/>
                  </c:ext>
                </c:extLst>
              </c15:ser>
            </c15:filteredLineSeries>
          </c:ext>
        </c:extLst>
      </c:lineChart>
      <c:catAx>
        <c:axId val="13706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119"/>
        <c:crosses val="autoZero"/>
        <c:auto val="1"/>
        <c:lblAlgn val="ctr"/>
        <c:lblOffset val="100"/>
        <c:noMultiLvlLbl val="0"/>
      </c:catAx>
      <c:valAx>
        <c:axId val="13706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⟨u⟩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Synth!$B$36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Synth!$C$36:$I$36</c:f>
              <c:numCache>
                <c:formatCode>0%</c:formatCode>
                <c:ptCount val="7"/>
                <c:pt idx="0">
                  <c:v>0.60365853658536583</c:v>
                </c:pt>
                <c:pt idx="1">
                  <c:v>0.61290322580645162</c:v>
                </c:pt>
                <c:pt idx="2">
                  <c:v>5.2238805970149259E-2</c:v>
                </c:pt>
                <c:pt idx="3" formatCode="0.0%">
                  <c:v>9.433962264150943E-3</c:v>
                </c:pt>
                <c:pt idx="4">
                  <c:v>0.22123893805309736</c:v>
                </c:pt>
                <c:pt idx="5">
                  <c:v>2.6785714285714288E-2</c:v>
                </c:pt>
                <c:pt idx="6">
                  <c:v>0.18978102189781024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C-4739-89F4-BA841F5C1BDD}"/>
            </c:ext>
          </c:extLst>
        </c:ser>
        <c:ser>
          <c:idx val="1"/>
          <c:order val="1"/>
          <c:tx>
            <c:strRef>
              <c:f>Synth!$B$37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Synth!$C$37:$I$37</c:f>
              <c:numCache>
                <c:formatCode>0%</c:formatCode>
                <c:ptCount val="7"/>
                <c:pt idx="0">
                  <c:v>4.878048780487805E-2</c:v>
                </c:pt>
                <c:pt idx="1">
                  <c:v>0.32258064516129031</c:v>
                </c:pt>
                <c:pt idx="2">
                  <c:v>0.88805970149253743</c:v>
                </c:pt>
                <c:pt idx="3" formatCode="0.0%">
                  <c:v>0.98584905660377364</c:v>
                </c:pt>
                <c:pt idx="4">
                  <c:v>0.74336283185840712</c:v>
                </c:pt>
                <c:pt idx="5">
                  <c:v>0.9642857142857143</c:v>
                </c:pt>
                <c:pt idx="6">
                  <c:v>0.81021897810218979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C-4739-89F4-BA841F5C1BDD}"/>
            </c:ext>
          </c:extLst>
        </c:ser>
        <c:ser>
          <c:idx val="2"/>
          <c:order val="2"/>
          <c:tx>
            <c:strRef>
              <c:f>Synth!$B$38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Synth!$C$38:$I$38</c:f>
              <c:numCache>
                <c:formatCode>0%</c:formatCode>
                <c:ptCount val="7"/>
                <c:pt idx="0">
                  <c:v>0.34146341463414637</c:v>
                </c:pt>
                <c:pt idx="1">
                  <c:v>6.4516129032258063E-2</c:v>
                </c:pt>
                <c:pt idx="2">
                  <c:v>5.2238805970149259E-2</c:v>
                </c:pt>
                <c:pt idx="3" formatCode="0.0%">
                  <c:v>4.7169811320754715E-3</c:v>
                </c:pt>
                <c:pt idx="4">
                  <c:v>3.5398230088495575E-2</c:v>
                </c:pt>
                <c:pt idx="5">
                  <c:v>8.9285714285714298E-3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C-4739-89F4-BA841F5C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25599"/>
        <c:axId val="1370625119"/>
      </c:lineChart>
      <c:catAx>
        <c:axId val="13706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119"/>
        <c:crosses val="autoZero"/>
        <c:auto val="1"/>
        <c:lblAlgn val="ctr"/>
        <c:lblOffset val="100"/>
        <c:noMultiLvlLbl val="0"/>
      </c:catAx>
      <c:valAx>
        <c:axId val="13706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⟨f⟩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Synth!$B$41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Synth!$C$40:$I$40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Synth!$C$41:$I$41</c:f>
              <c:numCache>
                <c:formatCode>0%</c:formatCode>
                <c:ptCount val="7"/>
                <c:pt idx="0">
                  <c:v>1.3333333333333332E-2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2-4AFB-9FBF-7E4E62F71C20}"/>
            </c:ext>
          </c:extLst>
        </c:ser>
        <c:ser>
          <c:idx val="1"/>
          <c:order val="1"/>
          <c:tx>
            <c:strRef>
              <c:f>Synth!$B$42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Synth!$C$40:$I$40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Synth!$C$42:$I$42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1.7241379310344827E-2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2-4AFB-9FBF-7E4E62F71C20}"/>
            </c:ext>
          </c:extLst>
        </c:ser>
        <c:ser>
          <c:idx val="2"/>
          <c:order val="2"/>
          <c:tx>
            <c:strRef>
              <c:f>Synth!$B$43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Synth!$C$40:$I$40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Synth!$C$43:$I$43</c:f>
              <c:numCache>
                <c:formatCode>0%</c:formatCode>
                <c:ptCount val="7"/>
                <c:pt idx="0">
                  <c:v>0.98666666666666658</c:v>
                </c:pt>
                <c:pt idx="1">
                  <c:v>0.96875</c:v>
                </c:pt>
                <c:pt idx="2">
                  <c:v>0.98275862068965514</c:v>
                </c:pt>
                <c:pt idx="3">
                  <c:v>1</c:v>
                </c:pt>
                <c:pt idx="4">
                  <c:v>1</c:v>
                </c:pt>
                <c:pt idx="5">
                  <c:v>0.90476190476190477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2-4AFB-9FBF-7E4E62F71C20}"/>
            </c:ext>
          </c:extLst>
        </c:ser>
        <c:ser>
          <c:idx val="3"/>
          <c:order val="3"/>
          <c:tx>
            <c:strRef>
              <c:f>Synth!$B$44</c:f>
              <c:strCache>
                <c:ptCount val="1"/>
                <c:pt idx="0">
                  <c:v>fu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Synth!$C$40:$I$40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Synth!$C$44:$I$44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9.5238095238095233E-2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2-4AFB-9FBF-7E4E62F7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55903"/>
        <c:axId val="908257343"/>
      </c:lineChart>
      <c:catAx>
        <c:axId val="9082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8257343"/>
        <c:crosses val="autoZero"/>
        <c:auto val="1"/>
        <c:lblAlgn val="ctr"/>
        <c:lblOffset val="100"/>
        <c:noMultiLvlLbl val="0"/>
      </c:catAx>
      <c:valAx>
        <c:axId val="908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82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⟨v⟩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Synth!$B$30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Synth!$C$30:$I$30</c:f>
              <c:numCache>
                <c:formatCode>0%</c:formatCode>
                <c:ptCount val="7"/>
                <c:pt idx="0">
                  <c:v>0.87387387387387394</c:v>
                </c:pt>
                <c:pt idx="1">
                  <c:v>0.76923076923076916</c:v>
                </c:pt>
                <c:pt idx="2">
                  <c:v>0.47674418604651164</c:v>
                </c:pt>
                <c:pt idx="3">
                  <c:v>0.84552845528455278</c:v>
                </c:pt>
                <c:pt idx="4">
                  <c:v>0.70270270270270274</c:v>
                </c:pt>
                <c:pt idx="5">
                  <c:v>7.2727272727272724E-2</c:v>
                </c:pt>
                <c:pt idx="6">
                  <c:v>0.3421052631578948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7-411C-95A0-779FC1B5BE04}"/>
            </c:ext>
          </c:extLst>
        </c:ser>
        <c:ser>
          <c:idx val="1"/>
          <c:order val="1"/>
          <c:tx>
            <c:strRef>
              <c:f>Synth!$B$31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Synth!$C$31:$I$31</c:f>
              <c:numCache>
                <c:formatCode>0%</c:formatCode>
                <c:ptCount val="7"/>
                <c:pt idx="0">
                  <c:v>0.12612612612612614</c:v>
                </c:pt>
                <c:pt idx="1">
                  <c:v>0.23076923076923075</c:v>
                </c:pt>
                <c:pt idx="2">
                  <c:v>0.52325581395348841</c:v>
                </c:pt>
                <c:pt idx="3">
                  <c:v>0.15447154471544716</c:v>
                </c:pt>
                <c:pt idx="4">
                  <c:v>0.29729729729729731</c:v>
                </c:pt>
                <c:pt idx="5">
                  <c:v>0.90909090909090906</c:v>
                </c:pt>
                <c:pt idx="6">
                  <c:v>0.61842105263157898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7-411C-95A0-779FC1B5BE04}"/>
            </c:ext>
          </c:extLst>
        </c:ser>
        <c:ser>
          <c:idx val="2"/>
          <c:order val="2"/>
          <c:tx>
            <c:strRef>
              <c:f>Synth!$B$32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9.0909090909090905E-3</c:v>
                </c:pt>
                <c:pt idx="6">
                  <c:v>2.6315789473684213E-2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7-411C-95A0-779FC1B5BE04}"/>
            </c:ext>
          </c:extLst>
        </c:ser>
        <c:ser>
          <c:idx val="3"/>
          <c:order val="3"/>
          <c:tx>
            <c:strRef>
              <c:f>Synth!$B$33</c:f>
              <c:strCache>
                <c:ptCount val="1"/>
                <c:pt idx="0">
                  <c:v>fu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Synth!$C$33:$I$33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9.0909090909090905E-3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7-411C-95A0-779FC1B5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00671"/>
        <c:axId val="1419896335"/>
      </c:areaChart>
      <c:catAx>
        <c:axId val="1390800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9896335"/>
        <c:crosses val="autoZero"/>
        <c:auto val="1"/>
        <c:lblAlgn val="ctr"/>
        <c:lblOffset val="100"/>
        <c:noMultiLvlLbl val="0"/>
      </c:catAx>
      <c:valAx>
        <c:axId val="1419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9080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⟨u⟩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Synth!$B$36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Synth!$C$36:$I$36</c:f>
              <c:numCache>
                <c:formatCode>0%</c:formatCode>
                <c:ptCount val="7"/>
                <c:pt idx="0">
                  <c:v>0.60365853658536583</c:v>
                </c:pt>
                <c:pt idx="1">
                  <c:v>0.61290322580645162</c:v>
                </c:pt>
                <c:pt idx="2">
                  <c:v>5.2238805970149259E-2</c:v>
                </c:pt>
                <c:pt idx="3" formatCode="0.0%">
                  <c:v>9.433962264150943E-3</c:v>
                </c:pt>
                <c:pt idx="4">
                  <c:v>0.22123893805309736</c:v>
                </c:pt>
                <c:pt idx="5">
                  <c:v>2.6785714285714288E-2</c:v>
                </c:pt>
                <c:pt idx="6">
                  <c:v>0.18978102189781024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6-47AE-BEC4-A37BD76D8F82}"/>
            </c:ext>
          </c:extLst>
        </c:ser>
        <c:ser>
          <c:idx val="1"/>
          <c:order val="1"/>
          <c:tx>
            <c:strRef>
              <c:f>Synth!$B$37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Synth!$C$37:$I$37</c:f>
              <c:numCache>
                <c:formatCode>0%</c:formatCode>
                <c:ptCount val="7"/>
                <c:pt idx="0">
                  <c:v>4.878048780487805E-2</c:v>
                </c:pt>
                <c:pt idx="1">
                  <c:v>0.32258064516129031</c:v>
                </c:pt>
                <c:pt idx="2">
                  <c:v>0.88805970149253743</c:v>
                </c:pt>
                <c:pt idx="3" formatCode="0.0%">
                  <c:v>0.98584905660377364</c:v>
                </c:pt>
                <c:pt idx="4">
                  <c:v>0.74336283185840712</c:v>
                </c:pt>
                <c:pt idx="5">
                  <c:v>0.9642857142857143</c:v>
                </c:pt>
                <c:pt idx="6">
                  <c:v>0.81021897810218979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6-47AE-BEC4-A37BD76D8F82}"/>
            </c:ext>
          </c:extLst>
        </c:ser>
        <c:ser>
          <c:idx val="2"/>
          <c:order val="2"/>
          <c:tx>
            <c:strRef>
              <c:f>Synth!$B$38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Synth!$C$38:$I$38</c:f>
              <c:numCache>
                <c:formatCode>0%</c:formatCode>
                <c:ptCount val="7"/>
                <c:pt idx="0">
                  <c:v>0.34146341463414637</c:v>
                </c:pt>
                <c:pt idx="1">
                  <c:v>6.4516129032258063E-2</c:v>
                </c:pt>
                <c:pt idx="2">
                  <c:v>5.2238805970149259E-2</c:v>
                </c:pt>
                <c:pt idx="3" formatCode="0.0%">
                  <c:v>4.7169811320754715E-3</c:v>
                </c:pt>
                <c:pt idx="4">
                  <c:v>3.5398230088495575E-2</c:v>
                </c:pt>
                <c:pt idx="5">
                  <c:v>8.9285714285714298E-3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6-47AE-BEC4-A37BD76D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60063"/>
        <c:axId val="801661023"/>
      </c:areaChart>
      <c:catAx>
        <c:axId val="801660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1661023"/>
        <c:crosses val="autoZero"/>
        <c:auto val="1"/>
        <c:lblAlgn val="ctr"/>
        <c:lblOffset val="100"/>
        <c:noMultiLvlLbl val="0"/>
      </c:catAx>
      <c:valAx>
        <c:axId val="8016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166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⟨f⟩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Synth!$B$41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Synth!$C$40:$I$40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Synth!$C$41:$I$41</c:f>
              <c:numCache>
                <c:formatCode>0%</c:formatCode>
                <c:ptCount val="7"/>
                <c:pt idx="0">
                  <c:v>1.3333333333333332E-2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5-4536-91D4-87A49CE4052F}"/>
            </c:ext>
          </c:extLst>
        </c:ser>
        <c:ser>
          <c:idx val="1"/>
          <c:order val="1"/>
          <c:tx>
            <c:strRef>
              <c:f>Synth!$B$42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Synth!$C$40:$I$40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Synth!$C$42:$I$42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1.7241379310344827E-2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5-4536-91D4-87A49CE4052F}"/>
            </c:ext>
          </c:extLst>
        </c:ser>
        <c:ser>
          <c:idx val="2"/>
          <c:order val="2"/>
          <c:tx>
            <c:strRef>
              <c:f>Synth!$B$43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Synth!$C$40:$I$40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Synth!$C$43:$I$43</c:f>
              <c:numCache>
                <c:formatCode>0%</c:formatCode>
                <c:ptCount val="7"/>
                <c:pt idx="0">
                  <c:v>0.98666666666666658</c:v>
                </c:pt>
                <c:pt idx="1">
                  <c:v>0.96875</c:v>
                </c:pt>
                <c:pt idx="2">
                  <c:v>0.98275862068965514</c:v>
                </c:pt>
                <c:pt idx="3">
                  <c:v>1</c:v>
                </c:pt>
                <c:pt idx="4">
                  <c:v>1</c:v>
                </c:pt>
                <c:pt idx="5">
                  <c:v>0.90476190476190477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5-4536-91D4-87A49CE4052F}"/>
            </c:ext>
          </c:extLst>
        </c:ser>
        <c:ser>
          <c:idx val="3"/>
          <c:order val="3"/>
          <c:tx>
            <c:strRef>
              <c:f>Synth!$B$44</c:f>
              <c:strCache>
                <c:ptCount val="1"/>
                <c:pt idx="0">
                  <c:v>fu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Synth!$C$40:$I$40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Synth!$C$44:$I$44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9.5238095238095233E-2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5-4536-91D4-87A49CE4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80095"/>
        <c:axId val="1427879135"/>
      </c:areaChart>
      <c:catAx>
        <c:axId val="1427880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879135"/>
        <c:crosses val="autoZero"/>
        <c:auto val="1"/>
        <c:lblAlgn val="ctr"/>
        <c:lblOffset val="100"/>
        <c:noMultiLvlLbl val="0"/>
      </c:catAx>
      <c:valAx>
        <c:axId val="14278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88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⟨v⟩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Synth!$B$30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Synth!$C$30:$I$30</c:f>
              <c:numCache>
                <c:formatCode>0%</c:formatCode>
                <c:ptCount val="7"/>
                <c:pt idx="0">
                  <c:v>0.87387387387387394</c:v>
                </c:pt>
                <c:pt idx="1">
                  <c:v>0.76923076923076916</c:v>
                </c:pt>
                <c:pt idx="2">
                  <c:v>0.47674418604651164</c:v>
                </c:pt>
                <c:pt idx="3">
                  <c:v>0.84552845528455278</c:v>
                </c:pt>
                <c:pt idx="4">
                  <c:v>0.70270270270270274</c:v>
                </c:pt>
                <c:pt idx="5">
                  <c:v>7.2727272727272724E-2</c:v>
                </c:pt>
                <c:pt idx="6">
                  <c:v>0.3421052631578948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421C-87DD-0BF896C5019C}"/>
            </c:ext>
          </c:extLst>
        </c:ser>
        <c:ser>
          <c:idx val="1"/>
          <c:order val="1"/>
          <c:tx>
            <c:strRef>
              <c:f>Synth!$B$31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Synth!$C$29:$I$29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Synth!$C$31:$I$31</c:f>
              <c:numCache>
                <c:formatCode>0%</c:formatCode>
                <c:ptCount val="7"/>
                <c:pt idx="0">
                  <c:v>0.12612612612612614</c:v>
                </c:pt>
                <c:pt idx="1">
                  <c:v>0.23076923076923075</c:v>
                </c:pt>
                <c:pt idx="2">
                  <c:v>0.52325581395348841</c:v>
                </c:pt>
                <c:pt idx="3">
                  <c:v>0.15447154471544716</c:v>
                </c:pt>
                <c:pt idx="4">
                  <c:v>0.29729729729729731</c:v>
                </c:pt>
                <c:pt idx="5">
                  <c:v>0.90909090909090906</c:v>
                </c:pt>
                <c:pt idx="6">
                  <c:v>0.61842105263157898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21C-87DD-0BF896C5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293489935"/>
        <c:axId val="129349041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Synth!$B$32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Synth!$C$29:$I$29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Synth!$C$32:$I$32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9.0909090909090905E-3</c:v>
                      </c:pt>
                      <c:pt idx="6">
                        <c:v>2.6315789473684213E-2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71-421C-87DD-0BF896C501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Synth!$B$33</c15:sqref>
                        </c15:formulaRef>
                      </c:ext>
                    </c:extLst>
                    <c:strCache>
                      <c:ptCount val="1"/>
                      <c:pt idx="0">
                        <c:v>fu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Synth!$C$29:$I$29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Synth!$C$33:$I$33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9.0909090909090905E-3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71-421C-87DD-0BF896C5019C}"/>
                  </c:ext>
                </c:extLst>
              </c15:ser>
            </c15:filteredLineSeries>
          </c:ext>
        </c:extLst>
      </c:lineChart>
      <c:catAx>
        <c:axId val="1293489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93490415"/>
        <c:crosses val="autoZero"/>
        <c:auto val="1"/>
        <c:lblAlgn val="ctr"/>
        <c:lblOffset val="100"/>
        <c:noMultiLvlLbl val="0"/>
      </c:catAx>
      <c:valAx>
        <c:axId val="12934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934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⟨u⟩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Synth!$B$36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Synth!$C$36:$I$36</c:f>
              <c:numCache>
                <c:formatCode>0%</c:formatCode>
                <c:ptCount val="7"/>
                <c:pt idx="0">
                  <c:v>0.60365853658536583</c:v>
                </c:pt>
                <c:pt idx="1">
                  <c:v>0.61290322580645162</c:v>
                </c:pt>
                <c:pt idx="2">
                  <c:v>5.2238805970149259E-2</c:v>
                </c:pt>
                <c:pt idx="3" formatCode="0.0%">
                  <c:v>9.433962264150943E-3</c:v>
                </c:pt>
                <c:pt idx="4">
                  <c:v>0.22123893805309736</c:v>
                </c:pt>
                <c:pt idx="5">
                  <c:v>2.6785714285714288E-2</c:v>
                </c:pt>
                <c:pt idx="6">
                  <c:v>0.18978102189781024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04C-BDE3-1CDBEBC335B0}"/>
            </c:ext>
          </c:extLst>
        </c:ser>
        <c:ser>
          <c:idx val="1"/>
          <c:order val="1"/>
          <c:tx>
            <c:strRef>
              <c:f>Synth!$B$37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Synth!$C$37:$I$37</c:f>
              <c:numCache>
                <c:formatCode>0%</c:formatCode>
                <c:ptCount val="7"/>
                <c:pt idx="0">
                  <c:v>4.878048780487805E-2</c:v>
                </c:pt>
                <c:pt idx="1">
                  <c:v>0.32258064516129031</c:v>
                </c:pt>
                <c:pt idx="2">
                  <c:v>0.88805970149253743</c:v>
                </c:pt>
                <c:pt idx="3" formatCode="0.0%">
                  <c:v>0.98584905660377364</c:v>
                </c:pt>
                <c:pt idx="4">
                  <c:v>0.74336283185840712</c:v>
                </c:pt>
                <c:pt idx="5">
                  <c:v>0.9642857142857143</c:v>
                </c:pt>
                <c:pt idx="6">
                  <c:v>0.81021897810218979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E-404C-BDE3-1CDBEBC3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370625599"/>
        <c:axId val="13706251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Synth!$B$38</c15:sqref>
                        </c15:formulaRef>
                      </c:ext>
                    </c:extLst>
                    <c:strCache>
                      <c:ptCount val="1"/>
                      <c:pt idx="0">
                        <c:v>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Synth!$C$35:$I$35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Synth!$C$38:$I$38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0.34146341463414637</c:v>
                      </c:pt>
                      <c:pt idx="1">
                        <c:v>6.4516129032258063E-2</c:v>
                      </c:pt>
                      <c:pt idx="2">
                        <c:v>5.2238805970149259E-2</c:v>
                      </c:pt>
                      <c:pt idx="3" formatCode="0.0%">
                        <c:v>4.7169811320754715E-3</c:v>
                      </c:pt>
                      <c:pt idx="4">
                        <c:v>3.5398230088495575E-2</c:v>
                      </c:pt>
                      <c:pt idx="5">
                        <c:v>8.9285714285714298E-3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FE-404C-BDE3-1CDBEBC335B0}"/>
                  </c:ext>
                </c:extLst>
              </c15:ser>
            </c15:filteredLineSeries>
          </c:ext>
        </c:extLst>
      </c:lineChart>
      <c:catAx>
        <c:axId val="137062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119"/>
        <c:crosses val="autoZero"/>
        <c:auto val="1"/>
        <c:lblAlgn val="ctr"/>
        <c:lblOffset val="100"/>
        <c:noMultiLvlLbl val="0"/>
      </c:catAx>
      <c:valAx>
        <c:axId val="13706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i="0"/>
              <a:t>⟨u⟩: </a:t>
            </a:r>
            <a:r>
              <a:rPr lang="nb-NO" i="1"/>
              <a:t>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Synth!$B$38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Synth!$C$35:$I$35</c:f>
              <c:strCache>
                <c:ptCount val="7"/>
                <c:pt idx="0">
                  <c:v>1260-1280</c:v>
                </c:pt>
                <c:pt idx="1">
                  <c:v>1290-1360</c:v>
                </c:pt>
                <c:pt idx="2">
                  <c:v>1300-1325</c:v>
                </c:pt>
                <c:pt idx="3">
                  <c:v>1340-1370</c:v>
                </c:pt>
                <c:pt idx="4">
                  <c:v>1350-1400</c:v>
                </c:pt>
                <c:pt idx="5">
                  <c:v>1387-1394</c:v>
                </c:pt>
                <c:pt idx="6">
                  <c:v>1450-1475</c:v>
                </c:pt>
              </c:strCache>
            </c:strRef>
          </c:cat>
          <c:val>
            <c:numRef>
              <c:f>Synth!$C$38:$I$38</c:f>
              <c:numCache>
                <c:formatCode>0%</c:formatCode>
                <c:ptCount val="7"/>
                <c:pt idx="0">
                  <c:v>0.34146341463414637</c:v>
                </c:pt>
                <c:pt idx="1">
                  <c:v>6.4516129032258063E-2</c:v>
                </c:pt>
                <c:pt idx="2">
                  <c:v>5.2238805970149259E-2</c:v>
                </c:pt>
                <c:pt idx="3" formatCode="0.0%">
                  <c:v>4.7169811320754715E-3</c:v>
                </c:pt>
                <c:pt idx="4">
                  <c:v>3.5398230088495575E-2</c:v>
                </c:pt>
                <c:pt idx="5">
                  <c:v>8.9285714285714298E-3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A-434D-BA71-7796AEADD6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0625599"/>
        <c:axId val="1370625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Synth!$B$36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Synth!$C$35:$I$35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Synth!$C$36:$I$36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0.60365853658536583</c:v>
                      </c:pt>
                      <c:pt idx="1">
                        <c:v>0.61290322580645162</c:v>
                      </c:pt>
                      <c:pt idx="2">
                        <c:v>5.2238805970149259E-2</c:v>
                      </c:pt>
                      <c:pt idx="3" formatCode="0.0%">
                        <c:v>9.433962264150943E-3</c:v>
                      </c:pt>
                      <c:pt idx="4">
                        <c:v>0.22123893805309736</c:v>
                      </c:pt>
                      <c:pt idx="5">
                        <c:v>2.6785714285714288E-2</c:v>
                      </c:pt>
                      <c:pt idx="6">
                        <c:v>0.18978102189781024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2A-434D-BA71-7796AEADD6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Synth!$B$37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Synth!$C$35:$I$35</c15:sqref>
                        </c15:formulaRef>
                      </c:ext>
                    </c:extLst>
                    <c:strCache>
                      <c:ptCount val="7"/>
                      <c:pt idx="0">
                        <c:v>1260-1280</c:v>
                      </c:pt>
                      <c:pt idx="1">
                        <c:v>1290-1360</c:v>
                      </c:pt>
                      <c:pt idx="2">
                        <c:v>1300-1325</c:v>
                      </c:pt>
                      <c:pt idx="3">
                        <c:v>1340-1370</c:v>
                      </c:pt>
                      <c:pt idx="4">
                        <c:v>1350-1400</c:v>
                      </c:pt>
                      <c:pt idx="5">
                        <c:v>1387-1394</c:v>
                      </c:pt>
                      <c:pt idx="6">
                        <c:v>1450-1475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Synth!$C$37:$I$37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4.878048780487805E-2</c:v>
                      </c:pt>
                      <c:pt idx="1">
                        <c:v>0.32258064516129031</c:v>
                      </c:pt>
                      <c:pt idx="2">
                        <c:v>0.88805970149253743</c:v>
                      </c:pt>
                      <c:pt idx="3" formatCode="0.0%">
                        <c:v>0.98584905660377364</c:v>
                      </c:pt>
                      <c:pt idx="4">
                        <c:v>0.74336283185840712</c:v>
                      </c:pt>
                      <c:pt idx="5">
                        <c:v>0.9642857142857143</c:v>
                      </c:pt>
                      <c:pt idx="6">
                        <c:v>0.81021897810218979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2A-434D-BA71-7796AEADD652}"/>
                  </c:ext>
                </c:extLst>
              </c15:ser>
            </c15:filteredLineSeries>
          </c:ext>
        </c:extLst>
      </c:lineChart>
      <c:catAx>
        <c:axId val="13706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119"/>
        <c:crosses val="autoZero"/>
        <c:auto val="1"/>
        <c:lblAlgn val="ctr"/>
        <c:lblOffset val="100"/>
        <c:noMultiLvlLbl val="0"/>
      </c:catAx>
      <c:valAx>
        <c:axId val="13706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6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27</xdr:row>
      <xdr:rowOff>190500</xdr:rowOff>
    </xdr:from>
    <xdr:to>
      <xdr:col>19</xdr:col>
      <xdr:colOff>390525</xdr:colOff>
      <xdr:row>37</xdr:row>
      <xdr:rowOff>25718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5367F-B367-2FBE-A124-58EA4EA16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347662</xdr:colOff>
      <xdr:row>37</xdr:row>
      <xdr:rowOff>76200</xdr:rowOff>
    </xdr:from>
    <xdr:to>
      <xdr:col>20</xdr:col>
      <xdr:colOff>0</xdr:colOff>
      <xdr:row>47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7D456E-41B2-D8FE-818F-D09A9DD05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338137</xdr:colOff>
      <xdr:row>47</xdr:row>
      <xdr:rowOff>180975</xdr:rowOff>
    </xdr:from>
    <xdr:to>
      <xdr:col>19</xdr:col>
      <xdr:colOff>407987</xdr:colOff>
      <xdr:row>59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500289-74E6-A076-32D0-90E4D5418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100012</xdr:colOff>
      <xdr:row>27</xdr:row>
      <xdr:rowOff>190500</xdr:rowOff>
    </xdr:from>
    <xdr:to>
      <xdr:col>29</xdr:col>
      <xdr:colOff>211137</xdr:colOff>
      <xdr:row>37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95B6FB-5257-F98E-0BD2-708849A3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90487</xdr:colOff>
      <xdr:row>37</xdr:row>
      <xdr:rowOff>76200</xdr:rowOff>
    </xdr:from>
    <xdr:to>
      <xdr:col>29</xdr:col>
      <xdr:colOff>217487</xdr:colOff>
      <xdr:row>47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03EE87-44F4-4F40-C887-02E9DE9E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100012</xdr:colOff>
      <xdr:row>47</xdr:row>
      <xdr:rowOff>171450</xdr:rowOff>
    </xdr:from>
    <xdr:to>
      <xdr:col>29</xdr:col>
      <xdr:colOff>258762</xdr:colOff>
      <xdr:row>59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5A2B2C-9671-8F37-E675-348BDB6A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114300</xdr:colOff>
      <xdr:row>27</xdr:row>
      <xdr:rowOff>180976</xdr:rowOff>
    </xdr:from>
    <xdr:to>
      <xdr:col>43</xdr:col>
      <xdr:colOff>85725</xdr:colOff>
      <xdr:row>41</xdr:row>
      <xdr:rowOff>95251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DFE1AE-E5A8-4888-B121-19FF33D8F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114299</xdr:colOff>
      <xdr:row>42</xdr:row>
      <xdr:rowOff>28575</xdr:rowOff>
    </xdr:from>
    <xdr:to>
      <xdr:col>43</xdr:col>
      <xdr:colOff>84085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9A7EC0-E06C-438C-BAA9-AFB70497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355600</xdr:colOff>
      <xdr:row>44</xdr:row>
      <xdr:rowOff>190500</xdr:rowOff>
    </xdr:from>
    <xdr:to>
      <xdr:col>9</xdr:col>
      <xdr:colOff>252413</xdr:colOff>
      <xdr:row>56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16019-F2F0-4C33-8773-4D9ACF814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352425</xdr:colOff>
      <xdr:row>57</xdr:row>
      <xdr:rowOff>47625</xdr:rowOff>
    </xdr:from>
    <xdr:to>
      <xdr:col>9</xdr:col>
      <xdr:colOff>249238</xdr:colOff>
      <xdr:row>75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25192A-D551-4E4E-A0BA-127B95F03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314324</xdr:colOff>
      <xdr:row>59</xdr:row>
      <xdr:rowOff>66675</xdr:rowOff>
    </xdr:from>
    <xdr:to>
      <xdr:col>19</xdr:col>
      <xdr:colOff>409574</xdr:colOff>
      <xdr:row>75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F6A9-F7AB-4BFA-AD93-32D11CF06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699FF4F-8951-4682-A48D-3117561C4802}" name="Table30" displayName="Table30" ref="T21:W26" totalsRowShown="0" headerRowDxfId="460" dataDxfId="458" headerRowBorderDxfId="459" tableBorderDxfId="457" totalsRowBorderDxfId="456">
  <autoFilter ref="T21:W26" xr:uid="{D699FF4F-8951-4682-A48D-3117561C4802}">
    <filterColumn colId="0" hiddenButton="1"/>
    <filterColumn colId="1" hiddenButton="1"/>
    <filterColumn colId="2" hiddenButton="1"/>
    <filterColumn colId="3" hiddenButton="1"/>
  </autoFilter>
  <tableColumns count="4">
    <tableColumn id="1" xr3:uid="{5552D139-9993-4F75-B1F5-BDC78544E18E}" name="Rep." dataDxfId="455"/>
    <tableColumn id="2" xr3:uid="{1F636B87-564E-4B77-BDB0-97FF8A95BBE0}" name="⟨v⟩" dataDxfId="454" dataCellStyle="Percent"/>
    <tableColumn id="3" xr3:uid="{56AD1DF9-72AA-4BDA-8B0A-2B8C8177ABD9}" name="⟨u⟩" dataDxfId="453" dataCellStyle="Percent"/>
    <tableColumn id="4" xr3:uid="{04AAD575-AC3F-4A96-A09A-E1525A9C3004}" name="⟨f⟩" dataDxfId="452" dataCellStyle="Percent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F61FEAA-C2C3-4CEB-851A-97B773FA57F5}" name="Table422" displayName="Table422" ref="AL3:AP8" totalsRowCount="1" headerRowDxfId="352" dataDxfId="350" headerRowBorderDxfId="351" tableBorderDxfId="349" totalsRowBorderDxfId="348">
  <autoFilter ref="AL3:AP7" xr:uid="{2F61FEAA-C2C3-4CEB-851A-97B773FA57F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0DA4FA0-08F0-49CB-BA77-BE6F202F291E}" name="Rep." totalsRowLabel="Total" dataDxfId="347" totalsRowDxfId="346"/>
    <tableColumn id="2" xr3:uid="{D87976C6-38B1-4EAE-9229-EC3F28B7CC05}" name="⟨v⟩" totalsRowFunction="sum" dataDxfId="345" totalsRowDxfId="344"/>
    <tableColumn id="3" xr3:uid="{DC2C0813-960C-4EBE-B70A-9DE224E866A3}" name="⟨u⟩" totalsRowFunction="sum" dataDxfId="343" totalsRowDxfId="342"/>
    <tableColumn id="4" xr3:uid="{338298DA-F523-4249-8169-8883C66E2A3C}" name="⟨f⟩" totalsRowFunction="sum" dataDxfId="341" totalsRowDxfId="340"/>
    <tableColumn id="5" xr3:uid="{935EB9B8-AC2B-4F53-B968-E77061720120}" name="Total" totalsRowFunction="sum" dataDxfId="339" totalsRowDxfId="338">
      <calculatedColumnFormula>SUM(Table422[[#This Row],[⟨v⟩]:[⟨f⟩]])</calculatedColumnFormula>
    </tableColumn>
  </tableColumns>
  <tableStyleInfo name="TableStyleMedium14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76F9A97-B4EA-46A2-B31A-5E0AC9074CB8}" name="Table821" displayName="Table821" ref="AF3:AJ9" totalsRowCount="1" headerRowDxfId="337" dataDxfId="335" headerRowBorderDxfId="336" tableBorderDxfId="334" totalsRowBorderDxfId="333">
  <autoFilter ref="AF3:AJ8" xr:uid="{976F9A97-B4EA-46A2-B31A-5E0AC9074CB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3D62FF9-1E72-4807-91CB-61EC55FB6F5A}" name="Rep." totalsRowLabel="Total" dataDxfId="332" totalsRowDxfId="331"/>
    <tableColumn id="2" xr3:uid="{1E7064AF-522A-4A6E-8B92-6D6E0728F660}" name="⟨v⟩" totalsRowFunction="sum" dataDxfId="330" totalsRowDxfId="329"/>
    <tableColumn id="3" xr3:uid="{262F1F58-A3C0-44A5-89F4-7ED48E17701C}" name="⟨u⟩" totalsRowFunction="sum" dataDxfId="328" totalsRowDxfId="327"/>
    <tableColumn id="4" xr3:uid="{4FED0C8B-A10F-4F0A-94DF-02BC35178593}" name="⟨f⟩" totalsRowFunction="sum" dataDxfId="326" totalsRowDxfId="325"/>
    <tableColumn id="5" xr3:uid="{E75BA2AE-6E06-405E-BA69-DD5DAC830AAA}" name="Total" totalsRowFunction="sum" dataDxfId="324" totalsRowDxfId="323">
      <calculatedColumnFormula>SUM(Table821[[#This Row],[⟨v⟩]:[⟨f⟩]])</calculatedColumnFormula>
    </tableColumn>
  </tableColumns>
  <tableStyleInfo name="TableStyleMedium14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5A2B6F2-3E3F-48A7-8F30-07A9677BFECF}" name="Table320" displayName="Table320" ref="Z3:AD8" totalsRowCount="1" headerRowDxfId="322" dataDxfId="320" headerRowBorderDxfId="321" tableBorderDxfId="319" totalsRowBorderDxfId="318">
  <autoFilter ref="Z3:AD7" xr:uid="{95A2B6F2-3E3F-48A7-8F30-07A9677BFEC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21197A6-D841-41B9-B364-9D712671E9C5}" name="Rep." totalsRowLabel="Total" dataDxfId="317" totalsRowDxfId="316"/>
    <tableColumn id="2" xr3:uid="{ECE6EA48-F652-4E1A-9D15-9E9E3DA63D26}" name="⟨v⟩" totalsRowFunction="sum" dataDxfId="315" totalsRowDxfId="314"/>
    <tableColumn id="3" xr3:uid="{A219D4F3-70F4-4E6D-A62A-9AD612202E51}" name="⟨u⟩" totalsRowFunction="sum" dataDxfId="313" totalsRowDxfId="312"/>
    <tableColumn id="4" xr3:uid="{8079CE83-0DCB-4324-BCB1-2F0370AD0032}" name="⟨f⟩" totalsRowFunction="sum" dataDxfId="311" totalsRowDxfId="310"/>
    <tableColumn id="5" xr3:uid="{EB81704F-7CF2-4392-AB71-4578F5707612}" name="Total" totalsRowFunction="sum" dataDxfId="309" totalsRowDxfId="308">
      <calculatedColumnFormula>SUM(Table320[[#This Row],[⟨v⟩]:[⟨f⟩]])</calculatedColumnFormula>
    </tableColumn>
  </tableColumns>
  <tableStyleInfo name="TableStyleMedium14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B319DF-EB04-449C-936D-228D420150FE}" name="Table719" displayName="Table719" ref="T3:X8" totalsRowCount="1" headerRowDxfId="307" dataDxfId="305" headerRowBorderDxfId="306" tableBorderDxfId="304" totalsRowBorderDxfId="303">
  <autoFilter ref="T3:X7" xr:uid="{74B319DF-EB04-449C-936D-228D420150F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7F2CA01-4D58-4048-90C1-40E2EC82DF8D}" name="Rep." totalsRowLabel="Total" dataDxfId="302" totalsRowDxfId="301"/>
    <tableColumn id="2" xr3:uid="{E27B26CE-D0B8-498E-9B6E-D3874E7CAA27}" name="⟨v⟩" totalsRowFunction="sum" dataDxfId="300" totalsRowDxfId="299"/>
    <tableColumn id="3" xr3:uid="{74142CD5-C77E-4823-9A4D-55D8BF5692C6}" name="⟨u⟩" totalsRowFunction="sum" dataDxfId="298" totalsRowDxfId="297"/>
    <tableColumn id="4" xr3:uid="{474B567A-2D50-4FBF-A4D0-D55EDCEA478C}" name="⟨f⟩" totalsRowFunction="sum" dataDxfId="296" totalsRowDxfId="295"/>
    <tableColumn id="5" xr3:uid="{D5C85EF9-06DD-4E62-8256-6D1A53AF5444}" name="Total" totalsRowFunction="sum" dataDxfId="294" totalsRowDxfId="293">
      <calculatedColumnFormula>SUM(Table719[[#This Row],[⟨v⟩]:[⟨f⟩]])</calculatedColumnFormula>
    </tableColumn>
  </tableColumns>
  <tableStyleInfo name="TableStyleMedium14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F445FF8-ED43-44DD-9D3E-0AD8CF364DE0}" name="Table618" displayName="Table618" ref="N3:R8" totalsRowCount="1" headerRowDxfId="292" dataDxfId="290" headerRowBorderDxfId="291" tableBorderDxfId="289" totalsRowBorderDxfId="288">
  <autoFilter ref="N3:R7" xr:uid="{3F445FF8-ED43-44DD-9D3E-0AD8CF364DE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3110EDA-691B-4883-BF04-38090BC650B8}" name="Rep." totalsRowLabel="Total" dataDxfId="287" totalsRowDxfId="286"/>
    <tableColumn id="2" xr3:uid="{383615E2-CB51-4081-A54A-363E43EA26B9}" name="⟨v⟩" totalsRowFunction="sum" dataDxfId="285" totalsRowDxfId="284"/>
    <tableColumn id="3" xr3:uid="{2E337995-B049-41E3-AC96-2075BEF18615}" name="⟨u⟩" totalsRowFunction="sum" dataDxfId="283" totalsRowDxfId="282"/>
    <tableColumn id="4" xr3:uid="{FACF1CD0-ACE8-46BD-BB84-5EEF6702419A}" name="⟨f⟩" totalsRowFunction="sum" dataDxfId="281" totalsRowDxfId="280"/>
    <tableColumn id="5" xr3:uid="{4BEFB4BC-B9DC-4246-B369-521BB0200F2A}" name="Total" totalsRowFunction="sum" dataDxfId="279" totalsRowDxfId="278">
      <calculatedColumnFormula>SUM(Table618[[#This Row],[⟨v⟩]:[⟨f⟩]])</calculatedColumnFormula>
    </tableColumn>
  </tableColumns>
  <tableStyleInfo name="TableStyleMedium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B8613F8-3542-420C-B56B-1070B9D8A91F}" name="Table217" displayName="Table217" ref="H3:L9" totalsRowCount="1" headerRowDxfId="277" dataDxfId="275" headerRowBorderDxfId="276" totalsRowBorderDxfId="274">
  <autoFilter ref="H3:L8" xr:uid="{7B8613F8-3542-420C-B56B-1070B9D8A91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1295971-7B3C-40AC-A255-6893CC5F78A3}" name="Rep." totalsRowLabel="Total" dataDxfId="273" totalsRowDxfId="272"/>
    <tableColumn id="2" xr3:uid="{AC960090-658F-4FFD-B089-32F77801E6C0}" name="⟨v⟩" totalsRowFunction="sum" dataDxfId="271" totalsRowDxfId="270"/>
    <tableColumn id="3" xr3:uid="{7E37B271-435B-4C66-A577-65D51610447F}" name="⟨u⟩" totalsRowFunction="sum" dataDxfId="269" totalsRowDxfId="268"/>
    <tableColumn id="4" xr3:uid="{C9912D34-4EBC-4D45-9F09-4123FC9CD678}" name="⟨f⟩" totalsRowFunction="sum" dataDxfId="267" totalsRowDxfId="266"/>
    <tableColumn id="5" xr3:uid="{3ED9592C-843A-4F91-AF7D-8E0E6B4496A3}" name="Total" totalsRowFunction="sum" dataDxfId="265" totalsRowDxfId="264">
      <calculatedColumnFormula>SUM(Table217[[#This Row],[⟨v⟩]:[⟨f⟩]])</calculatedColumnFormula>
    </tableColumn>
  </tableColumns>
  <tableStyleInfo name="TableStyleMedium14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E4E52C-65FF-440F-B78C-95C2F6AE818F}" name="Table52" displayName="Table52" ref="B3:F9" totalsRowCount="1" headerRowDxfId="263" dataDxfId="261" headerRowBorderDxfId="262" tableBorderDxfId="260" totalsRowBorderDxfId="259">
  <autoFilter ref="B3:F8" xr:uid="{86E4E52C-65FF-440F-B78C-95C2F6AE818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66006F5-BDD1-4689-88A3-7EC80A0420F3}" name="Rep." totalsRowLabel="Total" dataDxfId="258" totalsRowDxfId="257"/>
    <tableColumn id="2" xr3:uid="{118241B1-E689-4F4D-84B0-E72621F19736}" name="⟨v⟩" totalsRowFunction="sum" dataDxfId="256" totalsRowDxfId="255"/>
    <tableColumn id="3" xr3:uid="{63CC663A-F838-41A6-AB26-7261523EE123}" name="⟨u⟩" totalsRowFunction="sum" dataDxfId="254" totalsRowDxfId="253"/>
    <tableColumn id="4" xr3:uid="{7BFE8830-BAE3-453D-88A1-1F965D32C3E7}" name="⟨f⟩" totalsRowFunction="sum" dataDxfId="252" totalsRowDxfId="251"/>
    <tableColumn id="5" xr3:uid="{FED4E886-FA3C-496C-85D9-1580444B1B0A}" name="Total" totalsRowFunction="sum" dataDxfId="250" totalsRowDxfId="249">
      <calculatedColumnFormula>SUM(Table52[[#This Row],[⟨v⟩]:[⟨f⟩]])</calculatedColumnFormula>
    </tableColumn>
  </tableColumns>
  <tableStyleInfo name="TableStyleMedium1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EDBC224-B897-470E-A8D1-CA577DF46BDD}" name="Table33" displayName="Table33" ref="B21:E25" totalsRowShown="0" headerRowDxfId="248" dataDxfId="246" headerRowBorderDxfId="247" tableBorderDxfId="245" totalsRowBorderDxfId="244">
  <autoFilter ref="B21:E25" xr:uid="{3EDBC224-B897-470E-A8D1-CA577DF46BDD}">
    <filterColumn colId="0" hiddenButton="1"/>
    <filterColumn colId="1" hiddenButton="1"/>
    <filterColumn colId="2" hiddenButton="1"/>
    <filterColumn colId="3" hiddenButton="1"/>
  </autoFilter>
  <tableColumns count="4">
    <tableColumn id="1" xr3:uid="{1CE7000F-7FCC-431D-AAB7-B9E8541C02EF}" name="Rep." dataDxfId="243"/>
    <tableColumn id="2" xr3:uid="{D6AFEC9E-D113-42A0-B127-181CDB28DA39}" name="⟨v⟩" dataDxfId="242" dataCellStyle="Percent"/>
    <tableColumn id="3" xr3:uid="{3B48EBA4-7284-4FEA-AAC4-B994920A451F}" name="⟨u⟩" dataDxfId="241" dataCellStyle="Percent"/>
    <tableColumn id="4" xr3:uid="{BD3D15FE-B2F7-45ED-815D-18612507F9E5}" name="⟨f⟩" dataDxfId="240" dataCellStyle="Percent"/>
  </tableColumns>
  <tableStyleInfo name="TableStyleMedium16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FA95109-7420-4EE1-BF68-00F72F1C4753}" name="Table34" displayName="Table34" ref="AL21:AO25" totalsRowShown="0" headerRowDxfId="239" dataDxfId="237" headerRowBorderDxfId="238" tableBorderDxfId="236" totalsRowBorderDxfId="235">
  <autoFilter ref="AL21:AO25" xr:uid="{5FA95109-7420-4EE1-BF68-00F72F1C4753}">
    <filterColumn colId="0" hiddenButton="1"/>
    <filterColumn colId="1" hiddenButton="1"/>
    <filterColumn colId="2" hiddenButton="1"/>
    <filterColumn colId="3" hiddenButton="1"/>
  </autoFilter>
  <tableColumns count="4">
    <tableColumn id="1" xr3:uid="{61BFA0CF-1654-4AC5-A3AF-EF8C2743C3ED}" name="Rep." dataDxfId="234"/>
    <tableColumn id="2" xr3:uid="{38A68CCB-5ABC-4AE5-8D00-9690C76B908A}" name="⟨v⟩" dataDxfId="233" dataCellStyle="Percent"/>
    <tableColumn id="3" xr3:uid="{A46B627F-0317-4F9A-9D04-858E0957B4CB}" name="⟨u⟩" dataDxfId="232" dataCellStyle="Percent"/>
    <tableColumn id="4" xr3:uid="{E671CA4B-5052-4BCC-9462-14C3566763DC}" name="⟨f⟩" dataDxfId="231" dataCellStyle="Percent"/>
  </tableColumns>
  <tableStyleInfo name="TableStyleMedium16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06136-262C-4D57-A00E-F3B3C400673E}" name="Table2" displayName="Table2" ref="B2:F8" totalsRowCount="1" headerRowDxfId="230" dataDxfId="228" headerRowBorderDxfId="229" totalsRowBorderDxfId="227">
  <autoFilter ref="B2:F7" xr:uid="{E2006136-262C-4D57-A00E-F3B3C400673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B465B68-C3B0-45DC-8CE0-69FE5029962F}" name="Representation" totalsRowLabel="Total" dataDxfId="226" totalsRowDxfId="225"/>
    <tableColumn id="2" xr3:uid="{DDFC5003-356E-42F0-A3FD-8923CA5A070E}" name="⟨v⟩" totalsRowFunction="sum" dataDxfId="224" totalsRowDxfId="223"/>
    <tableColumn id="3" xr3:uid="{67890704-FF1F-44E2-9FEF-1EC8CF6A5360}" name="⟨u⟩" totalsRowFunction="sum" dataDxfId="222" totalsRowDxfId="221"/>
    <tableColumn id="4" xr3:uid="{F1D1E284-D09F-4EB3-B123-E2B8E85D3377}" name="⟨f⟩" totalsRowFunction="sum" dataDxfId="220" totalsRowDxfId="219"/>
    <tableColumn id="5" xr3:uid="{D112D449-C67A-49AC-A7A4-5A2FAAF1D35D}" name="Total" totalsRowFunction="sum" dataDxfId="218" totalsRowDxfId="217">
      <calculatedColumnFormula>SUM(Table2[[#This Row],[⟨v⟩]:[⟨f⟩]])</calculatedColumnFormula>
    </tableColumn>
  </tableColumns>
  <tableStyleInfo name="TableStyleMedium1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235B879-6D8E-425F-9780-98BED14748B8}" name="Table29" displayName="Table29" ref="H21:K25" totalsRowShown="0" headerRowDxfId="451" dataDxfId="449" headerRowBorderDxfId="450" tableBorderDxfId="448" totalsRowBorderDxfId="447">
  <autoFilter ref="H21:K25" xr:uid="{E235B879-6D8E-425F-9780-98BED14748B8}">
    <filterColumn colId="0" hiddenButton="1"/>
    <filterColumn colId="1" hiddenButton="1"/>
    <filterColumn colId="2" hiddenButton="1"/>
    <filterColumn colId="3" hiddenButton="1"/>
  </autoFilter>
  <tableColumns count="4">
    <tableColumn id="1" xr3:uid="{7CEEAE0E-1AE6-4735-A7CB-64B9C2614EDE}" name="Rep." dataDxfId="446"/>
    <tableColumn id="2" xr3:uid="{55FA3F5C-BEBE-4887-B026-892F13EA9CBB}" name="⟨v⟩" dataDxfId="445" dataCellStyle="Percent"/>
    <tableColumn id="3" xr3:uid="{585D0DB6-716F-4B37-BAD6-3F3C84019787}" name="⟨u⟩" dataDxfId="444" dataCellStyle="Percent"/>
    <tableColumn id="4" xr3:uid="{93B82F29-EAAB-4E68-9F12-B773A948D95A}" name="⟨f⟩" dataDxfId="443" dataCellStyle="Percent"/>
  </tableColumns>
  <tableStyleInfo name="TableStyleMedium16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56F4CA-9252-4799-B3A5-D9393177B115}" name="Table9" displayName="Table9" ref="I2:U139" totalsRowShown="0" headerRowDxfId="216" dataDxfId="214" headerRowBorderDxfId="215" tableBorderDxfId="213" totalsRowBorderDxfId="212">
  <autoFilter ref="I2:U139" xr:uid="{A456F4CA-9252-4799-B3A5-D9393177B11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4949339-EE35-4654-B241-EB5F03200E9F}" name="Representation" dataDxfId="211"/>
    <tableColumn id="2" xr3:uid="{BA8C8D35-B23A-4E42-8992-49F80EFD6C00}" name="⟨v⟩" dataDxfId="210"/>
    <tableColumn id="3" xr3:uid="{58C7E310-AE11-47E9-B047-033B0C807FF3}" name="⟨u⟩" dataDxfId="209"/>
    <tableColumn id="4" xr3:uid="{EC5867EC-5A24-4CBA-A1AD-46D89FB10B66}" name="⟨f⟩" dataDxfId="208"/>
    <tableColumn id="5" xr3:uid="{68EE8E3A-6719-444E-A5E1-00A9B16BAF1A}" name="v_norm" dataDxfId="207"/>
    <tableColumn id="6" xr3:uid="{8DA519AD-719F-4365-B4D9-E156B4967862}" name="v_un" dataDxfId="206"/>
    <tableColumn id="7" xr3:uid="{E434E942-F767-4795-A773-D3313A953390}" name="v_cnt" dataDxfId="205"/>
    <tableColumn id="8" xr3:uid="{82FEBA3D-7CFD-4484-9FE5-87F58E219C32}" name="u_norm" dataDxfId="204"/>
    <tableColumn id="9" xr3:uid="{8C0F65DF-B4FD-4DF8-B4CE-61A3206985AD}" name="u_un" dataDxfId="203"/>
    <tableColumn id="10" xr3:uid="{287F51C4-D208-41F8-9AE4-EBED6A46E9A8}" name="u_cnt" dataDxfId="202"/>
    <tableColumn id="11" xr3:uid="{B98A732F-B2F7-4403-B58D-734F9823943A}" name="f_norm" dataDxfId="201"/>
    <tableColumn id="12" xr3:uid="{A25854A4-F247-4863-A0E9-27C818CC4465}" name="f_un" dataDxfId="200"/>
    <tableColumn id="13" xr3:uid="{54F29FC4-718A-4F6B-BCA6-3282DDF6DED4}" name="f_cnt" dataDxfId="199"/>
  </tableColumns>
  <tableStyleInfo name="TableStyleMedium18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7C357-77E8-495D-B898-9A56B4EA902D}" name="Table3" displayName="Table3" ref="B2:F7" totalsRowCount="1" headerRowDxfId="17" dataDxfId="15" totalsRowDxfId="16" headerRowBorderDxfId="198" tableBorderDxfId="197" totalsRowBorderDxfId="196">
  <autoFilter ref="B2:F6" xr:uid="{F867C357-77E8-495D-B898-9A56B4EA902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725C8C-868E-4FA7-B65A-FDFBEFA2A2DF}" name="Representation" totalsRowLabel="Total" dataDxfId="27" totalsRowDxfId="26"/>
    <tableColumn id="2" xr3:uid="{2A0BA4E2-A5D2-4EE8-A9FE-B0564DAD8257}" name="⟨v⟩" totalsRowFunction="sum" dataDxfId="25" totalsRowDxfId="24"/>
    <tableColumn id="3" xr3:uid="{06F61E77-AEB9-4A14-81DA-9E26BD4F6441}" name="⟨u⟩" totalsRowFunction="sum" dataDxfId="23" totalsRowDxfId="22"/>
    <tableColumn id="4" xr3:uid="{A55EC841-C1E4-4E99-BC6E-7A64264E3465}" name="⟨f⟩" totalsRowFunction="sum" dataDxfId="21" totalsRowDxfId="20"/>
    <tableColumn id="5" xr3:uid="{3E816DBC-487D-436C-B44C-64843A9D65F1}" name="Total" totalsRowFunction="sum" dataDxfId="19" totalsRowDxfId="18">
      <calculatedColumnFormula>SUM(Table3[[#This Row],[⟨v⟩]:[⟨f⟩]])</calculatedColumnFormula>
    </tableColumn>
  </tableColumns>
  <tableStyleInfo name="TableStyleMedium14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316A2D-6CC5-4ABC-BFC4-D2C8446F771B}" name="Table10" displayName="Table10" ref="I2:U129" totalsRowShown="0" headerRowDxfId="1" dataDxfId="0" headerRowBorderDxfId="195" tableBorderDxfId="194">
  <autoFilter ref="I2:U129" xr:uid="{04316A2D-6CC5-4ABC-BFC4-D2C8446F77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B52DBF9-ADAD-4936-B64C-95253F992A64}" name="Representation" dataDxfId="14"/>
    <tableColumn id="2" xr3:uid="{852A2F67-4FE3-4FA7-AD7F-2488B86FB200}" name="⟨v⟩" dataDxfId="13"/>
    <tableColumn id="3" xr3:uid="{558D01D1-2E5E-4972-A7E6-2DA2FF647F14}" name="⟨u⟩" dataDxfId="12"/>
    <tableColumn id="4" xr3:uid="{02580C4F-4D17-463B-BDC2-C52C5BABA95E}" name="⟨f⟩" dataDxfId="11"/>
    <tableColumn id="5" xr3:uid="{CD067EAA-B0A5-4D9C-99F3-B00B62A11117}" name="v_norm" dataDxfId="10"/>
    <tableColumn id="6" xr3:uid="{3AA70D3D-2F6B-48A7-85FF-B0C8C8583CA3}" name="v_un" dataDxfId="9"/>
    <tableColumn id="7" xr3:uid="{F79587D4-091D-49A8-B9D5-2A322737A329}" name="v_cnt" dataDxfId="8"/>
    <tableColumn id="8" xr3:uid="{113DA9AE-F8EC-4C45-85C8-0703159ADCDD}" name="u_norm" dataDxfId="7"/>
    <tableColumn id="9" xr3:uid="{A3B1D76B-CAE2-4D74-95BC-971778671FA9}" name="u_un" dataDxfId="6"/>
    <tableColumn id="10" xr3:uid="{EE0DC0D4-8B54-4587-924A-D15EE4607FCF}" name="u_cnt" dataDxfId="5"/>
    <tableColumn id="11" xr3:uid="{CA5ECA12-1628-4E26-A37B-CEA00086B2BE}" name="f_norm" dataDxfId="4"/>
    <tableColumn id="12" xr3:uid="{12293A29-1DCA-4541-A6A2-7FFAAFE3B3F9}" name="f_un" dataDxfId="3"/>
    <tableColumn id="13" xr3:uid="{71C20DE0-B8ED-4932-BF3A-740CD2118717}" name="f_cnt" dataDxfId="2"/>
  </tableColumns>
  <tableStyleInfo name="TableStyleMedium18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EE5B3D-BEB7-4B43-94C2-FF2B1D6917C6}" name="Table4" displayName="Table4" ref="B2:F7" totalsRowCount="1" headerRowDxfId="45" dataDxfId="43" totalsRowDxfId="44" headerRowBorderDxfId="193" tableBorderDxfId="192" totalsRowBorderDxfId="191">
  <autoFilter ref="B2:F6" xr:uid="{50EE5B3D-BEB7-4B43-94C2-FF2B1D6917C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AFEBDD4-E08E-4AC3-AF46-82B5EED6F562}" name="Representation" totalsRowLabel="Total" dataDxfId="55" totalsRowDxfId="54"/>
    <tableColumn id="2" xr3:uid="{9C0DFE05-8996-4C75-942A-9253EAF06E99}" name="⟨v⟩" totalsRowFunction="sum" dataDxfId="53" totalsRowDxfId="52"/>
    <tableColumn id="3" xr3:uid="{D9E7A08C-AD7F-41C4-B75D-4E957207C840}" name="⟨u⟩" totalsRowFunction="sum" dataDxfId="51" totalsRowDxfId="50"/>
    <tableColumn id="4" xr3:uid="{8474AFD6-617E-49FF-97A2-69654C9002E8}" name="⟨f⟩" totalsRowFunction="sum" dataDxfId="49" totalsRowDxfId="48"/>
    <tableColumn id="5" xr3:uid="{550D8C65-AE68-490B-BFDE-6B02114BB333}" name="Total" totalsRowFunction="sum" dataDxfId="47" totalsRowDxfId="46">
      <calculatedColumnFormula>SUM(Table4[[#This Row],[⟨v⟩]:[⟨f⟩]])</calculatedColumnFormula>
    </tableColumn>
  </tableColumns>
  <tableStyleInfo name="TableStyleMedium1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242044-EE53-488C-8983-1C0B40EE525B}" name="Table11" displayName="Table11" ref="I2:U142" totalsRowShown="0" headerRowDxfId="29" dataDxfId="28" headerRowBorderDxfId="190" tableBorderDxfId="189" totalsRowBorderDxfId="188">
  <autoFilter ref="I2:U142" xr:uid="{36242044-EE53-488C-8983-1C0B40EE52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8D3CDC2-2512-4D4B-8445-CB76171383C1}" name="Representation" dataDxfId="42"/>
    <tableColumn id="2" xr3:uid="{63C53B21-9A38-4AA2-BE77-C24F89D8A58A}" name="⟨v⟩" dataDxfId="41"/>
    <tableColumn id="3" xr3:uid="{FD72F72A-48E2-4770-9617-41AF5C5F28E1}" name="⟨u⟩" dataDxfId="40"/>
    <tableColumn id="4" xr3:uid="{4EAF50F6-3943-455F-A7E4-6718A28D034E}" name="⟨f⟩" dataDxfId="39"/>
    <tableColumn id="5" xr3:uid="{FB94C429-7B02-4C7E-83A5-44F6A018EF75}" name="v_norm" dataDxfId="38"/>
    <tableColumn id="6" xr3:uid="{D5A92110-7529-463D-9346-4EE412E25CFC}" name="v_un" dataDxfId="37"/>
    <tableColumn id="7" xr3:uid="{FCDD8B9E-0913-47A9-B525-F771AD024ACE}" name="v_cnt" dataDxfId="36"/>
    <tableColumn id="8" xr3:uid="{305FDEFE-2202-4C7D-8EE4-D86934DD7CFA}" name="u_norm" dataDxfId="35"/>
    <tableColumn id="9" xr3:uid="{137645B3-D2E5-45CC-B6FF-5ECB12B4877F}" name="u_un" dataDxfId="34"/>
    <tableColumn id="10" xr3:uid="{AB857F00-FD79-42E2-8C82-ADA37A880428}" name="u_cnt" dataDxfId="33"/>
    <tableColumn id="11" xr3:uid="{449B9E6D-2D88-48D6-A99B-F764121293EC}" name="f_norm" dataDxfId="32"/>
    <tableColumn id="12" xr3:uid="{84F4C520-9B63-4B9F-91F8-B0391A608683}" name="f_un" dataDxfId="31"/>
    <tableColumn id="13" xr3:uid="{F0EF487F-94F3-43B2-8497-93622CFC8402}" name="f_cnt" dataDxfId="30"/>
  </tableColumns>
  <tableStyleInfo name="TableStyleMedium18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6718FC-D83F-4063-9D72-24C17ECEA84E}" name="Table5" displayName="Table5" ref="B2:F8" totalsRowCount="1" headerRowDxfId="187" dataDxfId="185" headerRowBorderDxfId="186" tableBorderDxfId="184" totalsRowBorderDxfId="183">
  <autoFilter ref="B2:F7" xr:uid="{2B6718FC-D83F-4063-9D72-24C17ECEA84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CA5C6B2-0C42-4EFF-92E6-C9DAB74486D1}" name="Representation" totalsRowLabel="Total" dataDxfId="182" totalsRowDxfId="181"/>
    <tableColumn id="2" xr3:uid="{0C5B9BAC-0AE3-4B20-882E-EC0904D527AA}" name="⟨v⟩" totalsRowFunction="sum" dataDxfId="180" totalsRowDxfId="179"/>
    <tableColumn id="3" xr3:uid="{60129EEA-E645-4F5A-90F4-11191DA8B1E3}" name="⟨u⟩" totalsRowFunction="sum" dataDxfId="178" totalsRowDxfId="177"/>
    <tableColumn id="4" xr3:uid="{9AA86948-DA82-4EE3-9F2E-20C2F033FB89}" name="⟨f⟩" totalsRowFunction="sum" dataDxfId="176" totalsRowDxfId="175"/>
    <tableColumn id="5" xr3:uid="{2CEAEB21-470C-4CEF-9FE2-384A144FE218}" name="Total" totalsRowFunction="sum" dataDxfId="174" totalsRowDxfId="173">
      <calculatedColumnFormula>SUM(Table5[[#This Row],[⟨v⟩]:[⟨f⟩]])</calculatedColumnFormula>
    </tableColumn>
  </tableColumns>
  <tableStyleInfo name="TableStyleMedium14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9AB3DB-C9C0-4105-A93E-6AAD508E5031}" name="Table12" displayName="Table12" ref="I2:U196" totalsRowShown="0" headerRowDxfId="172" dataDxfId="170" headerRowBorderDxfId="171" tableBorderDxfId="169" totalsRowBorderDxfId="168">
  <autoFilter ref="I2:U196" xr:uid="{189AB3DB-C9C0-4105-A93E-6AAD508E50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FB23766-D4E4-40F9-9022-90D8438E5519}" name="Representation" dataDxfId="167"/>
    <tableColumn id="2" xr3:uid="{87D3EE9A-7670-4233-9DC0-A94BFDD23DC5}" name="⟨v⟩" dataDxfId="166"/>
    <tableColumn id="3" xr3:uid="{D84FB262-51F1-46AB-B888-1C0343B8BA3D}" name="⟨u⟩" dataDxfId="165"/>
    <tableColumn id="4" xr3:uid="{C8AF8CAC-AAAC-4A65-B00C-B67C8BF699AC}" name="⟨f⟩" dataDxfId="164"/>
    <tableColumn id="5" xr3:uid="{00E0823D-C971-435A-95B4-3EC0DD4B0FDB}" name="v_norm" dataDxfId="163"/>
    <tableColumn id="6" xr3:uid="{3EFD2899-C2B6-4F3A-9F51-8BEA939EC714}" name="v_un" dataDxfId="162"/>
    <tableColumn id="7" xr3:uid="{30A5A9A1-053B-4831-8271-62A5334671D4}" name="v_cnt" dataDxfId="161"/>
    <tableColumn id="8" xr3:uid="{A15AFC43-CB88-454F-AC7C-A1EAB307E3DE}" name="u_norm" dataDxfId="160"/>
    <tableColumn id="9" xr3:uid="{7EEC20AA-D29E-4E79-8918-5F53308E68A1}" name="u_un" dataDxfId="159"/>
    <tableColumn id="10" xr3:uid="{A913F54A-5AC0-4834-BDF8-745FAD4D146F}" name="u_cnt" dataDxfId="158"/>
    <tableColumn id="11" xr3:uid="{D2CA8A7B-9005-49D3-84A2-2D015FB74FD5}" name="f_norm" dataDxfId="157"/>
    <tableColumn id="12" xr3:uid="{EF0F2813-EA23-4F72-8B92-71863282A0E5}" name="f_un" dataDxfId="156"/>
    <tableColumn id="13" xr3:uid="{2D53F68E-9E12-421E-BE40-7DF1FC469EA2}" name="f_cnt" dataDxfId="155"/>
  </tableColumns>
  <tableStyleInfo name="TableStyleMedium18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3B2A0B-B00B-4F2D-9C3E-EF4E7DEFB3BF}" name="Table6" displayName="Table6" ref="B2:F7" totalsRowCount="1" headerRowDxfId="154" dataDxfId="152" headerRowBorderDxfId="153" tableBorderDxfId="151" totalsRowBorderDxfId="150">
  <autoFilter ref="B2:F6" xr:uid="{313B2A0B-B00B-4F2D-9C3E-EF4E7DEFB3B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52AA85B-7880-4D39-A66B-968A484015B2}" name="Representation" totalsRowLabel="Total" dataDxfId="149" totalsRowDxfId="148"/>
    <tableColumn id="2" xr3:uid="{B4ED65FC-597B-48D3-9271-C19E9A9F8D63}" name="⟨v⟩" totalsRowFunction="sum" dataDxfId="147" totalsRowDxfId="146"/>
    <tableColumn id="3" xr3:uid="{680A7502-F8D8-4706-AE84-CC1E66DB457C}" name="⟨u⟩" totalsRowFunction="sum" dataDxfId="145" totalsRowDxfId="144"/>
    <tableColumn id="4" xr3:uid="{C5E0D4B4-6C58-4D4D-9AE5-924D018EA44C}" name="⟨f⟩" totalsRowFunction="sum" dataDxfId="143" totalsRowDxfId="142"/>
    <tableColumn id="5" xr3:uid="{3877D79A-0BE5-4D25-BCB0-725F761A1305}" name="Total" totalsRowFunction="sum" dataDxfId="141" totalsRowDxfId="140">
      <calculatedColumnFormula>SUM(Table6[[#This Row],[⟨v⟩]:[⟨f⟩]])</calculatedColumnFormula>
    </tableColumn>
  </tableColumns>
  <tableStyleInfo name="TableStyleMedium14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0285F0-8769-4035-AD69-8B8A0D922C2D}" name="Table13" displayName="Table13" ref="I2:U84" totalsRowShown="0" headerRowDxfId="139" dataDxfId="137" headerRowBorderDxfId="138" tableBorderDxfId="136" totalsRowBorderDxfId="135">
  <autoFilter ref="I2:U84" xr:uid="{3D0285F0-8769-4035-AD69-8B8A0D922C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8ECEC44-7300-4407-9C87-1C57F3E3B839}" name="Representation" dataDxfId="134"/>
    <tableColumn id="2" xr3:uid="{7CC0604D-337B-4D38-AF6B-0D86959C2F57}" name="⟨v⟩" dataDxfId="133"/>
    <tableColumn id="3" xr3:uid="{27F13F9C-0D2E-4ACD-B580-BCEB454BBD36}" name="⟨u⟩" dataDxfId="132"/>
    <tableColumn id="4" xr3:uid="{373075DF-B854-47EA-BF66-C075B1EC7E59}" name="⟨f⟩" dataDxfId="131"/>
    <tableColumn id="5" xr3:uid="{7CD15C7D-1EE2-4FE7-9B46-68F02D17EC8C}" name="v_norm" dataDxfId="130"/>
    <tableColumn id="6" xr3:uid="{38A1691D-0FCF-45B3-A2F8-6DB781134A45}" name="v_un" dataDxfId="129"/>
    <tableColumn id="7" xr3:uid="{93F08E8A-3DD7-4DB5-9791-A9FEEBD5A4CA}" name="v_cnt" dataDxfId="128"/>
    <tableColumn id="8" xr3:uid="{BCA40721-3CE6-47C5-8173-99F9CC772381}" name="u_norm" dataDxfId="127"/>
    <tableColumn id="9" xr3:uid="{C939A15F-A5DD-4E5E-B641-3A0F10B447B9}" name="u_un" dataDxfId="126"/>
    <tableColumn id="10" xr3:uid="{F4F39985-FCE4-4DDA-8418-E887F77F46BF}" name="u_cnt" dataDxfId="125"/>
    <tableColumn id="11" xr3:uid="{314BA570-9D9F-4151-8977-5F8419402917}" name="f_norm" dataDxfId="124"/>
    <tableColumn id="12" xr3:uid="{01842E2C-38D1-42D5-BAF2-5AD6C0054DF4}" name="f_un" dataDxfId="123"/>
    <tableColumn id="13" xr3:uid="{98B4365D-71CC-4646-B89F-97F3CC3D513E}" name="f_cnt" dataDxfId="122"/>
  </tableColumns>
  <tableStyleInfo name="TableStyleMedium18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82EA89-D07D-48BE-940D-EE87BF7BB1E9}" name="Table7" displayName="Table7" ref="B2:F7" totalsRowCount="1" headerRowDxfId="121" dataDxfId="119" headerRowBorderDxfId="120" tableBorderDxfId="118" totalsRowBorderDxfId="117">
  <autoFilter ref="B2:F6" xr:uid="{EF82EA89-D07D-48BE-940D-EE87BF7BB1E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1BB01CD-C1C0-45AF-835B-BE5F8FF53966}" name="Representation" totalsRowLabel="Total" dataDxfId="116" totalsRowDxfId="115"/>
    <tableColumn id="2" xr3:uid="{5F3C5BD4-0037-4CC7-BA21-1DC29A67415D}" name="⟨v⟩" totalsRowFunction="sum" dataDxfId="114" totalsRowDxfId="113"/>
    <tableColumn id="3" xr3:uid="{28183506-9DC2-4546-BC7C-112FC61D0B79}" name="⟨u⟩" totalsRowFunction="sum" dataDxfId="112" totalsRowDxfId="111"/>
    <tableColumn id="4" xr3:uid="{90987F46-D030-489B-932E-BC7D13C71110}" name="⟨f⟩" totalsRowFunction="sum" dataDxfId="110" totalsRowDxfId="109"/>
    <tableColumn id="5" xr3:uid="{74851B28-04E0-494C-9593-81682E75C72A}" name="Total" totalsRowFunction="sum" dataDxfId="108" totalsRowDxfId="107">
      <calculatedColumnFormula>SUM(Table7[[#This Row],[⟨v⟩]:[⟨f⟩]])</calculatedColumnFormula>
    </tableColumn>
  </tableColumns>
  <tableStyleInfo name="TableStyleMedium14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46DA762-42EA-4851-B8A0-D0CD84F2B996}" name="Table42229" displayName="Table42229" ref="AL13:AO17" headerRowDxfId="442" dataDxfId="440" headerRowBorderDxfId="441" tableBorderDxfId="439" totalsRowBorderDxfId="438">
  <autoFilter ref="AL13:AO17" xr:uid="{646DA762-42EA-4851-B8A0-D0CD84F2B996}">
    <filterColumn colId="0" hiddenButton="1"/>
    <filterColumn colId="1" hiddenButton="1"/>
    <filterColumn colId="2" hiddenButton="1"/>
    <filterColumn colId="3" hiddenButton="1"/>
  </autoFilter>
  <tableColumns count="4">
    <tableColumn id="1" xr3:uid="{4AEF2C81-858D-4BC7-8DFD-B56E4BC6116E}" name="Rep." totalsRowLabel="Total" dataDxfId="437" totalsRowDxfId="436"/>
    <tableColumn id="2" xr3:uid="{566BC12C-FCEC-470F-86EC-FFEC07E80B42}" name="⟨v⟩" totalsRowFunction="sum" dataDxfId="435" totalsRowDxfId="434" totalsRowCellStyle="Percent"/>
    <tableColumn id="3" xr3:uid="{CB4FBFE0-01CA-4740-ACC6-5D7DAD52561B}" name="⟨u⟩" totalsRowFunction="sum" dataDxfId="433" totalsRowDxfId="432" totalsRowCellStyle="Percent"/>
    <tableColumn id="4" xr3:uid="{7AAA8090-8632-4426-9016-5C56141B168B}" name="⟨f⟩" totalsRowFunction="sum" dataDxfId="431" totalsRowDxfId="430" totalsRowCellStyle="Percent"/>
  </tableColumns>
  <tableStyleInfo name="TableStyleMedium18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0A4267-2CF9-4B4E-A33E-38DF26AABA92}" name="Table14" displayName="Table14" ref="I2:U257" totalsRowShown="0" headerRowDxfId="106" dataDxfId="104" headerRowBorderDxfId="105" tableBorderDxfId="103" totalsRowBorderDxfId="102">
  <autoFilter ref="I2:U257" xr:uid="{820A4267-2CF9-4B4E-A33E-38DF26AABA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FA90341A-426A-4565-A412-C1039608D3B0}" name="Representation" dataDxfId="101"/>
    <tableColumn id="2" xr3:uid="{1D4999EF-7FFA-45CD-9B0F-837825B70F19}" name="⟨v⟩" dataDxfId="100"/>
    <tableColumn id="3" xr3:uid="{A40AF739-DCC5-4B64-9621-8CAB4407E1D9}" name="⟨u⟩" dataDxfId="99"/>
    <tableColumn id="4" xr3:uid="{7DAD8810-82B9-4CB9-9FAC-E2F1FFDEC685}" name="⟨f⟩" dataDxfId="98"/>
    <tableColumn id="5" xr3:uid="{7C85C3DD-319E-410B-A886-53F1463A51A5}" name="v_norm" dataDxfId="97"/>
    <tableColumn id="6" xr3:uid="{246895C2-AC0C-4635-B04D-9337E06F3413}" name="v_un" dataDxfId="96"/>
    <tableColumn id="7" xr3:uid="{1BFA5096-B7AF-4B81-B9F5-2848FEF8C48F}" name="v_cnt" dataDxfId="95"/>
    <tableColumn id="8" xr3:uid="{59F36540-8F12-4A69-B283-90C18336584E}" name="u_norm" dataDxfId="94"/>
    <tableColumn id="9" xr3:uid="{0890AA9E-045B-422E-AE5F-FD49F59339D6}" name="u_un" dataDxfId="93"/>
    <tableColumn id="10" xr3:uid="{59D4CE34-DDF5-4D85-A0A1-1CFAD92E57B5}" name="u_cnt" dataDxfId="92"/>
    <tableColumn id="11" xr3:uid="{E68F2EAE-BF9C-451F-9DB4-A64D2B6D9117}" name="f_norm" dataDxfId="91"/>
    <tableColumn id="12" xr3:uid="{9FBDB6F4-7B69-4EF6-B6E7-12E986AF88F2}" name="f_un" dataDxfId="90"/>
    <tableColumn id="13" xr3:uid="{5AAC5FD4-A1EC-4EFA-BB9B-1F266B48F962}" name="f_cnt" dataDxfId="89"/>
  </tableColumns>
  <tableStyleInfo name="TableStyleMedium18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4796E8-A884-42A7-A173-1B0EBCDB9133}" name="Table8" displayName="Table8" ref="B2:F8" totalsRowCount="1" headerRowDxfId="88" dataDxfId="86" headerRowBorderDxfId="87" tableBorderDxfId="85" totalsRowBorderDxfId="84">
  <autoFilter ref="B2:F7" xr:uid="{364796E8-A884-42A7-A173-1B0EBCDB913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BDD5D06-9BF7-4621-AC06-09934E47E436}" name="Representation" totalsRowLabel="Total" dataDxfId="83" totalsRowDxfId="82"/>
    <tableColumn id="2" xr3:uid="{85105B47-1013-428E-A0B8-7AE7F8247C8A}" name="⟨v⟩" totalsRowFunction="sum" dataDxfId="81" totalsRowDxfId="80"/>
    <tableColumn id="3" xr3:uid="{DE00F3CD-6038-411E-A109-6473C90E2A51}" name="⟨u⟩" totalsRowFunction="sum" dataDxfId="79" totalsRowDxfId="78"/>
    <tableColumn id="4" xr3:uid="{928C32DC-3BAE-4E43-A55E-CCE5D97BF28E}" name="⟨f⟩" totalsRowFunction="sum" dataDxfId="77" totalsRowDxfId="76"/>
    <tableColumn id="5" xr3:uid="{AC3ED38D-B364-4C1E-8711-02CF286F544E}" name="Total" totalsRowFunction="sum" dataDxfId="75" totalsRowDxfId="74">
      <calculatedColumnFormula>SUM(Table8[[#This Row],[⟨v⟩]:[⟨f⟩]])</calculatedColumnFormula>
    </tableColumn>
  </tableColumns>
  <tableStyleInfo name="TableStyleMedium14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5CB0754-7DD0-4250-9F15-6CBADAD3D4E5}" name="Table15" displayName="Table15" ref="I2:U110" totalsRowShown="0" headerRowDxfId="73" dataDxfId="71" headerRowBorderDxfId="72" tableBorderDxfId="70" totalsRowBorderDxfId="69">
  <autoFilter ref="I2:U110" xr:uid="{55CB0754-7DD0-4250-9F15-6CBADAD3D4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1A69F29-0D3A-4CB2-AF24-50FCE21D8426}" name="Representation" dataDxfId="68"/>
    <tableColumn id="2" xr3:uid="{57AF5F16-C57C-4A25-9A3F-389CF11C5D09}" name="⟨v⟩" dataDxfId="67"/>
    <tableColumn id="3" xr3:uid="{D3E8F49E-6557-4FA6-9935-C3C01EE47E5E}" name="⟨u⟩" dataDxfId="66"/>
    <tableColumn id="4" xr3:uid="{70E50EF8-9BD0-456F-B926-BE0EB654CDB1}" name="⟨f⟩" dataDxfId="65"/>
    <tableColumn id="5" xr3:uid="{6687978D-64FB-4058-8F3C-317A2CFABAE3}" name="v_norm" dataDxfId="64"/>
    <tableColumn id="6" xr3:uid="{F5E0433F-99F8-458A-9A03-7752A3C697DF}" name="v_un" dataDxfId="63"/>
    <tableColumn id="7" xr3:uid="{4780D62D-25DF-45B2-913D-DE1E9DA31F8A}" name="v_cnt" dataDxfId="62"/>
    <tableColumn id="8" xr3:uid="{94F18FFB-D208-4F2D-8535-1D9B9509D87E}" name="u_norm" dataDxfId="61"/>
    <tableColumn id="9" xr3:uid="{CA1E9741-9EAC-4A5D-9485-E771A39C3AF5}" name="u_un" dataDxfId="60"/>
    <tableColumn id="10" xr3:uid="{AA0FFA10-CB13-4943-9C43-9E0576E59B31}" name="u_cnt" dataDxfId="59"/>
    <tableColumn id="11" xr3:uid="{2AF436EB-E6C3-481B-8734-34EE6CA3F15F}" name="f_norm" dataDxfId="58"/>
    <tableColumn id="12" xr3:uid="{AB0F329E-D575-4D2A-8C72-F7025600BB99}" name="f_un" dataDxfId="57"/>
    <tableColumn id="13" xr3:uid="{68AAA504-B44F-43DF-8369-ACA2C5102268}" name="f_cnt" dataDxfId="56"/>
  </tableColumns>
  <tableStyleInfo name="TableStyleMedium18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2336E13-5049-4116-8D93-7BA273F524E2}" name="Table82128" displayName="Table82128" ref="AF13:AI18" headerRowDxfId="429" dataDxfId="427" headerRowBorderDxfId="428" tableBorderDxfId="426" totalsRowBorderDxfId="425">
  <autoFilter ref="AF13:AI18" xr:uid="{B2336E13-5049-4116-8D93-7BA273F524E2}">
    <filterColumn colId="0" hiddenButton="1"/>
    <filterColumn colId="1" hiddenButton="1"/>
    <filterColumn colId="2" hiddenButton="1"/>
    <filterColumn colId="3" hiddenButton="1"/>
  </autoFilter>
  <tableColumns count="4">
    <tableColumn id="1" xr3:uid="{A79701D1-96EF-4A88-B6C3-18DA2A753DBD}" name="Rep." totalsRowLabel="Total" dataDxfId="424" totalsRowDxfId="423"/>
    <tableColumn id="2" xr3:uid="{277B29DA-5EC6-4C0B-B60F-FA567A544890}" name="⟨v⟩" totalsRowFunction="sum" dataDxfId="422" totalsRowDxfId="421" totalsRowCellStyle="Percent">
      <calculatedColumnFormula>((100/Table821[[#Totals],[⟨v⟩]])*AG4)/100</calculatedColumnFormula>
    </tableColumn>
    <tableColumn id="3" xr3:uid="{BF93C2DF-B02B-4D7D-B48E-631A941A1A2F}" name="⟨u⟩" totalsRowFunction="sum" dataDxfId="420" totalsRowDxfId="419" totalsRowCellStyle="Percent">
      <calculatedColumnFormula>((100/Table821[[#Totals],[⟨u⟩]])*AH4)/100</calculatedColumnFormula>
    </tableColumn>
    <tableColumn id="4" xr3:uid="{20452F9A-A407-4805-8717-000AAC0878B6}" name="⟨f⟩" totalsRowFunction="sum" dataDxfId="418" totalsRowDxfId="417" totalsRowCellStyle="Percent">
      <calculatedColumnFormula>((100/Table821[[#Totals],[⟨f⟩]])*AI4)/100</calculatedColumnFormula>
    </tableColumn>
  </tableColumns>
  <tableStyleInfo name="TableStyleMedium18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5AE350-9816-4AF1-8BA0-D8E59F0E7C4E}" name="Table32027" displayName="Table32027" ref="Z13:AC17" headerRowDxfId="416" dataDxfId="414" headerRowBorderDxfId="415" tableBorderDxfId="413" totalsRowBorderDxfId="412">
  <autoFilter ref="Z13:AC17" xr:uid="{6C5AE350-9816-4AF1-8BA0-D8E59F0E7C4E}">
    <filterColumn colId="0" hiddenButton="1"/>
    <filterColumn colId="1" hiddenButton="1"/>
    <filterColumn colId="2" hiddenButton="1"/>
    <filterColumn colId="3" hiddenButton="1"/>
  </autoFilter>
  <tableColumns count="4">
    <tableColumn id="1" xr3:uid="{43978399-6899-47CD-A5D1-DD09C726A410}" name="Rep." totalsRowLabel="Total" dataDxfId="411" totalsRowDxfId="410"/>
    <tableColumn id="2" xr3:uid="{E7D094BA-56FA-4359-BE00-09BF53EE93F4}" name="⟨v⟩" totalsRowFunction="sum" dataDxfId="409" totalsRowDxfId="408" totalsRowCellStyle="Percent"/>
    <tableColumn id="3" xr3:uid="{C22EF7FF-401E-46AC-95F3-95EA7F5A0C41}" name="⟨u⟩" totalsRowFunction="sum" dataDxfId="407" totalsRowDxfId="406" totalsRowCellStyle="Percent"/>
    <tableColumn id="4" xr3:uid="{F2E45BAA-BF92-46DC-9777-D78863D9ECC6}" name="⟨f⟩" totalsRowFunction="sum" dataDxfId="405" totalsRowDxfId="404" totalsRowCellStyle="Percent"/>
  </tableColumns>
  <tableStyleInfo name="TableStyleMedium18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527AA0A-7CC0-4C0E-A3B9-22FA3FFE234F}" name="Table71926" displayName="Table71926" ref="T13:W17" headerRowDxfId="403" dataDxfId="401" headerRowBorderDxfId="402" tableBorderDxfId="400" totalsRowBorderDxfId="399">
  <autoFilter ref="T13:W17" xr:uid="{3527AA0A-7CC0-4C0E-A3B9-22FA3FFE234F}">
    <filterColumn colId="0" hiddenButton="1"/>
    <filterColumn colId="1" hiddenButton="1"/>
    <filterColumn colId="2" hiddenButton="1"/>
    <filterColumn colId="3" hiddenButton="1"/>
  </autoFilter>
  <tableColumns count="4">
    <tableColumn id="1" xr3:uid="{50C9AF76-6042-4827-853A-503EBAD36FBE}" name="Rep." totalsRowLabel="Total" dataDxfId="398" totalsRowDxfId="397"/>
    <tableColumn id="2" xr3:uid="{11893071-1C96-41B6-A0BA-A6E64E1935F5}" name="⟨v⟩" totalsRowFunction="sum" dataDxfId="396" totalsRowDxfId="395"/>
    <tableColumn id="3" xr3:uid="{F2AD3BB9-94C3-4935-B702-A8BD7F820157}" name="⟨u⟩" totalsRowFunction="sum" dataDxfId="394" totalsRowDxfId="393"/>
    <tableColumn id="4" xr3:uid="{AC7FA16A-5349-4091-95DB-BAF9E0055B0E}" name="⟨f⟩" totalsRowFunction="sum" dataDxfId="392" totalsRowDxfId="391"/>
  </tableColumns>
  <tableStyleInfo name="TableStyleMedium18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2C0CFF8-0A77-4D99-85B7-38BB82B36CE5}" name="Table61825" displayName="Table61825" ref="N13:Q17" headerRowDxfId="390" dataDxfId="388" headerRowBorderDxfId="389" tableBorderDxfId="387" totalsRowBorderDxfId="386">
  <autoFilter ref="N13:Q17" xr:uid="{42C0CFF8-0A77-4D99-85B7-38BB82B36CE5}">
    <filterColumn colId="0" hiddenButton="1"/>
    <filterColumn colId="1" hiddenButton="1"/>
    <filterColumn colId="2" hiddenButton="1"/>
    <filterColumn colId="3" hiddenButton="1"/>
  </autoFilter>
  <tableColumns count="4">
    <tableColumn id="1" xr3:uid="{BE173D14-B829-442E-9217-AEAB56C03B1E}" name="Rep." totalsRowLabel="Total" dataDxfId="385" totalsRowDxfId="384"/>
    <tableColumn id="2" xr3:uid="{0C36F737-9B5B-4C6D-A898-19A6AC3655A2}" name="⟨v⟩" totalsRowFunction="sum" dataDxfId="383" totalsRowDxfId="382" totalsRowCellStyle="Percent"/>
    <tableColumn id="3" xr3:uid="{A9257944-1766-4319-937A-21872267F9A8}" name="⟨u⟩" totalsRowFunction="sum" dataDxfId="381" totalsRowDxfId="380" totalsRowCellStyle="Percent"/>
    <tableColumn id="4" xr3:uid="{9D989BA2-6FBB-47B2-A996-08B9F04C79C6}" name="⟨f⟩" totalsRowFunction="sum" dataDxfId="379" totalsRowDxfId="378" totalsRowCellStyle="Percent"/>
  </tableColumns>
  <tableStyleInfo name="TableStyleMedium18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B9BFE2-D8DC-47DB-BA2D-05785C17A054}" name="Table21724" displayName="Table21724" ref="H13:K18" headerRowDxfId="377" dataDxfId="375" headerRowBorderDxfId="376" totalsRowBorderDxfId="374">
  <autoFilter ref="H13:K18" xr:uid="{DCB9BFE2-D8DC-47DB-BA2D-05785C17A054}">
    <filterColumn colId="0" hiddenButton="1"/>
    <filterColumn colId="1" hiddenButton="1"/>
    <filterColumn colId="2" hiddenButton="1"/>
    <filterColumn colId="3" hiddenButton="1"/>
  </autoFilter>
  <tableColumns count="4">
    <tableColumn id="1" xr3:uid="{761EACD8-D809-46B0-8C8B-B4197809D869}" name="Rep." totalsRowLabel="Total" dataDxfId="373" totalsRowDxfId="372"/>
    <tableColumn id="2" xr3:uid="{B2E5FE3C-C075-4112-82AA-F3BCCCAED9F2}" name="⟨v⟩" totalsRowFunction="sum" dataDxfId="371" totalsRowDxfId="370" totalsRowCellStyle="Percent"/>
    <tableColumn id="3" xr3:uid="{71E913C9-CD01-4E19-8F62-41EADBB3CF05}" name="⟨u⟩" totalsRowFunction="sum" dataDxfId="369" totalsRowDxfId="368" totalsRowCellStyle="Percent"/>
    <tableColumn id="4" xr3:uid="{E43ECB66-3CF9-4FB4-8B4C-BF7C8C9F721C}" name="⟨f⟩" totalsRowFunction="sum" dataDxfId="367" totalsRowDxfId="366" totalsRowCellStyle="Percent"/>
  </tableColumns>
  <tableStyleInfo name="TableStyleMedium18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5EB42A0-00C3-4F66-A900-B4FEFFEA213B}" name="Table5223" displayName="Table5223" ref="B13:E18" headerRowDxfId="365" dataDxfId="363" headerRowBorderDxfId="364" tableBorderDxfId="362" totalsRowBorderDxfId="361">
  <autoFilter ref="B13:E18" xr:uid="{F5EB42A0-00C3-4F66-A900-B4FEFFEA213B}">
    <filterColumn colId="0" hiddenButton="1"/>
    <filterColumn colId="1" hiddenButton="1"/>
    <filterColumn colId="2" hiddenButton="1"/>
    <filterColumn colId="3" hiddenButton="1"/>
  </autoFilter>
  <tableColumns count="4">
    <tableColumn id="1" xr3:uid="{4A2C23C7-F09C-4A50-B7B8-4892ADA0A1E3}" name="Rep." totalsRowLabel="Total" dataDxfId="360" totalsRowDxfId="359"/>
    <tableColumn id="2" xr3:uid="{B02BD1FB-F635-41FE-95D7-B5F00F22BFAC}" name="⟨v⟩" totalsRowFunction="sum" dataDxfId="358" totalsRowDxfId="357" dataCellStyle="Percent"/>
    <tableColumn id="3" xr3:uid="{9795EF83-885D-4254-A741-06DB02E4CC20}" name="⟨u⟩" totalsRowFunction="sum" dataDxfId="356" totalsRowDxfId="355" dataCellStyle="Percent"/>
    <tableColumn id="4" xr3:uid="{982D1EAD-DA1D-4F57-BA95-FD3071AE073B}" name="⟨f⟩" totalsRowFunction="sum" dataDxfId="354" totalsRowDxfId="353" dataCellStyle="Percent"/>
  </tableColumns>
  <tableStyleInfo name="TableStyleMedium1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3C4F-096B-4698-8C4D-06EAB9820851}">
  <dimension ref="A2:AP44"/>
  <sheetViews>
    <sheetView zoomScaleNormal="100" workbookViewId="0">
      <selection activeCell="B12" sqref="B12:F12"/>
    </sheetView>
  </sheetViews>
  <sheetFormatPr defaultRowHeight="15.75" x14ac:dyDescent="0.25"/>
  <cols>
    <col min="1" max="1" width="4.75" customWidth="1"/>
    <col min="2" max="2" width="5.375" bestFit="1" customWidth="1"/>
    <col min="3" max="5" width="4.625" bestFit="1" customWidth="1"/>
    <col min="6" max="6" width="6" customWidth="1"/>
    <col min="7" max="7" width="5.75" customWidth="1"/>
    <col min="8" max="8" width="5.375" bestFit="1" customWidth="1"/>
    <col min="9" max="9" width="5.75" bestFit="1" customWidth="1"/>
    <col min="10" max="10" width="4.625" bestFit="1" customWidth="1"/>
    <col min="11" max="11" width="4.625" customWidth="1"/>
    <col min="12" max="12" width="5.375" bestFit="1" customWidth="1"/>
    <col min="13" max="13" width="4.25" customWidth="1"/>
    <col min="14" max="14" width="5.375" bestFit="1" customWidth="1"/>
    <col min="15" max="17" width="4.625" bestFit="1" customWidth="1"/>
    <col min="18" max="18" width="5.375" bestFit="1" customWidth="1"/>
    <col min="19" max="19" width="4.125" customWidth="1"/>
    <col min="20" max="20" width="5.375" bestFit="1" customWidth="1"/>
    <col min="21" max="21" width="5.125" bestFit="1" customWidth="1"/>
    <col min="22" max="23" width="6.125" bestFit="1" customWidth="1"/>
    <col min="24" max="24" width="5.375" bestFit="1" customWidth="1"/>
    <col min="25" max="25" width="3.875" customWidth="1"/>
    <col min="26" max="26" width="5.375" bestFit="1" customWidth="1"/>
    <col min="27" max="28" width="4.625" bestFit="1" customWidth="1"/>
    <col min="29" max="29" width="5.625" bestFit="1" customWidth="1"/>
    <col min="30" max="30" width="5.375" bestFit="1" customWidth="1"/>
    <col min="31" max="31" width="3.875" customWidth="1"/>
    <col min="32" max="32" width="5.375" bestFit="1" customWidth="1"/>
    <col min="33" max="35" width="4.625" bestFit="1" customWidth="1"/>
    <col min="36" max="36" width="5.375" bestFit="1" customWidth="1"/>
    <col min="37" max="37" width="3.5" customWidth="1"/>
    <col min="38" max="38" width="5.375" bestFit="1" customWidth="1"/>
    <col min="39" max="40" width="4.625" bestFit="1" customWidth="1"/>
    <col min="41" max="41" width="5.625" bestFit="1" customWidth="1"/>
    <col min="42" max="42" width="5.375" bestFit="1" customWidth="1"/>
  </cols>
  <sheetData>
    <row r="2" spans="2:42" s="14" customFormat="1" ht="15" x14ac:dyDescent="0.25">
      <c r="B2" s="47" t="s">
        <v>1631</v>
      </c>
      <c r="C2" s="47"/>
      <c r="D2" s="47"/>
      <c r="E2" s="47"/>
      <c r="F2" s="47"/>
      <c r="H2" s="46" t="s">
        <v>1632</v>
      </c>
      <c r="I2" s="46"/>
      <c r="J2" s="46"/>
      <c r="K2" s="46"/>
      <c r="L2" s="46"/>
      <c r="N2" s="47" t="s">
        <v>1633</v>
      </c>
      <c r="O2" s="47"/>
      <c r="P2" s="47"/>
      <c r="Q2" s="47"/>
      <c r="R2" s="47"/>
      <c r="T2" s="46" t="s">
        <v>1634</v>
      </c>
      <c r="U2" s="46"/>
      <c r="V2" s="46"/>
      <c r="W2" s="46"/>
      <c r="X2" s="46"/>
      <c r="Z2" s="46" t="s">
        <v>1635</v>
      </c>
      <c r="AA2" s="46"/>
      <c r="AB2" s="46"/>
      <c r="AC2" s="46"/>
      <c r="AD2" s="46"/>
      <c r="AF2" s="47" t="s">
        <v>1636</v>
      </c>
      <c r="AG2" s="47"/>
      <c r="AH2" s="47"/>
      <c r="AI2" s="47"/>
      <c r="AJ2" s="47"/>
      <c r="AL2" s="46" t="s">
        <v>1637</v>
      </c>
      <c r="AM2" s="46"/>
      <c r="AN2" s="46"/>
      <c r="AO2" s="46"/>
      <c r="AP2" s="46"/>
    </row>
    <row r="3" spans="2:42" x14ac:dyDescent="0.25">
      <c r="B3" s="6" t="s">
        <v>1638</v>
      </c>
      <c r="C3" s="7" t="s">
        <v>1629</v>
      </c>
      <c r="D3" s="7" t="s">
        <v>1628</v>
      </c>
      <c r="E3" s="7" t="s">
        <v>1630</v>
      </c>
      <c r="F3" s="8" t="s">
        <v>270</v>
      </c>
      <c r="H3" s="6" t="s">
        <v>1638</v>
      </c>
      <c r="I3" s="7" t="s">
        <v>1629</v>
      </c>
      <c r="J3" s="7" t="s">
        <v>1628</v>
      </c>
      <c r="K3" s="7" t="s">
        <v>1630</v>
      </c>
      <c r="L3" s="8" t="s">
        <v>270</v>
      </c>
      <c r="N3" s="6" t="s">
        <v>1638</v>
      </c>
      <c r="O3" s="7" t="s">
        <v>1629</v>
      </c>
      <c r="P3" s="7" t="s">
        <v>1628</v>
      </c>
      <c r="Q3" s="7" t="s">
        <v>1630</v>
      </c>
      <c r="R3" s="8" t="s">
        <v>270</v>
      </c>
      <c r="T3" s="6" t="s">
        <v>1638</v>
      </c>
      <c r="U3" s="7" t="s">
        <v>1629</v>
      </c>
      <c r="V3" s="7" t="s">
        <v>1628</v>
      </c>
      <c r="W3" s="7" t="s">
        <v>1630</v>
      </c>
      <c r="X3" s="8" t="s">
        <v>270</v>
      </c>
      <c r="Z3" s="6" t="s">
        <v>1638</v>
      </c>
      <c r="AA3" s="7" t="s">
        <v>1629</v>
      </c>
      <c r="AB3" s="7" t="s">
        <v>1628</v>
      </c>
      <c r="AC3" s="7" t="s">
        <v>1630</v>
      </c>
      <c r="AD3" s="8" t="s">
        <v>270</v>
      </c>
      <c r="AF3" s="6" t="s">
        <v>1638</v>
      </c>
      <c r="AG3" s="7" t="s">
        <v>1629</v>
      </c>
      <c r="AH3" s="7" t="s">
        <v>1628</v>
      </c>
      <c r="AI3" s="7" t="s">
        <v>1630</v>
      </c>
      <c r="AJ3" s="8" t="s">
        <v>270</v>
      </c>
      <c r="AL3" s="6" t="s">
        <v>1638</v>
      </c>
      <c r="AM3" s="7" t="s">
        <v>1629</v>
      </c>
      <c r="AN3" s="7" t="s">
        <v>1628</v>
      </c>
      <c r="AO3" s="7" t="s">
        <v>1630</v>
      </c>
      <c r="AP3" s="8" t="s">
        <v>270</v>
      </c>
    </row>
    <row r="4" spans="2:42" x14ac:dyDescent="0.25">
      <c r="B4" s="4" t="s">
        <v>1</v>
      </c>
      <c r="C4" s="1">
        <v>97</v>
      </c>
      <c r="D4" s="1">
        <v>99</v>
      </c>
      <c r="E4" s="1">
        <v>1</v>
      </c>
      <c r="F4" s="5">
        <f>SUM(Table52[[#This Row],[⟨v⟩]:[⟨f⟩]])</f>
        <v>197</v>
      </c>
      <c r="H4" s="4" t="s">
        <v>1</v>
      </c>
      <c r="I4" s="1">
        <v>41</v>
      </c>
      <c r="J4" s="1">
        <v>7</v>
      </c>
      <c r="K4" s="1">
        <v>0</v>
      </c>
      <c r="L4" s="5">
        <f>SUM(Table217[[#This Row],[⟨v⟩]:[⟨f⟩]])</f>
        <v>48</v>
      </c>
      <c r="N4" s="4" t="s">
        <v>1</v>
      </c>
      <c r="O4" s="1">
        <v>40</v>
      </c>
      <c r="P4" s="1">
        <v>38</v>
      </c>
      <c r="Q4" s="1">
        <v>1</v>
      </c>
      <c r="R4" s="5">
        <f>SUM(Table618[[#This Row],[⟨v⟩]:[⟨f⟩]])</f>
        <v>79</v>
      </c>
      <c r="T4" s="4" t="s">
        <v>1</v>
      </c>
      <c r="U4" s="12">
        <v>104</v>
      </c>
      <c r="V4" s="12">
        <v>2</v>
      </c>
      <c r="W4" s="12">
        <v>0</v>
      </c>
      <c r="X4" s="5">
        <f>SUM(Table719[[#This Row],[⟨v⟩]:[⟨f⟩]])</f>
        <v>106</v>
      </c>
      <c r="Z4" s="4" t="s">
        <v>1</v>
      </c>
      <c r="AA4" s="1">
        <v>52</v>
      </c>
      <c r="AB4" s="1">
        <v>25</v>
      </c>
      <c r="AC4" s="1">
        <v>0</v>
      </c>
      <c r="AD4" s="5">
        <f>SUM(Table320[[#This Row],[⟨v⟩]:[⟨f⟩]])</f>
        <v>77</v>
      </c>
      <c r="AF4" s="4" t="s">
        <v>1</v>
      </c>
      <c r="AG4" s="1">
        <v>8</v>
      </c>
      <c r="AH4" s="1">
        <v>3</v>
      </c>
      <c r="AI4" s="1">
        <v>0</v>
      </c>
      <c r="AJ4" s="5">
        <f>SUM(Table821[[#This Row],[⟨v⟩]:[⟨f⟩]])</f>
        <v>11</v>
      </c>
      <c r="AL4" s="4" t="s">
        <v>1</v>
      </c>
      <c r="AM4" s="1">
        <v>26</v>
      </c>
      <c r="AN4" s="1">
        <v>26</v>
      </c>
      <c r="AO4" s="1">
        <v>0</v>
      </c>
      <c r="AP4" s="5">
        <f>SUM(Table422[[#This Row],[⟨v⟩]:[⟨f⟩]])</f>
        <v>52</v>
      </c>
    </row>
    <row r="5" spans="2:42" x14ac:dyDescent="0.25">
      <c r="B5" s="4" t="s">
        <v>42</v>
      </c>
      <c r="C5" s="1">
        <v>14</v>
      </c>
      <c r="D5" s="1">
        <v>8</v>
      </c>
      <c r="E5" s="1">
        <v>0</v>
      </c>
      <c r="F5" s="5">
        <f>SUM(Table52[[#This Row],[⟨v⟩]:[⟨f⟩]])</f>
        <v>22</v>
      </c>
      <c r="H5" s="4" t="s">
        <v>42</v>
      </c>
      <c r="I5" s="1">
        <v>45</v>
      </c>
      <c r="J5" s="1">
        <v>119</v>
      </c>
      <c r="K5" s="1">
        <v>1</v>
      </c>
      <c r="L5" s="5">
        <f>SUM(Table217[[#This Row],[⟨v⟩]:[⟨f⟩]])</f>
        <v>165</v>
      </c>
      <c r="N5" s="4" t="s">
        <v>42</v>
      </c>
      <c r="O5" s="1">
        <v>12</v>
      </c>
      <c r="P5" s="1">
        <v>20</v>
      </c>
      <c r="Q5" s="1">
        <v>0</v>
      </c>
      <c r="R5" s="5">
        <f>SUM(Table618[[#This Row],[⟨v⟩]:[⟨f⟩]])</f>
        <v>32</v>
      </c>
      <c r="T5" s="4" t="s">
        <v>42</v>
      </c>
      <c r="U5" s="12">
        <v>19</v>
      </c>
      <c r="V5" s="12">
        <v>209</v>
      </c>
      <c r="W5" s="12">
        <v>0</v>
      </c>
      <c r="X5" s="5">
        <f>SUM(Table719[[#This Row],[⟨v⟩]:[⟨f⟩]])</f>
        <v>228</v>
      </c>
      <c r="Z5" s="4" t="s">
        <v>42</v>
      </c>
      <c r="AA5" s="1">
        <v>22</v>
      </c>
      <c r="AB5" s="1">
        <v>84</v>
      </c>
      <c r="AC5" s="1">
        <v>0</v>
      </c>
      <c r="AD5" s="5">
        <f>SUM(Table320[[#This Row],[⟨v⟩]:[⟨f⟩]])</f>
        <v>106</v>
      </c>
      <c r="AF5" s="4" t="s">
        <v>42</v>
      </c>
      <c r="AG5" s="1">
        <v>100</v>
      </c>
      <c r="AH5" s="1">
        <v>108</v>
      </c>
      <c r="AI5" s="1">
        <v>0</v>
      </c>
      <c r="AJ5" s="5">
        <f>SUM(Table821[[#This Row],[⟨v⟩]:[⟨f⟩]])</f>
        <v>208</v>
      </c>
      <c r="AL5" s="4" t="s">
        <v>42</v>
      </c>
      <c r="AM5" s="1">
        <v>47</v>
      </c>
      <c r="AN5" s="1">
        <v>111</v>
      </c>
      <c r="AO5" s="1"/>
      <c r="AP5" s="5">
        <f>SUM(Table422[[#This Row],[⟨v⟩]:[⟨f⟩]])</f>
        <v>158</v>
      </c>
    </row>
    <row r="6" spans="2:42" x14ac:dyDescent="0.25">
      <c r="B6" s="4" t="s">
        <v>926</v>
      </c>
      <c r="C6" s="1">
        <v>0</v>
      </c>
      <c r="D6" s="1">
        <v>1</v>
      </c>
      <c r="E6" s="1">
        <v>0</v>
      </c>
      <c r="F6" s="5">
        <f>SUM(Table52[[#This Row],[⟨v⟩]:[⟨f⟩]])</f>
        <v>1</v>
      </c>
      <c r="H6" s="4" t="s">
        <v>209</v>
      </c>
      <c r="I6" s="1">
        <v>0</v>
      </c>
      <c r="J6" s="1">
        <v>7</v>
      </c>
      <c r="K6" s="1">
        <v>0</v>
      </c>
      <c r="L6" s="5">
        <f>SUM(Table217[[#This Row],[⟨v⟩]:[⟨f⟩]])</f>
        <v>7</v>
      </c>
      <c r="N6" s="4" t="s">
        <v>209</v>
      </c>
      <c r="O6" s="1">
        <v>0</v>
      </c>
      <c r="P6" s="1">
        <v>4</v>
      </c>
      <c r="Q6" s="1">
        <v>0</v>
      </c>
      <c r="R6" s="5">
        <f>SUM(Table618[[#This Row],[⟨v⟩]:[⟨f⟩]])</f>
        <v>4</v>
      </c>
      <c r="T6" s="4" t="s">
        <v>209</v>
      </c>
      <c r="U6" s="12">
        <v>0</v>
      </c>
      <c r="V6" s="12">
        <v>1</v>
      </c>
      <c r="W6" s="12">
        <v>0</v>
      </c>
      <c r="X6" s="5">
        <f>SUM(Table719[[#This Row],[⟨v⟩]:[⟨f⟩]])</f>
        <v>1</v>
      </c>
      <c r="Z6" s="4" t="s">
        <v>209</v>
      </c>
      <c r="AA6" s="1">
        <v>0</v>
      </c>
      <c r="AB6" s="1">
        <v>4</v>
      </c>
      <c r="AC6" s="1">
        <v>0</v>
      </c>
      <c r="AD6" s="5">
        <f>SUM(Table320[[#This Row],[⟨v⟩]:[⟨f⟩]])</f>
        <v>4</v>
      </c>
      <c r="AF6" s="4" t="s">
        <v>209</v>
      </c>
      <c r="AG6" s="1">
        <v>0</v>
      </c>
      <c r="AH6" s="1">
        <v>1</v>
      </c>
      <c r="AI6" s="1">
        <v>0</v>
      </c>
      <c r="AJ6" s="5">
        <f>SUM(Table821[[#This Row],[⟨v⟩]:[⟨f⟩]])</f>
        <v>1</v>
      </c>
      <c r="AL6" s="4" t="s">
        <v>209</v>
      </c>
      <c r="AM6" s="1">
        <v>1</v>
      </c>
      <c r="AN6" s="1">
        <v>0</v>
      </c>
      <c r="AO6" s="1">
        <v>0</v>
      </c>
      <c r="AP6" s="5">
        <f>SUM(Table422[[#This Row],[⟨v⟩]:[⟨f⟩]])</f>
        <v>1</v>
      </c>
    </row>
    <row r="7" spans="2:42" x14ac:dyDescent="0.25">
      <c r="B7" s="4" t="s">
        <v>209</v>
      </c>
      <c r="C7" s="1">
        <v>0</v>
      </c>
      <c r="D7" s="1">
        <v>56</v>
      </c>
      <c r="E7" s="1">
        <v>0</v>
      </c>
      <c r="F7" s="5">
        <f>SUM(Table52[[#This Row],[⟨v⟩]:[⟨f⟩]])</f>
        <v>56</v>
      </c>
      <c r="H7" s="4" t="s">
        <v>229</v>
      </c>
      <c r="I7" s="1">
        <v>0</v>
      </c>
      <c r="J7" s="1">
        <v>1</v>
      </c>
      <c r="K7" s="1">
        <v>0</v>
      </c>
      <c r="L7" s="5">
        <f>SUM(Table217[[#This Row],[⟨v⟩]:[⟨f⟩]])</f>
        <v>1</v>
      </c>
      <c r="N7" s="9" t="s">
        <v>235</v>
      </c>
      <c r="O7" s="10">
        <v>0</v>
      </c>
      <c r="P7" s="10">
        <v>0</v>
      </c>
      <c r="Q7" s="10">
        <v>31</v>
      </c>
      <c r="R7" s="5">
        <f>SUM(Table618[[#This Row],[⟨v⟩]:[⟨f⟩]])</f>
        <v>31</v>
      </c>
      <c r="T7" s="9" t="s">
        <v>235</v>
      </c>
      <c r="U7" s="13">
        <v>0</v>
      </c>
      <c r="V7" s="13">
        <v>0</v>
      </c>
      <c r="W7" s="13">
        <v>138</v>
      </c>
      <c r="X7" s="5">
        <f>SUM(Table719[[#This Row],[⟨v⟩]:[⟨f⟩]])</f>
        <v>138</v>
      </c>
      <c r="Z7" s="9" t="s">
        <v>235</v>
      </c>
      <c r="AA7" s="10">
        <v>0</v>
      </c>
      <c r="AB7" s="10">
        <v>0</v>
      </c>
      <c r="AC7" s="10">
        <v>53</v>
      </c>
      <c r="AD7" s="5">
        <f>SUM(Table320[[#This Row],[⟨v⟩]:[⟨f⟩]])</f>
        <v>53</v>
      </c>
      <c r="AF7" s="4" t="s">
        <v>235</v>
      </c>
      <c r="AG7" s="1">
        <v>1</v>
      </c>
      <c r="AH7" s="1">
        <v>0</v>
      </c>
      <c r="AI7" s="1">
        <v>38</v>
      </c>
      <c r="AJ7" s="5">
        <f>SUM(Table821[[#This Row],[⟨v⟩]:[⟨f⟩]])</f>
        <v>39</v>
      </c>
      <c r="AL7" s="9" t="s">
        <v>235</v>
      </c>
      <c r="AM7" s="10">
        <v>2</v>
      </c>
      <c r="AN7" s="10">
        <v>0</v>
      </c>
      <c r="AO7" s="10">
        <v>35</v>
      </c>
      <c r="AP7" s="5">
        <f>SUM(Table422[[#This Row],[⟨v⟩]:[⟨f⟩]])</f>
        <v>37</v>
      </c>
    </row>
    <row r="8" spans="2:42" x14ac:dyDescent="0.25">
      <c r="B8" s="9" t="s">
        <v>235</v>
      </c>
      <c r="C8" s="10">
        <v>0</v>
      </c>
      <c r="D8" s="10">
        <v>0</v>
      </c>
      <c r="E8" s="10">
        <v>74</v>
      </c>
      <c r="F8" s="5">
        <f>SUM(Table52[[#This Row],[⟨v⟩]:[⟨f⟩]])</f>
        <v>74</v>
      </c>
      <c r="H8" s="9" t="s">
        <v>235</v>
      </c>
      <c r="I8" s="10">
        <v>0</v>
      </c>
      <c r="J8" s="10">
        <v>0</v>
      </c>
      <c r="K8" s="10">
        <v>57</v>
      </c>
      <c r="L8" s="5">
        <f>SUM(Table217[[#This Row],[⟨v⟩]:[⟨f⟩]])</f>
        <v>57</v>
      </c>
      <c r="N8" s="9" t="s">
        <v>270</v>
      </c>
      <c r="O8" s="11">
        <f>SUBTOTAL(109,Table618[⟨v⟩])</f>
        <v>52</v>
      </c>
      <c r="P8" s="11">
        <f>SUBTOTAL(109,Table618[⟨u⟩])</f>
        <v>62</v>
      </c>
      <c r="Q8" s="11">
        <f>SUBTOTAL(109,Table618[⟨f⟩])</f>
        <v>32</v>
      </c>
      <c r="R8" s="11">
        <f>SUBTOTAL(109,Table618[Total])</f>
        <v>146</v>
      </c>
      <c r="T8" s="9" t="s">
        <v>270</v>
      </c>
      <c r="U8" s="11">
        <f>SUBTOTAL(109,Table719[⟨v⟩])</f>
        <v>123</v>
      </c>
      <c r="V8" s="11">
        <f>SUBTOTAL(109,Table719[⟨u⟩])</f>
        <v>212</v>
      </c>
      <c r="W8" s="11">
        <f>SUBTOTAL(109,Table719[⟨f⟩])</f>
        <v>138</v>
      </c>
      <c r="X8" s="11">
        <f>SUBTOTAL(109,Table719[Total])</f>
        <v>473</v>
      </c>
      <c r="Z8" s="9" t="s">
        <v>270</v>
      </c>
      <c r="AA8" s="11">
        <f>SUBTOTAL(109,Table320[⟨v⟩])</f>
        <v>74</v>
      </c>
      <c r="AB8" s="11">
        <f>SUBTOTAL(109,Table320[⟨u⟩])</f>
        <v>113</v>
      </c>
      <c r="AC8" s="11">
        <f>SUBTOTAL(109,Table320[⟨f⟩])</f>
        <v>53</v>
      </c>
      <c r="AD8" s="11">
        <f>SUBTOTAL(109,Table320[Total])</f>
        <v>240</v>
      </c>
      <c r="AF8" s="9" t="s">
        <v>567</v>
      </c>
      <c r="AG8" s="10">
        <v>1</v>
      </c>
      <c r="AH8" s="10">
        <v>0</v>
      </c>
      <c r="AI8" s="10">
        <v>4</v>
      </c>
      <c r="AJ8" s="5">
        <f>SUM(Table821[[#This Row],[⟨v⟩]:[⟨f⟩]])</f>
        <v>5</v>
      </c>
      <c r="AL8" s="9" t="s">
        <v>270</v>
      </c>
      <c r="AM8" s="11">
        <f>SUBTOTAL(109,Table422[⟨v⟩])</f>
        <v>76</v>
      </c>
      <c r="AN8" s="11">
        <f>SUBTOTAL(109,Table422[⟨u⟩])</f>
        <v>137</v>
      </c>
      <c r="AO8" s="11">
        <f>SUBTOTAL(109,Table422[⟨f⟩])</f>
        <v>35</v>
      </c>
      <c r="AP8" s="11">
        <f>SUBTOTAL(109,Table422[Total])</f>
        <v>248</v>
      </c>
    </row>
    <row r="9" spans="2:42" x14ac:dyDescent="0.25">
      <c r="B9" s="9" t="s">
        <v>270</v>
      </c>
      <c r="C9" s="11">
        <f>SUBTOTAL(109,Table52[⟨v⟩])</f>
        <v>111</v>
      </c>
      <c r="D9" s="11">
        <f>SUBTOTAL(109,Table52[⟨u⟩])</f>
        <v>164</v>
      </c>
      <c r="E9" s="11">
        <f>SUBTOTAL(109,Table52[⟨f⟩])</f>
        <v>75</v>
      </c>
      <c r="F9" s="11">
        <f>SUBTOTAL(109,Table52[Total])</f>
        <v>350</v>
      </c>
      <c r="H9" s="9" t="s">
        <v>270</v>
      </c>
      <c r="I9" s="11">
        <f>SUBTOTAL(109,Table217[⟨v⟩])</f>
        <v>86</v>
      </c>
      <c r="J9" s="11">
        <f>SUBTOTAL(109,Table217[⟨u⟩])</f>
        <v>134</v>
      </c>
      <c r="K9" s="11">
        <f>SUBTOTAL(109,Table217[⟨f⟩])</f>
        <v>58</v>
      </c>
      <c r="L9" s="11">
        <f>SUBTOTAL(109,Table217[Total])</f>
        <v>278</v>
      </c>
      <c r="AF9" s="9" t="s">
        <v>270</v>
      </c>
      <c r="AG9" s="11">
        <f>SUBTOTAL(109,Table821[⟨v⟩])</f>
        <v>110</v>
      </c>
      <c r="AH9" s="11">
        <f>SUBTOTAL(109,Table821[⟨u⟩])</f>
        <v>112</v>
      </c>
      <c r="AI9" s="11">
        <f>SUBTOTAL(109,Table821[⟨f⟩])</f>
        <v>42</v>
      </c>
      <c r="AJ9" s="11">
        <f>SUBTOTAL(109,Table821[Total])</f>
        <v>264</v>
      </c>
    </row>
    <row r="12" spans="2:42" x14ac:dyDescent="0.25">
      <c r="B12" s="48" t="s">
        <v>1631</v>
      </c>
      <c r="C12" s="48"/>
      <c r="D12" s="48"/>
      <c r="E12" s="48"/>
      <c r="F12" s="48"/>
      <c r="G12" s="14"/>
      <c r="H12" s="49" t="s">
        <v>1632</v>
      </c>
      <c r="I12" s="49"/>
      <c r="J12" s="49"/>
      <c r="K12" s="49"/>
      <c r="L12" s="49"/>
      <c r="M12" s="14"/>
      <c r="N12" s="48" t="s">
        <v>1633</v>
      </c>
      <c r="O12" s="48"/>
      <c r="P12" s="48"/>
      <c r="Q12" s="48"/>
      <c r="R12" s="48"/>
      <c r="S12" s="14"/>
      <c r="T12" s="49" t="s">
        <v>1634</v>
      </c>
      <c r="U12" s="49"/>
      <c r="V12" s="49"/>
      <c r="W12" s="49"/>
      <c r="X12" s="49"/>
      <c r="Y12" s="14"/>
      <c r="Z12" s="49" t="s">
        <v>1635</v>
      </c>
      <c r="AA12" s="49"/>
      <c r="AB12" s="49"/>
      <c r="AC12" s="49"/>
      <c r="AD12" s="49"/>
      <c r="AE12" s="14"/>
      <c r="AF12" s="48" t="s">
        <v>1636</v>
      </c>
      <c r="AG12" s="48"/>
      <c r="AH12" s="48"/>
      <c r="AI12" s="48"/>
      <c r="AJ12" s="48"/>
      <c r="AK12" s="14"/>
      <c r="AL12" s="49" t="s">
        <v>1637</v>
      </c>
      <c r="AM12" s="49"/>
      <c r="AN12" s="49"/>
      <c r="AO12" s="49"/>
      <c r="AP12" s="49"/>
    </row>
    <row r="13" spans="2:42" x14ac:dyDescent="0.25">
      <c r="B13" s="6" t="s">
        <v>1638</v>
      </c>
      <c r="C13" s="7" t="s">
        <v>1629</v>
      </c>
      <c r="D13" s="7" t="s">
        <v>1628</v>
      </c>
      <c r="E13" s="7" t="s">
        <v>1630</v>
      </c>
      <c r="H13" s="6" t="s">
        <v>1638</v>
      </c>
      <c r="I13" s="7" t="s">
        <v>1629</v>
      </c>
      <c r="J13" s="7" t="s">
        <v>1628</v>
      </c>
      <c r="K13" s="7" t="s">
        <v>1630</v>
      </c>
      <c r="N13" s="6" t="s">
        <v>1638</v>
      </c>
      <c r="O13" s="7" t="s">
        <v>1629</v>
      </c>
      <c r="P13" s="7" t="s">
        <v>1628</v>
      </c>
      <c r="Q13" s="7" t="s">
        <v>1630</v>
      </c>
      <c r="T13" s="6" t="s">
        <v>1638</v>
      </c>
      <c r="U13" s="7" t="s">
        <v>1629</v>
      </c>
      <c r="V13" s="7" t="s">
        <v>1628</v>
      </c>
      <c r="W13" s="7" t="s">
        <v>1630</v>
      </c>
      <c r="Z13" s="6" t="s">
        <v>1638</v>
      </c>
      <c r="AA13" s="7" t="s">
        <v>1629</v>
      </c>
      <c r="AB13" s="7" t="s">
        <v>1628</v>
      </c>
      <c r="AC13" s="7" t="s">
        <v>1630</v>
      </c>
      <c r="AF13" s="6" t="s">
        <v>1638</v>
      </c>
      <c r="AG13" s="7" t="s">
        <v>1629</v>
      </c>
      <c r="AH13" s="7" t="s">
        <v>1628</v>
      </c>
      <c r="AI13" s="7" t="s">
        <v>1630</v>
      </c>
      <c r="AL13" s="6" t="s">
        <v>1638</v>
      </c>
      <c r="AM13" s="7" t="s">
        <v>1629</v>
      </c>
      <c r="AN13" s="7" t="s">
        <v>1628</v>
      </c>
      <c r="AO13" s="7" t="s">
        <v>1630</v>
      </c>
    </row>
    <row r="14" spans="2:42" x14ac:dyDescent="0.25">
      <c r="B14" s="4" t="s">
        <v>1</v>
      </c>
      <c r="C14" s="15">
        <f>((100/Table52[[#Totals],[⟨v⟩]])*C4)/100</f>
        <v>0.87387387387387394</v>
      </c>
      <c r="D14" s="15">
        <f>((100/Table52[[#Totals],[⟨u⟩]])*D4)/100</f>
        <v>0.60365853658536583</v>
      </c>
      <c r="E14" s="15">
        <f>((100/Table52[[#Totals],[⟨f⟩]])*E4)/100</f>
        <v>1.3333333333333332E-2</v>
      </c>
      <c r="H14" s="4" t="s">
        <v>1</v>
      </c>
      <c r="I14" s="15">
        <f>((100/Table217[[#Totals],[⟨v⟩]])*I4)/100</f>
        <v>0.47674418604651164</v>
      </c>
      <c r="J14" s="15">
        <f>((100/Table217[[#Totals],[⟨u⟩]])*J4)/100</f>
        <v>5.2238805970149259E-2</v>
      </c>
      <c r="K14" s="19" t="s">
        <v>1639</v>
      </c>
      <c r="N14" s="4" t="s">
        <v>1</v>
      </c>
      <c r="O14" s="15">
        <f>((100/Table618[[#Totals],[⟨v⟩]])*O4)/100</f>
        <v>0.76923076923076916</v>
      </c>
      <c r="P14" s="15">
        <f>((100/Table618[[#Totals],[⟨u⟩]])*P4)/100</f>
        <v>0.61290322580645162</v>
      </c>
      <c r="Q14" s="15">
        <f>((100/Table618[[#Totals],[⟨f⟩]])*Q4)/100</f>
        <v>3.125E-2</v>
      </c>
      <c r="T14" s="4" t="s">
        <v>1</v>
      </c>
      <c r="U14" s="15">
        <f>((100/Table719[[#Totals],[⟨v⟩]])*U4)/100</f>
        <v>0.84552845528455278</v>
      </c>
      <c r="V14" s="18">
        <f>((100/Table719[[#Totals],[⟨u⟩]])*V4)/100</f>
        <v>9.433962264150943E-3</v>
      </c>
      <c r="W14" s="19" t="s">
        <v>1639</v>
      </c>
      <c r="Z14" s="4" t="s">
        <v>1</v>
      </c>
      <c r="AA14" s="15">
        <f>((100/Table320[[#Totals],[⟨v⟩]])*AA4)/100</f>
        <v>0.70270270270270274</v>
      </c>
      <c r="AB14" s="15">
        <f>((100/Table320[[#Totals],[⟨u⟩]])*AB4)/100</f>
        <v>0.22123893805309736</v>
      </c>
      <c r="AC14" s="19" t="s">
        <v>1639</v>
      </c>
      <c r="AF14" s="4" t="s">
        <v>1</v>
      </c>
      <c r="AG14" s="15">
        <f>((100/Table821[[#Totals],[⟨v⟩]])*AG4)/100</f>
        <v>7.2727272727272724E-2</v>
      </c>
      <c r="AH14" s="15">
        <f>((100/Table821[[#Totals],[⟨u⟩]])*AH4)/100</f>
        <v>2.6785714285714288E-2</v>
      </c>
      <c r="AI14" s="19" t="s">
        <v>1639</v>
      </c>
      <c r="AL14" s="4" t="s">
        <v>1</v>
      </c>
      <c r="AM14" s="15">
        <f>((100/Table422[[#Totals],[⟨v⟩]])*AM4)/100</f>
        <v>0.3421052631578948</v>
      </c>
      <c r="AN14" s="15">
        <f>((100/Table422[[#Totals],[⟨u⟩]])*AN4)/100</f>
        <v>0.18978102189781024</v>
      </c>
      <c r="AO14" s="19" t="s">
        <v>1639</v>
      </c>
    </row>
    <row r="15" spans="2:42" x14ac:dyDescent="0.25">
      <c r="B15" s="4" t="s">
        <v>42</v>
      </c>
      <c r="C15" s="15">
        <f>((100/Table52[[#Totals],[⟨v⟩]])*C5)/100</f>
        <v>0.12612612612612614</v>
      </c>
      <c r="D15" s="15">
        <f>((100/Table52[[#Totals],[⟨u⟩]])*D5)/100</f>
        <v>4.878048780487805E-2</v>
      </c>
      <c r="E15" s="19" t="s">
        <v>1639</v>
      </c>
      <c r="H15" s="4" t="s">
        <v>42</v>
      </c>
      <c r="I15" s="15">
        <f>((100/Table217[[#Totals],[⟨v⟩]])*I5)/100</f>
        <v>0.52325581395348841</v>
      </c>
      <c r="J15" s="15">
        <f>((100/Table217[[#Totals],[⟨u⟩]])*J5)/100</f>
        <v>0.88805970149253743</v>
      </c>
      <c r="K15" s="15">
        <f>((100/Table217[[#Totals],[⟨f⟩]])*K5)/100</f>
        <v>1.7241379310344827E-2</v>
      </c>
      <c r="N15" s="4" t="s">
        <v>42</v>
      </c>
      <c r="O15" s="15">
        <f>((100/Table618[[#Totals],[⟨v⟩]])*O5)/100</f>
        <v>0.23076923076923075</v>
      </c>
      <c r="P15" s="15">
        <f>((100/Table618[[#Totals],[⟨u⟩]])*P5)/100</f>
        <v>0.32258064516129031</v>
      </c>
      <c r="Q15" s="19" t="s">
        <v>1639</v>
      </c>
      <c r="T15" s="4" t="s">
        <v>42</v>
      </c>
      <c r="U15" s="15">
        <f>((100/Table719[[#Totals],[⟨v⟩]])*U5)/100</f>
        <v>0.15447154471544716</v>
      </c>
      <c r="V15" s="18">
        <f>((100/Table719[[#Totals],[⟨u⟩]])*V5)/100</f>
        <v>0.98584905660377364</v>
      </c>
      <c r="W15" s="19" t="s">
        <v>1639</v>
      </c>
      <c r="Z15" s="4" t="s">
        <v>42</v>
      </c>
      <c r="AA15" s="15">
        <f>((100/Table320[[#Totals],[⟨v⟩]])*AA5)/100</f>
        <v>0.29729729729729731</v>
      </c>
      <c r="AB15" s="15">
        <f>((100/Table320[[#Totals],[⟨u⟩]])*AB5)/100</f>
        <v>0.74336283185840712</v>
      </c>
      <c r="AC15" s="19" t="s">
        <v>1639</v>
      </c>
      <c r="AF15" s="4" t="s">
        <v>42</v>
      </c>
      <c r="AG15" s="15">
        <f>((100/Table821[[#Totals],[⟨v⟩]])*AG5)/100</f>
        <v>0.90909090909090906</v>
      </c>
      <c r="AH15" s="15">
        <f>((100/Table821[[#Totals],[⟨u⟩]])*AH5)/100</f>
        <v>0.9642857142857143</v>
      </c>
      <c r="AI15" s="19" t="s">
        <v>1639</v>
      </c>
      <c r="AL15" s="4" t="s">
        <v>42</v>
      </c>
      <c r="AM15" s="15">
        <f>((100/Table422[[#Totals],[⟨v⟩]])*AM5)/100</f>
        <v>0.61842105263157898</v>
      </c>
      <c r="AN15" s="15">
        <f>((100/Table422[[#Totals],[⟨u⟩]])*AN5)/100</f>
        <v>0.81021897810218979</v>
      </c>
      <c r="AO15" s="19" t="s">
        <v>1639</v>
      </c>
    </row>
    <row r="16" spans="2:42" x14ac:dyDescent="0.25">
      <c r="B16" s="4" t="s">
        <v>926</v>
      </c>
      <c r="C16" s="20" t="s">
        <v>1639</v>
      </c>
      <c r="D16" s="15">
        <f>((100/Table52[[#Totals],[⟨u⟩]])*D6)/100</f>
        <v>6.0975609756097563E-3</v>
      </c>
      <c r="E16" s="19" t="s">
        <v>1639</v>
      </c>
      <c r="H16" s="4" t="s">
        <v>209</v>
      </c>
      <c r="I16" s="19" t="s">
        <v>1639</v>
      </c>
      <c r="J16" s="15">
        <f>((100/Table217[[#Totals],[⟨u⟩]])*J6)/100</f>
        <v>5.2238805970149259E-2</v>
      </c>
      <c r="K16" s="19" t="s">
        <v>1639</v>
      </c>
      <c r="N16" s="4" t="s">
        <v>209</v>
      </c>
      <c r="O16" s="19" t="s">
        <v>1639</v>
      </c>
      <c r="P16" s="15">
        <f>((100/Table618[[#Totals],[⟨u⟩]])*P6)/100</f>
        <v>6.4516129032258063E-2</v>
      </c>
      <c r="Q16" s="19" t="s">
        <v>1639</v>
      </c>
      <c r="T16" s="4" t="s">
        <v>209</v>
      </c>
      <c r="U16" s="19" t="s">
        <v>1639</v>
      </c>
      <c r="V16" s="18">
        <f>((100/Table719[[#Totals],[⟨u⟩]])*V6)/100</f>
        <v>4.7169811320754715E-3</v>
      </c>
      <c r="W16" s="19" t="s">
        <v>1639</v>
      </c>
      <c r="Z16" s="4" t="s">
        <v>209</v>
      </c>
      <c r="AA16" s="19" t="s">
        <v>1639</v>
      </c>
      <c r="AB16" s="15">
        <f>((100/Table320[[#Totals],[⟨u⟩]])*AB6)/100</f>
        <v>3.5398230088495575E-2</v>
      </c>
      <c r="AC16" s="19" t="s">
        <v>1639</v>
      </c>
      <c r="AF16" s="4" t="s">
        <v>209</v>
      </c>
      <c r="AG16" s="19" t="s">
        <v>1639</v>
      </c>
      <c r="AH16" s="15">
        <f>((100/Table821[[#Totals],[⟨u⟩]])*AH6)/100</f>
        <v>8.9285714285714298E-3</v>
      </c>
      <c r="AI16" s="19" t="s">
        <v>1639</v>
      </c>
      <c r="AL16" s="4" t="s">
        <v>209</v>
      </c>
      <c r="AM16" s="15">
        <f>((100/Table422[[#Totals],[⟨v⟩]])*AM6)/100</f>
        <v>1.3157894736842106E-2</v>
      </c>
      <c r="AN16" s="19" t="s">
        <v>1639</v>
      </c>
      <c r="AO16" s="19" t="s">
        <v>1639</v>
      </c>
    </row>
    <row r="17" spans="1:41" x14ac:dyDescent="0.25">
      <c r="B17" s="4" t="s">
        <v>209</v>
      </c>
      <c r="C17" s="20" t="s">
        <v>1639</v>
      </c>
      <c r="D17" s="15">
        <f>((100/Table52[[#Totals],[⟨u⟩]])*D7)/100</f>
        <v>0.34146341463414637</v>
      </c>
      <c r="E17" s="19" t="s">
        <v>1639</v>
      </c>
      <c r="H17" s="4" t="s">
        <v>229</v>
      </c>
      <c r="I17" s="19" t="s">
        <v>1639</v>
      </c>
      <c r="J17" s="15">
        <f>((100/Table217[[#Totals],[⟨u⟩]])*J7)/100</f>
        <v>7.4626865671641798E-3</v>
      </c>
      <c r="K17" s="19" t="s">
        <v>1639</v>
      </c>
      <c r="N17" s="9" t="s">
        <v>235</v>
      </c>
      <c r="O17" s="19" t="s">
        <v>1639</v>
      </c>
      <c r="P17" s="19" t="s">
        <v>1639</v>
      </c>
      <c r="Q17" s="15">
        <f>((100/Table618[[#Totals],[⟨f⟩]])*Q7)/100</f>
        <v>0.96875</v>
      </c>
      <c r="T17" s="9" t="s">
        <v>235</v>
      </c>
      <c r="U17" s="19" t="s">
        <v>1639</v>
      </c>
      <c r="V17" s="19" t="s">
        <v>1639</v>
      </c>
      <c r="W17" s="15">
        <f>((100/Table719[[#Totals],[⟨f⟩]])*W7)/100</f>
        <v>1</v>
      </c>
      <c r="Z17" s="9" t="s">
        <v>235</v>
      </c>
      <c r="AA17" s="19" t="s">
        <v>1639</v>
      </c>
      <c r="AB17" s="19" t="s">
        <v>1639</v>
      </c>
      <c r="AC17" s="15">
        <f>((100/Table320[[#Totals],[⟨f⟩]])*AC7)/100</f>
        <v>1</v>
      </c>
      <c r="AF17" s="4" t="s">
        <v>235</v>
      </c>
      <c r="AG17" s="15">
        <f>((100/Table821[[#Totals],[⟨v⟩]])*AG7)/100</f>
        <v>9.0909090909090905E-3</v>
      </c>
      <c r="AH17" s="19" t="s">
        <v>1639</v>
      </c>
      <c r="AI17" s="15">
        <f>((100/Table821[[#Totals],[⟨f⟩]])*AI7)/100</f>
        <v>0.90476190476190477</v>
      </c>
      <c r="AL17" s="9" t="s">
        <v>235</v>
      </c>
      <c r="AM17" s="15">
        <f>((100/Table422[[#Totals],[⟨v⟩]])*AM7)/100</f>
        <v>2.6315789473684213E-2</v>
      </c>
      <c r="AN17" s="19" t="s">
        <v>1639</v>
      </c>
      <c r="AO17" s="15">
        <f>((100/Table422[[#Totals],[⟨f⟩]])*AO7)/100</f>
        <v>1</v>
      </c>
    </row>
    <row r="18" spans="1:41" x14ac:dyDescent="0.25">
      <c r="B18" s="9" t="s">
        <v>235</v>
      </c>
      <c r="C18" s="20" t="s">
        <v>1639</v>
      </c>
      <c r="D18" s="19" t="s">
        <v>1639</v>
      </c>
      <c r="E18" s="15">
        <f>((100/Table52[[#Totals],[⟨f⟩]])*E8)/100</f>
        <v>0.98666666666666658</v>
      </c>
      <c r="H18" s="9" t="s">
        <v>235</v>
      </c>
      <c r="I18" s="19" t="s">
        <v>1639</v>
      </c>
      <c r="J18" s="19" t="s">
        <v>1639</v>
      </c>
      <c r="K18" s="15">
        <f>((100/Table217[[#Totals],[⟨f⟩]])*K8)/100</f>
        <v>0.98275862068965514</v>
      </c>
      <c r="AF18" s="9" t="s">
        <v>567</v>
      </c>
      <c r="AG18" s="15">
        <f>((100/Table821[[#Totals],[⟨v⟩]])*AG8)/100</f>
        <v>9.0909090909090905E-3</v>
      </c>
      <c r="AH18" s="19" t="s">
        <v>1639</v>
      </c>
      <c r="AI18" s="15">
        <f>((100/Table821[[#Totals],[⟨f⟩]])*AI8)/100</f>
        <v>9.5238095238095233E-2</v>
      </c>
    </row>
    <row r="20" spans="1:41" s="30" customFormat="1" ht="18.75" x14ac:dyDescent="0.3">
      <c r="B20" s="50" t="s">
        <v>1643</v>
      </c>
      <c r="C20" s="50"/>
      <c r="D20" s="50"/>
      <c r="E20" s="50"/>
      <c r="H20" s="50" t="s">
        <v>1640</v>
      </c>
      <c r="I20" s="50"/>
      <c r="J20" s="50"/>
      <c r="K20" s="50"/>
      <c r="T20" s="50" t="s">
        <v>1641</v>
      </c>
      <c r="U20" s="50"/>
      <c r="V20" s="50"/>
      <c r="W20" s="50"/>
      <c r="AL20" s="50" t="s">
        <v>1642</v>
      </c>
      <c r="AM20" s="50"/>
      <c r="AN20" s="50"/>
      <c r="AO20" s="50"/>
    </row>
    <row r="21" spans="1:41" x14ac:dyDescent="0.25">
      <c r="A21" s="2"/>
      <c r="B21" s="6" t="s">
        <v>1638</v>
      </c>
      <c r="C21" s="7" t="s">
        <v>1629</v>
      </c>
      <c r="D21" s="7" t="s">
        <v>1628</v>
      </c>
      <c r="E21" s="8" t="s">
        <v>1630</v>
      </c>
      <c r="F21" s="2"/>
      <c r="G21" s="2"/>
      <c r="H21" s="21" t="s">
        <v>1638</v>
      </c>
      <c r="I21" s="22" t="s">
        <v>1629</v>
      </c>
      <c r="J21" s="22" t="s">
        <v>1628</v>
      </c>
      <c r="K21" s="23" t="s">
        <v>1630</v>
      </c>
      <c r="L21" s="2"/>
      <c r="M21" s="2"/>
      <c r="N21" s="2"/>
      <c r="O21" s="2"/>
      <c r="P21" s="2"/>
      <c r="Q21" s="2"/>
      <c r="R21" s="2"/>
      <c r="S21" s="2"/>
      <c r="T21" s="21" t="s">
        <v>1638</v>
      </c>
      <c r="U21" s="22" t="s">
        <v>1629</v>
      </c>
      <c r="V21" s="22" t="s">
        <v>1628</v>
      </c>
      <c r="W21" s="23" t="s">
        <v>1630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6" t="s">
        <v>1638</v>
      </c>
      <c r="AM21" s="7" t="s">
        <v>1629</v>
      </c>
      <c r="AN21" s="7" t="s">
        <v>1628</v>
      </c>
      <c r="AO21" s="8" t="s">
        <v>1630</v>
      </c>
    </row>
    <row r="22" spans="1:41" x14ac:dyDescent="0.25">
      <c r="A22" s="2"/>
      <c r="B22" s="4" t="s">
        <v>1</v>
      </c>
      <c r="C22" s="15">
        <v>0.87387387387387394</v>
      </c>
      <c r="D22" s="15">
        <v>0.60365853658536583</v>
      </c>
      <c r="E22" s="31">
        <v>1.3333333333333332E-2</v>
      </c>
      <c r="F22" s="2"/>
      <c r="G22" s="2"/>
      <c r="H22" s="24" t="s">
        <v>1</v>
      </c>
      <c r="I22" s="26">
        <f>(I14+O14)/2</f>
        <v>0.62298747763864037</v>
      </c>
      <c r="J22" s="26">
        <f>(J14+P14)/2</f>
        <v>0.33257101588830046</v>
      </c>
      <c r="K22" s="26">
        <f>(0+Q14)/2</f>
        <v>1.5625E-2</v>
      </c>
      <c r="L22" s="2"/>
      <c r="M22" s="2"/>
      <c r="N22" s="2"/>
      <c r="O22" s="2"/>
      <c r="P22" s="2"/>
      <c r="Q22" s="2"/>
      <c r="R22" s="2"/>
      <c r="S22" s="2"/>
      <c r="T22" s="24" t="s">
        <v>1</v>
      </c>
      <c r="U22" s="26">
        <f>(U14+AA14+AG14)/3</f>
        <v>0.54031947690484283</v>
      </c>
      <c r="V22" s="26">
        <f>(V14+AB14+AH14)/3</f>
        <v>8.5819538200987533E-2</v>
      </c>
      <c r="W22" s="29" t="s">
        <v>1639</v>
      </c>
      <c r="X22" s="2"/>
      <c r="Y22" s="2"/>
      <c r="Z22" s="2"/>
      <c r="AA22" s="2"/>
      <c r="AB22" s="2" t="s">
        <v>1649</v>
      </c>
      <c r="AC22" s="2"/>
      <c r="AD22" s="2"/>
      <c r="AE22" s="2"/>
      <c r="AF22" s="2"/>
      <c r="AG22" s="2"/>
      <c r="AH22" s="2"/>
      <c r="AI22" s="2"/>
      <c r="AJ22" s="2"/>
      <c r="AK22" s="2"/>
      <c r="AL22" s="4" t="s">
        <v>1</v>
      </c>
      <c r="AM22" s="15">
        <v>0.3421052631578948</v>
      </c>
      <c r="AN22" s="15">
        <v>0.18978102189781024</v>
      </c>
      <c r="AO22" s="32" t="s">
        <v>1639</v>
      </c>
    </row>
    <row r="23" spans="1:41" x14ac:dyDescent="0.25">
      <c r="A23" s="2"/>
      <c r="B23" s="4" t="s">
        <v>42</v>
      </c>
      <c r="C23" s="15">
        <v>0.12612612612612614</v>
      </c>
      <c r="D23" s="15">
        <v>4.878048780487805E-2</v>
      </c>
      <c r="E23" s="32" t="s">
        <v>1639</v>
      </c>
      <c r="F23" s="2"/>
      <c r="G23" s="2"/>
      <c r="H23" s="24" t="s">
        <v>42</v>
      </c>
      <c r="I23" s="26">
        <f>(I15+O15)/2</f>
        <v>0.37701252236135957</v>
      </c>
      <c r="J23" s="26">
        <f>(J15+P15)/2</f>
        <v>0.6053201733269139</v>
      </c>
      <c r="K23" s="26">
        <f>(K15+0)/2</f>
        <v>8.6206896551724137E-3</v>
      </c>
      <c r="L23" s="2"/>
      <c r="M23" s="2"/>
      <c r="N23" s="2"/>
      <c r="O23" s="2"/>
      <c r="P23" s="2"/>
      <c r="Q23" s="2"/>
      <c r="R23" s="2"/>
      <c r="S23" s="2"/>
      <c r="T23" s="24" t="s">
        <v>42</v>
      </c>
      <c r="U23" s="26">
        <f>(U15+AA15+AG15)/3</f>
        <v>0.45361991703455118</v>
      </c>
      <c r="V23" s="26">
        <f>(V15+AB15+AH15)/3</f>
        <v>0.89783253424929832</v>
      </c>
      <c r="W23" s="29" t="s">
        <v>1639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4" t="s">
        <v>42</v>
      </c>
      <c r="AM23" s="15">
        <v>0.61842105263157898</v>
      </c>
      <c r="AN23" s="15">
        <v>0.81021897810218979</v>
      </c>
      <c r="AO23" s="32" t="s">
        <v>1639</v>
      </c>
    </row>
    <row r="24" spans="1:41" x14ac:dyDescent="0.25">
      <c r="A24" s="2"/>
      <c r="B24" s="4" t="s">
        <v>209</v>
      </c>
      <c r="C24" s="19" t="s">
        <v>1639</v>
      </c>
      <c r="D24" s="15">
        <v>0.34</v>
      </c>
      <c r="E24" s="33" t="s">
        <v>1639</v>
      </c>
      <c r="F24" s="2"/>
      <c r="G24" s="2"/>
      <c r="H24" s="25" t="s">
        <v>209</v>
      </c>
      <c r="I24" s="35" t="s">
        <v>1639</v>
      </c>
      <c r="J24" s="26">
        <f>(J16+P16)/2</f>
        <v>5.8377467501203664E-2</v>
      </c>
      <c r="K24" s="35" t="s">
        <v>1639</v>
      </c>
      <c r="L24" s="2"/>
      <c r="M24" s="2"/>
      <c r="N24" s="2"/>
      <c r="O24" s="2"/>
      <c r="P24" s="2"/>
      <c r="Q24" s="2"/>
      <c r="R24" s="2"/>
      <c r="S24" s="2"/>
      <c r="T24" s="25" t="s">
        <v>209</v>
      </c>
      <c r="U24" s="35" t="s">
        <v>1639</v>
      </c>
      <c r="V24" s="26">
        <f>(V16+AB16+AH16)/3</f>
        <v>1.6347927549714158E-2</v>
      </c>
      <c r="W24" s="35" t="s">
        <v>1639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9" t="s">
        <v>209</v>
      </c>
      <c r="AM24" s="16">
        <v>0.01</v>
      </c>
      <c r="AN24" s="34" t="s">
        <v>1639</v>
      </c>
      <c r="AO24" s="33" t="s">
        <v>1639</v>
      </c>
    </row>
    <row r="25" spans="1:41" x14ac:dyDescent="0.25">
      <c r="A25" s="2"/>
      <c r="B25" s="9" t="s">
        <v>235</v>
      </c>
      <c r="C25" s="34" t="s">
        <v>1639</v>
      </c>
      <c r="D25" s="34" t="s">
        <v>1639</v>
      </c>
      <c r="E25" s="17">
        <v>0.98666666666666658</v>
      </c>
      <c r="F25" s="2"/>
      <c r="G25" s="2"/>
      <c r="H25" s="25" t="s">
        <v>235</v>
      </c>
      <c r="I25" s="27" t="s">
        <v>1639</v>
      </c>
      <c r="J25" s="27" t="s">
        <v>1639</v>
      </c>
      <c r="K25" s="26">
        <f>(K18+Q17)/2</f>
        <v>0.97575431034482762</v>
      </c>
      <c r="L25" s="2"/>
      <c r="M25" s="2"/>
      <c r="N25" s="2"/>
      <c r="O25" s="2"/>
      <c r="P25" s="2"/>
      <c r="Q25" s="2"/>
      <c r="R25" s="2"/>
      <c r="S25" s="2"/>
      <c r="T25" s="25" t="s">
        <v>235</v>
      </c>
      <c r="U25" s="28">
        <f>(0+0+AG17)/3</f>
        <v>3.0303030303030303E-3</v>
      </c>
      <c r="V25" s="27" t="s">
        <v>1639</v>
      </c>
      <c r="W25" s="28">
        <f>(W17+AC17+AI17)/3</f>
        <v>0.96825396825396826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9" t="s">
        <v>235</v>
      </c>
      <c r="AM25" s="16">
        <v>2.6315789473684213E-2</v>
      </c>
      <c r="AN25" s="34" t="s">
        <v>1639</v>
      </c>
      <c r="AO25" s="17">
        <v>1</v>
      </c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9" t="s">
        <v>567</v>
      </c>
      <c r="U26" s="28">
        <f>(0+0+AG18)/3</f>
        <v>3.0303030303030303E-3</v>
      </c>
      <c r="V26" s="19" t="s">
        <v>1639</v>
      </c>
      <c r="W26" s="28">
        <f>(0+0+AI18)/3</f>
        <v>3.1746031746031744E-2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s="36" customFormat="1" ht="30" x14ac:dyDescent="0.25">
      <c r="B29" s="39" t="s">
        <v>1629</v>
      </c>
      <c r="C29" s="41" t="s">
        <v>1643</v>
      </c>
      <c r="D29" s="41" t="s">
        <v>1645</v>
      </c>
      <c r="E29" s="41" t="s">
        <v>1644</v>
      </c>
      <c r="F29" s="41" t="s">
        <v>1646</v>
      </c>
      <c r="G29" s="41" t="s">
        <v>1647</v>
      </c>
      <c r="H29" s="41" t="s">
        <v>1648</v>
      </c>
      <c r="I29" s="41" t="s">
        <v>1642</v>
      </c>
    </row>
    <row r="30" spans="1:41" x14ac:dyDescent="0.25">
      <c r="B30" s="40" t="s">
        <v>1</v>
      </c>
      <c r="C30" s="37">
        <f>C14</f>
        <v>0.87387387387387394</v>
      </c>
      <c r="D30" s="37">
        <f>O14</f>
        <v>0.76923076923076916</v>
      </c>
      <c r="E30" s="37">
        <f>I14</f>
        <v>0.47674418604651164</v>
      </c>
      <c r="F30" s="37">
        <f>U14</f>
        <v>0.84552845528455278</v>
      </c>
      <c r="G30" s="37">
        <f>AA14</f>
        <v>0.70270270270270274</v>
      </c>
      <c r="H30" s="37">
        <f>AG14</f>
        <v>7.2727272727272724E-2</v>
      </c>
      <c r="I30" s="37">
        <f>AM14</f>
        <v>0.3421052631578948</v>
      </c>
    </row>
    <row r="31" spans="1:41" x14ac:dyDescent="0.25">
      <c r="B31" s="40" t="s">
        <v>42</v>
      </c>
      <c r="C31" s="37">
        <f>C15</f>
        <v>0.12612612612612614</v>
      </c>
      <c r="D31" s="37">
        <f>O15</f>
        <v>0.23076923076923075</v>
      </c>
      <c r="E31" s="37">
        <f>I15</f>
        <v>0.52325581395348841</v>
      </c>
      <c r="F31" s="37">
        <f>U15</f>
        <v>0.15447154471544716</v>
      </c>
      <c r="G31" s="37">
        <f>AA15</f>
        <v>0.29729729729729731</v>
      </c>
      <c r="H31" s="37">
        <f>AG15</f>
        <v>0.90909090909090906</v>
      </c>
      <c r="I31" s="37">
        <f>AM15</f>
        <v>0.61842105263157898</v>
      </c>
    </row>
    <row r="32" spans="1:41" x14ac:dyDescent="0.25">
      <c r="B32" s="40" t="s">
        <v>235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7">
        <f>AG17</f>
        <v>9.0909090909090905E-3</v>
      </c>
      <c r="I32" s="37">
        <f>AM17</f>
        <v>2.6315789473684213E-2</v>
      </c>
    </row>
    <row r="33" spans="2:9" x14ac:dyDescent="0.25">
      <c r="B33" s="40" t="s">
        <v>567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7">
        <f>AG18</f>
        <v>9.0909090909090905E-3</v>
      </c>
      <c r="I33" s="38">
        <v>0</v>
      </c>
    </row>
    <row r="35" spans="2:9" ht="30" x14ac:dyDescent="0.25">
      <c r="B35" s="42" t="s">
        <v>1628</v>
      </c>
      <c r="C35" s="41" t="s">
        <v>1643</v>
      </c>
      <c r="D35" s="41" t="s">
        <v>1645</v>
      </c>
      <c r="E35" s="41" t="s">
        <v>1644</v>
      </c>
      <c r="F35" s="41" t="s">
        <v>1646</v>
      </c>
      <c r="G35" s="41" t="s">
        <v>1647</v>
      </c>
      <c r="H35" s="41" t="s">
        <v>1648</v>
      </c>
      <c r="I35" s="41" t="s">
        <v>1642</v>
      </c>
    </row>
    <row r="36" spans="2:9" x14ac:dyDescent="0.25">
      <c r="B36" s="40" t="s">
        <v>1</v>
      </c>
      <c r="C36" s="43">
        <f>D14</f>
        <v>0.60365853658536583</v>
      </c>
      <c r="D36" s="43">
        <f>P14</f>
        <v>0.61290322580645162</v>
      </c>
      <c r="E36" s="43">
        <f>J14</f>
        <v>5.2238805970149259E-2</v>
      </c>
      <c r="F36" s="44">
        <f>V14</f>
        <v>9.433962264150943E-3</v>
      </c>
      <c r="G36" s="43">
        <f>AB14</f>
        <v>0.22123893805309736</v>
      </c>
      <c r="H36" s="43">
        <f>AH14</f>
        <v>2.6785714285714288E-2</v>
      </c>
      <c r="I36" s="43">
        <f>AN14</f>
        <v>0.18978102189781024</v>
      </c>
    </row>
    <row r="37" spans="2:9" x14ac:dyDescent="0.25">
      <c r="B37" s="40" t="s">
        <v>42</v>
      </c>
      <c r="C37" s="43">
        <f>D15</f>
        <v>4.878048780487805E-2</v>
      </c>
      <c r="D37" s="43">
        <f>P15</f>
        <v>0.32258064516129031</v>
      </c>
      <c r="E37" s="43">
        <f>J15</f>
        <v>0.88805970149253743</v>
      </c>
      <c r="F37" s="44">
        <f>V15</f>
        <v>0.98584905660377364</v>
      </c>
      <c r="G37" s="43">
        <f>AB15</f>
        <v>0.74336283185840712</v>
      </c>
      <c r="H37" s="43">
        <f>AH15</f>
        <v>0.9642857142857143</v>
      </c>
      <c r="I37" s="43">
        <f>AN15</f>
        <v>0.81021897810218979</v>
      </c>
    </row>
    <row r="38" spans="2:9" x14ac:dyDescent="0.25">
      <c r="B38" s="40" t="s">
        <v>209</v>
      </c>
      <c r="C38" s="43">
        <f>D17</f>
        <v>0.34146341463414637</v>
      </c>
      <c r="D38" s="43">
        <f>P16</f>
        <v>6.4516129032258063E-2</v>
      </c>
      <c r="E38" s="43">
        <f>J16</f>
        <v>5.2238805970149259E-2</v>
      </c>
      <c r="F38" s="44">
        <f>V16</f>
        <v>4.7169811320754715E-3</v>
      </c>
      <c r="G38" s="43">
        <f>AB16</f>
        <v>3.5398230088495575E-2</v>
      </c>
      <c r="H38" s="43">
        <f>AH16</f>
        <v>8.9285714285714298E-3</v>
      </c>
      <c r="I38" s="45">
        <v>0</v>
      </c>
    </row>
    <row r="40" spans="2:9" ht="30" x14ac:dyDescent="0.25">
      <c r="B40" s="39" t="s">
        <v>1630</v>
      </c>
      <c r="C40" s="41" t="s">
        <v>1643</v>
      </c>
      <c r="D40" s="41" t="s">
        <v>1645</v>
      </c>
      <c r="E40" s="41" t="s">
        <v>1644</v>
      </c>
      <c r="F40" s="41" t="s">
        <v>1646</v>
      </c>
      <c r="G40" s="41" t="s">
        <v>1647</v>
      </c>
      <c r="H40" s="41" t="s">
        <v>1648</v>
      </c>
      <c r="I40" s="41" t="s">
        <v>1642</v>
      </c>
    </row>
    <row r="41" spans="2:9" x14ac:dyDescent="0.25">
      <c r="B41" s="40" t="s">
        <v>1</v>
      </c>
      <c r="C41" s="45">
        <f>E14</f>
        <v>1.3333333333333332E-2</v>
      </c>
      <c r="D41" s="45">
        <f>Q14</f>
        <v>3.125E-2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</row>
    <row r="42" spans="2:9" x14ac:dyDescent="0.25">
      <c r="B42" s="40" t="s">
        <v>42</v>
      </c>
      <c r="C42" s="45">
        <v>0</v>
      </c>
      <c r="D42" s="45">
        <v>0</v>
      </c>
      <c r="E42" s="45">
        <f>K15</f>
        <v>1.7241379310344827E-2</v>
      </c>
      <c r="F42" s="45">
        <v>0</v>
      </c>
      <c r="G42" s="45">
        <v>0</v>
      </c>
      <c r="H42" s="45">
        <v>0</v>
      </c>
      <c r="I42" s="45">
        <v>0</v>
      </c>
    </row>
    <row r="43" spans="2:9" x14ac:dyDescent="0.25">
      <c r="B43" s="40" t="s">
        <v>235</v>
      </c>
      <c r="C43" s="45">
        <f>E18</f>
        <v>0.98666666666666658</v>
      </c>
      <c r="D43" s="45">
        <f>Q17</f>
        <v>0.96875</v>
      </c>
      <c r="E43" s="45">
        <f>K18</f>
        <v>0.98275862068965514</v>
      </c>
      <c r="F43" s="45">
        <f>W17</f>
        <v>1</v>
      </c>
      <c r="G43" s="45">
        <f>AC17</f>
        <v>1</v>
      </c>
      <c r="H43" s="45">
        <f>AI17</f>
        <v>0.90476190476190477</v>
      </c>
      <c r="I43" s="45">
        <f>AO17</f>
        <v>1</v>
      </c>
    </row>
    <row r="44" spans="2:9" x14ac:dyDescent="0.25">
      <c r="B44" s="40" t="s">
        <v>567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f>AI18</f>
        <v>9.5238095238095233E-2</v>
      </c>
      <c r="I44" s="45">
        <v>0</v>
      </c>
    </row>
  </sheetData>
  <mergeCells count="18">
    <mergeCell ref="AF12:AJ12"/>
    <mergeCell ref="AL12:AP12"/>
    <mergeCell ref="H20:K20"/>
    <mergeCell ref="T20:W20"/>
    <mergeCell ref="B20:E20"/>
    <mergeCell ref="AL20:AO20"/>
    <mergeCell ref="B12:F12"/>
    <mergeCell ref="H12:L12"/>
    <mergeCell ref="N12:R12"/>
    <mergeCell ref="T12:X12"/>
    <mergeCell ref="Z12:AD12"/>
    <mergeCell ref="AL2:AP2"/>
    <mergeCell ref="B2:F2"/>
    <mergeCell ref="H2:L2"/>
    <mergeCell ref="N2:R2"/>
    <mergeCell ref="T2:X2"/>
    <mergeCell ref="Z2:AD2"/>
    <mergeCell ref="AF2:AJ2"/>
  </mergeCells>
  <conditionalFormatting sqref="B29:I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I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I40 B41:C43 E41:I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I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D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H17:AH18 AI14:AI16 AG16" calculatedColumn="1"/>
  </ignoredErrors>
  <drawing r:id="rId2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3FE3-20D5-4350-9E80-049F9C92E0D9}">
  <dimension ref="B2:U139"/>
  <sheetViews>
    <sheetView tabSelected="1" topLeftCell="A91" zoomScaleNormal="100" workbookViewId="0">
      <selection activeCell="F21" sqref="F21"/>
    </sheetView>
  </sheetViews>
  <sheetFormatPr defaultColWidth="8.75" defaultRowHeight="15.75" x14ac:dyDescent="0.25"/>
  <cols>
    <col min="1" max="1" width="8.75" style="2"/>
    <col min="2" max="2" width="13.875" style="2" customWidth="1"/>
    <col min="3" max="3" width="3.625" style="2" bestFit="1" customWidth="1"/>
    <col min="4" max="4" width="3.875" style="2" bestFit="1" customWidth="1"/>
    <col min="5" max="5" width="3.25" style="2" bestFit="1" customWidth="1"/>
    <col min="6" max="6" width="5.5" style="2" bestFit="1" customWidth="1"/>
    <col min="7" max="8" width="8.75" style="2"/>
    <col min="9" max="9" width="13.875" style="2" bestFit="1" customWidth="1"/>
    <col min="10" max="10" width="3.625" style="2" bestFit="1" customWidth="1"/>
    <col min="11" max="11" width="3.875" style="2" bestFit="1" customWidth="1"/>
    <col min="12" max="12" width="3.25" style="2" bestFit="1" customWidth="1"/>
    <col min="13" max="13" width="10.5" style="2" bestFit="1" customWidth="1"/>
    <col min="14" max="14" width="9.5" style="2" bestFit="1" customWidth="1"/>
    <col min="15" max="15" width="5.5" style="2" bestFit="1" customWidth="1"/>
    <col min="16" max="16" width="10.375" style="2" bestFit="1" customWidth="1"/>
    <col min="17" max="17" width="9.5" style="2" bestFit="1" customWidth="1"/>
    <col min="18" max="18" width="5.625" style="2" bestFit="1" customWidth="1"/>
    <col min="19" max="19" width="10" style="2" bestFit="1" customWidth="1"/>
    <col min="20" max="20" width="9.875" style="2" bestFit="1" customWidth="1"/>
    <col min="21" max="21" width="5.25" style="2" bestFit="1" customWidth="1"/>
    <col min="22" max="16384" width="8.75" style="2"/>
  </cols>
  <sheetData>
    <row r="2" spans="2:21" x14ac:dyDescent="0.25">
      <c r="B2" s="6" t="s">
        <v>0</v>
      </c>
      <c r="C2" s="7" t="s">
        <v>1629</v>
      </c>
      <c r="D2" s="7" t="s">
        <v>1628</v>
      </c>
      <c r="E2" s="7" t="s">
        <v>1630</v>
      </c>
      <c r="F2" s="8" t="s">
        <v>270</v>
      </c>
      <c r="I2" s="6" t="s">
        <v>0</v>
      </c>
      <c r="J2" s="7" t="s">
        <v>1629</v>
      </c>
      <c r="K2" s="7" t="s">
        <v>1628</v>
      </c>
      <c r="L2" s="7" t="s">
        <v>1630</v>
      </c>
      <c r="M2" s="7" t="s">
        <v>271</v>
      </c>
      <c r="N2" s="7" t="s">
        <v>272</v>
      </c>
      <c r="O2" s="7" t="s">
        <v>273</v>
      </c>
      <c r="P2" s="7" t="s">
        <v>274</v>
      </c>
      <c r="Q2" s="7" t="s">
        <v>275</v>
      </c>
      <c r="R2" s="7" t="s">
        <v>276</v>
      </c>
      <c r="S2" s="7" t="s">
        <v>277</v>
      </c>
      <c r="T2" s="7" t="s">
        <v>278</v>
      </c>
      <c r="U2" s="8" t="s">
        <v>279</v>
      </c>
    </row>
    <row r="3" spans="2:21" x14ac:dyDescent="0.25">
      <c r="B3" s="4" t="s">
        <v>1</v>
      </c>
      <c r="C3" s="1">
        <v>41</v>
      </c>
      <c r="D3" s="1">
        <v>7</v>
      </c>
      <c r="E3" s="1">
        <v>0</v>
      </c>
      <c r="F3" s="5">
        <f>SUM(Table2[[#This Row],[⟨v⟩]:[⟨f⟩]])</f>
        <v>48</v>
      </c>
      <c r="I3" s="4" t="s">
        <v>1</v>
      </c>
      <c r="J3" s="1">
        <v>41</v>
      </c>
      <c r="K3" s="1">
        <v>7</v>
      </c>
      <c r="L3" s="1"/>
      <c r="M3" s="1" t="s">
        <v>2</v>
      </c>
      <c r="N3" s="1" t="s">
        <v>3</v>
      </c>
      <c r="O3" s="1">
        <v>1</v>
      </c>
      <c r="P3" s="1" t="s">
        <v>132</v>
      </c>
      <c r="Q3" s="1" t="s">
        <v>220</v>
      </c>
      <c r="R3" s="1">
        <v>1</v>
      </c>
      <c r="S3" s="1"/>
      <c r="T3" s="1"/>
      <c r="U3" s="5">
        <v>0</v>
      </c>
    </row>
    <row r="4" spans="2:21" x14ac:dyDescent="0.25">
      <c r="B4" s="4" t="s">
        <v>42</v>
      </c>
      <c r="C4" s="1">
        <v>45</v>
      </c>
      <c r="D4" s="1">
        <v>119</v>
      </c>
      <c r="E4" s="1">
        <v>1</v>
      </c>
      <c r="F4" s="5">
        <f>SUM(Table2[[#This Row],[⟨v⟩]:[⟨f⟩]])</f>
        <v>165</v>
      </c>
      <c r="I4" s="4"/>
      <c r="J4" s="1">
        <v>41</v>
      </c>
      <c r="K4" s="1">
        <v>7</v>
      </c>
      <c r="L4" s="1"/>
      <c r="M4" s="1" t="s">
        <v>4</v>
      </c>
      <c r="N4" s="1" t="s">
        <v>5</v>
      </c>
      <c r="O4" s="1">
        <v>1</v>
      </c>
      <c r="P4" s="1" t="s">
        <v>221</v>
      </c>
      <c r="Q4" s="1" t="s">
        <v>222</v>
      </c>
      <c r="R4" s="1">
        <v>1</v>
      </c>
      <c r="S4" s="1"/>
      <c r="T4" s="1"/>
      <c r="U4" s="5">
        <v>0</v>
      </c>
    </row>
    <row r="5" spans="2:21" x14ac:dyDescent="0.25">
      <c r="B5" s="4" t="s">
        <v>209</v>
      </c>
      <c r="C5" s="1">
        <v>0</v>
      </c>
      <c r="D5" s="1">
        <v>7</v>
      </c>
      <c r="E5" s="1">
        <v>0</v>
      </c>
      <c r="F5" s="5">
        <f>SUM(Table2[[#This Row],[⟨v⟩]:[⟨f⟩]])</f>
        <v>7</v>
      </c>
      <c r="I5" s="4"/>
      <c r="J5" s="1">
        <v>41</v>
      </c>
      <c r="K5" s="1">
        <v>7</v>
      </c>
      <c r="L5" s="1"/>
      <c r="M5" s="1" t="s">
        <v>6</v>
      </c>
      <c r="N5" s="1" t="s">
        <v>7</v>
      </c>
      <c r="O5" s="1">
        <v>5</v>
      </c>
      <c r="P5" s="1" t="s">
        <v>223</v>
      </c>
      <c r="Q5" s="1" t="s">
        <v>11</v>
      </c>
      <c r="R5" s="1">
        <v>4</v>
      </c>
      <c r="S5" s="1"/>
      <c r="T5" s="1"/>
      <c r="U5" s="5">
        <v>0</v>
      </c>
    </row>
    <row r="6" spans="2:21" x14ac:dyDescent="0.25">
      <c r="B6" s="4" t="s">
        <v>229</v>
      </c>
      <c r="C6" s="1">
        <v>0</v>
      </c>
      <c r="D6" s="1">
        <v>1</v>
      </c>
      <c r="E6" s="1">
        <v>0</v>
      </c>
      <c r="F6" s="5">
        <f>SUM(Table2[[#This Row],[⟨v⟩]:[⟨f⟩]])</f>
        <v>1</v>
      </c>
      <c r="I6" s="4"/>
      <c r="J6" s="1">
        <v>41</v>
      </c>
      <c r="K6" s="1">
        <v>7</v>
      </c>
      <c r="L6" s="1"/>
      <c r="M6" s="1" t="s">
        <v>8</v>
      </c>
      <c r="N6" s="1" t="s">
        <v>9</v>
      </c>
      <c r="O6" s="1">
        <v>1</v>
      </c>
      <c r="P6" s="1" t="s">
        <v>224</v>
      </c>
      <c r="Q6" s="1" t="s">
        <v>225</v>
      </c>
      <c r="R6" s="1">
        <v>1</v>
      </c>
      <c r="S6" s="1"/>
      <c r="T6" s="1"/>
      <c r="U6" s="5">
        <v>0</v>
      </c>
    </row>
    <row r="7" spans="2:21" x14ac:dyDescent="0.25">
      <c r="B7" s="9" t="s">
        <v>235</v>
      </c>
      <c r="C7" s="10">
        <v>0</v>
      </c>
      <c r="D7" s="10">
        <v>0</v>
      </c>
      <c r="E7" s="10">
        <v>57</v>
      </c>
      <c r="F7" s="5">
        <f>SUM(Table2[[#This Row],[⟨v⟩]:[⟨f⟩]])</f>
        <v>57</v>
      </c>
      <c r="I7" s="4"/>
      <c r="J7" s="1">
        <v>41</v>
      </c>
      <c r="K7" s="1">
        <v>7</v>
      </c>
      <c r="L7" s="1"/>
      <c r="M7" s="1" t="s">
        <v>10</v>
      </c>
      <c r="N7" s="1" t="s">
        <v>11</v>
      </c>
      <c r="O7" s="1">
        <v>2</v>
      </c>
      <c r="P7" s="1"/>
      <c r="Q7" s="1"/>
      <c r="R7" s="1">
        <v>0</v>
      </c>
      <c r="S7" s="1"/>
      <c r="T7" s="1"/>
      <c r="U7" s="5">
        <v>0</v>
      </c>
    </row>
    <row r="8" spans="2:21" x14ac:dyDescent="0.25">
      <c r="B8" s="9" t="s">
        <v>270</v>
      </c>
      <c r="C8" s="11">
        <f>SUBTOTAL(109,Table2[⟨v⟩])</f>
        <v>86</v>
      </c>
      <c r="D8" s="11">
        <f>SUBTOTAL(109,Table2[⟨u⟩])</f>
        <v>134</v>
      </c>
      <c r="E8" s="11">
        <f>SUBTOTAL(109,Table2[⟨f⟩])</f>
        <v>58</v>
      </c>
      <c r="F8" s="11">
        <f>SUBTOTAL(109,Table2[Total])</f>
        <v>278</v>
      </c>
      <c r="I8" s="4"/>
      <c r="J8" s="1">
        <v>41</v>
      </c>
      <c r="K8" s="1">
        <v>7</v>
      </c>
      <c r="L8" s="1"/>
      <c r="M8" s="1" t="s">
        <v>10</v>
      </c>
      <c r="N8" s="1" t="s">
        <v>10</v>
      </c>
      <c r="O8" s="1">
        <v>1</v>
      </c>
      <c r="P8" s="1"/>
      <c r="Q8" s="1"/>
      <c r="R8" s="1">
        <v>0</v>
      </c>
      <c r="S8" s="1"/>
      <c r="T8" s="1"/>
      <c r="U8" s="5">
        <v>0</v>
      </c>
    </row>
    <row r="9" spans="2:21" x14ac:dyDescent="0.25">
      <c r="I9" s="4"/>
      <c r="J9" s="1">
        <v>41</v>
      </c>
      <c r="K9" s="1">
        <v>7</v>
      </c>
      <c r="L9" s="1"/>
      <c r="M9" s="1" t="s">
        <v>12</v>
      </c>
      <c r="N9" s="1" t="s">
        <v>11</v>
      </c>
      <c r="O9" s="1">
        <v>6</v>
      </c>
      <c r="P9" s="1"/>
      <c r="Q9" s="1"/>
      <c r="R9" s="1">
        <v>0</v>
      </c>
      <c r="S9" s="1"/>
      <c r="T9" s="1"/>
      <c r="U9" s="5">
        <v>0</v>
      </c>
    </row>
    <row r="10" spans="2:21" x14ac:dyDescent="0.25">
      <c r="I10" s="4"/>
      <c r="J10" s="1">
        <v>41</v>
      </c>
      <c r="K10" s="1">
        <v>7</v>
      </c>
      <c r="L10" s="1"/>
      <c r="M10" s="1" t="s">
        <v>13</v>
      </c>
      <c r="N10" s="1" t="s">
        <v>11</v>
      </c>
      <c r="O10" s="1">
        <v>4</v>
      </c>
      <c r="P10" s="1"/>
      <c r="Q10" s="1"/>
      <c r="R10" s="1">
        <v>0</v>
      </c>
      <c r="S10" s="1"/>
      <c r="T10" s="1"/>
      <c r="U10" s="5">
        <v>0</v>
      </c>
    </row>
    <row r="11" spans="2:21" x14ac:dyDescent="0.25">
      <c r="I11" s="4"/>
      <c r="J11" s="1">
        <v>41</v>
      </c>
      <c r="K11" s="1">
        <v>7</v>
      </c>
      <c r="L11" s="1"/>
      <c r="M11" s="1" t="s">
        <v>13</v>
      </c>
      <c r="N11" s="1" t="s">
        <v>13</v>
      </c>
      <c r="O11" s="1">
        <v>1</v>
      </c>
      <c r="P11" s="1"/>
      <c r="Q11" s="1"/>
      <c r="R11" s="1">
        <v>0</v>
      </c>
      <c r="S11" s="1"/>
      <c r="T11" s="1"/>
      <c r="U11" s="5">
        <v>0</v>
      </c>
    </row>
    <row r="12" spans="2:21" x14ac:dyDescent="0.25">
      <c r="I12" s="4"/>
      <c r="J12" s="1">
        <v>41</v>
      </c>
      <c r="K12" s="1">
        <v>7</v>
      </c>
      <c r="L12" s="1"/>
      <c r="M12" s="1" t="s">
        <v>14</v>
      </c>
      <c r="N12" s="1" t="s">
        <v>15</v>
      </c>
      <c r="O12" s="1">
        <v>1</v>
      </c>
      <c r="P12" s="1"/>
      <c r="Q12" s="1"/>
      <c r="R12" s="1">
        <v>0</v>
      </c>
      <c r="S12" s="1"/>
      <c r="T12" s="1"/>
      <c r="U12" s="5">
        <v>0</v>
      </c>
    </row>
    <row r="13" spans="2:21" x14ac:dyDescent="0.25">
      <c r="I13" s="4"/>
      <c r="J13" s="1">
        <v>41</v>
      </c>
      <c r="K13" s="1">
        <v>7</v>
      </c>
      <c r="L13" s="1"/>
      <c r="M13" s="1" t="s">
        <v>16</v>
      </c>
      <c r="N13" s="1" t="s">
        <v>17</v>
      </c>
      <c r="O13" s="1">
        <v>1</v>
      </c>
      <c r="P13" s="1"/>
      <c r="Q13" s="1"/>
      <c r="R13" s="1">
        <v>0</v>
      </c>
      <c r="S13" s="1"/>
      <c r="T13" s="1"/>
      <c r="U13" s="5">
        <v>0</v>
      </c>
    </row>
    <row r="14" spans="2:21" x14ac:dyDescent="0.25">
      <c r="I14" s="4"/>
      <c r="J14" s="1">
        <v>41</v>
      </c>
      <c r="K14" s="1">
        <v>7</v>
      </c>
      <c r="L14" s="1"/>
      <c r="M14" s="1" t="s">
        <v>18</v>
      </c>
      <c r="N14" s="1" t="s">
        <v>19</v>
      </c>
      <c r="O14" s="1">
        <v>1</v>
      </c>
      <c r="P14" s="1"/>
      <c r="Q14" s="1"/>
      <c r="R14" s="1">
        <v>0</v>
      </c>
      <c r="S14" s="1"/>
      <c r="T14" s="1"/>
      <c r="U14" s="5">
        <v>0</v>
      </c>
    </row>
    <row r="15" spans="2:21" x14ac:dyDescent="0.25">
      <c r="I15" s="4"/>
      <c r="J15" s="1">
        <v>41</v>
      </c>
      <c r="K15" s="1">
        <v>7</v>
      </c>
      <c r="L15" s="1"/>
      <c r="M15" s="1" t="s">
        <v>20</v>
      </c>
      <c r="N15" s="1" t="s">
        <v>21</v>
      </c>
      <c r="O15" s="1">
        <v>1</v>
      </c>
      <c r="P15" s="1"/>
      <c r="Q15" s="1"/>
      <c r="R15" s="1">
        <v>0</v>
      </c>
      <c r="S15" s="1"/>
      <c r="T15" s="1"/>
      <c r="U15" s="5">
        <v>0</v>
      </c>
    </row>
    <row r="16" spans="2:21" x14ac:dyDescent="0.25">
      <c r="I16" s="4"/>
      <c r="J16" s="1">
        <v>41</v>
      </c>
      <c r="K16" s="1">
        <v>7</v>
      </c>
      <c r="L16" s="1"/>
      <c r="M16" s="1" t="s">
        <v>22</v>
      </c>
      <c r="N16" s="1" t="s">
        <v>23</v>
      </c>
      <c r="O16" s="1">
        <v>1</v>
      </c>
      <c r="P16" s="1"/>
      <c r="Q16" s="1"/>
      <c r="R16" s="1">
        <v>0</v>
      </c>
      <c r="S16" s="1"/>
      <c r="T16" s="1"/>
      <c r="U16" s="5">
        <v>0</v>
      </c>
    </row>
    <row r="17" spans="9:21" x14ac:dyDescent="0.25">
      <c r="I17" s="4"/>
      <c r="J17" s="1">
        <v>41</v>
      </c>
      <c r="K17" s="1">
        <v>7</v>
      </c>
      <c r="L17" s="1"/>
      <c r="M17" s="1" t="s">
        <v>24</v>
      </c>
      <c r="N17" s="1" t="s">
        <v>11</v>
      </c>
      <c r="O17" s="1">
        <v>3</v>
      </c>
      <c r="P17" s="1"/>
      <c r="Q17" s="1"/>
      <c r="R17" s="1">
        <v>0</v>
      </c>
      <c r="S17" s="1"/>
      <c r="T17" s="1"/>
      <c r="U17" s="5">
        <v>0</v>
      </c>
    </row>
    <row r="18" spans="9:21" x14ac:dyDescent="0.25">
      <c r="I18" s="4"/>
      <c r="J18" s="1">
        <v>41</v>
      </c>
      <c r="K18" s="1">
        <v>7</v>
      </c>
      <c r="L18" s="1"/>
      <c r="M18" s="1" t="s">
        <v>24</v>
      </c>
      <c r="N18" s="1" t="s">
        <v>25</v>
      </c>
      <c r="O18" s="1">
        <v>1</v>
      </c>
      <c r="P18" s="1"/>
      <c r="Q18" s="1"/>
      <c r="R18" s="1">
        <v>0</v>
      </c>
      <c r="S18" s="1"/>
      <c r="T18" s="1"/>
      <c r="U18" s="5">
        <v>0</v>
      </c>
    </row>
    <row r="19" spans="9:21" x14ac:dyDescent="0.25">
      <c r="I19" s="4"/>
      <c r="J19" s="1">
        <v>41</v>
      </c>
      <c r="K19" s="1">
        <v>7</v>
      </c>
      <c r="L19" s="1"/>
      <c r="M19" s="1" t="s">
        <v>26</v>
      </c>
      <c r="N19" s="1" t="s">
        <v>27</v>
      </c>
      <c r="O19" s="1">
        <v>1</v>
      </c>
      <c r="P19" s="1"/>
      <c r="Q19" s="1"/>
      <c r="R19" s="1">
        <v>0</v>
      </c>
      <c r="S19" s="1"/>
      <c r="T19" s="1"/>
      <c r="U19" s="5">
        <v>0</v>
      </c>
    </row>
    <row r="20" spans="9:21" x14ac:dyDescent="0.25">
      <c r="I20" s="4"/>
      <c r="J20" s="1">
        <v>41</v>
      </c>
      <c r="K20" s="1">
        <v>7</v>
      </c>
      <c r="L20" s="1"/>
      <c r="M20" s="1" t="s">
        <v>28</v>
      </c>
      <c r="N20" s="1" t="s">
        <v>11</v>
      </c>
      <c r="O20" s="1">
        <v>2</v>
      </c>
      <c r="P20" s="1"/>
      <c r="Q20" s="1"/>
      <c r="R20" s="1">
        <v>0</v>
      </c>
      <c r="S20" s="1"/>
      <c r="T20" s="1"/>
      <c r="U20" s="5">
        <v>0</v>
      </c>
    </row>
    <row r="21" spans="9:21" x14ac:dyDescent="0.25">
      <c r="I21" s="4"/>
      <c r="J21" s="1">
        <v>41</v>
      </c>
      <c r="K21" s="1">
        <v>7</v>
      </c>
      <c r="L21" s="1"/>
      <c r="M21" s="1" t="s">
        <v>29</v>
      </c>
      <c r="N21" s="1" t="s">
        <v>30</v>
      </c>
      <c r="O21" s="1">
        <v>1</v>
      </c>
      <c r="P21" s="1"/>
      <c r="Q21" s="1"/>
      <c r="R21" s="1">
        <v>0</v>
      </c>
      <c r="S21" s="1"/>
      <c r="T21" s="1"/>
      <c r="U21" s="5">
        <v>0</v>
      </c>
    </row>
    <row r="22" spans="9:21" x14ac:dyDescent="0.25">
      <c r="I22" s="4"/>
      <c r="J22" s="1">
        <v>41</v>
      </c>
      <c r="K22" s="1">
        <v>7</v>
      </c>
      <c r="L22" s="1"/>
      <c r="M22" s="1" t="s">
        <v>31</v>
      </c>
      <c r="N22" s="1" t="s">
        <v>32</v>
      </c>
      <c r="O22" s="1">
        <v>1</v>
      </c>
      <c r="P22" s="1"/>
      <c r="Q22" s="1"/>
      <c r="R22" s="1">
        <v>0</v>
      </c>
      <c r="S22" s="1"/>
      <c r="T22" s="1"/>
      <c r="U22" s="5">
        <v>0</v>
      </c>
    </row>
    <row r="23" spans="9:21" x14ac:dyDescent="0.25">
      <c r="I23" s="4"/>
      <c r="J23" s="1">
        <v>41</v>
      </c>
      <c r="K23" s="1">
        <v>7</v>
      </c>
      <c r="L23" s="1"/>
      <c r="M23" s="1" t="s">
        <v>33</v>
      </c>
      <c r="N23" s="1" t="s">
        <v>34</v>
      </c>
      <c r="O23" s="1">
        <v>1</v>
      </c>
      <c r="P23" s="1"/>
      <c r="Q23" s="1"/>
      <c r="R23" s="1">
        <v>0</v>
      </c>
      <c r="S23" s="1"/>
      <c r="T23" s="1"/>
      <c r="U23" s="5">
        <v>0</v>
      </c>
    </row>
    <row r="24" spans="9:21" x14ac:dyDescent="0.25">
      <c r="I24" s="4"/>
      <c r="J24" s="1">
        <v>41</v>
      </c>
      <c r="K24" s="1">
        <v>7</v>
      </c>
      <c r="L24" s="1"/>
      <c r="M24" s="1" t="s">
        <v>35</v>
      </c>
      <c r="N24" s="1" t="s">
        <v>35</v>
      </c>
      <c r="O24" s="1">
        <v>1</v>
      </c>
      <c r="P24" s="1"/>
      <c r="Q24" s="1"/>
      <c r="R24" s="1">
        <v>0</v>
      </c>
      <c r="S24" s="1"/>
      <c r="T24" s="1"/>
      <c r="U24" s="5">
        <v>0</v>
      </c>
    </row>
    <row r="25" spans="9:21" x14ac:dyDescent="0.25">
      <c r="I25" s="4"/>
      <c r="J25" s="1">
        <v>41</v>
      </c>
      <c r="K25" s="1">
        <v>7</v>
      </c>
      <c r="L25" s="1"/>
      <c r="M25" s="1" t="s">
        <v>36</v>
      </c>
      <c r="N25" s="1" t="s">
        <v>37</v>
      </c>
      <c r="O25" s="1">
        <v>1</v>
      </c>
      <c r="P25" s="1"/>
      <c r="Q25" s="1"/>
      <c r="R25" s="1">
        <v>0</v>
      </c>
      <c r="S25" s="1"/>
      <c r="T25" s="1"/>
      <c r="U25" s="5">
        <v>0</v>
      </c>
    </row>
    <row r="26" spans="9:21" x14ac:dyDescent="0.25">
      <c r="I26" s="4"/>
      <c r="J26" s="1">
        <v>41</v>
      </c>
      <c r="K26" s="1">
        <v>7</v>
      </c>
      <c r="L26" s="1"/>
      <c r="M26" s="1" t="s">
        <v>38</v>
      </c>
      <c r="N26" s="1" t="s">
        <v>39</v>
      </c>
      <c r="O26" s="1">
        <v>1</v>
      </c>
      <c r="P26" s="1"/>
      <c r="Q26" s="1"/>
      <c r="R26" s="1">
        <v>0</v>
      </c>
      <c r="S26" s="1"/>
      <c r="T26" s="1"/>
      <c r="U26" s="5">
        <v>0</v>
      </c>
    </row>
    <row r="27" spans="9:21" x14ac:dyDescent="0.25">
      <c r="I27" s="4"/>
      <c r="J27" s="1">
        <v>41</v>
      </c>
      <c r="K27" s="1">
        <v>7</v>
      </c>
      <c r="L27" s="1"/>
      <c r="M27" s="1" t="s">
        <v>8</v>
      </c>
      <c r="N27" s="1" t="s">
        <v>101</v>
      </c>
      <c r="O27" s="1">
        <v>1</v>
      </c>
      <c r="P27" s="1"/>
      <c r="Q27" s="1"/>
      <c r="R27" s="1">
        <v>0</v>
      </c>
      <c r="S27" s="1"/>
      <c r="T27" s="1"/>
      <c r="U27" s="5">
        <v>0</v>
      </c>
    </row>
    <row r="28" spans="9:21" x14ac:dyDescent="0.25">
      <c r="I28" s="4" t="s">
        <v>42</v>
      </c>
      <c r="J28" s="1">
        <v>45</v>
      </c>
      <c r="K28" s="1">
        <v>119</v>
      </c>
      <c r="L28" s="1">
        <v>1</v>
      </c>
      <c r="M28" s="1" t="s">
        <v>40</v>
      </c>
      <c r="N28" s="1" t="s">
        <v>43</v>
      </c>
      <c r="O28" s="1">
        <v>7</v>
      </c>
      <c r="P28" s="1" t="s">
        <v>106</v>
      </c>
      <c r="Q28" s="1" t="s">
        <v>106</v>
      </c>
      <c r="R28" s="1">
        <v>1</v>
      </c>
      <c r="S28" s="1" t="s">
        <v>169</v>
      </c>
      <c r="T28" s="1" t="s">
        <v>170</v>
      </c>
      <c r="U28" s="5">
        <v>1</v>
      </c>
    </row>
    <row r="29" spans="9:21" x14ac:dyDescent="0.25">
      <c r="I29" s="4"/>
      <c r="J29" s="1">
        <v>45</v>
      </c>
      <c r="K29" s="1">
        <v>119</v>
      </c>
      <c r="L29" s="1">
        <v>1</v>
      </c>
      <c r="M29" s="1" t="s">
        <v>6</v>
      </c>
      <c r="N29" s="1" t="s">
        <v>44</v>
      </c>
      <c r="O29" s="1">
        <v>4</v>
      </c>
      <c r="P29" s="1" t="s">
        <v>106</v>
      </c>
      <c r="Q29" s="1" t="s">
        <v>106</v>
      </c>
      <c r="R29" s="1">
        <v>1</v>
      </c>
      <c r="S29" s="1"/>
      <c r="T29" s="1"/>
      <c r="U29" s="5">
        <v>0</v>
      </c>
    </row>
    <row r="30" spans="9:21" x14ac:dyDescent="0.25">
      <c r="I30" s="4"/>
      <c r="J30" s="1">
        <v>45</v>
      </c>
      <c r="K30" s="1">
        <v>119</v>
      </c>
      <c r="L30" s="1">
        <v>1</v>
      </c>
      <c r="M30" s="1" t="s">
        <v>6</v>
      </c>
      <c r="N30" s="1" t="s">
        <v>45</v>
      </c>
      <c r="O30" s="1">
        <v>3</v>
      </c>
      <c r="P30" s="1" t="s">
        <v>107</v>
      </c>
      <c r="Q30" s="1" t="s">
        <v>107</v>
      </c>
      <c r="R30" s="1">
        <v>1</v>
      </c>
      <c r="S30" s="1"/>
      <c r="T30" s="1"/>
      <c r="U30" s="5">
        <v>0</v>
      </c>
    </row>
    <row r="31" spans="9:21" x14ac:dyDescent="0.25">
      <c r="I31" s="4"/>
      <c r="J31" s="1">
        <v>45</v>
      </c>
      <c r="K31" s="1">
        <v>119</v>
      </c>
      <c r="L31" s="1">
        <v>1</v>
      </c>
      <c r="M31" s="1" t="s">
        <v>46</v>
      </c>
      <c r="N31" s="1" t="s">
        <v>47</v>
      </c>
      <c r="O31" s="1">
        <v>1</v>
      </c>
      <c r="P31" s="1" t="s">
        <v>108</v>
      </c>
      <c r="Q31" s="1" t="s">
        <v>108</v>
      </c>
      <c r="R31" s="1">
        <v>1</v>
      </c>
      <c r="S31" s="1"/>
      <c r="T31" s="1"/>
      <c r="U31" s="5">
        <v>0</v>
      </c>
    </row>
    <row r="32" spans="9:21" x14ac:dyDescent="0.25">
      <c r="I32" s="4"/>
      <c r="J32" s="1">
        <v>45</v>
      </c>
      <c r="K32" s="1">
        <v>119</v>
      </c>
      <c r="L32" s="1">
        <v>1</v>
      </c>
      <c r="M32" s="1" t="s">
        <v>48</v>
      </c>
      <c r="N32" s="1" t="s">
        <v>49</v>
      </c>
      <c r="O32" s="1">
        <v>1</v>
      </c>
      <c r="P32" s="1" t="s">
        <v>109</v>
      </c>
      <c r="Q32" s="1" t="s">
        <v>109</v>
      </c>
      <c r="R32" s="1">
        <v>1</v>
      </c>
      <c r="S32" s="1"/>
      <c r="T32" s="1"/>
      <c r="U32" s="5">
        <v>0</v>
      </c>
    </row>
    <row r="33" spans="9:21" x14ac:dyDescent="0.25">
      <c r="I33" s="4"/>
      <c r="J33" s="1">
        <v>45</v>
      </c>
      <c r="K33" s="1">
        <v>119</v>
      </c>
      <c r="L33" s="1">
        <v>1</v>
      </c>
      <c r="M33" s="1" t="s">
        <v>50</v>
      </c>
      <c r="N33" s="1" t="s">
        <v>51</v>
      </c>
      <c r="O33" s="1">
        <v>1</v>
      </c>
      <c r="P33" s="1" t="s">
        <v>2</v>
      </c>
      <c r="Q33" s="1" t="s">
        <v>3</v>
      </c>
      <c r="R33" s="1">
        <v>1</v>
      </c>
      <c r="S33" s="1"/>
      <c r="T33" s="1"/>
      <c r="U33" s="5">
        <v>0</v>
      </c>
    </row>
    <row r="34" spans="9:21" x14ac:dyDescent="0.25">
      <c r="I34" s="4"/>
      <c r="J34" s="1">
        <v>45</v>
      </c>
      <c r="K34" s="1">
        <v>119</v>
      </c>
      <c r="L34" s="1">
        <v>1</v>
      </c>
      <c r="M34" s="1" t="s">
        <v>52</v>
      </c>
      <c r="N34" s="1" t="s">
        <v>53</v>
      </c>
      <c r="O34" s="1">
        <v>1</v>
      </c>
      <c r="P34" s="1" t="s">
        <v>110</v>
      </c>
      <c r="Q34" s="1" t="s">
        <v>111</v>
      </c>
      <c r="R34" s="1">
        <v>20</v>
      </c>
      <c r="S34" s="1"/>
      <c r="T34" s="1"/>
      <c r="U34" s="5">
        <v>0</v>
      </c>
    </row>
    <row r="35" spans="9:21" x14ac:dyDescent="0.25">
      <c r="I35" s="4"/>
      <c r="J35" s="1">
        <v>45</v>
      </c>
      <c r="K35" s="1">
        <v>119</v>
      </c>
      <c r="L35" s="1">
        <v>1</v>
      </c>
      <c r="M35" s="1" t="s">
        <v>54</v>
      </c>
      <c r="N35" s="1" t="s">
        <v>55</v>
      </c>
      <c r="O35" s="1">
        <v>1</v>
      </c>
      <c r="P35" s="1" t="s">
        <v>6</v>
      </c>
      <c r="Q35" s="1" t="s">
        <v>44</v>
      </c>
      <c r="R35" s="1">
        <v>4</v>
      </c>
      <c r="S35" s="1"/>
      <c r="T35" s="1"/>
      <c r="U35" s="5">
        <v>0</v>
      </c>
    </row>
    <row r="36" spans="9:21" x14ac:dyDescent="0.25">
      <c r="I36" s="4"/>
      <c r="J36" s="1">
        <v>45</v>
      </c>
      <c r="K36" s="1">
        <v>119</v>
      </c>
      <c r="L36" s="1">
        <v>1</v>
      </c>
      <c r="M36" s="1" t="s">
        <v>56</v>
      </c>
      <c r="N36" s="1" t="s">
        <v>57</v>
      </c>
      <c r="O36" s="1">
        <v>1</v>
      </c>
      <c r="P36" s="1" t="s">
        <v>112</v>
      </c>
      <c r="Q36" s="1" t="s">
        <v>113</v>
      </c>
      <c r="R36" s="1">
        <v>2</v>
      </c>
      <c r="S36" s="1"/>
      <c r="T36" s="1"/>
      <c r="U36" s="5">
        <v>0</v>
      </c>
    </row>
    <row r="37" spans="9:21" x14ac:dyDescent="0.25">
      <c r="I37" s="4"/>
      <c r="J37" s="1">
        <v>45</v>
      </c>
      <c r="K37" s="1">
        <v>119</v>
      </c>
      <c r="L37" s="1">
        <v>1</v>
      </c>
      <c r="M37" s="1" t="s">
        <v>58</v>
      </c>
      <c r="N37" s="1" t="s">
        <v>59</v>
      </c>
      <c r="O37" s="1">
        <v>2</v>
      </c>
      <c r="P37" s="1" t="s">
        <v>114</v>
      </c>
      <c r="Q37" s="1" t="s">
        <v>115</v>
      </c>
      <c r="R37" s="1">
        <v>9</v>
      </c>
      <c r="S37" s="1"/>
      <c r="T37" s="1"/>
      <c r="U37" s="5">
        <v>0</v>
      </c>
    </row>
    <row r="38" spans="9:21" x14ac:dyDescent="0.25">
      <c r="I38" s="4"/>
      <c r="J38" s="1">
        <v>45</v>
      </c>
      <c r="K38" s="1">
        <v>119</v>
      </c>
      <c r="L38" s="1">
        <v>1</v>
      </c>
      <c r="M38" s="1" t="s">
        <v>60</v>
      </c>
      <c r="N38" s="1" t="s">
        <v>61</v>
      </c>
      <c r="O38" s="1">
        <v>1</v>
      </c>
      <c r="P38" s="1" t="s">
        <v>116</v>
      </c>
      <c r="Q38" s="1" t="s">
        <v>117</v>
      </c>
      <c r="R38" s="1">
        <v>1</v>
      </c>
      <c r="S38" s="1"/>
      <c r="T38" s="1"/>
      <c r="U38" s="5">
        <v>0</v>
      </c>
    </row>
    <row r="39" spans="9:21" x14ac:dyDescent="0.25">
      <c r="I39" s="4"/>
      <c r="J39" s="1">
        <v>45</v>
      </c>
      <c r="K39" s="1">
        <v>119</v>
      </c>
      <c r="L39" s="1">
        <v>1</v>
      </c>
      <c r="M39" s="1" t="s">
        <v>62</v>
      </c>
      <c r="N39" s="1" t="s">
        <v>63</v>
      </c>
      <c r="O39" s="1">
        <v>1</v>
      </c>
      <c r="P39" s="1" t="s">
        <v>118</v>
      </c>
      <c r="Q39" s="1" t="s">
        <v>119</v>
      </c>
      <c r="R39" s="1">
        <v>9</v>
      </c>
      <c r="S39" s="1"/>
      <c r="T39" s="1"/>
      <c r="U39" s="5">
        <v>0</v>
      </c>
    </row>
    <row r="40" spans="9:21" x14ac:dyDescent="0.25">
      <c r="I40" s="4"/>
      <c r="J40" s="1">
        <v>45</v>
      </c>
      <c r="K40" s="1">
        <v>119</v>
      </c>
      <c r="L40" s="1">
        <v>1</v>
      </c>
      <c r="M40" s="1" t="s">
        <v>64</v>
      </c>
      <c r="N40" s="1" t="s">
        <v>65</v>
      </c>
      <c r="O40" s="1">
        <v>1</v>
      </c>
      <c r="P40" s="1" t="s">
        <v>120</v>
      </c>
      <c r="Q40" s="1" t="s">
        <v>120</v>
      </c>
      <c r="R40" s="1">
        <v>2</v>
      </c>
      <c r="S40" s="1"/>
      <c r="T40" s="1"/>
      <c r="U40" s="5">
        <v>0</v>
      </c>
    </row>
    <row r="41" spans="9:21" x14ac:dyDescent="0.25">
      <c r="I41" s="4"/>
      <c r="J41" s="1">
        <v>45</v>
      </c>
      <c r="K41" s="1">
        <v>119</v>
      </c>
      <c r="L41" s="1">
        <v>1</v>
      </c>
      <c r="M41" s="1" t="s">
        <v>66</v>
      </c>
      <c r="N41" s="1" t="s">
        <v>67</v>
      </c>
      <c r="O41" s="1">
        <v>1</v>
      </c>
      <c r="P41" s="1" t="s">
        <v>50</v>
      </c>
      <c r="Q41" s="1" t="s">
        <v>51</v>
      </c>
      <c r="R41" s="1">
        <v>1</v>
      </c>
      <c r="S41" s="1"/>
      <c r="T41" s="1"/>
      <c r="U41" s="5">
        <v>0</v>
      </c>
    </row>
    <row r="42" spans="9:21" x14ac:dyDescent="0.25">
      <c r="I42" s="4"/>
      <c r="J42" s="1">
        <v>45</v>
      </c>
      <c r="K42" s="1">
        <v>119</v>
      </c>
      <c r="L42" s="1">
        <v>1</v>
      </c>
      <c r="M42" s="1" t="s">
        <v>68</v>
      </c>
      <c r="N42" s="1" t="s">
        <v>69</v>
      </c>
      <c r="O42" s="1">
        <v>1</v>
      </c>
      <c r="P42" s="1" t="s">
        <v>121</v>
      </c>
      <c r="Q42" s="1" t="s">
        <v>122</v>
      </c>
      <c r="R42" s="1">
        <v>1</v>
      </c>
      <c r="S42" s="1"/>
      <c r="T42" s="1"/>
      <c r="U42" s="5">
        <v>0</v>
      </c>
    </row>
    <row r="43" spans="9:21" x14ac:dyDescent="0.25">
      <c r="I43" s="4"/>
      <c r="J43" s="1">
        <v>45</v>
      </c>
      <c r="K43" s="1">
        <v>119</v>
      </c>
      <c r="L43" s="1">
        <v>1</v>
      </c>
      <c r="M43" s="1" t="s">
        <v>70</v>
      </c>
      <c r="N43" s="1" t="s">
        <v>71</v>
      </c>
      <c r="O43" s="1">
        <v>1</v>
      </c>
      <c r="P43" s="1" t="s">
        <v>123</v>
      </c>
      <c r="Q43" s="1" t="s">
        <v>124</v>
      </c>
      <c r="R43" s="1">
        <v>1</v>
      </c>
      <c r="S43" s="1"/>
      <c r="T43" s="1"/>
      <c r="U43" s="5">
        <v>0</v>
      </c>
    </row>
    <row r="44" spans="9:21" x14ac:dyDescent="0.25">
      <c r="I44" s="4"/>
      <c r="J44" s="1">
        <v>45</v>
      </c>
      <c r="K44" s="1">
        <v>119</v>
      </c>
      <c r="L44" s="1">
        <v>1</v>
      </c>
      <c r="M44" s="1" t="s">
        <v>72</v>
      </c>
      <c r="N44" s="1" t="s">
        <v>73</v>
      </c>
      <c r="O44" s="1">
        <v>1</v>
      </c>
      <c r="P44" s="1" t="s">
        <v>125</v>
      </c>
      <c r="Q44" s="1" t="s">
        <v>126</v>
      </c>
      <c r="R44" s="1">
        <v>1</v>
      </c>
      <c r="S44" s="1"/>
      <c r="T44" s="1"/>
      <c r="U44" s="5">
        <v>0</v>
      </c>
    </row>
    <row r="45" spans="9:21" x14ac:dyDescent="0.25">
      <c r="I45" s="4"/>
      <c r="J45" s="1">
        <v>45</v>
      </c>
      <c r="K45" s="1">
        <v>119</v>
      </c>
      <c r="L45" s="1">
        <v>1</v>
      </c>
      <c r="M45" s="1" t="s">
        <v>74</v>
      </c>
      <c r="N45" s="1" t="s">
        <v>75</v>
      </c>
      <c r="O45" s="1">
        <v>1</v>
      </c>
      <c r="P45" s="1" t="s">
        <v>125</v>
      </c>
      <c r="Q45" s="1" t="s">
        <v>126</v>
      </c>
      <c r="R45" s="1">
        <v>1</v>
      </c>
      <c r="S45" s="1"/>
      <c r="T45" s="1"/>
      <c r="U45" s="5">
        <v>0</v>
      </c>
    </row>
    <row r="46" spans="9:21" x14ac:dyDescent="0.25">
      <c r="I46" s="4"/>
      <c r="J46" s="1">
        <v>45</v>
      </c>
      <c r="K46" s="1">
        <v>119</v>
      </c>
      <c r="L46" s="1">
        <v>1</v>
      </c>
      <c r="M46" s="1" t="s">
        <v>76</v>
      </c>
      <c r="N46" s="1" t="s">
        <v>77</v>
      </c>
      <c r="O46" s="1">
        <v>1</v>
      </c>
      <c r="P46" s="1" t="s">
        <v>127</v>
      </c>
      <c r="Q46" s="1" t="s">
        <v>128</v>
      </c>
      <c r="R46" s="1">
        <v>1</v>
      </c>
      <c r="S46" s="1"/>
      <c r="T46" s="1"/>
      <c r="U46" s="5">
        <v>0</v>
      </c>
    </row>
    <row r="47" spans="9:21" x14ac:dyDescent="0.25">
      <c r="I47" s="4"/>
      <c r="J47" s="1">
        <v>45</v>
      </c>
      <c r="K47" s="1">
        <v>119</v>
      </c>
      <c r="L47" s="1">
        <v>1</v>
      </c>
      <c r="M47" s="1" t="s">
        <v>78</v>
      </c>
      <c r="N47" s="1" t="s">
        <v>79</v>
      </c>
      <c r="O47" s="1">
        <v>1</v>
      </c>
      <c r="P47" s="1" t="s">
        <v>129</v>
      </c>
      <c r="Q47" s="1" t="s">
        <v>130</v>
      </c>
      <c r="R47" s="1">
        <v>1</v>
      </c>
      <c r="S47" s="1"/>
      <c r="T47" s="1"/>
      <c r="U47" s="5">
        <v>0</v>
      </c>
    </row>
    <row r="48" spans="9:21" x14ac:dyDescent="0.25">
      <c r="I48" s="4"/>
      <c r="J48" s="1">
        <v>45</v>
      </c>
      <c r="K48" s="1">
        <v>119</v>
      </c>
      <c r="L48" s="1">
        <v>1</v>
      </c>
      <c r="M48" s="1" t="s">
        <v>80</v>
      </c>
      <c r="N48" s="1" t="s">
        <v>81</v>
      </c>
      <c r="O48" s="1">
        <v>1</v>
      </c>
      <c r="P48" s="1" t="s">
        <v>129</v>
      </c>
      <c r="Q48" s="1" t="s">
        <v>130</v>
      </c>
      <c r="R48" s="1">
        <v>1</v>
      </c>
      <c r="S48" s="1"/>
      <c r="T48" s="1"/>
      <c r="U48" s="5">
        <v>0</v>
      </c>
    </row>
    <row r="49" spans="9:21" x14ac:dyDescent="0.25">
      <c r="I49" s="4"/>
      <c r="J49" s="1">
        <v>45</v>
      </c>
      <c r="K49" s="1">
        <v>119</v>
      </c>
      <c r="L49" s="1">
        <v>1</v>
      </c>
      <c r="M49" s="1" t="s">
        <v>82</v>
      </c>
      <c r="N49" s="1" t="s">
        <v>83</v>
      </c>
      <c r="O49" s="1">
        <v>1</v>
      </c>
      <c r="P49" s="1" t="s">
        <v>129</v>
      </c>
      <c r="Q49" s="1" t="s">
        <v>130</v>
      </c>
      <c r="R49" s="1">
        <v>1</v>
      </c>
      <c r="S49" s="1"/>
      <c r="T49" s="1"/>
      <c r="U49" s="5">
        <v>0</v>
      </c>
    </row>
    <row r="50" spans="9:21" x14ac:dyDescent="0.25">
      <c r="I50" s="4"/>
      <c r="J50" s="1">
        <v>45</v>
      </c>
      <c r="K50" s="1">
        <v>119</v>
      </c>
      <c r="L50" s="1">
        <v>1</v>
      </c>
      <c r="M50" s="1" t="s">
        <v>84</v>
      </c>
      <c r="N50" s="1" t="s">
        <v>85</v>
      </c>
      <c r="O50" s="1">
        <v>1</v>
      </c>
      <c r="P50" s="1" t="s">
        <v>131</v>
      </c>
      <c r="Q50" s="1" t="s">
        <v>131</v>
      </c>
      <c r="R50" s="1">
        <v>1</v>
      </c>
      <c r="S50" s="1"/>
      <c r="T50" s="1"/>
      <c r="U50" s="5">
        <v>0</v>
      </c>
    </row>
    <row r="51" spans="9:21" x14ac:dyDescent="0.25">
      <c r="I51" s="4"/>
      <c r="J51" s="1">
        <v>45</v>
      </c>
      <c r="K51" s="1">
        <v>119</v>
      </c>
      <c r="L51" s="1">
        <v>1</v>
      </c>
      <c r="M51" s="1" t="s">
        <v>86</v>
      </c>
      <c r="N51" s="1" t="s">
        <v>87</v>
      </c>
      <c r="O51" s="1">
        <v>2</v>
      </c>
      <c r="P51" s="1" t="s">
        <v>132</v>
      </c>
      <c r="Q51" s="1" t="s">
        <v>133</v>
      </c>
      <c r="R51" s="1">
        <v>1</v>
      </c>
      <c r="S51" s="1"/>
      <c r="T51" s="1"/>
      <c r="U51" s="5">
        <v>0</v>
      </c>
    </row>
    <row r="52" spans="9:21" x14ac:dyDescent="0.25">
      <c r="I52" s="4"/>
      <c r="J52" s="1">
        <v>45</v>
      </c>
      <c r="K52" s="1">
        <v>119</v>
      </c>
      <c r="L52" s="1">
        <v>1</v>
      </c>
      <c r="M52" s="1" t="s">
        <v>88</v>
      </c>
      <c r="N52" s="1" t="s">
        <v>89</v>
      </c>
      <c r="O52" s="1">
        <v>1</v>
      </c>
      <c r="P52" s="1" t="s">
        <v>56</v>
      </c>
      <c r="Q52" s="1" t="s">
        <v>57</v>
      </c>
      <c r="R52" s="1">
        <v>1</v>
      </c>
      <c r="S52" s="1"/>
      <c r="T52" s="1"/>
      <c r="U52" s="5">
        <v>0</v>
      </c>
    </row>
    <row r="53" spans="9:21" x14ac:dyDescent="0.25">
      <c r="I53" s="4"/>
      <c r="J53" s="1">
        <v>45</v>
      </c>
      <c r="K53" s="1">
        <v>119</v>
      </c>
      <c r="L53" s="1">
        <v>1</v>
      </c>
      <c r="M53" s="1" t="s">
        <v>90</v>
      </c>
      <c r="N53" s="1" t="s">
        <v>91</v>
      </c>
      <c r="O53" s="1">
        <v>1</v>
      </c>
      <c r="P53" s="1" t="s">
        <v>134</v>
      </c>
      <c r="Q53" s="1" t="s">
        <v>134</v>
      </c>
      <c r="R53" s="1">
        <v>1</v>
      </c>
      <c r="S53" s="1"/>
      <c r="T53" s="1"/>
      <c r="U53" s="5">
        <v>0</v>
      </c>
    </row>
    <row r="54" spans="9:21" x14ac:dyDescent="0.25">
      <c r="I54" s="4"/>
      <c r="J54" s="1">
        <v>45</v>
      </c>
      <c r="K54" s="1">
        <v>119</v>
      </c>
      <c r="L54" s="1">
        <v>1</v>
      </c>
      <c r="M54" s="1" t="s">
        <v>92</v>
      </c>
      <c r="N54" s="1" t="s">
        <v>93</v>
      </c>
      <c r="O54" s="1">
        <v>1</v>
      </c>
      <c r="P54" s="1" t="s">
        <v>135</v>
      </c>
      <c r="Q54" s="1" t="s">
        <v>136</v>
      </c>
      <c r="R54" s="1">
        <v>1</v>
      </c>
      <c r="S54" s="1"/>
      <c r="T54" s="1"/>
      <c r="U54" s="5">
        <v>0</v>
      </c>
    </row>
    <row r="55" spans="9:21" x14ac:dyDescent="0.25">
      <c r="I55" s="4"/>
      <c r="J55" s="1">
        <v>45</v>
      </c>
      <c r="K55" s="1">
        <v>119</v>
      </c>
      <c r="L55" s="1">
        <v>1</v>
      </c>
      <c r="M55" s="1" t="s">
        <v>94</v>
      </c>
      <c r="N55" s="1" t="s">
        <v>95</v>
      </c>
      <c r="O55" s="1">
        <v>1</v>
      </c>
      <c r="P55" s="1" t="s">
        <v>135</v>
      </c>
      <c r="Q55" s="1" t="s">
        <v>136</v>
      </c>
      <c r="R55" s="1">
        <v>1</v>
      </c>
      <c r="S55" s="1"/>
      <c r="T55" s="1"/>
      <c r="U55" s="5">
        <v>0</v>
      </c>
    </row>
    <row r="56" spans="9:21" x14ac:dyDescent="0.25">
      <c r="I56" s="4"/>
      <c r="J56" s="1">
        <v>45</v>
      </c>
      <c r="K56" s="1">
        <v>119</v>
      </c>
      <c r="L56" s="1">
        <v>1</v>
      </c>
      <c r="M56" s="1" t="s">
        <v>96</v>
      </c>
      <c r="N56" s="1" t="s">
        <v>97</v>
      </c>
      <c r="O56" s="1">
        <v>1</v>
      </c>
      <c r="P56" s="1" t="s">
        <v>137</v>
      </c>
      <c r="Q56" s="1" t="s">
        <v>137</v>
      </c>
      <c r="R56" s="1">
        <v>1</v>
      </c>
      <c r="S56" s="1"/>
      <c r="T56" s="1"/>
      <c r="U56" s="5">
        <v>0</v>
      </c>
    </row>
    <row r="57" spans="9:21" x14ac:dyDescent="0.25">
      <c r="I57" s="4"/>
      <c r="J57" s="1">
        <v>45</v>
      </c>
      <c r="K57" s="1">
        <v>119</v>
      </c>
      <c r="L57" s="1">
        <v>1</v>
      </c>
      <c r="M57" s="1" t="s">
        <v>98</v>
      </c>
      <c r="N57" s="1" t="s">
        <v>93</v>
      </c>
      <c r="O57" s="1">
        <v>1</v>
      </c>
      <c r="P57" s="1" t="s">
        <v>138</v>
      </c>
      <c r="Q57" s="1" t="s">
        <v>139</v>
      </c>
      <c r="R57" s="1">
        <v>1</v>
      </c>
      <c r="S57" s="1"/>
      <c r="T57" s="1"/>
      <c r="U57" s="5">
        <v>0</v>
      </c>
    </row>
    <row r="58" spans="9:21" x14ac:dyDescent="0.25">
      <c r="I58" s="4"/>
      <c r="J58" s="1">
        <v>45</v>
      </c>
      <c r="K58" s="1">
        <v>119</v>
      </c>
      <c r="L58" s="1">
        <v>1</v>
      </c>
      <c r="M58" s="1" t="s">
        <v>99</v>
      </c>
      <c r="N58" s="1" t="s">
        <v>100</v>
      </c>
      <c r="O58" s="1">
        <v>1</v>
      </c>
      <c r="P58" s="1" t="s">
        <v>140</v>
      </c>
      <c r="Q58" s="1" t="s">
        <v>141</v>
      </c>
      <c r="R58" s="1">
        <v>1</v>
      </c>
      <c r="S58" s="1"/>
      <c r="T58" s="1"/>
      <c r="U58" s="5">
        <v>0</v>
      </c>
    </row>
    <row r="59" spans="9:21" x14ac:dyDescent="0.25">
      <c r="I59" s="4"/>
      <c r="J59" s="1">
        <v>45</v>
      </c>
      <c r="K59" s="1">
        <v>119</v>
      </c>
      <c r="L59" s="1">
        <v>1</v>
      </c>
      <c r="M59" s="1" t="s">
        <v>102</v>
      </c>
      <c r="N59" s="1" t="s">
        <v>103</v>
      </c>
      <c r="O59" s="1">
        <v>1</v>
      </c>
      <c r="P59" s="1" t="s">
        <v>140</v>
      </c>
      <c r="Q59" s="1" t="s">
        <v>141</v>
      </c>
      <c r="R59" s="1">
        <v>1</v>
      </c>
      <c r="S59" s="1"/>
      <c r="T59" s="1"/>
      <c r="U59" s="5">
        <v>0</v>
      </c>
    </row>
    <row r="60" spans="9:21" x14ac:dyDescent="0.25">
      <c r="I60" s="4"/>
      <c r="J60" s="1">
        <v>45</v>
      </c>
      <c r="K60" s="1">
        <v>119</v>
      </c>
      <c r="L60" s="1">
        <v>1</v>
      </c>
      <c r="M60" s="1"/>
      <c r="N60" s="1"/>
      <c r="O60" s="1">
        <v>0</v>
      </c>
      <c r="P60" s="1" t="s">
        <v>142</v>
      </c>
      <c r="Q60" s="1" t="s">
        <v>143</v>
      </c>
      <c r="R60" s="1">
        <v>1</v>
      </c>
      <c r="S60" s="1"/>
      <c r="T60" s="1"/>
      <c r="U60" s="5">
        <v>0</v>
      </c>
    </row>
    <row r="61" spans="9:21" x14ac:dyDescent="0.25">
      <c r="I61" s="4"/>
      <c r="J61" s="1">
        <v>45</v>
      </c>
      <c r="K61" s="1">
        <v>119</v>
      </c>
      <c r="L61" s="1">
        <v>1</v>
      </c>
      <c r="M61" s="1"/>
      <c r="N61" s="1"/>
      <c r="O61" s="1">
        <v>0</v>
      </c>
      <c r="P61" s="1" t="s">
        <v>144</v>
      </c>
      <c r="Q61" s="1" t="s">
        <v>145</v>
      </c>
      <c r="R61" s="1">
        <v>1</v>
      </c>
      <c r="S61" s="1"/>
      <c r="T61" s="1"/>
      <c r="U61" s="5">
        <v>0</v>
      </c>
    </row>
    <row r="62" spans="9:21" x14ac:dyDescent="0.25">
      <c r="I62" s="4"/>
      <c r="J62" s="1">
        <v>45</v>
      </c>
      <c r="K62" s="1">
        <v>119</v>
      </c>
      <c r="L62" s="1">
        <v>1</v>
      </c>
      <c r="M62" s="1"/>
      <c r="N62" s="1"/>
      <c r="O62" s="1">
        <v>0</v>
      </c>
      <c r="P62" s="1" t="s">
        <v>146</v>
      </c>
      <c r="Q62" s="1" t="s">
        <v>147</v>
      </c>
      <c r="R62" s="1">
        <v>1</v>
      </c>
      <c r="S62" s="1"/>
      <c r="T62" s="1"/>
      <c r="U62" s="5">
        <v>0</v>
      </c>
    </row>
    <row r="63" spans="9:21" x14ac:dyDescent="0.25">
      <c r="I63" s="4"/>
      <c r="J63" s="1">
        <v>45</v>
      </c>
      <c r="K63" s="1">
        <v>119</v>
      </c>
      <c r="L63" s="1">
        <v>1</v>
      </c>
      <c r="M63" s="1"/>
      <c r="N63" s="1"/>
      <c r="O63" s="1">
        <v>0</v>
      </c>
      <c r="P63" s="1" t="s">
        <v>148</v>
      </c>
      <c r="Q63" s="1" t="s">
        <v>149</v>
      </c>
      <c r="R63" s="1">
        <v>2</v>
      </c>
      <c r="S63" s="1"/>
      <c r="T63" s="1"/>
      <c r="U63" s="5">
        <v>0</v>
      </c>
    </row>
    <row r="64" spans="9:21" x14ac:dyDescent="0.25">
      <c r="I64" s="4"/>
      <c r="J64" s="1">
        <v>45</v>
      </c>
      <c r="K64" s="1">
        <v>119</v>
      </c>
      <c r="L64" s="1">
        <v>1</v>
      </c>
      <c r="M64" s="1"/>
      <c r="N64" s="1"/>
      <c r="O64" s="1">
        <v>0</v>
      </c>
      <c r="P64" s="1" t="s">
        <v>150</v>
      </c>
      <c r="Q64" s="1" t="s">
        <v>151</v>
      </c>
      <c r="R64" s="1">
        <v>1</v>
      </c>
      <c r="S64" s="1"/>
      <c r="T64" s="1"/>
      <c r="U64" s="5">
        <v>0</v>
      </c>
    </row>
    <row r="65" spans="9:21" x14ac:dyDescent="0.25">
      <c r="I65" s="4"/>
      <c r="J65" s="1">
        <v>45</v>
      </c>
      <c r="K65" s="1">
        <v>119</v>
      </c>
      <c r="L65" s="1">
        <v>1</v>
      </c>
      <c r="M65" s="1"/>
      <c r="N65" s="1"/>
      <c r="O65" s="1">
        <v>0</v>
      </c>
      <c r="P65" s="1" t="s">
        <v>152</v>
      </c>
      <c r="Q65" s="1" t="s">
        <v>153</v>
      </c>
      <c r="R65" s="1">
        <v>1</v>
      </c>
      <c r="S65" s="1"/>
      <c r="T65" s="1"/>
      <c r="U65" s="5">
        <v>0</v>
      </c>
    </row>
    <row r="66" spans="9:21" x14ac:dyDescent="0.25">
      <c r="I66" s="4"/>
      <c r="J66" s="1">
        <v>45</v>
      </c>
      <c r="K66" s="1">
        <v>119</v>
      </c>
      <c r="L66" s="1">
        <v>1</v>
      </c>
      <c r="M66" s="1"/>
      <c r="N66" s="1"/>
      <c r="O66" s="1">
        <v>0</v>
      </c>
      <c r="P66" s="1" t="s">
        <v>152</v>
      </c>
      <c r="Q66" s="1" t="s">
        <v>153</v>
      </c>
      <c r="R66" s="1">
        <v>1</v>
      </c>
      <c r="S66" s="1"/>
      <c r="T66" s="1"/>
      <c r="U66" s="5">
        <v>0</v>
      </c>
    </row>
    <row r="67" spans="9:21" x14ac:dyDescent="0.25">
      <c r="I67" s="4"/>
      <c r="J67" s="1">
        <v>45</v>
      </c>
      <c r="K67" s="1">
        <v>119</v>
      </c>
      <c r="L67" s="1">
        <v>1</v>
      </c>
      <c r="M67" s="1"/>
      <c r="N67" s="1"/>
      <c r="O67" s="1">
        <v>0</v>
      </c>
      <c r="P67" s="1" t="s">
        <v>154</v>
      </c>
      <c r="Q67" s="1" t="s">
        <v>155</v>
      </c>
      <c r="R67" s="1">
        <v>1</v>
      </c>
      <c r="S67" s="1"/>
      <c r="T67" s="1"/>
      <c r="U67" s="5">
        <v>0</v>
      </c>
    </row>
    <row r="68" spans="9:21" x14ac:dyDescent="0.25">
      <c r="I68" s="4"/>
      <c r="J68" s="1">
        <v>45</v>
      </c>
      <c r="K68" s="1">
        <v>119</v>
      </c>
      <c r="L68" s="1">
        <v>1</v>
      </c>
      <c r="M68" s="1"/>
      <c r="N68" s="1"/>
      <c r="O68" s="1">
        <v>0</v>
      </c>
      <c r="P68" s="1" t="s">
        <v>156</v>
      </c>
      <c r="Q68" s="1" t="s">
        <v>157</v>
      </c>
      <c r="R68" s="1">
        <v>1</v>
      </c>
      <c r="S68" s="1"/>
      <c r="T68" s="1"/>
      <c r="U68" s="5">
        <v>0</v>
      </c>
    </row>
    <row r="69" spans="9:21" x14ac:dyDescent="0.25">
      <c r="I69" s="4"/>
      <c r="J69" s="1">
        <v>45</v>
      </c>
      <c r="K69" s="1">
        <v>119</v>
      </c>
      <c r="L69" s="1">
        <v>1</v>
      </c>
      <c r="M69" s="1"/>
      <c r="N69" s="1"/>
      <c r="O69" s="1">
        <v>0</v>
      </c>
      <c r="P69" s="1" t="s">
        <v>158</v>
      </c>
      <c r="Q69" s="1" t="s">
        <v>159</v>
      </c>
      <c r="R69" s="1">
        <v>1</v>
      </c>
      <c r="S69" s="1"/>
      <c r="T69" s="1"/>
      <c r="U69" s="5">
        <v>0</v>
      </c>
    </row>
    <row r="70" spans="9:21" x14ac:dyDescent="0.25">
      <c r="I70" s="4"/>
      <c r="J70" s="1">
        <v>45</v>
      </c>
      <c r="K70" s="1">
        <v>119</v>
      </c>
      <c r="L70" s="1">
        <v>1</v>
      </c>
      <c r="M70" s="1"/>
      <c r="N70" s="1"/>
      <c r="O70" s="1">
        <v>0</v>
      </c>
      <c r="P70" s="1" t="s">
        <v>160</v>
      </c>
      <c r="Q70" s="1" t="s">
        <v>160</v>
      </c>
      <c r="R70" s="1">
        <v>1</v>
      </c>
      <c r="S70" s="1"/>
      <c r="T70" s="1"/>
      <c r="U70" s="5">
        <v>0</v>
      </c>
    </row>
    <row r="71" spans="9:21" x14ac:dyDescent="0.25">
      <c r="I71" s="4"/>
      <c r="J71" s="1">
        <v>45</v>
      </c>
      <c r="K71" s="1">
        <v>119</v>
      </c>
      <c r="L71" s="1">
        <v>1</v>
      </c>
      <c r="M71" s="1"/>
      <c r="N71" s="1"/>
      <c r="O71" s="1">
        <v>0</v>
      </c>
      <c r="P71" s="1" t="s">
        <v>161</v>
      </c>
      <c r="Q71" s="1" t="s">
        <v>161</v>
      </c>
      <c r="R71" s="1">
        <v>1</v>
      </c>
      <c r="S71" s="1"/>
      <c r="T71" s="1"/>
      <c r="U71" s="5">
        <v>0</v>
      </c>
    </row>
    <row r="72" spans="9:21" x14ac:dyDescent="0.25">
      <c r="I72" s="4"/>
      <c r="J72" s="1">
        <v>45</v>
      </c>
      <c r="K72" s="1">
        <v>119</v>
      </c>
      <c r="L72" s="1">
        <v>1</v>
      </c>
      <c r="M72" s="1"/>
      <c r="N72" s="1"/>
      <c r="O72" s="1">
        <v>0</v>
      </c>
      <c r="P72" s="1" t="s">
        <v>162</v>
      </c>
      <c r="Q72" s="1" t="s">
        <v>163</v>
      </c>
      <c r="R72" s="1">
        <v>1</v>
      </c>
      <c r="S72" s="1"/>
      <c r="T72" s="1"/>
      <c r="U72" s="5">
        <v>0</v>
      </c>
    </row>
    <row r="73" spans="9:21" x14ac:dyDescent="0.25">
      <c r="I73" s="4"/>
      <c r="J73" s="1">
        <v>45</v>
      </c>
      <c r="K73" s="1">
        <v>119</v>
      </c>
      <c r="L73" s="1">
        <v>1</v>
      </c>
      <c r="M73" s="1"/>
      <c r="N73" s="1"/>
      <c r="O73" s="1">
        <v>0</v>
      </c>
      <c r="P73" s="1" t="s">
        <v>164</v>
      </c>
      <c r="Q73" s="1" t="s">
        <v>165</v>
      </c>
      <c r="R73" s="1">
        <v>1</v>
      </c>
      <c r="S73" s="1"/>
      <c r="T73" s="1"/>
      <c r="U73" s="5">
        <v>0</v>
      </c>
    </row>
    <row r="74" spans="9:21" x14ac:dyDescent="0.25">
      <c r="I74" s="4"/>
      <c r="J74" s="1">
        <v>45</v>
      </c>
      <c r="K74" s="1">
        <v>119</v>
      </c>
      <c r="L74" s="1">
        <v>1</v>
      </c>
      <c r="M74" s="1"/>
      <c r="N74" s="1"/>
      <c r="O74" s="1">
        <v>0</v>
      </c>
      <c r="P74" s="1" t="s">
        <v>166</v>
      </c>
      <c r="Q74" s="1" t="s">
        <v>167</v>
      </c>
      <c r="R74" s="1">
        <v>1</v>
      </c>
      <c r="S74" s="1"/>
      <c r="T74" s="1"/>
      <c r="U74" s="5">
        <v>0</v>
      </c>
    </row>
    <row r="75" spans="9:21" x14ac:dyDescent="0.25">
      <c r="I75" s="4"/>
      <c r="J75" s="1">
        <v>45</v>
      </c>
      <c r="K75" s="1">
        <v>119</v>
      </c>
      <c r="L75" s="1">
        <v>1</v>
      </c>
      <c r="M75" s="1"/>
      <c r="N75" s="1"/>
      <c r="O75" s="1">
        <v>0</v>
      </c>
      <c r="P75" s="1" t="s">
        <v>168</v>
      </c>
      <c r="Q75" s="1" t="s">
        <v>168</v>
      </c>
      <c r="R75" s="1">
        <v>1</v>
      </c>
      <c r="S75" s="1"/>
      <c r="T75" s="1"/>
      <c r="U75" s="5">
        <v>0</v>
      </c>
    </row>
    <row r="76" spans="9:21" x14ac:dyDescent="0.25">
      <c r="I76" s="4"/>
      <c r="J76" s="1">
        <v>45</v>
      </c>
      <c r="K76" s="1">
        <v>119</v>
      </c>
      <c r="L76" s="1">
        <v>1</v>
      </c>
      <c r="M76" s="1"/>
      <c r="N76" s="1"/>
      <c r="O76" s="1">
        <v>0</v>
      </c>
      <c r="P76" s="1" t="s">
        <v>168</v>
      </c>
      <c r="Q76" s="1" t="s">
        <v>168</v>
      </c>
      <c r="R76" s="1">
        <v>1</v>
      </c>
      <c r="S76" s="1"/>
      <c r="T76" s="1"/>
      <c r="U76" s="5">
        <v>0</v>
      </c>
    </row>
    <row r="77" spans="9:21" x14ac:dyDescent="0.25">
      <c r="I77" s="4"/>
      <c r="J77" s="1">
        <v>45</v>
      </c>
      <c r="K77" s="1">
        <v>119</v>
      </c>
      <c r="L77" s="1">
        <v>1</v>
      </c>
      <c r="M77" s="1"/>
      <c r="N77" s="1"/>
      <c r="O77" s="1">
        <v>0</v>
      </c>
      <c r="P77" s="1" t="s">
        <v>169</v>
      </c>
      <c r="Q77" s="1" t="s">
        <v>170</v>
      </c>
      <c r="R77" s="1">
        <v>1</v>
      </c>
      <c r="S77" s="1"/>
      <c r="T77" s="1"/>
      <c r="U77" s="5">
        <v>0</v>
      </c>
    </row>
    <row r="78" spans="9:21" x14ac:dyDescent="0.25">
      <c r="I78" s="4"/>
      <c r="J78" s="1">
        <v>45</v>
      </c>
      <c r="K78" s="1">
        <v>119</v>
      </c>
      <c r="L78" s="1">
        <v>1</v>
      </c>
      <c r="M78" s="1"/>
      <c r="N78" s="1"/>
      <c r="O78" s="1">
        <v>0</v>
      </c>
      <c r="P78" s="1" t="s">
        <v>20</v>
      </c>
      <c r="Q78" s="1" t="s">
        <v>21</v>
      </c>
      <c r="R78" s="1">
        <v>1</v>
      </c>
      <c r="S78" s="1"/>
      <c r="T78" s="1"/>
      <c r="U78" s="5">
        <v>0</v>
      </c>
    </row>
    <row r="79" spans="9:21" x14ac:dyDescent="0.25">
      <c r="I79" s="4"/>
      <c r="J79" s="1">
        <v>45</v>
      </c>
      <c r="K79" s="1">
        <v>119</v>
      </c>
      <c r="L79" s="1">
        <v>1</v>
      </c>
      <c r="M79" s="1"/>
      <c r="N79" s="1"/>
      <c r="O79" s="1">
        <v>0</v>
      </c>
      <c r="P79" s="1" t="s">
        <v>20</v>
      </c>
      <c r="Q79" s="1" t="s">
        <v>21</v>
      </c>
      <c r="R79" s="1">
        <v>1</v>
      </c>
      <c r="S79" s="1"/>
      <c r="T79" s="1"/>
      <c r="U79" s="5">
        <v>0</v>
      </c>
    </row>
    <row r="80" spans="9:21" x14ac:dyDescent="0.25">
      <c r="I80" s="4"/>
      <c r="J80" s="1">
        <v>45</v>
      </c>
      <c r="K80" s="1">
        <v>119</v>
      </c>
      <c r="L80" s="1">
        <v>1</v>
      </c>
      <c r="M80" s="1"/>
      <c r="N80" s="1"/>
      <c r="O80" s="1">
        <v>0</v>
      </c>
      <c r="P80" s="1" t="s">
        <v>171</v>
      </c>
      <c r="Q80" s="1" t="s">
        <v>172</v>
      </c>
      <c r="R80" s="1">
        <v>1</v>
      </c>
      <c r="S80" s="1"/>
      <c r="T80" s="1"/>
      <c r="U80" s="5">
        <v>0</v>
      </c>
    </row>
    <row r="81" spans="9:21" x14ac:dyDescent="0.25">
      <c r="I81" s="4"/>
      <c r="J81" s="1">
        <v>45</v>
      </c>
      <c r="K81" s="1">
        <v>119</v>
      </c>
      <c r="L81" s="1">
        <v>1</v>
      </c>
      <c r="M81" s="1"/>
      <c r="N81" s="1"/>
      <c r="O81" s="1">
        <v>0</v>
      </c>
      <c r="P81" s="1" t="s">
        <v>173</v>
      </c>
      <c r="Q81" s="1" t="s">
        <v>174</v>
      </c>
      <c r="R81" s="1">
        <v>1</v>
      </c>
      <c r="S81" s="1"/>
      <c r="T81" s="1"/>
      <c r="U81" s="5">
        <v>0</v>
      </c>
    </row>
    <row r="82" spans="9:21" x14ac:dyDescent="0.25">
      <c r="I82" s="4"/>
      <c r="J82" s="1">
        <v>45</v>
      </c>
      <c r="K82" s="1">
        <v>119</v>
      </c>
      <c r="L82" s="1">
        <v>1</v>
      </c>
      <c r="M82" s="1"/>
      <c r="N82" s="1"/>
      <c r="O82" s="1">
        <v>0</v>
      </c>
      <c r="P82" s="1" t="s">
        <v>175</v>
      </c>
      <c r="Q82" s="1" t="s">
        <v>176</v>
      </c>
      <c r="R82" s="1">
        <v>1</v>
      </c>
      <c r="S82" s="1"/>
      <c r="T82" s="1"/>
      <c r="U82" s="5">
        <v>0</v>
      </c>
    </row>
    <row r="83" spans="9:21" x14ac:dyDescent="0.25">
      <c r="I83" s="4"/>
      <c r="J83" s="1">
        <v>45</v>
      </c>
      <c r="K83" s="1">
        <v>119</v>
      </c>
      <c r="L83" s="1">
        <v>1</v>
      </c>
      <c r="M83" s="1"/>
      <c r="N83" s="1"/>
      <c r="O83" s="1">
        <v>0</v>
      </c>
      <c r="P83" s="1" t="s">
        <v>177</v>
      </c>
      <c r="Q83" s="1" t="s">
        <v>178</v>
      </c>
      <c r="R83" s="1">
        <v>1</v>
      </c>
      <c r="S83" s="1"/>
      <c r="T83" s="1"/>
      <c r="U83" s="5">
        <v>0</v>
      </c>
    </row>
    <row r="84" spans="9:21" x14ac:dyDescent="0.25">
      <c r="I84" s="4"/>
      <c r="J84" s="1">
        <v>45</v>
      </c>
      <c r="K84" s="1">
        <v>119</v>
      </c>
      <c r="L84" s="1">
        <v>1</v>
      </c>
      <c r="M84" s="1"/>
      <c r="N84" s="1"/>
      <c r="O84" s="1">
        <v>0</v>
      </c>
      <c r="P84" s="1" t="s">
        <v>24</v>
      </c>
      <c r="Q84" s="1" t="s">
        <v>25</v>
      </c>
      <c r="R84" s="1">
        <v>1</v>
      </c>
      <c r="S84" s="1"/>
      <c r="T84" s="1"/>
      <c r="U84" s="5">
        <v>0</v>
      </c>
    </row>
    <row r="85" spans="9:21" x14ac:dyDescent="0.25">
      <c r="I85" s="4"/>
      <c r="J85" s="1">
        <v>45</v>
      </c>
      <c r="K85" s="1">
        <v>119</v>
      </c>
      <c r="L85" s="1">
        <v>1</v>
      </c>
      <c r="M85" s="1"/>
      <c r="N85" s="1"/>
      <c r="O85" s="1">
        <v>0</v>
      </c>
      <c r="P85" s="1" t="s">
        <v>179</v>
      </c>
      <c r="Q85" s="1" t="s">
        <v>180</v>
      </c>
      <c r="R85" s="1">
        <v>1</v>
      </c>
      <c r="S85" s="1"/>
      <c r="T85" s="1"/>
      <c r="U85" s="5">
        <v>0</v>
      </c>
    </row>
    <row r="86" spans="9:21" x14ac:dyDescent="0.25">
      <c r="I86" s="4"/>
      <c r="J86" s="1">
        <v>45</v>
      </c>
      <c r="K86" s="1">
        <v>119</v>
      </c>
      <c r="L86" s="1">
        <v>1</v>
      </c>
      <c r="M86" s="1"/>
      <c r="N86" s="1"/>
      <c r="O86" s="1">
        <v>0</v>
      </c>
      <c r="P86" s="1" t="s">
        <v>181</v>
      </c>
      <c r="Q86" s="1" t="s">
        <v>182</v>
      </c>
      <c r="R86" s="1">
        <v>1</v>
      </c>
      <c r="S86" s="1"/>
      <c r="T86" s="1"/>
      <c r="U86" s="5">
        <v>0</v>
      </c>
    </row>
    <row r="87" spans="9:21" x14ac:dyDescent="0.25">
      <c r="I87" s="4"/>
      <c r="J87" s="1">
        <v>45</v>
      </c>
      <c r="K87" s="1">
        <v>119</v>
      </c>
      <c r="L87" s="1">
        <v>1</v>
      </c>
      <c r="M87" s="1"/>
      <c r="N87" s="1"/>
      <c r="O87" s="1">
        <v>0</v>
      </c>
      <c r="P87" s="1" t="s">
        <v>183</v>
      </c>
      <c r="Q87" s="1" t="s">
        <v>183</v>
      </c>
      <c r="R87" s="1">
        <v>1</v>
      </c>
      <c r="S87" s="1"/>
      <c r="T87" s="1"/>
      <c r="U87" s="5">
        <v>0</v>
      </c>
    </row>
    <row r="88" spans="9:21" x14ac:dyDescent="0.25">
      <c r="I88" s="4"/>
      <c r="J88" s="1">
        <v>45</v>
      </c>
      <c r="K88" s="1">
        <v>119</v>
      </c>
      <c r="L88" s="1">
        <v>1</v>
      </c>
      <c r="M88" s="1"/>
      <c r="N88" s="1"/>
      <c r="O88" s="1">
        <v>0</v>
      </c>
      <c r="P88" s="1" t="s">
        <v>184</v>
      </c>
      <c r="Q88" s="1" t="s">
        <v>185</v>
      </c>
      <c r="R88" s="1">
        <v>1</v>
      </c>
      <c r="S88" s="1"/>
      <c r="T88" s="1"/>
      <c r="U88" s="5">
        <v>0</v>
      </c>
    </row>
    <row r="89" spans="9:21" x14ac:dyDescent="0.25">
      <c r="I89" s="4"/>
      <c r="J89" s="1">
        <v>45</v>
      </c>
      <c r="K89" s="1">
        <v>119</v>
      </c>
      <c r="L89" s="1">
        <v>1</v>
      </c>
      <c r="M89" s="1"/>
      <c r="N89" s="1"/>
      <c r="O89" s="1">
        <v>0</v>
      </c>
      <c r="P89" s="1" t="s">
        <v>186</v>
      </c>
      <c r="Q89" s="1" t="s">
        <v>186</v>
      </c>
      <c r="R89" s="1">
        <v>1</v>
      </c>
      <c r="S89" s="1"/>
      <c r="T89" s="1"/>
      <c r="U89" s="5">
        <v>0</v>
      </c>
    </row>
    <row r="90" spans="9:21" x14ac:dyDescent="0.25">
      <c r="I90" s="4"/>
      <c r="J90" s="1">
        <v>45</v>
      </c>
      <c r="K90" s="1">
        <v>119</v>
      </c>
      <c r="L90" s="1">
        <v>1</v>
      </c>
      <c r="M90" s="1"/>
      <c r="N90" s="1"/>
      <c r="O90" s="1">
        <v>0</v>
      </c>
      <c r="P90" s="1" t="s">
        <v>187</v>
      </c>
      <c r="Q90" s="1" t="s">
        <v>188</v>
      </c>
      <c r="R90" s="1">
        <v>1</v>
      </c>
      <c r="S90" s="1"/>
      <c r="T90" s="1"/>
      <c r="U90" s="5">
        <v>0</v>
      </c>
    </row>
    <row r="91" spans="9:21" x14ac:dyDescent="0.25">
      <c r="I91" s="4"/>
      <c r="J91" s="1">
        <v>45</v>
      </c>
      <c r="K91" s="1">
        <v>119</v>
      </c>
      <c r="L91" s="1">
        <v>1</v>
      </c>
      <c r="M91" s="1"/>
      <c r="N91" s="1"/>
      <c r="O91" s="1">
        <v>0</v>
      </c>
      <c r="P91" s="1" t="s">
        <v>189</v>
      </c>
      <c r="Q91" s="1" t="s">
        <v>190</v>
      </c>
      <c r="R91" s="1">
        <v>1</v>
      </c>
      <c r="S91" s="1"/>
      <c r="T91" s="1"/>
      <c r="U91" s="5">
        <v>0</v>
      </c>
    </row>
    <row r="92" spans="9:21" x14ac:dyDescent="0.25">
      <c r="I92" s="4"/>
      <c r="J92" s="1">
        <v>45</v>
      </c>
      <c r="K92" s="1">
        <v>119</v>
      </c>
      <c r="L92" s="1">
        <v>1</v>
      </c>
      <c r="M92" s="1"/>
      <c r="N92" s="1"/>
      <c r="O92" s="1">
        <v>0</v>
      </c>
      <c r="P92" s="1" t="s">
        <v>189</v>
      </c>
      <c r="Q92" s="1" t="s">
        <v>190</v>
      </c>
      <c r="R92" s="1">
        <v>1</v>
      </c>
      <c r="S92" s="1"/>
      <c r="T92" s="1"/>
      <c r="U92" s="5">
        <v>0</v>
      </c>
    </row>
    <row r="93" spans="9:21" x14ac:dyDescent="0.25">
      <c r="I93" s="4"/>
      <c r="J93" s="1">
        <v>45</v>
      </c>
      <c r="K93" s="1">
        <v>119</v>
      </c>
      <c r="L93" s="1">
        <v>1</v>
      </c>
      <c r="M93" s="1"/>
      <c r="N93" s="1"/>
      <c r="O93" s="1">
        <v>0</v>
      </c>
      <c r="P93" s="1" t="s">
        <v>191</v>
      </c>
      <c r="Q93" s="1" t="s">
        <v>192</v>
      </c>
      <c r="R93" s="1">
        <v>1</v>
      </c>
      <c r="S93" s="1"/>
      <c r="T93" s="1"/>
      <c r="U93" s="5">
        <v>0</v>
      </c>
    </row>
    <row r="94" spans="9:21" x14ac:dyDescent="0.25">
      <c r="I94" s="4"/>
      <c r="J94" s="1">
        <v>45</v>
      </c>
      <c r="K94" s="1">
        <v>119</v>
      </c>
      <c r="L94" s="1">
        <v>1</v>
      </c>
      <c r="M94" s="1"/>
      <c r="N94" s="1"/>
      <c r="O94" s="1">
        <v>0</v>
      </c>
      <c r="P94" s="1" t="s">
        <v>191</v>
      </c>
      <c r="Q94" s="1" t="s">
        <v>192</v>
      </c>
      <c r="R94" s="1">
        <v>1</v>
      </c>
      <c r="S94" s="1"/>
      <c r="T94" s="1"/>
      <c r="U94" s="5">
        <v>0</v>
      </c>
    </row>
    <row r="95" spans="9:21" x14ac:dyDescent="0.25">
      <c r="I95" s="4"/>
      <c r="J95" s="1">
        <v>45</v>
      </c>
      <c r="K95" s="1">
        <v>119</v>
      </c>
      <c r="L95" s="1">
        <v>1</v>
      </c>
      <c r="M95" s="1"/>
      <c r="N95" s="1"/>
      <c r="O95" s="1">
        <v>0</v>
      </c>
      <c r="P95" s="1" t="s">
        <v>193</v>
      </c>
      <c r="Q95" s="1" t="s">
        <v>193</v>
      </c>
      <c r="R95" s="1">
        <v>1</v>
      </c>
      <c r="S95" s="1"/>
      <c r="T95" s="1"/>
      <c r="U95" s="5">
        <v>0</v>
      </c>
    </row>
    <row r="96" spans="9:21" x14ac:dyDescent="0.25">
      <c r="I96" s="4"/>
      <c r="J96" s="1">
        <v>45</v>
      </c>
      <c r="K96" s="1">
        <v>119</v>
      </c>
      <c r="L96" s="1">
        <v>1</v>
      </c>
      <c r="M96" s="1"/>
      <c r="N96" s="1"/>
      <c r="O96" s="1">
        <v>0</v>
      </c>
      <c r="P96" s="1" t="s">
        <v>193</v>
      </c>
      <c r="Q96" s="1" t="s">
        <v>193</v>
      </c>
      <c r="R96" s="1">
        <v>1</v>
      </c>
      <c r="S96" s="1"/>
      <c r="T96" s="1"/>
      <c r="U96" s="5">
        <v>0</v>
      </c>
    </row>
    <row r="97" spans="9:21" x14ac:dyDescent="0.25">
      <c r="I97" s="4"/>
      <c r="J97" s="1">
        <v>45</v>
      </c>
      <c r="K97" s="1">
        <v>119</v>
      </c>
      <c r="L97" s="1">
        <v>1</v>
      </c>
      <c r="M97" s="1"/>
      <c r="N97" s="1"/>
      <c r="O97" s="1">
        <v>0</v>
      </c>
      <c r="P97" s="1" t="s">
        <v>194</v>
      </c>
      <c r="Q97" s="1" t="s">
        <v>195</v>
      </c>
      <c r="R97" s="1">
        <v>1</v>
      </c>
      <c r="S97" s="1"/>
      <c r="T97" s="1"/>
      <c r="U97" s="5">
        <v>0</v>
      </c>
    </row>
    <row r="98" spans="9:21" x14ac:dyDescent="0.25">
      <c r="I98" s="4"/>
      <c r="J98" s="1">
        <v>45</v>
      </c>
      <c r="K98" s="1">
        <v>119</v>
      </c>
      <c r="L98" s="1">
        <v>1</v>
      </c>
      <c r="M98" s="1"/>
      <c r="N98" s="1"/>
      <c r="O98" s="1">
        <v>0</v>
      </c>
      <c r="P98" s="1" t="s">
        <v>194</v>
      </c>
      <c r="Q98" s="1" t="s">
        <v>195</v>
      </c>
      <c r="R98" s="1">
        <v>1</v>
      </c>
      <c r="S98" s="1"/>
      <c r="T98" s="1"/>
      <c r="U98" s="5">
        <v>0</v>
      </c>
    </row>
    <row r="99" spans="9:21" x14ac:dyDescent="0.25">
      <c r="I99" s="4"/>
      <c r="J99" s="1">
        <v>45</v>
      </c>
      <c r="K99" s="1">
        <v>119</v>
      </c>
      <c r="L99" s="1">
        <v>1</v>
      </c>
      <c r="M99" s="1"/>
      <c r="N99" s="1"/>
      <c r="O99" s="1">
        <v>0</v>
      </c>
      <c r="P99" s="1" t="s">
        <v>196</v>
      </c>
      <c r="Q99" s="1" t="s">
        <v>197</v>
      </c>
      <c r="R99" s="1">
        <v>2</v>
      </c>
      <c r="S99" s="1"/>
      <c r="T99" s="1"/>
      <c r="U99" s="5">
        <v>0</v>
      </c>
    </row>
    <row r="100" spans="9:21" x14ac:dyDescent="0.25">
      <c r="I100" s="4"/>
      <c r="J100" s="1">
        <v>45</v>
      </c>
      <c r="K100" s="1">
        <v>119</v>
      </c>
      <c r="L100" s="1">
        <v>1</v>
      </c>
      <c r="M100" s="1"/>
      <c r="N100" s="1"/>
      <c r="O100" s="1">
        <v>0</v>
      </c>
      <c r="P100" s="1" t="s">
        <v>198</v>
      </c>
      <c r="Q100" s="1" t="s">
        <v>198</v>
      </c>
      <c r="R100" s="1">
        <v>1</v>
      </c>
      <c r="S100" s="1"/>
      <c r="T100" s="1"/>
      <c r="U100" s="5">
        <v>0</v>
      </c>
    </row>
    <row r="101" spans="9:21" x14ac:dyDescent="0.25">
      <c r="I101" s="4"/>
      <c r="J101" s="1">
        <v>45</v>
      </c>
      <c r="K101" s="1">
        <v>119</v>
      </c>
      <c r="L101" s="1">
        <v>1</v>
      </c>
      <c r="M101" s="1"/>
      <c r="N101" s="1"/>
      <c r="O101" s="1">
        <v>0</v>
      </c>
      <c r="P101" s="1" t="s">
        <v>199</v>
      </c>
      <c r="Q101" s="1" t="s">
        <v>200</v>
      </c>
      <c r="R101" s="1">
        <v>1</v>
      </c>
      <c r="S101" s="1"/>
      <c r="T101" s="1"/>
      <c r="U101" s="5">
        <v>0</v>
      </c>
    </row>
    <row r="102" spans="9:21" x14ac:dyDescent="0.25">
      <c r="I102" s="4"/>
      <c r="J102" s="1">
        <v>45</v>
      </c>
      <c r="K102" s="1">
        <v>119</v>
      </c>
      <c r="L102" s="1">
        <v>1</v>
      </c>
      <c r="M102" s="1"/>
      <c r="N102" s="1"/>
      <c r="O102" s="1">
        <v>0</v>
      </c>
      <c r="P102" s="1" t="s">
        <v>201</v>
      </c>
      <c r="Q102" s="1" t="s">
        <v>201</v>
      </c>
      <c r="R102" s="1">
        <v>1</v>
      </c>
      <c r="S102" s="1"/>
      <c r="T102" s="1"/>
      <c r="U102" s="5">
        <v>0</v>
      </c>
    </row>
    <row r="103" spans="9:21" x14ac:dyDescent="0.25">
      <c r="I103" s="4"/>
      <c r="J103" s="1">
        <v>45</v>
      </c>
      <c r="K103" s="1">
        <v>119</v>
      </c>
      <c r="L103" s="1">
        <v>1</v>
      </c>
      <c r="M103" s="1"/>
      <c r="N103" s="1"/>
      <c r="O103" s="1">
        <v>0</v>
      </c>
      <c r="P103" s="1" t="s">
        <v>201</v>
      </c>
      <c r="Q103" s="1" t="s">
        <v>201</v>
      </c>
      <c r="R103" s="1">
        <v>1</v>
      </c>
      <c r="S103" s="1"/>
      <c r="T103" s="1"/>
      <c r="U103" s="5">
        <v>0</v>
      </c>
    </row>
    <row r="104" spans="9:21" x14ac:dyDescent="0.25">
      <c r="I104" s="4"/>
      <c r="J104" s="1">
        <v>45</v>
      </c>
      <c r="K104" s="1">
        <v>119</v>
      </c>
      <c r="L104" s="1">
        <v>1</v>
      </c>
      <c r="M104" s="1"/>
      <c r="N104" s="1"/>
      <c r="O104" s="1">
        <v>0</v>
      </c>
      <c r="P104" s="1" t="s">
        <v>202</v>
      </c>
      <c r="Q104" s="1" t="s">
        <v>203</v>
      </c>
      <c r="R104" s="1">
        <v>1</v>
      </c>
      <c r="S104" s="1"/>
      <c r="T104" s="1"/>
      <c r="U104" s="5">
        <v>0</v>
      </c>
    </row>
    <row r="105" spans="9:21" x14ac:dyDescent="0.25">
      <c r="I105" s="4" t="s">
        <v>209</v>
      </c>
      <c r="J105" s="1"/>
      <c r="K105" s="1">
        <v>7</v>
      </c>
      <c r="L105" s="1"/>
      <c r="M105" s="1"/>
      <c r="N105" s="1"/>
      <c r="O105" s="1">
        <v>0</v>
      </c>
      <c r="P105" s="1" t="s">
        <v>121</v>
      </c>
      <c r="Q105" s="1" t="s">
        <v>122</v>
      </c>
      <c r="R105" s="1">
        <v>1</v>
      </c>
      <c r="S105" s="1"/>
      <c r="T105" s="1"/>
      <c r="U105" s="5">
        <v>0</v>
      </c>
    </row>
    <row r="106" spans="9:21" x14ac:dyDescent="0.25">
      <c r="I106" s="4"/>
      <c r="J106" s="1"/>
      <c r="K106" s="1">
        <v>7</v>
      </c>
      <c r="L106" s="1"/>
      <c r="M106" s="1"/>
      <c r="N106" s="1"/>
      <c r="O106" s="1">
        <v>0</v>
      </c>
      <c r="P106" s="1" t="s">
        <v>210</v>
      </c>
      <c r="Q106" s="1" t="s">
        <v>211</v>
      </c>
      <c r="R106" s="1">
        <v>1</v>
      </c>
      <c r="S106" s="1"/>
      <c r="T106" s="1"/>
      <c r="U106" s="5">
        <v>0</v>
      </c>
    </row>
    <row r="107" spans="9:21" x14ac:dyDescent="0.25">
      <c r="I107" s="4"/>
      <c r="J107" s="1"/>
      <c r="K107" s="1">
        <v>7</v>
      </c>
      <c r="L107" s="1"/>
      <c r="M107" s="1"/>
      <c r="N107" s="1"/>
      <c r="O107" s="1">
        <v>0</v>
      </c>
      <c r="P107" s="1" t="s">
        <v>212</v>
      </c>
      <c r="Q107" s="1" t="s">
        <v>213</v>
      </c>
      <c r="R107" s="1">
        <v>1</v>
      </c>
      <c r="S107" s="1"/>
      <c r="T107" s="1"/>
      <c r="U107" s="5">
        <v>0</v>
      </c>
    </row>
    <row r="108" spans="9:21" x14ac:dyDescent="0.25">
      <c r="I108" s="4"/>
      <c r="J108" s="1"/>
      <c r="K108" s="1">
        <v>7</v>
      </c>
      <c r="L108" s="1"/>
      <c r="M108" s="1"/>
      <c r="N108" s="1"/>
      <c r="O108" s="1">
        <v>0</v>
      </c>
      <c r="P108" s="1" t="s">
        <v>214</v>
      </c>
      <c r="Q108" s="1" t="s">
        <v>215</v>
      </c>
      <c r="R108" s="1">
        <v>1</v>
      </c>
      <c r="S108" s="1"/>
      <c r="T108" s="1"/>
      <c r="U108" s="5">
        <v>0</v>
      </c>
    </row>
    <row r="109" spans="9:21" x14ac:dyDescent="0.25">
      <c r="I109" s="4"/>
      <c r="J109" s="1"/>
      <c r="K109" s="1">
        <v>7</v>
      </c>
      <c r="L109" s="1"/>
      <c r="M109" s="1"/>
      <c r="N109" s="1"/>
      <c r="O109" s="1">
        <v>0</v>
      </c>
      <c r="P109" s="1" t="s">
        <v>216</v>
      </c>
      <c r="Q109" s="1" t="s">
        <v>217</v>
      </c>
      <c r="R109" s="1">
        <v>1</v>
      </c>
      <c r="S109" s="1"/>
      <c r="T109" s="1"/>
      <c r="U109" s="5">
        <v>0</v>
      </c>
    </row>
    <row r="110" spans="9:21" x14ac:dyDescent="0.25">
      <c r="I110" s="4"/>
      <c r="J110" s="1"/>
      <c r="K110" s="1">
        <v>7</v>
      </c>
      <c r="L110" s="1"/>
      <c r="M110" s="1"/>
      <c r="N110" s="1"/>
      <c r="O110" s="1">
        <v>0</v>
      </c>
      <c r="P110" s="1" t="s">
        <v>218</v>
      </c>
      <c r="Q110" s="1" t="s">
        <v>219</v>
      </c>
      <c r="R110" s="1">
        <v>1</v>
      </c>
      <c r="S110" s="1"/>
      <c r="T110" s="1"/>
      <c r="U110" s="5">
        <v>0</v>
      </c>
    </row>
    <row r="111" spans="9:21" x14ac:dyDescent="0.25">
      <c r="I111" s="4"/>
      <c r="J111" s="1"/>
      <c r="K111" s="1">
        <v>7</v>
      </c>
      <c r="L111" s="1"/>
      <c r="M111" s="1"/>
      <c r="N111" s="1"/>
      <c r="O111" s="1">
        <v>0</v>
      </c>
      <c r="P111" s="1" t="s">
        <v>227</v>
      </c>
      <c r="Q111" s="1" t="s">
        <v>228</v>
      </c>
      <c r="R111" s="1">
        <v>1</v>
      </c>
      <c r="S111" s="1"/>
      <c r="T111" s="1"/>
      <c r="U111" s="5">
        <v>0</v>
      </c>
    </row>
    <row r="112" spans="9:21" x14ac:dyDescent="0.25">
      <c r="I112" s="4" t="s">
        <v>229</v>
      </c>
      <c r="J112" s="1"/>
      <c r="K112" s="1">
        <v>1</v>
      </c>
      <c r="L112" s="1"/>
      <c r="M112" s="1"/>
      <c r="N112" s="1"/>
      <c r="O112" s="1">
        <v>0</v>
      </c>
      <c r="P112" s="1" t="s">
        <v>230</v>
      </c>
      <c r="Q112" s="1" t="s">
        <v>231</v>
      </c>
      <c r="R112" s="1">
        <v>1</v>
      </c>
      <c r="S112" s="1"/>
      <c r="T112" s="1"/>
      <c r="U112" s="5">
        <v>0</v>
      </c>
    </row>
    <row r="113" spans="9:21" x14ac:dyDescent="0.25">
      <c r="I113" s="4" t="s">
        <v>235</v>
      </c>
      <c r="J113" s="1"/>
      <c r="K113" s="1"/>
      <c r="L113" s="1">
        <v>57</v>
      </c>
      <c r="M113" s="1"/>
      <c r="N113" s="1"/>
      <c r="O113" s="1">
        <v>0</v>
      </c>
      <c r="P113" s="1"/>
      <c r="Q113" s="1"/>
      <c r="R113" s="1">
        <v>0</v>
      </c>
      <c r="S113" s="1" t="s">
        <v>106</v>
      </c>
      <c r="T113" s="1" t="s">
        <v>106</v>
      </c>
      <c r="U113" s="5">
        <v>1</v>
      </c>
    </row>
    <row r="114" spans="9:21" x14ac:dyDescent="0.25">
      <c r="I114" s="4"/>
      <c r="J114" s="1"/>
      <c r="K114" s="1"/>
      <c r="L114" s="1">
        <v>57</v>
      </c>
      <c r="M114" s="1"/>
      <c r="N114" s="1"/>
      <c r="O114" s="1">
        <v>0</v>
      </c>
      <c r="P114" s="1"/>
      <c r="Q114" s="1"/>
      <c r="R114" s="1">
        <v>0</v>
      </c>
      <c r="S114" s="1" t="s">
        <v>236</v>
      </c>
      <c r="T114" s="1" t="s">
        <v>236</v>
      </c>
      <c r="U114" s="5">
        <v>20</v>
      </c>
    </row>
    <row r="115" spans="9:21" x14ac:dyDescent="0.25">
      <c r="I115" s="4"/>
      <c r="J115" s="1"/>
      <c r="K115" s="1"/>
      <c r="L115" s="1">
        <v>57</v>
      </c>
      <c r="M115" s="1"/>
      <c r="N115" s="1"/>
      <c r="O115" s="1">
        <v>0</v>
      </c>
      <c r="P115" s="1"/>
      <c r="Q115" s="1"/>
      <c r="R115" s="1">
        <v>0</v>
      </c>
      <c r="S115" s="1" t="s">
        <v>237</v>
      </c>
      <c r="T115" s="1" t="s">
        <v>238</v>
      </c>
      <c r="U115" s="5">
        <v>6</v>
      </c>
    </row>
    <row r="116" spans="9:21" x14ac:dyDescent="0.25">
      <c r="I116" s="4"/>
      <c r="J116" s="1"/>
      <c r="K116" s="1"/>
      <c r="L116" s="1">
        <v>57</v>
      </c>
      <c r="M116" s="1"/>
      <c r="N116" s="1"/>
      <c r="O116" s="1">
        <v>0</v>
      </c>
      <c r="P116" s="1"/>
      <c r="Q116" s="1"/>
      <c r="R116" s="1">
        <v>0</v>
      </c>
      <c r="S116" s="1" t="s">
        <v>237</v>
      </c>
      <c r="T116" s="1" t="s">
        <v>239</v>
      </c>
      <c r="U116" s="5">
        <v>2</v>
      </c>
    </row>
    <row r="117" spans="9:21" x14ac:dyDescent="0.25">
      <c r="I117" s="4"/>
      <c r="J117" s="1"/>
      <c r="K117" s="1"/>
      <c r="L117" s="1">
        <v>57</v>
      </c>
      <c r="M117" s="1"/>
      <c r="N117" s="1"/>
      <c r="O117" s="1">
        <v>0</v>
      </c>
      <c r="P117" s="1"/>
      <c r="Q117" s="1"/>
      <c r="R117" s="1">
        <v>0</v>
      </c>
      <c r="S117" s="1" t="s">
        <v>240</v>
      </c>
      <c r="T117" s="1" t="s">
        <v>241</v>
      </c>
      <c r="U117" s="5">
        <v>1</v>
      </c>
    </row>
    <row r="118" spans="9:21" x14ac:dyDescent="0.25">
      <c r="I118" s="4"/>
      <c r="J118" s="1"/>
      <c r="K118" s="1"/>
      <c r="L118" s="1">
        <v>57</v>
      </c>
      <c r="M118" s="1"/>
      <c r="N118" s="1"/>
      <c r="O118" s="1">
        <v>0</v>
      </c>
      <c r="P118" s="1"/>
      <c r="Q118" s="1"/>
      <c r="R118" s="1">
        <v>0</v>
      </c>
      <c r="S118" s="1" t="s">
        <v>242</v>
      </c>
      <c r="T118" s="1" t="s">
        <v>243</v>
      </c>
      <c r="U118" s="5">
        <v>1</v>
      </c>
    </row>
    <row r="119" spans="9:21" x14ac:dyDescent="0.25">
      <c r="I119" s="4"/>
      <c r="J119" s="1"/>
      <c r="K119" s="1"/>
      <c r="L119" s="1">
        <v>57</v>
      </c>
      <c r="M119" s="1"/>
      <c r="N119" s="1"/>
      <c r="O119" s="1">
        <v>0</v>
      </c>
      <c r="P119" s="1"/>
      <c r="Q119" s="1"/>
      <c r="R119" s="1">
        <v>0</v>
      </c>
      <c r="S119" s="1" t="s">
        <v>221</v>
      </c>
      <c r="T119" s="1" t="s">
        <v>222</v>
      </c>
      <c r="U119" s="5">
        <v>1</v>
      </c>
    </row>
    <row r="120" spans="9:21" x14ac:dyDescent="0.25">
      <c r="I120" s="4"/>
      <c r="J120" s="1"/>
      <c r="K120" s="1"/>
      <c r="L120" s="1">
        <v>57</v>
      </c>
      <c r="M120" s="1"/>
      <c r="N120" s="1"/>
      <c r="O120" s="1">
        <v>0</v>
      </c>
      <c r="P120" s="1"/>
      <c r="Q120" s="1"/>
      <c r="R120" s="1">
        <v>0</v>
      </c>
      <c r="S120" s="1" t="s">
        <v>221</v>
      </c>
      <c r="T120" s="1" t="s">
        <v>222</v>
      </c>
      <c r="U120" s="5">
        <v>1</v>
      </c>
    </row>
    <row r="121" spans="9:21" x14ac:dyDescent="0.25">
      <c r="I121" s="4"/>
      <c r="J121" s="1"/>
      <c r="K121" s="1"/>
      <c r="L121" s="1">
        <v>57</v>
      </c>
      <c r="M121" s="1"/>
      <c r="N121" s="1"/>
      <c r="O121" s="1">
        <v>0</v>
      </c>
      <c r="P121" s="1"/>
      <c r="Q121" s="1"/>
      <c r="R121" s="1">
        <v>0</v>
      </c>
      <c r="S121" s="1" t="s">
        <v>244</v>
      </c>
      <c r="T121" s="1" t="s">
        <v>244</v>
      </c>
      <c r="U121" s="5">
        <v>2</v>
      </c>
    </row>
    <row r="122" spans="9:21" x14ac:dyDescent="0.25">
      <c r="I122" s="4"/>
      <c r="J122" s="1"/>
      <c r="K122" s="1"/>
      <c r="L122" s="1">
        <v>57</v>
      </c>
      <c r="M122" s="1"/>
      <c r="N122" s="1"/>
      <c r="O122" s="1">
        <v>0</v>
      </c>
      <c r="P122" s="1"/>
      <c r="Q122" s="1"/>
      <c r="R122" s="1">
        <v>0</v>
      </c>
      <c r="S122" s="1" t="s">
        <v>64</v>
      </c>
      <c r="T122" s="1" t="s">
        <v>65</v>
      </c>
      <c r="U122" s="5">
        <v>1</v>
      </c>
    </row>
    <row r="123" spans="9:21" x14ac:dyDescent="0.25">
      <c r="I123" s="4"/>
      <c r="J123" s="1"/>
      <c r="K123" s="1"/>
      <c r="L123" s="1">
        <v>57</v>
      </c>
      <c r="M123" s="1"/>
      <c r="N123" s="1"/>
      <c r="O123" s="1">
        <v>0</v>
      </c>
      <c r="P123" s="1"/>
      <c r="Q123" s="1"/>
      <c r="R123" s="1">
        <v>0</v>
      </c>
      <c r="S123" s="1" t="s">
        <v>245</v>
      </c>
      <c r="T123" s="1" t="s">
        <v>246</v>
      </c>
      <c r="U123" s="5">
        <v>1</v>
      </c>
    </row>
    <row r="124" spans="9:21" x14ac:dyDescent="0.25">
      <c r="I124" s="4"/>
      <c r="J124" s="1"/>
      <c r="K124" s="1"/>
      <c r="L124" s="1">
        <v>57</v>
      </c>
      <c r="M124" s="1"/>
      <c r="N124" s="1"/>
      <c r="O124" s="1">
        <v>0</v>
      </c>
      <c r="P124" s="1"/>
      <c r="Q124" s="1"/>
      <c r="R124" s="1">
        <v>0</v>
      </c>
      <c r="S124" s="1" t="s">
        <v>148</v>
      </c>
      <c r="T124" s="1" t="s">
        <v>149</v>
      </c>
      <c r="U124" s="5">
        <v>2</v>
      </c>
    </row>
    <row r="125" spans="9:21" x14ac:dyDescent="0.25">
      <c r="I125" s="4"/>
      <c r="J125" s="1"/>
      <c r="K125" s="1"/>
      <c r="L125" s="1">
        <v>57</v>
      </c>
      <c r="M125" s="1"/>
      <c r="N125" s="1"/>
      <c r="O125" s="1">
        <v>0</v>
      </c>
      <c r="P125" s="1"/>
      <c r="Q125" s="1"/>
      <c r="R125" s="1">
        <v>0</v>
      </c>
      <c r="S125" s="1" t="s">
        <v>247</v>
      </c>
      <c r="T125" s="1" t="s">
        <v>248</v>
      </c>
      <c r="U125" s="5">
        <v>1</v>
      </c>
    </row>
    <row r="126" spans="9:21" x14ac:dyDescent="0.25">
      <c r="I126" s="4"/>
      <c r="J126" s="1"/>
      <c r="K126" s="1"/>
      <c r="L126" s="1">
        <v>57</v>
      </c>
      <c r="M126" s="1"/>
      <c r="N126" s="1"/>
      <c r="O126" s="1">
        <v>0</v>
      </c>
      <c r="P126" s="1"/>
      <c r="Q126" s="1"/>
      <c r="R126" s="1">
        <v>0</v>
      </c>
      <c r="S126" s="1" t="s">
        <v>249</v>
      </c>
      <c r="T126" s="1" t="s">
        <v>250</v>
      </c>
      <c r="U126" s="5">
        <v>1</v>
      </c>
    </row>
    <row r="127" spans="9:21" x14ac:dyDescent="0.25">
      <c r="I127" s="4"/>
      <c r="J127" s="1"/>
      <c r="K127" s="1"/>
      <c r="L127" s="1">
        <v>57</v>
      </c>
      <c r="M127" s="1"/>
      <c r="N127" s="1"/>
      <c r="O127" s="1">
        <v>0</v>
      </c>
      <c r="P127" s="1"/>
      <c r="Q127" s="1"/>
      <c r="R127" s="1">
        <v>0</v>
      </c>
      <c r="S127" s="1" t="s">
        <v>224</v>
      </c>
      <c r="T127" s="1" t="s">
        <v>225</v>
      </c>
      <c r="U127" s="5">
        <v>1</v>
      </c>
    </row>
    <row r="128" spans="9:21" x14ac:dyDescent="0.25">
      <c r="I128" s="4"/>
      <c r="J128" s="1"/>
      <c r="K128" s="1"/>
      <c r="L128" s="1">
        <v>57</v>
      </c>
      <c r="M128" s="1"/>
      <c r="N128" s="1"/>
      <c r="O128" s="1">
        <v>0</v>
      </c>
      <c r="P128" s="1"/>
      <c r="Q128" s="1"/>
      <c r="R128" s="1">
        <v>0</v>
      </c>
      <c r="S128" s="1" t="s">
        <v>251</v>
      </c>
      <c r="T128" s="1" t="s">
        <v>252</v>
      </c>
      <c r="U128" s="5">
        <v>1</v>
      </c>
    </row>
    <row r="129" spans="9:21" x14ac:dyDescent="0.25">
      <c r="I129" s="4"/>
      <c r="J129" s="1"/>
      <c r="K129" s="1"/>
      <c r="L129" s="1">
        <v>57</v>
      </c>
      <c r="M129" s="1"/>
      <c r="N129" s="1"/>
      <c r="O129" s="1">
        <v>0</v>
      </c>
      <c r="P129" s="1"/>
      <c r="Q129" s="1"/>
      <c r="R129" s="1">
        <v>0</v>
      </c>
      <c r="S129" s="1" t="s">
        <v>253</v>
      </c>
      <c r="T129" s="1" t="s">
        <v>254</v>
      </c>
      <c r="U129" s="5">
        <v>1</v>
      </c>
    </row>
    <row r="130" spans="9:21" x14ac:dyDescent="0.25">
      <c r="I130" s="4"/>
      <c r="J130" s="1"/>
      <c r="K130" s="1"/>
      <c r="L130" s="1">
        <v>57</v>
      </c>
      <c r="M130" s="1"/>
      <c r="N130" s="1"/>
      <c r="O130" s="1">
        <v>0</v>
      </c>
      <c r="P130" s="1"/>
      <c r="Q130" s="1"/>
      <c r="R130" s="1">
        <v>0</v>
      </c>
      <c r="S130" s="1" t="s">
        <v>255</v>
      </c>
      <c r="T130" s="1" t="s">
        <v>256</v>
      </c>
      <c r="U130" s="5">
        <v>1</v>
      </c>
    </row>
    <row r="131" spans="9:21" x14ac:dyDescent="0.25">
      <c r="I131" s="4"/>
      <c r="J131" s="1"/>
      <c r="K131" s="1"/>
      <c r="L131" s="1">
        <v>57</v>
      </c>
      <c r="M131" s="1"/>
      <c r="N131" s="1"/>
      <c r="O131" s="1">
        <v>0</v>
      </c>
      <c r="P131" s="1"/>
      <c r="Q131" s="1"/>
      <c r="R131" s="1">
        <v>0</v>
      </c>
      <c r="S131" s="1" t="s">
        <v>257</v>
      </c>
      <c r="T131" s="1" t="s">
        <v>258</v>
      </c>
      <c r="U131" s="5">
        <v>1</v>
      </c>
    </row>
    <row r="132" spans="9:21" x14ac:dyDescent="0.25">
      <c r="I132" s="4"/>
      <c r="J132" s="1"/>
      <c r="K132" s="1"/>
      <c r="L132" s="1">
        <v>57</v>
      </c>
      <c r="M132" s="1"/>
      <c r="N132" s="1"/>
      <c r="O132" s="1">
        <v>0</v>
      </c>
      <c r="P132" s="1"/>
      <c r="Q132" s="1"/>
      <c r="R132" s="1">
        <v>0</v>
      </c>
      <c r="S132" s="1" t="s">
        <v>177</v>
      </c>
      <c r="T132" s="1" t="s">
        <v>178</v>
      </c>
      <c r="U132" s="5">
        <v>1</v>
      </c>
    </row>
    <row r="133" spans="9:21" x14ac:dyDescent="0.25">
      <c r="I133" s="4"/>
      <c r="J133" s="1"/>
      <c r="K133" s="1"/>
      <c r="L133" s="1">
        <v>57</v>
      </c>
      <c r="M133" s="1"/>
      <c r="N133" s="1"/>
      <c r="O133" s="1">
        <v>0</v>
      </c>
      <c r="P133" s="1"/>
      <c r="Q133" s="1"/>
      <c r="R133" s="1">
        <v>0</v>
      </c>
      <c r="S133" s="1" t="s">
        <v>259</v>
      </c>
      <c r="T133" s="1" t="s">
        <v>259</v>
      </c>
      <c r="U133" s="5">
        <v>1</v>
      </c>
    </row>
    <row r="134" spans="9:21" x14ac:dyDescent="0.25">
      <c r="I134" s="4"/>
      <c r="J134" s="1"/>
      <c r="K134" s="1"/>
      <c r="L134" s="1">
        <v>57</v>
      </c>
      <c r="M134" s="1"/>
      <c r="N134" s="1"/>
      <c r="O134" s="1">
        <v>0</v>
      </c>
      <c r="P134" s="1"/>
      <c r="Q134" s="1"/>
      <c r="R134" s="1">
        <v>0</v>
      </c>
      <c r="S134" s="1" t="s">
        <v>260</v>
      </c>
      <c r="T134" s="1" t="s">
        <v>261</v>
      </c>
      <c r="U134" s="5">
        <v>1</v>
      </c>
    </row>
    <row r="135" spans="9:21" x14ac:dyDescent="0.25">
      <c r="I135" s="4"/>
      <c r="J135" s="1"/>
      <c r="K135" s="1"/>
      <c r="L135" s="1">
        <v>57</v>
      </c>
      <c r="M135" s="1"/>
      <c r="N135" s="1"/>
      <c r="O135" s="1">
        <v>0</v>
      </c>
      <c r="P135" s="1"/>
      <c r="Q135" s="1"/>
      <c r="R135" s="1">
        <v>0</v>
      </c>
      <c r="S135" s="1" t="s">
        <v>262</v>
      </c>
      <c r="T135" s="1" t="s">
        <v>263</v>
      </c>
      <c r="U135" s="5">
        <v>1</v>
      </c>
    </row>
    <row r="136" spans="9:21" x14ac:dyDescent="0.25">
      <c r="I136" s="4"/>
      <c r="J136" s="1"/>
      <c r="K136" s="1"/>
      <c r="L136" s="1">
        <v>57</v>
      </c>
      <c r="M136" s="1"/>
      <c r="N136" s="1"/>
      <c r="O136" s="1">
        <v>0</v>
      </c>
      <c r="P136" s="1"/>
      <c r="Q136" s="1"/>
      <c r="R136" s="1">
        <v>0</v>
      </c>
      <c r="S136" s="1" t="s">
        <v>264</v>
      </c>
      <c r="T136" s="1" t="s">
        <v>264</v>
      </c>
      <c r="U136" s="5">
        <v>1</v>
      </c>
    </row>
    <row r="137" spans="9:21" x14ac:dyDescent="0.25">
      <c r="I137" s="4"/>
      <c r="J137" s="1"/>
      <c r="K137" s="1"/>
      <c r="L137" s="1">
        <v>57</v>
      </c>
      <c r="M137" s="1"/>
      <c r="N137" s="1"/>
      <c r="O137" s="1">
        <v>0</v>
      </c>
      <c r="P137" s="1"/>
      <c r="Q137" s="1"/>
      <c r="R137" s="1">
        <v>0</v>
      </c>
      <c r="S137" s="1" t="s">
        <v>265</v>
      </c>
      <c r="T137" s="1" t="s">
        <v>266</v>
      </c>
      <c r="U137" s="5">
        <v>1</v>
      </c>
    </row>
    <row r="138" spans="9:21" x14ac:dyDescent="0.25">
      <c r="I138" s="4"/>
      <c r="J138" s="1"/>
      <c r="K138" s="1"/>
      <c r="L138" s="1">
        <v>57</v>
      </c>
      <c r="M138" s="1"/>
      <c r="N138" s="1"/>
      <c r="O138" s="1">
        <v>0</v>
      </c>
      <c r="P138" s="1"/>
      <c r="Q138" s="1"/>
      <c r="R138" s="1">
        <v>0</v>
      </c>
      <c r="S138" s="1" t="s">
        <v>267</v>
      </c>
      <c r="T138" s="1" t="s">
        <v>267</v>
      </c>
      <c r="U138" s="5">
        <v>4</v>
      </c>
    </row>
    <row r="139" spans="9:21" x14ac:dyDescent="0.25">
      <c r="I139" s="9"/>
      <c r="J139" s="10"/>
      <c r="K139" s="10"/>
      <c r="L139" s="10">
        <v>57</v>
      </c>
      <c r="M139" s="10"/>
      <c r="N139" s="10"/>
      <c r="O139" s="10">
        <v>0</v>
      </c>
      <c r="P139" s="10"/>
      <c r="Q139" s="10"/>
      <c r="R139" s="10">
        <v>0</v>
      </c>
      <c r="S139" s="10" t="s">
        <v>268</v>
      </c>
      <c r="T139" s="10" t="s">
        <v>269</v>
      </c>
      <c r="U139" s="11">
        <v>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8CA8-73D4-41E8-BE32-E0D85C1D5CBE}">
  <dimension ref="B2:U128"/>
  <sheetViews>
    <sheetView topLeftCell="D88" zoomScale="130" zoomScaleNormal="130" workbookViewId="0">
      <selection activeCell="D88" sqref="A1:XFD1048576"/>
    </sheetView>
  </sheetViews>
  <sheetFormatPr defaultColWidth="8.75" defaultRowHeight="15.75" x14ac:dyDescent="0.25"/>
  <cols>
    <col min="1" max="1" width="8.75" style="2"/>
    <col min="2" max="2" width="13.875" style="2" bestFit="1" customWidth="1"/>
    <col min="3" max="3" width="3.625" style="2" bestFit="1" customWidth="1"/>
    <col min="4" max="4" width="3.875" style="2" bestFit="1" customWidth="1"/>
    <col min="5" max="5" width="3.25" style="2" bestFit="1" customWidth="1"/>
    <col min="6" max="6" width="5.5" style="2" bestFit="1" customWidth="1"/>
    <col min="7" max="8" width="8.75" style="2"/>
    <col min="9" max="9" width="13.875" style="2" bestFit="1" customWidth="1"/>
    <col min="10" max="11" width="3.625" style="2" bestFit="1" customWidth="1"/>
    <col min="12" max="12" width="3.25" style="2" bestFit="1" customWidth="1"/>
    <col min="13" max="13" width="11.875" style="2" bestFit="1" customWidth="1"/>
    <col min="14" max="14" width="11" style="2" bestFit="1" customWidth="1"/>
    <col min="15" max="15" width="5.5" style="2" bestFit="1" customWidth="1"/>
    <col min="16" max="16" width="11.875" style="2" bestFit="1" customWidth="1"/>
    <col min="17" max="17" width="11" style="2" bestFit="1" customWidth="1"/>
    <col min="18" max="18" width="5.625" style="2" bestFit="1" customWidth="1"/>
    <col min="19" max="19" width="10" style="2" bestFit="1" customWidth="1"/>
    <col min="20" max="20" width="9.875" style="2" bestFit="1" customWidth="1"/>
    <col min="21" max="21" width="5.25" style="2" bestFit="1" customWidth="1"/>
    <col min="22" max="23" width="8.75" style="2"/>
    <col min="24" max="24" width="4" style="2" customWidth="1"/>
    <col min="25" max="30" width="8.75" style="2"/>
    <col min="31" max="31" width="3.5" style="2" customWidth="1"/>
    <col min="32" max="16384" width="8.75" style="2"/>
  </cols>
  <sheetData>
    <row r="2" spans="2:21" x14ac:dyDescent="0.25">
      <c r="B2" s="6" t="s">
        <v>0</v>
      </c>
      <c r="C2" s="7" t="s">
        <v>1629</v>
      </c>
      <c r="D2" s="7" t="s">
        <v>1628</v>
      </c>
      <c r="E2" s="7" t="s">
        <v>1630</v>
      </c>
      <c r="F2" s="8" t="s">
        <v>270</v>
      </c>
      <c r="I2" s="7" t="s">
        <v>0</v>
      </c>
      <c r="J2" s="7" t="s">
        <v>1629</v>
      </c>
      <c r="K2" s="7" t="s">
        <v>1628</v>
      </c>
      <c r="L2" s="7" t="s">
        <v>1630</v>
      </c>
      <c r="M2" s="7" t="s">
        <v>271</v>
      </c>
      <c r="N2" s="7" t="s">
        <v>272</v>
      </c>
      <c r="O2" s="7" t="s">
        <v>273</v>
      </c>
      <c r="P2" s="7" t="s">
        <v>274</v>
      </c>
      <c r="Q2" s="7" t="s">
        <v>275</v>
      </c>
      <c r="R2" s="7" t="s">
        <v>276</v>
      </c>
      <c r="S2" s="7" t="s">
        <v>277</v>
      </c>
      <c r="T2" s="7" t="s">
        <v>278</v>
      </c>
      <c r="U2" s="7" t="s">
        <v>279</v>
      </c>
    </row>
    <row r="3" spans="2:21" x14ac:dyDescent="0.25">
      <c r="B3" s="4" t="s">
        <v>1</v>
      </c>
      <c r="C3" s="1">
        <v>52</v>
      </c>
      <c r="D3" s="1">
        <v>25</v>
      </c>
      <c r="E3" s="1">
        <v>0</v>
      </c>
      <c r="F3" s="5">
        <f>SUM(Table3[[#This Row],[⟨v⟩]:[⟨f⟩]])</f>
        <v>77</v>
      </c>
      <c r="I3" s="1" t="s">
        <v>1</v>
      </c>
      <c r="J3" s="1">
        <v>52</v>
      </c>
      <c r="K3" s="1">
        <v>25</v>
      </c>
      <c r="L3" s="1"/>
      <c r="M3" s="1" t="s">
        <v>4</v>
      </c>
      <c r="N3" s="1" t="s">
        <v>304</v>
      </c>
      <c r="O3" s="1">
        <v>1</v>
      </c>
      <c r="P3" s="1" t="s">
        <v>306</v>
      </c>
      <c r="Q3" s="1" t="s">
        <v>307</v>
      </c>
      <c r="R3" s="1">
        <v>1</v>
      </c>
      <c r="S3" s="1"/>
      <c r="T3" s="1"/>
      <c r="U3" s="1">
        <v>0</v>
      </c>
    </row>
    <row r="4" spans="2:21" x14ac:dyDescent="0.25">
      <c r="B4" s="4" t="s">
        <v>42</v>
      </c>
      <c r="C4" s="1">
        <v>22</v>
      </c>
      <c r="D4" s="1">
        <v>84</v>
      </c>
      <c r="E4" s="1">
        <v>0</v>
      </c>
      <c r="F4" s="5">
        <f>SUM(Table3[[#This Row],[⟨v⟩]:[⟨f⟩]])</f>
        <v>106</v>
      </c>
      <c r="I4" s="1"/>
      <c r="J4" s="1">
        <v>52</v>
      </c>
      <c r="K4" s="1">
        <v>25</v>
      </c>
      <c r="L4" s="1"/>
      <c r="M4" s="1" t="s">
        <v>4</v>
      </c>
      <c r="N4" s="1" t="s">
        <v>305</v>
      </c>
      <c r="O4" s="1">
        <v>1</v>
      </c>
      <c r="P4" s="1" t="s">
        <v>6</v>
      </c>
      <c r="Q4" s="1" t="s">
        <v>310</v>
      </c>
      <c r="R4" s="1">
        <v>1</v>
      </c>
      <c r="S4" s="1"/>
      <c r="T4" s="1"/>
      <c r="U4" s="1">
        <v>0</v>
      </c>
    </row>
    <row r="5" spans="2:21" x14ac:dyDescent="0.25">
      <c r="B5" s="4" t="s">
        <v>209</v>
      </c>
      <c r="C5" s="1">
        <v>0</v>
      </c>
      <c r="D5" s="1">
        <v>4</v>
      </c>
      <c r="E5" s="1">
        <v>0</v>
      </c>
      <c r="F5" s="5">
        <f>SUM(Table3[[#This Row],[⟨v⟩]:[⟨f⟩]])</f>
        <v>4</v>
      </c>
      <c r="I5" s="1"/>
      <c r="J5" s="1">
        <v>52</v>
      </c>
      <c r="K5" s="1">
        <v>25</v>
      </c>
      <c r="L5" s="1"/>
      <c r="M5" s="1" t="s">
        <v>306</v>
      </c>
      <c r="N5" s="1" t="s">
        <v>307</v>
      </c>
      <c r="O5" s="1">
        <v>1</v>
      </c>
      <c r="P5" s="1" t="s">
        <v>110</v>
      </c>
      <c r="Q5" s="1" t="s">
        <v>384</v>
      </c>
      <c r="R5" s="1">
        <v>1</v>
      </c>
      <c r="S5" s="1"/>
      <c r="T5" s="1"/>
      <c r="U5" s="1">
        <v>0</v>
      </c>
    </row>
    <row r="6" spans="2:21" x14ac:dyDescent="0.25">
      <c r="B6" s="9" t="s">
        <v>235</v>
      </c>
      <c r="C6" s="10">
        <v>0</v>
      </c>
      <c r="D6" s="10">
        <v>0</v>
      </c>
      <c r="E6" s="10">
        <v>53</v>
      </c>
      <c r="F6" s="5">
        <f>SUM(Table3[[#This Row],[⟨v⟩]:[⟨f⟩]])</f>
        <v>53</v>
      </c>
      <c r="I6" s="1"/>
      <c r="J6" s="1">
        <v>52</v>
      </c>
      <c r="K6" s="1">
        <v>25</v>
      </c>
      <c r="L6" s="1"/>
      <c r="M6" s="1" t="s">
        <v>6</v>
      </c>
      <c r="N6" s="1" t="s">
        <v>7</v>
      </c>
      <c r="O6" s="1">
        <v>5</v>
      </c>
      <c r="P6" s="1" t="s">
        <v>120</v>
      </c>
      <c r="Q6" s="1" t="s">
        <v>385</v>
      </c>
      <c r="R6" s="1">
        <v>3</v>
      </c>
      <c r="S6" s="1"/>
      <c r="T6" s="1"/>
      <c r="U6" s="1">
        <v>0</v>
      </c>
    </row>
    <row r="7" spans="2:21" x14ac:dyDescent="0.25">
      <c r="B7" s="9" t="s">
        <v>270</v>
      </c>
      <c r="C7" s="11">
        <f>SUBTOTAL(109,Table3[⟨v⟩])</f>
        <v>74</v>
      </c>
      <c r="D7" s="11">
        <f>SUBTOTAL(109,Table3[⟨u⟩])</f>
        <v>113</v>
      </c>
      <c r="E7" s="11">
        <f>SUBTOTAL(109,Table3[⟨f⟩])</f>
        <v>53</v>
      </c>
      <c r="F7" s="11">
        <f>SUBTOTAL(109,Table3[Total])</f>
        <v>240</v>
      </c>
      <c r="I7" s="1"/>
      <c r="J7" s="1">
        <v>52</v>
      </c>
      <c r="K7" s="1">
        <v>25</v>
      </c>
      <c r="L7" s="1"/>
      <c r="M7" s="1" t="s">
        <v>6</v>
      </c>
      <c r="N7" s="1" t="s">
        <v>308</v>
      </c>
      <c r="O7" s="1">
        <v>3</v>
      </c>
      <c r="P7" s="1" t="s">
        <v>132</v>
      </c>
      <c r="Q7" s="1" t="s">
        <v>220</v>
      </c>
      <c r="R7" s="1">
        <v>2</v>
      </c>
      <c r="S7" s="1"/>
      <c r="T7" s="1"/>
      <c r="U7" s="1">
        <v>0</v>
      </c>
    </row>
    <row r="8" spans="2:21" x14ac:dyDescent="0.25">
      <c r="I8" s="1"/>
      <c r="J8" s="1">
        <v>52</v>
      </c>
      <c r="K8" s="1">
        <v>25</v>
      </c>
      <c r="L8" s="1"/>
      <c r="M8" s="1" t="s">
        <v>6</v>
      </c>
      <c r="N8" s="1" t="s">
        <v>309</v>
      </c>
      <c r="O8" s="1">
        <v>2</v>
      </c>
      <c r="P8" s="1" t="s">
        <v>342</v>
      </c>
      <c r="Q8" s="1" t="s">
        <v>343</v>
      </c>
      <c r="R8" s="1">
        <v>1</v>
      </c>
      <c r="S8" s="1"/>
      <c r="T8" s="1"/>
      <c r="U8" s="1">
        <v>0</v>
      </c>
    </row>
    <row r="9" spans="2:21" x14ac:dyDescent="0.25">
      <c r="I9" s="1"/>
      <c r="J9" s="1">
        <v>52</v>
      </c>
      <c r="K9" s="1">
        <v>25</v>
      </c>
      <c r="L9" s="1"/>
      <c r="M9" s="1" t="s">
        <v>6</v>
      </c>
      <c r="N9" s="1" t="s">
        <v>310</v>
      </c>
      <c r="O9" s="1">
        <v>1</v>
      </c>
      <c r="P9" s="1" t="s">
        <v>140</v>
      </c>
      <c r="Q9" s="1" t="s">
        <v>344</v>
      </c>
      <c r="R9" s="1">
        <v>1</v>
      </c>
      <c r="S9" s="1"/>
      <c r="T9" s="1"/>
      <c r="U9" s="1">
        <v>0</v>
      </c>
    </row>
    <row r="10" spans="2:21" x14ac:dyDescent="0.25">
      <c r="I10" s="1"/>
      <c r="J10" s="1">
        <v>52</v>
      </c>
      <c r="K10" s="1">
        <v>25</v>
      </c>
      <c r="L10" s="1"/>
      <c r="M10" s="1" t="s">
        <v>46</v>
      </c>
      <c r="N10" s="1" t="s">
        <v>311</v>
      </c>
      <c r="O10" s="1">
        <v>1</v>
      </c>
      <c r="P10" s="1" t="s">
        <v>386</v>
      </c>
      <c r="Q10" s="1" t="s">
        <v>387</v>
      </c>
      <c r="R10" s="1">
        <v>1</v>
      </c>
      <c r="S10" s="1"/>
      <c r="T10" s="1"/>
      <c r="U10" s="1">
        <v>0</v>
      </c>
    </row>
    <row r="11" spans="2:21" x14ac:dyDescent="0.25">
      <c r="I11" s="1"/>
      <c r="J11" s="1">
        <v>52</v>
      </c>
      <c r="K11" s="1">
        <v>25</v>
      </c>
      <c r="L11" s="1"/>
      <c r="M11" s="1" t="s">
        <v>312</v>
      </c>
      <c r="N11" s="1" t="s">
        <v>313</v>
      </c>
      <c r="O11" s="1">
        <v>1</v>
      </c>
      <c r="P11" s="1" t="s">
        <v>350</v>
      </c>
      <c r="Q11" s="1" t="s">
        <v>388</v>
      </c>
      <c r="R11" s="1">
        <v>1</v>
      </c>
      <c r="S11" s="1"/>
      <c r="T11" s="1"/>
      <c r="U11" s="1">
        <v>0</v>
      </c>
    </row>
    <row r="12" spans="2:21" x14ac:dyDescent="0.25">
      <c r="I12" s="1"/>
      <c r="J12" s="1">
        <v>52</v>
      </c>
      <c r="K12" s="1">
        <v>25</v>
      </c>
      <c r="L12" s="1"/>
      <c r="M12" s="1" t="s">
        <v>54</v>
      </c>
      <c r="N12" s="1" t="s">
        <v>314</v>
      </c>
      <c r="O12" s="1">
        <v>1</v>
      </c>
      <c r="P12" s="1" t="s">
        <v>135</v>
      </c>
      <c r="Q12" s="1" t="s">
        <v>389</v>
      </c>
      <c r="R12" s="1">
        <v>1</v>
      </c>
      <c r="S12" s="1"/>
      <c r="T12" s="1"/>
      <c r="U12" s="1">
        <v>0</v>
      </c>
    </row>
    <row r="13" spans="2:21" x14ac:dyDescent="0.25">
      <c r="I13" s="1"/>
      <c r="J13" s="1">
        <v>52</v>
      </c>
      <c r="K13" s="1">
        <v>25</v>
      </c>
      <c r="L13" s="1"/>
      <c r="M13" s="1" t="s">
        <v>58</v>
      </c>
      <c r="N13" s="1" t="s">
        <v>315</v>
      </c>
      <c r="O13" s="1">
        <v>2</v>
      </c>
      <c r="P13" s="1" t="s">
        <v>366</v>
      </c>
      <c r="Q13" s="1" t="s">
        <v>367</v>
      </c>
      <c r="R13" s="1">
        <v>1</v>
      </c>
      <c r="S13" s="1"/>
      <c r="T13" s="1"/>
      <c r="U13" s="1">
        <v>0</v>
      </c>
    </row>
    <row r="14" spans="2:21" x14ac:dyDescent="0.25">
      <c r="I14" s="1"/>
      <c r="J14" s="1">
        <v>52</v>
      </c>
      <c r="K14" s="1">
        <v>25</v>
      </c>
      <c r="L14" s="1"/>
      <c r="M14" s="1" t="s">
        <v>60</v>
      </c>
      <c r="N14" s="1" t="s">
        <v>13</v>
      </c>
      <c r="O14" s="1">
        <v>1</v>
      </c>
      <c r="P14" s="1" t="s">
        <v>390</v>
      </c>
      <c r="Q14" s="1" t="s">
        <v>391</v>
      </c>
      <c r="R14" s="1">
        <v>1</v>
      </c>
      <c r="S14" s="1"/>
      <c r="T14" s="1"/>
      <c r="U14" s="1">
        <v>0</v>
      </c>
    </row>
    <row r="15" spans="2:21" x14ac:dyDescent="0.25">
      <c r="I15" s="1"/>
      <c r="J15" s="1">
        <v>52</v>
      </c>
      <c r="K15" s="1">
        <v>25</v>
      </c>
      <c r="L15" s="1"/>
      <c r="M15" s="1" t="s">
        <v>86</v>
      </c>
      <c r="N15" s="1" t="s">
        <v>316</v>
      </c>
      <c r="O15" s="1">
        <v>3</v>
      </c>
      <c r="P15" s="1" t="s">
        <v>392</v>
      </c>
      <c r="Q15" s="1" t="s">
        <v>393</v>
      </c>
      <c r="R15" s="1">
        <v>1</v>
      </c>
      <c r="S15" s="1"/>
      <c r="T15" s="1"/>
      <c r="U15" s="1">
        <v>0</v>
      </c>
    </row>
    <row r="16" spans="2:21" x14ac:dyDescent="0.25">
      <c r="I16" s="1"/>
      <c r="J16" s="1">
        <v>52</v>
      </c>
      <c r="K16" s="1">
        <v>25</v>
      </c>
      <c r="L16" s="1"/>
      <c r="M16" s="1" t="s">
        <v>10</v>
      </c>
      <c r="N16" s="1" t="s">
        <v>11</v>
      </c>
      <c r="O16" s="1">
        <v>3</v>
      </c>
      <c r="P16" s="1" t="s">
        <v>394</v>
      </c>
      <c r="Q16" s="1" t="s">
        <v>395</v>
      </c>
      <c r="R16" s="1">
        <v>1</v>
      </c>
      <c r="S16" s="1"/>
      <c r="T16" s="1"/>
      <c r="U16" s="1">
        <v>0</v>
      </c>
    </row>
    <row r="17" spans="9:21" x14ac:dyDescent="0.25">
      <c r="I17" s="1"/>
      <c r="J17" s="1">
        <v>52</v>
      </c>
      <c r="K17" s="1">
        <v>25</v>
      </c>
      <c r="L17" s="1"/>
      <c r="M17" s="1" t="s">
        <v>62</v>
      </c>
      <c r="N17" s="1" t="s">
        <v>317</v>
      </c>
      <c r="O17" s="1">
        <v>1</v>
      </c>
      <c r="P17" s="1" t="s">
        <v>396</v>
      </c>
      <c r="Q17" s="1" t="s">
        <v>397</v>
      </c>
      <c r="R17" s="1">
        <v>1</v>
      </c>
      <c r="S17" s="1"/>
      <c r="T17" s="1"/>
      <c r="U17" s="1">
        <v>0</v>
      </c>
    </row>
    <row r="18" spans="9:21" x14ac:dyDescent="0.25">
      <c r="I18" s="1"/>
      <c r="J18" s="1">
        <v>52</v>
      </c>
      <c r="K18" s="1">
        <v>25</v>
      </c>
      <c r="L18" s="1"/>
      <c r="M18" s="1" t="s">
        <v>64</v>
      </c>
      <c r="N18" s="1" t="s">
        <v>64</v>
      </c>
      <c r="O18" s="1">
        <v>1</v>
      </c>
      <c r="P18" s="1" t="s">
        <v>177</v>
      </c>
      <c r="Q18" s="1" t="s">
        <v>398</v>
      </c>
      <c r="R18" s="1">
        <v>1</v>
      </c>
      <c r="S18" s="1"/>
      <c r="T18" s="1"/>
      <c r="U18" s="1">
        <v>0</v>
      </c>
    </row>
    <row r="19" spans="9:21" x14ac:dyDescent="0.25">
      <c r="I19" s="1"/>
      <c r="J19" s="1">
        <v>52</v>
      </c>
      <c r="K19" s="1">
        <v>25</v>
      </c>
      <c r="L19" s="1"/>
      <c r="M19" s="1" t="s">
        <v>13</v>
      </c>
      <c r="N19" s="1" t="s">
        <v>11</v>
      </c>
      <c r="O19" s="1">
        <v>1</v>
      </c>
      <c r="P19" s="1" t="s">
        <v>223</v>
      </c>
      <c r="Q19" s="1" t="s">
        <v>11</v>
      </c>
      <c r="R19" s="1">
        <v>2</v>
      </c>
      <c r="S19" s="1"/>
      <c r="T19" s="1"/>
      <c r="U19" s="1">
        <v>0</v>
      </c>
    </row>
    <row r="20" spans="9:21" x14ac:dyDescent="0.25">
      <c r="I20" s="1"/>
      <c r="J20" s="1">
        <v>52</v>
      </c>
      <c r="K20" s="1">
        <v>25</v>
      </c>
      <c r="L20" s="1"/>
      <c r="M20" s="1" t="s">
        <v>70</v>
      </c>
      <c r="N20" s="1" t="s">
        <v>70</v>
      </c>
      <c r="O20" s="1">
        <v>1</v>
      </c>
      <c r="P20" s="1" t="s">
        <v>399</v>
      </c>
      <c r="Q20" s="1" t="s">
        <v>400</v>
      </c>
      <c r="R20" s="1">
        <v>1</v>
      </c>
      <c r="S20" s="1"/>
      <c r="T20" s="1"/>
      <c r="U20" s="1">
        <v>0</v>
      </c>
    </row>
    <row r="21" spans="9:21" x14ac:dyDescent="0.25">
      <c r="I21" s="1"/>
      <c r="J21" s="1">
        <v>52</v>
      </c>
      <c r="K21" s="1">
        <v>25</v>
      </c>
      <c r="L21" s="1"/>
      <c r="M21" s="1" t="s">
        <v>80</v>
      </c>
      <c r="N21" s="1" t="s">
        <v>318</v>
      </c>
      <c r="O21" s="1">
        <v>1</v>
      </c>
      <c r="P21" s="1" t="s">
        <v>194</v>
      </c>
      <c r="Q21" s="1" t="s">
        <v>375</v>
      </c>
      <c r="R21" s="1">
        <v>1</v>
      </c>
      <c r="S21" s="1"/>
      <c r="T21" s="1"/>
      <c r="U21" s="1">
        <v>0</v>
      </c>
    </row>
    <row r="22" spans="9:21" x14ac:dyDescent="0.25">
      <c r="I22" s="1"/>
      <c r="J22" s="1">
        <v>52</v>
      </c>
      <c r="K22" s="1">
        <v>25</v>
      </c>
      <c r="L22" s="1"/>
      <c r="M22" s="1" t="s">
        <v>16</v>
      </c>
      <c r="N22" s="1" t="s">
        <v>16</v>
      </c>
      <c r="O22" s="1">
        <v>1</v>
      </c>
      <c r="P22" s="1" t="s">
        <v>199</v>
      </c>
      <c r="Q22" s="1" t="s">
        <v>401</v>
      </c>
      <c r="R22" s="1">
        <v>1</v>
      </c>
      <c r="S22" s="1"/>
      <c r="T22" s="1"/>
      <c r="U22" s="1">
        <v>0</v>
      </c>
    </row>
    <row r="23" spans="9:21" x14ac:dyDescent="0.25">
      <c r="I23" s="1"/>
      <c r="J23" s="1">
        <v>52</v>
      </c>
      <c r="K23" s="1">
        <v>25</v>
      </c>
      <c r="L23" s="1"/>
      <c r="M23" s="1" t="s">
        <v>12</v>
      </c>
      <c r="N23" s="1" t="s">
        <v>11</v>
      </c>
      <c r="O23" s="1">
        <v>4</v>
      </c>
      <c r="P23" s="1" t="s">
        <v>233</v>
      </c>
      <c r="Q23" s="1" t="s">
        <v>409</v>
      </c>
      <c r="R23" s="1">
        <v>1</v>
      </c>
      <c r="S23" s="1"/>
      <c r="T23" s="1"/>
      <c r="U23" s="1">
        <v>0</v>
      </c>
    </row>
    <row r="24" spans="9:21" x14ac:dyDescent="0.25">
      <c r="I24" s="1"/>
      <c r="J24" s="1">
        <v>52</v>
      </c>
      <c r="K24" s="1">
        <v>25</v>
      </c>
      <c r="L24" s="1"/>
      <c r="M24" s="1" t="s">
        <v>319</v>
      </c>
      <c r="N24" s="1" t="s">
        <v>320</v>
      </c>
      <c r="O24" s="1">
        <v>1</v>
      </c>
      <c r="P24" s="1"/>
      <c r="Q24" s="1"/>
      <c r="R24" s="1">
        <v>0</v>
      </c>
      <c r="S24" s="1"/>
      <c r="T24" s="1"/>
      <c r="U24" s="1">
        <v>0</v>
      </c>
    </row>
    <row r="25" spans="9:21" x14ac:dyDescent="0.25">
      <c r="I25" s="1"/>
      <c r="J25" s="1">
        <v>52</v>
      </c>
      <c r="K25" s="1">
        <v>25</v>
      </c>
      <c r="L25" s="1"/>
      <c r="M25" s="1" t="s">
        <v>22</v>
      </c>
      <c r="N25" s="1" t="s">
        <v>23</v>
      </c>
      <c r="O25" s="1">
        <v>1</v>
      </c>
      <c r="P25" s="1"/>
      <c r="Q25" s="1"/>
      <c r="R25" s="1">
        <v>0</v>
      </c>
      <c r="S25" s="1"/>
      <c r="T25" s="1"/>
      <c r="U25" s="1">
        <v>0</v>
      </c>
    </row>
    <row r="26" spans="9:21" x14ac:dyDescent="0.25">
      <c r="I26" s="1"/>
      <c r="J26" s="1">
        <v>52</v>
      </c>
      <c r="K26" s="1">
        <v>25</v>
      </c>
      <c r="L26" s="1"/>
      <c r="M26" s="1" t="s">
        <v>28</v>
      </c>
      <c r="N26" s="1" t="s">
        <v>11</v>
      </c>
      <c r="O26" s="1">
        <v>3</v>
      </c>
      <c r="P26" s="1"/>
      <c r="Q26" s="1"/>
      <c r="R26" s="1">
        <v>0</v>
      </c>
      <c r="S26" s="1"/>
      <c r="T26" s="1"/>
      <c r="U26" s="1">
        <v>0</v>
      </c>
    </row>
    <row r="27" spans="9:21" x14ac:dyDescent="0.25">
      <c r="I27" s="1"/>
      <c r="J27" s="1">
        <v>52</v>
      </c>
      <c r="K27" s="1">
        <v>25</v>
      </c>
      <c r="L27" s="1"/>
      <c r="M27" s="1" t="s">
        <v>321</v>
      </c>
      <c r="N27" s="1" t="s">
        <v>322</v>
      </c>
      <c r="O27" s="1">
        <v>1</v>
      </c>
      <c r="P27" s="1"/>
      <c r="Q27" s="1"/>
      <c r="R27" s="1">
        <v>0</v>
      </c>
      <c r="S27" s="1"/>
      <c r="T27" s="1"/>
      <c r="U27" s="1">
        <v>0</v>
      </c>
    </row>
    <row r="28" spans="9:21" x14ac:dyDescent="0.25">
      <c r="I28" s="1"/>
      <c r="J28" s="1">
        <v>52</v>
      </c>
      <c r="K28" s="1">
        <v>25</v>
      </c>
      <c r="L28" s="1"/>
      <c r="M28" s="1" t="s">
        <v>24</v>
      </c>
      <c r="N28" s="1" t="s">
        <v>11</v>
      </c>
      <c r="O28" s="1">
        <v>1</v>
      </c>
      <c r="P28" s="1"/>
      <c r="Q28" s="1"/>
      <c r="R28" s="1">
        <v>0</v>
      </c>
      <c r="S28" s="1"/>
      <c r="T28" s="1"/>
      <c r="U28" s="1">
        <v>0</v>
      </c>
    </row>
    <row r="29" spans="9:21" x14ac:dyDescent="0.25">
      <c r="I29" s="1"/>
      <c r="J29" s="1">
        <v>52</v>
      </c>
      <c r="K29" s="1">
        <v>25</v>
      </c>
      <c r="L29" s="1"/>
      <c r="M29" s="1" t="s">
        <v>24</v>
      </c>
      <c r="N29" s="1" t="s">
        <v>25</v>
      </c>
      <c r="O29" s="1">
        <v>1</v>
      </c>
      <c r="P29" s="1"/>
      <c r="Q29" s="1"/>
      <c r="R29" s="1">
        <v>0</v>
      </c>
      <c r="S29" s="1"/>
      <c r="T29" s="1"/>
      <c r="U29" s="1">
        <v>0</v>
      </c>
    </row>
    <row r="30" spans="9:21" x14ac:dyDescent="0.25">
      <c r="I30" s="1"/>
      <c r="J30" s="1">
        <v>52</v>
      </c>
      <c r="K30" s="1">
        <v>25</v>
      </c>
      <c r="L30" s="1"/>
      <c r="M30" s="1" t="s">
        <v>31</v>
      </c>
      <c r="N30" s="1" t="s">
        <v>323</v>
      </c>
      <c r="O30" s="1">
        <v>1</v>
      </c>
      <c r="P30" s="1"/>
      <c r="Q30" s="1"/>
      <c r="R30" s="1">
        <v>0</v>
      </c>
      <c r="S30" s="1"/>
      <c r="T30" s="1"/>
      <c r="U30" s="1">
        <v>0</v>
      </c>
    </row>
    <row r="31" spans="9:21" x14ac:dyDescent="0.25">
      <c r="I31" s="1"/>
      <c r="J31" s="1">
        <v>52</v>
      </c>
      <c r="K31" s="1">
        <v>25</v>
      </c>
      <c r="L31" s="1"/>
      <c r="M31" s="1" t="s">
        <v>14</v>
      </c>
      <c r="N31" s="1" t="s">
        <v>324</v>
      </c>
      <c r="O31" s="1">
        <v>1</v>
      </c>
      <c r="P31" s="1"/>
      <c r="Q31" s="1"/>
      <c r="R31" s="1">
        <v>0</v>
      </c>
      <c r="S31" s="1"/>
      <c r="T31" s="1"/>
      <c r="U31" s="1">
        <v>0</v>
      </c>
    </row>
    <row r="32" spans="9:21" x14ac:dyDescent="0.25">
      <c r="I32" s="1"/>
      <c r="J32" s="1">
        <v>52</v>
      </c>
      <c r="K32" s="1">
        <v>25</v>
      </c>
      <c r="L32" s="1"/>
      <c r="M32" s="1" t="s">
        <v>325</v>
      </c>
      <c r="N32" s="1" t="s">
        <v>326</v>
      </c>
      <c r="O32" s="1">
        <v>1</v>
      </c>
      <c r="P32" s="1"/>
      <c r="Q32" s="1"/>
      <c r="R32" s="1">
        <v>0</v>
      </c>
      <c r="S32" s="1"/>
      <c r="T32" s="1"/>
      <c r="U32" s="1">
        <v>0</v>
      </c>
    </row>
    <row r="33" spans="9:21" x14ac:dyDescent="0.25">
      <c r="I33" s="1"/>
      <c r="J33" s="1">
        <v>52</v>
      </c>
      <c r="K33" s="1">
        <v>25</v>
      </c>
      <c r="L33" s="1"/>
      <c r="M33" s="1" t="s">
        <v>96</v>
      </c>
      <c r="N33" s="1" t="s">
        <v>327</v>
      </c>
      <c r="O33" s="1">
        <v>1</v>
      </c>
      <c r="P33" s="1"/>
      <c r="Q33" s="1"/>
      <c r="R33" s="1">
        <v>0</v>
      </c>
      <c r="S33" s="1"/>
      <c r="T33" s="1"/>
      <c r="U33" s="1">
        <v>0</v>
      </c>
    </row>
    <row r="34" spans="9:21" x14ac:dyDescent="0.25">
      <c r="I34" s="1"/>
      <c r="J34" s="1">
        <v>52</v>
      </c>
      <c r="K34" s="1">
        <v>25</v>
      </c>
      <c r="L34" s="1"/>
      <c r="M34" s="1" t="s">
        <v>98</v>
      </c>
      <c r="N34" s="1" t="s">
        <v>328</v>
      </c>
      <c r="O34" s="1">
        <v>1</v>
      </c>
      <c r="P34" s="1"/>
      <c r="Q34" s="1"/>
      <c r="R34" s="1">
        <v>0</v>
      </c>
      <c r="S34" s="1"/>
      <c r="T34" s="1"/>
      <c r="U34" s="1">
        <v>0</v>
      </c>
    </row>
    <row r="35" spans="9:21" x14ac:dyDescent="0.25">
      <c r="I35" s="1"/>
      <c r="J35" s="1">
        <v>52</v>
      </c>
      <c r="K35" s="1">
        <v>25</v>
      </c>
      <c r="L35" s="1"/>
      <c r="M35" s="1" t="s">
        <v>35</v>
      </c>
      <c r="N35" s="1" t="s">
        <v>35</v>
      </c>
      <c r="O35" s="1">
        <v>1</v>
      </c>
      <c r="P35" s="1"/>
      <c r="Q35" s="1"/>
      <c r="R35" s="1">
        <v>0</v>
      </c>
      <c r="S35" s="1"/>
      <c r="T35" s="1"/>
      <c r="U35" s="1">
        <v>0</v>
      </c>
    </row>
    <row r="36" spans="9:21" x14ac:dyDescent="0.25">
      <c r="I36" s="1"/>
      <c r="J36" s="1">
        <v>52</v>
      </c>
      <c r="K36" s="1">
        <v>25</v>
      </c>
      <c r="L36" s="1"/>
      <c r="M36" s="1" t="s">
        <v>36</v>
      </c>
      <c r="N36" s="1" t="s">
        <v>37</v>
      </c>
      <c r="O36" s="1">
        <v>1</v>
      </c>
      <c r="P36" s="1"/>
      <c r="Q36" s="1"/>
      <c r="R36" s="1">
        <v>0</v>
      </c>
      <c r="S36" s="1"/>
      <c r="T36" s="1"/>
      <c r="U36" s="1">
        <v>0</v>
      </c>
    </row>
    <row r="37" spans="9:21" x14ac:dyDescent="0.25">
      <c r="I37" s="1"/>
      <c r="J37" s="1">
        <v>52</v>
      </c>
      <c r="K37" s="1">
        <v>25</v>
      </c>
      <c r="L37" s="1"/>
      <c r="M37" s="1" t="s">
        <v>329</v>
      </c>
      <c r="N37" s="1" t="s">
        <v>330</v>
      </c>
      <c r="O37" s="1">
        <v>1</v>
      </c>
      <c r="P37" s="1"/>
      <c r="Q37" s="1"/>
      <c r="R37" s="1">
        <v>0</v>
      </c>
      <c r="S37" s="1"/>
      <c r="T37" s="1"/>
      <c r="U37" s="1">
        <v>0</v>
      </c>
    </row>
    <row r="38" spans="9:21" x14ac:dyDescent="0.25">
      <c r="I38" s="1" t="s">
        <v>42</v>
      </c>
      <c r="J38" s="1">
        <v>22</v>
      </c>
      <c r="K38" s="1">
        <v>84</v>
      </c>
      <c r="L38" s="1"/>
      <c r="M38" s="1" t="s">
        <v>280</v>
      </c>
      <c r="N38" s="1" t="s">
        <v>281</v>
      </c>
      <c r="O38" s="1">
        <v>1</v>
      </c>
      <c r="P38" s="1" t="s">
        <v>333</v>
      </c>
      <c r="Q38" s="1" t="s">
        <v>334</v>
      </c>
      <c r="R38" s="1">
        <v>1</v>
      </c>
      <c r="S38" s="1"/>
      <c r="T38" s="1"/>
      <c r="U38" s="1">
        <v>0</v>
      </c>
    </row>
    <row r="39" spans="9:21" x14ac:dyDescent="0.25">
      <c r="I39" s="1"/>
      <c r="J39" s="1">
        <v>22</v>
      </c>
      <c r="K39" s="1">
        <v>84</v>
      </c>
      <c r="L39" s="1"/>
      <c r="M39" s="1" t="s">
        <v>40</v>
      </c>
      <c r="N39" s="1" t="s">
        <v>282</v>
      </c>
      <c r="O39" s="1">
        <v>1</v>
      </c>
      <c r="P39" s="1" t="s">
        <v>108</v>
      </c>
      <c r="Q39" s="1" t="s">
        <v>335</v>
      </c>
      <c r="R39" s="1">
        <v>1</v>
      </c>
      <c r="S39" s="1"/>
      <c r="T39" s="1"/>
      <c r="U39" s="1">
        <v>0</v>
      </c>
    </row>
    <row r="40" spans="9:21" x14ac:dyDescent="0.25">
      <c r="I40" s="1"/>
      <c r="J40" s="1">
        <v>22</v>
      </c>
      <c r="K40" s="1">
        <v>84</v>
      </c>
      <c r="L40" s="1"/>
      <c r="M40" s="1" t="s">
        <v>6</v>
      </c>
      <c r="N40" s="1" t="s">
        <v>45</v>
      </c>
      <c r="O40" s="1">
        <v>1</v>
      </c>
      <c r="P40" s="1" t="s">
        <v>109</v>
      </c>
      <c r="Q40" s="1" t="s">
        <v>336</v>
      </c>
      <c r="R40" s="1">
        <v>1</v>
      </c>
      <c r="S40" s="1"/>
      <c r="T40" s="1"/>
      <c r="U40" s="1">
        <v>0</v>
      </c>
    </row>
    <row r="41" spans="9:21" x14ac:dyDescent="0.25">
      <c r="I41" s="1"/>
      <c r="J41" s="1">
        <v>22</v>
      </c>
      <c r="K41" s="1">
        <v>84</v>
      </c>
      <c r="L41" s="1"/>
      <c r="M41" s="1" t="s">
        <v>48</v>
      </c>
      <c r="N41" s="1" t="s">
        <v>49</v>
      </c>
      <c r="O41" s="1">
        <v>1</v>
      </c>
      <c r="P41" s="1" t="s">
        <v>280</v>
      </c>
      <c r="Q41" s="1" t="s">
        <v>281</v>
      </c>
      <c r="R41" s="1">
        <v>1</v>
      </c>
      <c r="S41" s="1"/>
      <c r="T41" s="1"/>
      <c r="U41" s="1">
        <v>0</v>
      </c>
    </row>
    <row r="42" spans="9:21" x14ac:dyDescent="0.25">
      <c r="I42" s="1"/>
      <c r="J42" s="1">
        <v>22</v>
      </c>
      <c r="K42" s="1">
        <v>84</v>
      </c>
      <c r="L42" s="1"/>
      <c r="M42" s="1" t="s">
        <v>104</v>
      </c>
      <c r="N42" s="1" t="s">
        <v>283</v>
      </c>
      <c r="O42" s="1">
        <v>1</v>
      </c>
      <c r="P42" s="1" t="s">
        <v>6</v>
      </c>
      <c r="Q42" s="1" t="s">
        <v>308</v>
      </c>
      <c r="R42" s="1">
        <v>3</v>
      </c>
      <c r="S42" s="1"/>
      <c r="T42" s="1"/>
      <c r="U42" s="1">
        <v>0</v>
      </c>
    </row>
    <row r="43" spans="9:21" x14ac:dyDescent="0.25">
      <c r="I43" s="1"/>
      <c r="J43" s="1">
        <v>22</v>
      </c>
      <c r="K43" s="1">
        <v>84</v>
      </c>
      <c r="L43" s="1"/>
      <c r="M43" s="1" t="s">
        <v>104</v>
      </c>
      <c r="N43" s="1" t="s">
        <v>284</v>
      </c>
      <c r="O43" s="1">
        <v>1</v>
      </c>
      <c r="P43" s="1" t="s">
        <v>6</v>
      </c>
      <c r="Q43" s="1" t="s">
        <v>309</v>
      </c>
      <c r="R43" s="1">
        <v>2</v>
      </c>
      <c r="S43" s="1"/>
      <c r="T43" s="1"/>
      <c r="U43" s="1">
        <v>0</v>
      </c>
    </row>
    <row r="44" spans="9:21" x14ac:dyDescent="0.25">
      <c r="I44" s="1"/>
      <c r="J44" s="1">
        <v>22</v>
      </c>
      <c r="K44" s="1">
        <v>84</v>
      </c>
      <c r="L44" s="1"/>
      <c r="M44" s="1" t="s">
        <v>285</v>
      </c>
      <c r="N44" s="1" t="s">
        <v>286</v>
      </c>
      <c r="O44" s="1">
        <v>1</v>
      </c>
      <c r="P44" s="1" t="s">
        <v>112</v>
      </c>
      <c r="Q44" s="1" t="s">
        <v>113</v>
      </c>
      <c r="R44" s="1">
        <v>1</v>
      </c>
      <c r="S44" s="1"/>
      <c r="T44" s="1"/>
      <c r="U44" s="1">
        <v>0</v>
      </c>
    </row>
    <row r="45" spans="9:21" x14ac:dyDescent="0.25">
      <c r="I45" s="1"/>
      <c r="J45" s="1">
        <v>22</v>
      </c>
      <c r="K45" s="1">
        <v>84</v>
      </c>
      <c r="L45" s="1"/>
      <c r="M45" s="1" t="s">
        <v>287</v>
      </c>
      <c r="N45" s="1" t="s">
        <v>288</v>
      </c>
      <c r="O45" s="1">
        <v>1</v>
      </c>
      <c r="P45" s="1" t="s">
        <v>114</v>
      </c>
      <c r="Q45" s="1" t="s">
        <v>115</v>
      </c>
      <c r="R45" s="1">
        <v>10</v>
      </c>
      <c r="S45" s="1"/>
      <c r="T45" s="1"/>
      <c r="U45" s="1">
        <v>0</v>
      </c>
    </row>
    <row r="46" spans="9:21" x14ac:dyDescent="0.25">
      <c r="I46" s="1"/>
      <c r="J46" s="1">
        <v>22</v>
      </c>
      <c r="K46" s="1">
        <v>84</v>
      </c>
      <c r="L46" s="1"/>
      <c r="M46" s="1" t="s">
        <v>287</v>
      </c>
      <c r="N46" s="1" t="s">
        <v>289</v>
      </c>
      <c r="O46" s="1">
        <v>1</v>
      </c>
      <c r="P46" s="1" t="s">
        <v>110</v>
      </c>
      <c r="Q46" s="1" t="s">
        <v>111</v>
      </c>
      <c r="R46" s="1">
        <v>12</v>
      </c>
      <c r="S46" s="1"/>
      <c r="T46" s="1"/>
      <c r="U46" s="1">
        <v>0</v>
      </c>
    </row>
    <row r="47" spans="9:21" x14ac:dyDescent="0.25">
      <c r="I47" s="1"/>
      <c r="J47" s="1">
        <v>22</v>
      </c>
      <c r="K47" s="1">
        <v>84</v>
      </c>
      <c r="L47" s="1"/>
      <c r="M47" s="1" t="s">
        <v>50</v>
      </c>
      <c r="N47" s="1" t="s">
        <v>290</v>
      </c>
      <c r="O47" s="1">
        <v>1</v>
      </c>
      <c r="P47" s="1" t="s">
        <v>120</v>
      </c>
      <c r="Q47" s="1" t="s">
        <v>337</v>
      </c>
      <c r="R47" s="1">
        <v>2</v>
      </c>
      <c r="S47" s="1"/>
      <c r="T47" s="1"/>
      <c r="U47" s="1">
        <v>0</v>
      </c>
    </row>
    <row r="48" spans="9:21" x14ac:dyDescent="0.25">
      <c r="I48" s="1"/>
      <c r="J48" s="1">
        <v>22</v>
      </c>
      <c r="K48" s="1">
        <v>84</v>
      </c>
      <c r="L48" s="1"/>
      <c r="M48" s="1" t="s">
        <v>291</v>
      </c>
      <c r="N48" s="1" t="s">
        <v>292</v>
      </c>
      <c r="O48" s="1">
        <v>1</v>
      </c>
      <c r="P48" s="1" t="s">
        <v>123</v>
      </c>
      <c r="Q48" s="1" t="s">
        <v>124</v>
      </c>
      <c r="R48" s="1">
        <v>1</v>
      </c>
      <c r="S48" s="1"/>
      <c r="T48" s="1"/>
      <c r="U48" s="1">
        <v>0</v>
      </c>
    </row>
    <row r="49" spans="9:21" x14ac:dyDescent="0.25">
      <c r="I49" s="1"/>
      <c r="J49" s="1">
        <v>22</v>
      </c>
      <c r="K49" s="1">
        <v>84</v>
      </c>
      <c r="L49" s="1"/>
      <c r="M49" s="1" t="s">
        <v>293</v>
      </c>
      <c r="N49" s="1" t="s">
        <v>294</v>
      </c>
      <c r="O49" s="1">
        <v>1</v>
      </c>
      <c r="P49" s="1" t="s">
        <v>125</v>
      </c>
      <c r="Q49" s="1" t="s">
        <v>338</v>
      </c>
      <c r="R49" s="1">
        <v>1</v>
      </c>
      <c r="S49" s="1"/>
      <c r="T49" s="1"/>
      <c r="U49" s="1">
        <v>0</v>
      </c>
    </row>
    <row r="50" spans="9:21" x14ac:dyDescent="0.25">
      <c r="I50" s="1"/>
      <c r="J50" s="1">
        <v>22</v>
      </c>
      <c r="K50" s="1">
        <v>84</v>
      </c>
      <c r="L50" s="1"/>
      <c r="M50" s="1" t="s">
        <v>68</v>
      </c>
      <c r="N50" s="1" t="s">
        <v>69</v>
      </c>
      <c r="O50" s="1">
        <v>1</v>
      </c>
      <c r="P50" s="1" t="s">
        <v>127</v>
      </c>
      <c r="Q50" s="1" t="s">
        <v>339</v>
      </c>
      <c r="R50" s="1">
        <v>1</v>
      </c>
      <c r="S50" s="1"/>
      <c r="T50" s="1"/>
      <c r="U50" s="1">
        <v>0</v>
      </c>
    </row>
    <row r="51" spans="9:21" x14ac:dyDescent="0.25">
      <c r="I51" s="1"/>
      <c r="J51" s="1">
        <v>22</v>
      </c>
      <c r="K51" s="1">
        <v>84</v>
      </c>
      <c r="L51" s="1"/>
      <c r="M51" s="1" t="s">
        <v>295</v>
      </c>
      <c r="N51" s="1" t="s">
        <v>296</v>
      </c>
      <c r="O51" s="1">
        <v>1</v>
      </c>
      <c r="P51" s="1" t="s">
        <v>129</v>
      </c>
      <c r="Q51" s="1" t="s">
        <v>340</v>
      </c>
      <c r="R51" s="1">
        <v>1</v>
      </c>
      <c r="S51" s="1"/>
      <c r="T51" s="1"/>
      <c r="U51" s="1">
        <v>0</v>
      </c>
    </row>
    <row r="52" spans="9:21" x14ac:dyDescent="0.25">
      <c r="I52" s="1"/>
      <c r="J52" s="1">
        <v>22</v>
      </c>
      <c r="K52" s="1">
        <v>84</v>
      </c>
      <c r="L52" s="1"/>
      <c r="M52" s="1" t="s">
        <v>105</v>
      </c>
      <c r="N52" s="1" t="s">
        <v>297</v>
      </c>
      <c r="O52" s="1">
        <v>1</v>
      </c>
      <c r="P52" s="1" t="s">
        <v>131</v>
      </c>
      <c r="Q52" s="1" t="s">
        <v>341</v>
      </c>
      <c r="R52" s="1">
        <v>1</v>
      </c>
      <c r="S52" s="1"/>
      <c r="T52" s="1"/>
      <c r="U52" s="1">
        <v>0</v>
      </c>
    </row>
    <row r="53" spans="9:21" x14ac:dyDescent="0.25">
      <c r="I53" s="1"/>
      <c r="J53" s="1">
        <v>22</v>
      </c>
      <c r="K53" s="1">
        <v>84</v>
      </c>
      <c r="L53" s="1"/>
      <c r="M53" s="1" t="s">
        <v>84</v>
      </c>
      <c r="N53" s="1" t="s">
        <v>85</v>
      </c>
      <c r="O53" s="1">
        <v>1</v>
      </c>
      <c r="P53" s="1" t="s">
        <v>342</v>
      </c>
      <c r="Q53" s="1" t="s">
        <v>343</v>
      </c>
      <c r="R53" s="1">
        <v>1</v>
      </c>
      <c r="S53" s="1"/>
      <c r="T53" s="1"/>
      <c r="U53" s="1">
        <v>0</v>
      </c>
    </row>
    <row r="54" spans="9:21" x14ac:dyDescent="0.25">
      <c r="I54" s="1"/>
      <c r="J54" s="1">
        <v>22</v>
      </c>
      <c r="K54" s="1">
        <v>84</v>
      </c>
      <c r="L54" s="1"/>
      <c r="M54" s="1" t="s">
        <v>298</v>
      </c>
      <c r="N54" s="1" t="s">
        <v>299</v>
      </c>
      <c r="O54" s="1">
        <v>1</v>
      </c>
      <c r="P54" s="1" t="s">
        <v>137</v>
      </c>
      <c r="Q54" s="1" t="s">
        <v>137</v>
      </c>
      <c r="R54" s="1">
        <v>1</v>
      </c>
      <c r="S54" s="1"/>
      <c r="T54" s="1"/>
      <c r="U54" s="1">
        <v>0</v>
      </c>
    </row>
    <row r="55" spans="9:21" x14ac:dyDescent="0.25">
      <c r="I55" s="1"/>
      <c r="J55" s="1">
        <v>22</v>
      </c>
      <c r="K55" s="1">
        <v>84</v>
      </c>
      <c r="L55" s="1"/>
      <c r="M55" s="1" t="s">
        <v>298</v>
      </c>
      <c r="N55" s="1" t="s">
        <v>299</v>
      </c>
      <c r="O55" s="1">
        <v>1</v>
      </c>
      <c r="P55" s="1" t="s">
        <v>140</v>
      </c>
      <c r="Q55" s="1" t="s">
        <v>344</v>
      </c>
      <c r="R55" s="1">
        <v>1</v>
      </c>
      <c r="S55" s="1"/>
      <c r="T55" s="1"/>
      <c r="U55" s="1">
        <v>0</v>
      </c>
    </row>
    <row r="56" spans="9:21" x14ac:dyDescent="0.25">
      <c r="I56" s="1"/>
      <c r="J56" s="1">
        <v>22</v>
      </c>
      <c r="K56" s="1">
        <v>84</v>
      </c>
      <c r="L56" s="1"/>
      <c r="M56" s="1" t="s">
        <v>300</v>
      </c>
      <c r="N56" s="1" t="s">
        <v>301</v>
      </c>
      <c r="O56" s="1">
        <v>1</v>
      </c>
      <c r="P56" s="1" t="s">
        <v>345</v>
      </c>
      <c r="Q56" s="1" t="s">
        <v>346</v>
      </c>
      <c r="R56" s="1">
        <v>1</v>
      </c>
      <c r="S56" s="1"/>
      <c r="T56" s="1"/>
      <c r="U56" s="1">
        <v>0</v>
      </c>
    </row>
    <row r="57" spans="9:21" x14ac:dyDescent="0.25">
      <c r="I57" s="1"/>
      <c r="J57" s="1">
        <v>22</v>
      </c>
      <c r="K57" s="1">
        <v>84</v>
      </c>
      <c r="L57" s="1"/>
      <c r="M57" s="1" t="s">
        <v>92</v>
      </c>
      <c r="N57" s="1" t="s">
        <v>93</v>
      </c>
      <c r="O57" s="1">
        <v>1</v>
      </c>
      <c r="P57" s="1" t="s">
        <v>347</v>
      </c>
      <c r="Q57" s="1" t="s">
        <v>348</v>
      </c>
      <c r="R57" s="1">
        <v>1</v>
      </c>
      <c r="S57" s="1"/>
      <c r="T57" s="1"/>
      <c r="U57" s="1">
        <v>0</v>
      </c>
    </row>
    <row r="58" spans="9:21" x14ac:dyDescent="0.25">
      <c r="I58" s="1"/>
      <c r="J58" s="1">
        <v>22</v>
      </c>
      <c r="K58" s="1">
        <v>84</v>
      </c>
      <c r="L58" s="1"/>
      <c r="M58" s="1" t="s">
        <v>99</v>
      </c>
      <c r="N58" s="1" t="s">
        <v>100</v>
      </c>
      <c r="O58" s="1">
        <v>1</v>
      </c>
      <c r="P58" s="1" t="s">
        <v>144</v>
      </c>
      <c r="Q58" s="1" t="s">
        <v>349</v>
      </c>
      <c r="R58" s="1">
        <v>1</v>
      </c>
      <c r="S58" s="1"/>
      <c r="T58" s="1"/>
      <c r="U58" s="1">
        <v>0</v>
      </c>
    </row>
    <row r="59" spans="9:21" x14ac:dyDescent="0.25">
      <c r="I59" s="1"/>
      <c r="J59" s="1">
        <v>22</v>
      </c>
      <c r="K59" s="1">
        <v>84</v>
      </c>
      <c r="L59" s="1"/>
      <c r="M59" s="1" t="s">
        <v>302</v>
      </c>
      <c r="N59" s="1" t="s">
        <v>303</v>
      </c>
      <c r="O59" s="1">
        <v>1</v>
      </c>
      <c r="P59" s="1" t="s">
        <v>118</v>
      </c>
      <c r="Q59" s="1" t="s">
        <v>119</v>
      </c>
      <c r="R59" s="1">
        <v>1</v>
      </c>
      <c r="S59" s="1"/>
      <c r="T59" s="1"/>
      <c r="U59" s="1">
        <v>0</v>
      </c>
    </row>
    <row r="60" spans="9:21" x14ac:dyDescent="0.25">
      <c r="I60" s="1"/>
      <c r="J60" s="1">
        <v>22</v>
      </c>
      <c r="K60" s="1">
        <v>84</v>
      </c>
      <c r="L60" s="1"/>
      <c r="M60" s="1"/>
      <c r="N60" s="1"/>
      <c r="O60" s="1">
        <v>0</v>
      </c>
      <c r="P60" s="1" t="s">
        <v>350</v>
      </c>
      <c r="Q60" s="1" t="s">
        <v>351</v>
      </c>
      <c r="R60" s="1">
        <v>1</v>
      </c>
      <c r="S60" s="1"/>
      <c r="T60" s="1"/>
      <c r="U60" s="1">
        <v>0</v>
      </c>
    </row>
    <row r="61" spans="9:21" x14ac:dyDescent="0.25">
      <c r="I61" s="1"/>
      <c r="J61" s="1">
        <v>22</v>
      </c>
      <c r="K61" s="1">
        <v>84</v>
      </c>
      <c r="L61" s="1"/>
      <c r="M61" s="1"/>
      <c r="N61" s="1"/>
      <c r="O61" s="1">
        <v>0</v>
      </c>
      <c r="P61" s="1" t="s">
        <v>352</v>
      </c>
      <c r="Q61" s="1" t="s">
        <v>353</v>
      </c>
      <c r="R61" s="1">
        <v>1</v>
      </c>
      <c r="S61" s="1"/>
      <c r="T61" s="1"/>
      <c r="U61" s="1">
        <v>0</v>
      </c>
    </row>
    <row r="62" spans="9:21" x14ac:dyDescent="0.25">
      <c r="I62" s="1"/>
      <c r="J62" s="1">
        <v>22</v>
      </c>
      <c r="K62" s="1">
        <v>84</v>
      </c>
      <c r="L62" s="1"/>
      <c r="M62" s="1"/>
      <c r="N62" s="1"/>
      <c r="O62" s="1">
        <v>0</v>
      </c>
      <c r="P62" s="1" t="s">
        <v>152</v>
      </c>
      <c r="Q62" s="1" t="s">
        <v>354</v>
      </c>
      <c r="R62" s="1">
        <v>1</v>
      </c>
      <c r="S62" s="1"/>
      <c r="T62" s="1"/>
      <c r="U62" s="1">
        <v>0</v>
      </c>
    </row>
    <row r="63" spans="9:21" x14ac:dyDescent="0.25">
      <c r="I63" s="1"/>
      <c r="J63" s="1">
        <v>22</v>
      </c>
      <c r="K63" s="1">
        <v>84</v>
      </c>
      <c r="L63" s="1"/>
      <c r="M63" s="1"/>
      <c r="N63" s="1"/>
      <c r="O63" s="1">
        <v>0</v>
      </c>
      <c r="P63" s="1" t="s">
        <v>355</v>
      </c>
      <c r="Q63" s="1" t="s">
        <v>356</v>
      </c>
      <c r="R63" s="1">
        <v>1</v>
      </c>
      <c r="S63" s="1"/>
      <c r="T63" s="1"/>
      <c r="U63" s="1">
        <v>0</v>
      </c>
    </row>
    <row r="64" spans="9:21" x14ac:dyDescent="0.25">
      <c r="I64" s="1"/>
      <c r="J64" s="1">
        <v>22</v>
      </c>
      <c r="K64" s="1">
        <v>84</v>
      </c>
      <c r="L64" s="1"/>
      <c r="M64" s="1"/>
      <c r="N64" s="1"/>
      <c r="O64" s="1">
        <v>0</v>
      </c>
      <c r="P64" s="1" t="s">
        <v>357</v>
      </c>
      <c r="Q64" s="1" t="s">
        <v>358</v>
      </c>
      <c r="R64" s="1">
        <v>1</v>
      </c>
      <c r="S64" s="1"/>
      <c r="T64" s="1"/>
      <c r="U64" s="1">
        <v>0</v>
      </c>
    </row>
    <row r="65" spans="9:21" x14ac:dyDescent="0.25">
      <c r="I65" s="1"/>
      <c r="J65" s="1">
        <v>22</v>
      </c>
      <c r="K65" s="1">
        <v>84</v>
      </c>
      <c r="L65" s="1"/>
      <c r="M65" s="1"/>
      <c r="N65" s="1"/>
      <c r="O65" s="1">
        <v>0</v>
      </c>
      <c r="P65" s="1" t="s">
        <v>359</v>
      </c>
      <c r="Q65" s="1" t="s">
        <v>360</v>
      </c>
      <c r="R65" s="1">
        <v>1</v>
      </c>
      <c r="S65" s="1"/>
      <c r="T65" s="1"/>
      <c r="U65" s="1">
        <v>0</v>
      </c>
    </row>
    <row r="66" spans="9:21" x14ac:dyDescent="0.25">
      <c r="I66" s="1"/>
      <c r="J66" s="1">
        <v>22</v>
      </c>
      <c r="K66" s="1">
        <v>84</v>
      </c>
      <c r="L66" s="1"/>
      <c r="M66" s="1"/>
      <c r="N66" s="1"/>
      <c r="O66" s="1">
        <v>0</v>
      </c>
      <c r="P66" s="1" t="s">
        <v>361</v>
      </c>
      <c r="Q66" s="1" t="s">
        <v>361</v>
      </c>
      <c r="R66" s="1">
        <v>1</v>
      </c>
      <c r="S66" s="1"/>
      <c r="T66" s="1"/>
      <c r="U66" s="1">
        <v>0</v>
      </c>
    </row>
    <row r="67" spans="9:21" x14ac:dyDescent="0.25">
      <c r="I67" s="1"/>
      <c r="J67" s="1">
        <v>22</v>
      </c>
      <c r="K67" s="1">
        <v>84</v>
      </c>
      <c r="L67" s="1"/>
      <c r="M67" s="1"/>
      <c r="N67" s="1"/>
      <c r="O67" s="1">
        <v>0</v>
      </c>
      <c r="P67" s="1" t="s">
        <v>362</v>
      </c>
      <c r="Q67" s="1" t="s">
        <v>363</v>
      </c>
      <c r="R67" s="1">
        <v>2</v>
      </c>
      <c r="S67" s="1"/>
      <c r="T67" s="1"/>
      <c r="U67" s="1">
        <v>0</v>
      </c>
    </row>
    <row r="68" spans="9:21" x14ac:dyDescent="0.25">
      <c r="I68" s="1"/>
      <c r="J68" s="1">
        <v>22</v>
      </c>
      <c r="K68" s="1">
        <v>84</v>
      </c>
      <c r="L68" s="1"/>
      <c r="M68" s="1"/>
      <c r="N68" s="1"/>
      <c r="O68" s="1">
        <v>0</v>
      </c>
      <c r="P68" s="1" t="s">
        <v>191</v>
      </c>
      <c r="Q68" s="1" t="s">
        <v>364</v>
      </c>
      <c r="R68" s="1">
        <v>1</v>
      </c>
      <c r="S68" s="1"/>
      <c r="T68" s="1"/>
      <c r="U68" s="1">
        <v>0</v>
      </c>
    </row>
    <row r="69" spans="9:21" x14ac:dyDescent="0.25">
      <c r="I69" s="1"/>
      <c r="J69" s="1">
        <v>22</v>
      </c>
      <c r="K69" s="1">
        <v>84</v>
      </c>
      <c r="L69" s="1"/>
      <c r="M69" s="1"/>
      <c r="N69" s="1"/>
      <c r="O69" s="1">
        <v>0</v>
      </c>
      <c r="P69" s="1" t="s">
        <v>161</v>
      </c>
      <c r="Q69" s="1" t="s">
        <v>365</v>
      </c>
      <c r="R69" s="1">
        <v>1</v>
      </c>
      <c r="S69" s="1"/>
      <c r="T69" s="1"/>
      <c r="U69" s="1">
        <v>0</v>
      </c>
    </row>
    <row r="70" spans="9:21" x14ac:dyDescent="0.25">
      <c r="I70" s="1"/>
      <c r="J70" s="1">
        <v>22</v>
      </c>
      <c r="K70" s="1">
        <v>84</v>
      </c>
      <c r="L70" s="1"/>
      <c r="M70" s="1"/>
      <c r="N70" s="1"/>
      <c r="O70" s="1">
        <v>0</v>
      </c>
      <c r="P70" s="1" t="s">
        <v>366</v>
      </c>
      <c r="Q70" s="1" t="s">
        <v>367</v>
      </c>
      <c r="R70" s="1">
        <v>1</v>
      </c>
      <c r="S70" s="1"/>
      <c r="T70" s="1"/>
      <c r="U70" s="1">
        <v>0</v>
      </c>
    </row>
    <row r="71" spans="9:21" x14ac:dyDescent="0.25">
      <c r="I71" s="1"/>
      <c r="J71" s="1">
        <v>22</v>
      </c>
      <c r="K71" s="1">
        <v>84</v>
      </c>
      <c r="L71" s="1"/>
      <c r="M71" s="1"/>
      <c r="N71" s="1"/>
      <c r="O71" s="1">
        <v>0</v>
      </c>
      <c r="P71" s="1" t="s">
        <v>164</v>
      </c>
      <c r="Q71" s="1" t="s">
        <v>368</v>
      </c>
      <c r="R71" s="1">
        <v>1</v>
      </c>
      <c r="S71" s="1"/>
      <c r="T71" s="1"/>
      <c r="U71" s="1">
        <v>0</v>
      </c>
    </row>
    <row r="72" spans="9:21" x14ac:dyDescent="0.25">
      <c r="I72" s="1"/>
      <c r="J72" s="1">
        <v>22</v>
      </c>
      <c r="K72" s="1">
        <v>84</v>
      </c>
      <c r="L72" s="1"/>
      <c r="M72" s="1"/>
      <c r="N72" s="1"/>
      <c r="O72" s="1">
        <v>0</v>
      </c>
      <c r="P72" s="1" t="s">
        <v>166</v>
      </c>
      <c r="Q72" s="1" t="s">
        <v>167</v>
      </c>
      <c r="R72" s="1">
        <v>1</v>
      </c>
      <c r="S72" s="1"/>
      <c r="T72" s="1"/>
      <c r="U72" s="1">
        <v>0</v>
      </c>
    </row>
    <row r="73" spans="9:21" x14ac:dyDescent="0.25">
      <c r="I73" s="1"/>
      <c r="J73" s="1">
        <v>22</v>
      </c>
      <c r="K73" s="1">
        <v>84</v>
      </c>
      <c r="L73" s="1"/>
      <c r="M73" s="1"/>
      <c r="N73" s="1"/>
      <c r="O73" s="1">
        <v>0</v>
      </c>
      <c r="P73" s="1" t="s">
        <v>168</v>
      </c>
      <c r="Q73" s="1" t="s">
        <v>369</v>
      </c>
      <c r="R73" s="1">
        <v>1</v>
      </c>
      <c r="S73" s="1"/>
      <c r="T73" s="1"/>
      <c r="U73" s="1">
        <v>0</v>
      </c>
    </row>
    <row r="74" spans="9:21" x14ac:dyDescent="0.25">
      <c r="I74" s="1"/>
      <c r="J74" s="1">
        <v>22</v>
      </c>
      <c r="K74" s="1">
        <v>84</v>
      </c>
      <c r="L74" s="1"/>
      <c r="M74" s="1"/>
      <c r="N74" s="1"/>
      <c r="O74" s="1">
        <v>0</v>
      </c>
      <c r="P74" s="1" t="s">
        <v>168</v>
      </c>
      <c r="Q74" s="1" t="s">
        <v>369</v>
      </c>
      <c r="R74" s="1">
        <v>1</v>
      </c>
      <c r="S74" s="1"/>
      <c r="T74" s="1"/>
      <c r="U74" s="1">
        <v>0</v>
      </c>
    </row>
    <row r="75" spans="9:21" x14ac:dyDescent="0.25">
      <c r="I75" s="1"/>
      <c r="J75" s="1">
        <v>22</v>
      </c>
      <c r="K75" s="1">
        <v>84</v>
      </c>
      <c r="L75" s="1"/>
      <c r="M75" s="1"/>
      <c r="N75" s="1"/>
      <c r="O75" s="1">
        <v>0</v>
      </c>
      <c r="P75" s="1" t="s">
        <v>319</v>
      </c>
      <c r="Q75" s="1" t="s">
        <v>320</v>
      </c>
      <c r="R75" s="1">
        <v>1</v>
      </c>
      <c r="S75" s="1"/>
      <c r="T75" s="1"/>
      <c r="U75" s="1">
        <v>0</v>
      </c>
    </row>
    <row r="76" spans="9:21" x14ac:dyDescent="0.25">
      <c r="I76" s="1"/>
      <c r="J76" s="1">
        <v>22</v>
      </c>
      <c r="K76" s="1">
        <v>84</v>
      </c>
      <c r="L76" s="1"/>
      <c r="M76" s="1"/>
      <c r="N76" s="1"/>
      <c r="O76" s="1">
        <v>0</v>
      </c>
      <c r="P76" s="1" t="s">
        <v>319</v>
      </c>
      <c r="Q76" s="1" t="s">
        <v>320</v>
      </c>
      <c r="R76" s="1">
        <v>1</v>
      </c>
      <c r="S76" s="1"/>
      <c r="T76" s="1"/>
      <c r="U76" s="1">
        <v>0</v>
      </c>
    </row>
    <row r="77" spans="9:21" x14ac:dyDescent="0.25">
      <c r="I77" s="1"/>
      <c r="J77" s="1">
        <v>22</v>
      </c>
      <c r="K77" s="1">
        <v>84</v>
      </c>
      <c r="L77" s="1"/>
      <c r="M77" s="1"/>
      <c r="N77" s="1"/>
      <c r="O77" s="1">
        <v>0</v>
      </c>
      <c r="P77" s="1" t="s">
        <v>173</v>
      </c>
      <c r="Q77" s="1" t="s">
        <v>174</v>
      </c>
      <c r="R77" s="1">
        <v>1</v>
      </c>
      <c r="S77" s="1"/>
      <c r="T77" s="1"/>
      <c r="U77" s="1">
        <v>0</v>
      </c>
    </row>
    <row r="78" spans="9:21" x14ac:dyDescent="0.25">
      <c r="I78" s="1"/>
      <c r="J78" s="1">
        <v>22</v>
      </c>
      <c r="K78" s="1">
        <v>84</v>
      </c>
      <c r="L78" s="1"/>
      <c r="M78" s="1"/>
      <c r="N78" s="1"/>
      <c r="O78" s="1">
        <v>0</v>
      </c>
      <c r="P78" s="1" t="s">
        <v>175</v>
      </c>
      <c r="Q78" s="1" t="s">
        <v>176</v>
      </c>
      <c r="R78" s="1">
        <v>1</v>
      </c>
      <c r="S78" s="1"/>
      <c r="T78" s="1"/>
      <c r="U78" s="1">
        <v>0</v>
      </c>
    </row>
    <row r="79" spans="9:21" x14ac:dyDescent="0.25">
      <c r="I79" s="1"/>
      <c r="J79" s="1">
        <v>22</v>
      </c>
      <c r="K79" s="1">
        <v>84</v>
      </c>
      <c r="L79" s="1"/>
      <c r="M79" s="1"/>
      <c r="N79" s="1"/>
      <c r="O79" s="1">
        <v>0</v>
      </c>
      <c r="P79" s="1" t="s">
        <v>370</v>
      </c>
      <c r="Q79" s="1" t="s">
        <v>370</v>
      </c>
      <c r="R79" s="1">
        <v>1</v>
      </c>
      <c r="S79" s="1"/>
      <c r="T79" s="1"/>
      <c r="U79" s="1">
        <v>0</v>
      </c>
    </row>
    <row r="80" spans="9:21" x14ac:dyDescent="0.25">
      <c r="I80" s="1"/>
      <c r="J80" s="1">
        <v>22</v>
      </c>
      <c r="K80" s="1">
        <v>84</v>
      </c>
      <c r="L80" s="1"/>
      <c r="M80" s="1"/>
      <c r="N80" s="1"/>
      <c r="O80" s="1">
        <v>0</v>
      </c>
      <c r="P80" s="1" t="s">
        <v>24</v>
      </c>
      <c r="Q80" s="1" t="s">
        <v>25</v>
      </c>
      <c r="R80" s="1">
        <v>1</v>
      </c>
      <c r="S80" s="1"/>
      <c r="T80" s="1"/>
      <c r="U80" s="1">
        <v>0</v>
      </c>
    </row>
    <row r="81" spans="9:21" x14ac:dyDescent="0.25">
      <c r="I81" s="1"/>
      <c r="J81" s="1">
        <v>22</v>
      </c>
      <c r="K81" s="1">
        <v>84</v>
      </c>
      <c r="L81" s="1"/>
      <c r="M81" s="1"/>
      <c r="N81" s="1"/>
      <c r="O81" s="1">
        <v>0</v>
      </c>
      <c r="P81" s="1" t="s">
        <v>186</v>
      </c>
      <c r="Q81" s="1" t="s">
        <v>186</v>
      </c>
      <c r="R81" s="1">
        <v>1</v>
      </c>
      <c r="S81" s="1"/>
      <c r="T81" s="1"/>
      <c r="U81" s="1">
        <v>0</v>
      </c>
    </row>
    <row r="82" spans="9:21" x14ac:dyDescent="0.25">
      <c r="I82" s="1"/>
      <c r="J82" s="1">
        <v>22</v>
      </c>
      <c r="K82" s="1">
        <v>84</v>
      </c>
      <c r="L82" s="1"/>
      <c r="M82" s="1"/>
      <c r="N82" s="1"/>
      <c r="O82" s="1">
        <v>0</v>
      </c>
      <c r="P82" s="1" t="s">
        <v>371</v>
      </c>
      <c r="Q82" s="1" t="s">
        <v>371</v>
      </c>
      <c r="R82" s="1">
        <v>1</v>
      </c>
      <c r="S82" s="1"/>
      <c r="T82" s="1"/>
      <c r="U82" s="1">
        <v>0</v>
      </c>
    </row>
    <row r="83" spans="9:21" x14ac:dyDescent="0.25">
      <c r="I83" s="1"/>
      <c r="J83" s="1">
        <v>22</v>
      </c>
      <c r="K83" s="1">
        <v>84</v>
      </c>
      <c r="L83" s="1"/>
      <c r="M83" s="1"/>
      <c r="N83" s="1"/>
      <c r="O83" s="1">
        <v>0</v>
      </c>
      <c r="P83" s="1" t="s">
        <v>187</v>
      </c>
      <c r="Q83" s="1" t="s">
        <v>188</v>
      </c>
      <c r="R83" s="1">
        <v>1</v>
      </c>
      <c r="S83" s="1"/>
      <c r="T83" s="1"/>
      <c r="U83" s="1">
        <v>0</v>
      </c>
    </row>
    <row r="84" spans="9:21" x14ac:dyDescent="0.25">
      <c r="I84" s="1"/>
      <c r="J84" s="1">
        <v>22</v>
      </c>
      <c r="K84" s="1">
        <v>84</v>
      </c>
      <c r="L84" s="1"/>
      <c r="M84" s="1"/>
      <c r="N84" s="1"/>
      <c r="O84" s="1">
        <v>0</v>
      </c>
      <c r="P84" s="1" t="s">
        <v>372</v>
      </c>
      <c r="Q84" s="1" t="s">
        <v>373</v>
      </c>
      <c r="R84" s="1">
        <v>1</v>
      </c>
      <c r="S84" s="1"/>
      <c r="T84" s="1"/>
      <c r="U84" s="1">
        <v>0</v>
      </c>
    </row>
    <row r="85" spans="9:21" x14ac:dyDescent="0.25">
      <c r="I85" s="1"/>
      <c r="J85" s="1">
        <v>22</v>
      </c>
      <c r="K85" s="1">
        <v>84</v>
      </c>
      <c r="L85" s="1"/>
      <c r="M85" s="1"/>
      <c r="N85" s="1"/>
      <c r="O85" s="1">
        <v>0</v>
      </c>
      <c r="P85" s="1" t="s">
        <v>325</v>
      </c>
      <c r="Q85" s="1" t="s">
        <v>326</v>
      </c>
      <c r="R85" s="1">
        <v>1</v>
      </c>
      <c r="S85" s="1"/>
      <c r="T85" s="1"/>
      <c r="U85" s="1">
        <v>0</v>
      </c>
    </row>
    <row r="86" spans="9:21" x14ac:dyDescent="0.25">
      <c r="I86" s="1"/>
      <c r="J86" s="1">
        <v>22</v>
      </c>
      <c r="K86" s="1">
        <v>84</v>
      </c>
      <c r="L86" s="1"/>
      <c r="M86" s="1"/>
      <c r="N86" s="1"/>
      <c r="O86" s="1">
        <v>0</v>
      </c>
      <c r="P86" s="1" t="s">
        <v>193</v>
      </c>
      <c r="Q86" s="1" t="s">
        <v>374</v>
      </c>
      <c r="R86" s="1">
        <v>1</v>
      </c>
      <c r="S86" s="1"/>
      <c r="T86" s="1"/>
      <c r="U86" s="1">
        <v>0</v>
      </c>
    </row>
    <row r="87" spans="9:21" x14ac:dyDescent="0.25">
      <c r="I87" s="1"/>
      <c r="J87" s="1">
        <v>22</v>
      </c>
      <c r="K87" s="1">
        <v>84</v>
      </c>
      <c r="L87" s="1"/>
      <c r="M87" s="1"/>
      <c r="N87" s="1"/>
      <c r="O87" s="1">
        <v>0</v>
      </c>
      <c r="P87" s="1" t="s">
        <v>194</v>
      </c>
      <c r="Q87" s="1" t="s">
        <v>375</v>
      </c>
      <c r="R87" s="1">
        <v>1</v>
      </c>
      <c r="S87" s="1"/>
      <c r="T87" s="1"/>
      <c r="U87" s="1">
        <v>0</v>
      </c>
    </row>
    <row r="88" spans="9:21" x14ac:dyDescent="0.25">
      <c r="I88" s="1"/>
      <c r="J88" s="1">
        <v>22</v>
      </c>
      <c r="K88" s="1">
        <v>84</v>
      </c>
      <c r="L88" s="1"/>
      <c r="M88" s="1"/>
      <c r="N88" s="1"/>
      <c r="O88" s="1">
        <v>0</v>
      </c>
      <c r="P88" s="1" t="s">
        <v>232</v>
      </c>
      <c r="Q88" s="1" t="s">
        <v>376</v>
      </c>
      <c r="R88" s="1">
        <v>1</v>
      </c>
      <c r="S88" s="1"/>
      <c r="T88" s="1"/>
      <c r="U88" s="1">
        <v>0</v>
      </c>
    </row>
    <row r="89" spans="9:21" x14ac:dyDescent="0.25">
      <c r="I89" s="1"/>
      <c r="J89" s="1">
        <v>22</v>
      </c>
      <c r="K89" s="1">
        <v>84</v>
      </c>
      <c r="L89" s="1"/>
      <c r="M89" s="1"/>
      <c r="N89" s="1"/>
      <c r="O89" s="1">
        <v>0</v>
      </c>
      <c r="P89" s="1" t="s">
        <v>377</v>
      </c>
      <c r="Q89" s="1" t="s">
        <v>378</v>
      </c>
      <c r="R89" s="1">
        <v>1</v>
      </c>
      <c r="S89" s="1"/>
      <c r="T89" s="1"/>
      <c r="U89" s="1">
        <v>0</v>
      </c>
    </row>
    <row r="90" spans="9:21" x14ac:dyDescent="0.25">
      <c r="I90" s="1"/>
      <c r="J90" s="1">
        <v>22</v>
      </c>
      <c r="K90" s="1">
        <v>84</v>
      </c>
      <c r="L90" s="1"/>
      <c r="M90" s="1"/>
      <c r="N90" s="1"/>
      <c r="O90" s="1">
        <v>0</v>
      </c>
      <c r="P90" s="1" t="s">
        <v>379</v>
      </c>
      <c r="Q90" s="1" t="s">
        <v>380</v>
      </c>
      <c r="R90" s="1">
        <v>1</v>
      </c>
      <c r="S90" s="1"/>
      <c r="T90" s="1"/>
      <c r="U90" s="1">
        <v>0</v>
      </c>
    </row>
    <row r="91" spans="9:21" x14ac:dyDescent="0.25">
      <c r="I91" s="1"/>
      <c r="J91" s="1">
        <v>22</v>
      </c>
      <c r="K91" s="1">
        <v>84</v>
      </c>
      <c r="L91" s="1"/>
      <c r="M91" s="1"/>
      <c r="N91" s="1"/>
      <c r="O91" s="1">
        <v>0</v>
      </c>
      <c r="P91" s="1" t="s">
        <v>196</v>
      </c>
      <c r="Q91" s="1" t="s">
        <v>381</v>
      </c>
      <c r="R91" s="1">
        <v>2</v>
      </c>
      <c r="S91" s="1"/>
      <c r="T91" s="1"/>
      <c r="U91" s="1">
        <v>0</v>
      </c>
    </row>
    <row r="92" spans="9:21" x14ac:dyDescent="0.25">
      <c r="I92" s="1"/>
      <c r="J92" s="1">
        <v>22</v>
      </c>
      <c r="K92" s="1">
        <v>84</v>
      </c>
      <c r="L92" s="1"/>
      <c r="M92" s="1"/>
      <c r="N92" s="1"/>
      <c r="O92" s="1">
        <v>0</v>
      </c>
      <c r="P92" s="1" t="s">
        <v>198</v>
      </c>
      <c r="Q92" s="1" t="s">
        <v>382</v>
      </c>
      <c r="R92" s="1">
        <v>1</v>
      </c>
      <c r="S92" s="1"/>
      <c r="T92" s="1"/>
      <c r="U92" s="1">
        <v>0</v>
      </c>
    </row>
    <row r="93" spans="9:21" x14ac:dyDescent="0.25">
      <c r="I93" s="1"/>
      <c r="J93" s="1">
        <v>22</v>
      </c>
      <c r="K93" s="1">
        <v>84</v>
      </c>
      <c r="L93" s="1"/>
      <c r="M93" s="1"/>
      <c r="N93" s="1"/>
      <c r="O93" s="1">
        <v>0</v>
      </c>
      <c r="P93" s="1" t="s">
        <v>201</v>
      </c>
      <c r="Q93" s="1" t="s">
        <v>201</v>
      </c>
      <c r="R93" s="1">
        <v>1</v>
      </c>
      <c r="S93" s="1"/>
      <c r="T93" s="1"/>
      <c r="U93" s="1">
        <v>0</v>
      </c>
    </row>
    <row r="94" spans="9:21" x14ac:dyDescent="0.25">
      <c r="I94" s="1"/>
      <c r="J94" s="1">
        <v>22</v>
      </c>
      <c r="K94" s="1">
        <v>84</v>
      </c>
      <c r="L94" s="1"/>
      <c r="M94" s="1"/>
      <c r="N94" s="1"/>
      <c r="O94" s="1">
        <v>0</v>
      </c>
      <c r="P94" s="1" t="s">
        <v>201</v>
      </c>
      <c r="Q94" s="1" t="s">
        <v>201</v>
      </c>
      <c r="R94" s="1">
        <v>1</v>
      </c>
      <c r="S94" s="1"/>
      <c r="T94" s="1"/>
      <c r="U94" s="1">
        <v>0</v>
      </c>
    </row>
    <row r="95" spans="9:21" x14ac:dyDescent="0.25">
      <c r="I95" s="1"/>
      <c r="J95" s="1">
        <v>22</v>
      </c>
      <c r="K95" s="1">
        <v>84</v>
      </c>
      <c r="L95" s="1"/>
      <c r="M95" s="1"/>
      <c r="N95" s="1"/>
      <c r="O95" s="1">
        <v>0</v>
      </c>
      <c r="P95" s="1" t="s">
        <v>202</v>
      </c>
      <c r="Q95" s="1" t="s">
        <v>203</v>
      </c>
      <c r="R95" s="1">
        <v>1</v>
      </c>
      <c r="S95" s="1"/>
      <c r="T95" s="1"/>
      <c r="U95" s="1">
        <v>0</v>
      </c>
    </row>
    <row r="96" spans="9:21" x14ac:dyDescent="0.25">
      <c r="I96" s="1" t="s">
        <v>209</v>
      </c>
      <c r="J96" s="1"/>
      <c r="K96" s="1">
        <v>4</v>
      </c>
      <c r="L96" s="1"/>
      <c r="M96" s="1"/>
      <c r="N96" s="1"/>
      <c r="O96" s="1">
        <v>0</v>
      </c>
      <c r="P96" s="1" t="s">
        <v>403</v>
      </c>
      <c r="Q96" s="1" t="s">
        <v>404</v>
      </c>
      <c r="R96" s="1">
        <v>1</v>
      </c>
      <c r="S96" s="1"/>
      <c r="T96" s="1"/>
      <c r="U96" s="1">
        <v>0</v>
      </c>
    </row>
    <row r="97" spans="9:21" x14ac:dyDescent="0.25">
      <c r="I97" s="1"/>
      <c r="J97" s="1"/>
      <c r="K97" s="1">
        <v>4</v>
      </c>
      <c r="L97" s="1"/>
      <c r="M97" s="1"/>
      <c r="N97" s="1"/>
      <c r="O97" s="1">
        <v>0</v>
      </c>
      <c r="P97" s="1" t="s">
        <v>410</v>
      </c>
      <c r="Q97" s="1" t="s">
        <v>411</v>
      </c>
      <c r="R97" s="1">
        <v>1</v>
      </c>
      <c r="S97" s="1"/>
      <c r="T97" s="1"/>
      <c r="U97" s="1">
        <v>0</v>
      </c>
    </row>
    <row r="98" spans="9:21" x14ac:dyDescent="0.25">
      <c r="I98" s="1"/>
      <c r="J98" s="1"/>
      <c r="K98" s="1">
        <v>4</v>
      </c>
      <c r="L98" s="1"/>
      <c r="M98" s="1"/>
      <c r="N98" s="1"/>
      <c r="O98" s="1">
        <v>0</v>
      </c>
      <c r="P98" s="1" t="s">
        <v>298</v>
      </c>
      <c r="Q98" s="1" t="s">
        <v>299</v>
      </c>
      <c r="R98" s="1">
        <v>1</v>
      </c>
      <c r="S98" s="1"/>
      <c r="T98" s="1"/>
      <c r="U98" s="1">
        <v>0</v>
      </c>
    </row>
    <row r="99" spans="9:21" x14ac:dyDescent="0.25">
      <c r="I99" s="1"/>
      <c r="J99" s="1"/>
      <c r="K99" s="1">
        <v>4</v>
      </c>
      <c r="L99" s="1"/>
      <c r="M99" s="1"/>
      <c r="N99" s="1"/>
      <c r="O99" s="1">
        <v>0</v>
      </c>
      <c r="P99" s="1" t="s">
        <v>121</v>
      </c>
      <c r="Q99" s="1" t="s">
        <v>407</v>
      </c>
      <c r="R99" s="1">
        <v>1</v>
      </c>
      <c r="S99" s="1"/>
      <c r="T99" s="1"/>
      <c r="U99" s="1">
        <v>0</v>
      </c>
    </row>
    <row r="100" spans="9:21" x14ac:dyDescent="0.25">
      <c r="I100" s="1" t="s">
        <v>235</v>
      </c>
      <c r="J100" s="1"/>
      <c r="K100" s="1"/>
      <c r="L100" s="1">
        <v>53</v>
      </c>
      <c r="M100" s="1"/>
      <c r="N100" s="1"/>
      <c r="O100" s="1">
        <v>0</v>
      </c>
      <c r="P100" s="1"/>
      <c r="Q100" s="1"/>
      <c r="R100" s="1">
        <v>0</v>
      </c>
      <c r="S100" s="1" t="s">
        <v>237</v>
      </c>
      <c r="T100" s="1" t="s">
        <v>412</v>
      </c>
      <c r="U100" s="1">
        <v>9</v>
      </c>
    </row>
    <row r="101" spans="9:21" x14ac:dyDescent="0.25">
      <c r="I101" s="1"/>
      <c r="J101" s="1"/>
      <c r="K101" s="1"/>
      <c r="L101" s="1">
        <v>53</v>
      </c>
      <c r="M101" s="1"/>
      <c r="N101" s="1"/>
      <c r="O101" s="1">
        <v>0</v>
      </c>
      <c r="P101" s="1"/>
      <c r="Q101" s="1"/>
      <c r="R101" s="1">
        <v>0</v>
      </c>
      <c r="S101" s="1" t="s">
        <v>413</v>
      </c>
      <c r="T101" s="1" t="s">
        <v>414</v>
      </c>
      <c r="U101" s="1">
        <v>1</v>
      </c>
    </row>
    <row r="102" spans="9:21" x14ac:dyDescent="0.25">
      <c r="I102" s="1"/>
      <c r="J102" s="1"/>
      <c r="K102" s="1"/>
      <c r="L102" s="1">
        <v>53</v>
      </c>
      <c r="M102" s="1"/>
      <c r="N102" s="1"/>
      <c r="O102" s="1">
        <v>0</v>
      </c>
      <c r="P102" s="1"/>
      <c r="Q102" s="1"/>
      <c r="R102" s="1">
        <v>0</v>
      </c>
      <c r="S102" s="1" t="s">
        <v>240</v>
      </c>
      <c r="T102" s="1" t="s">
        <v>415</v>
      </c>
      <c r="U102" s="1">
        <v>1</v>
      </c>
    </row>
    <row r="103" spans="9:21" x14ac:dyDescent="0.25">
      <c r="I103" s="1"/>
      <c r="J103" s="1"/>
      <c r="K103" s="1"/>
      <c r="L103" s="1">
        <v>53</v>
      </c>
      <c r="M103" s="1"/>
      <c r="N103" s="1"/>
      <c r="O103" s="1">
        <v>0</v>
      </c>
      <c r="P103" s="1"/>
      <c r="Q103" s="1"/>
      <c r="R103" s="1">
        <v>0</v>
      </c>
      <c r="S103" s="1" t="s">
        <v>285</v>
      </c>
      <c r="T103" s="1" t="s">
        <v>286</v>
      </c>
      <c r="U103" s="1">
        <v>1</v>
      </c>
    </row>
    <row r="104" spans="9:21" x14ac:dyDescent="0.25">
      <c r="I104" s="1"/>
      <c r="J104" s="1"/>
      <c r="K104" s="1"/>
      <c r="L104" s="1">
        <v>53</v>
      </c>
      <c r="M104" s="1"/>
      <c r="N104" s="1"/>
      <c r="O104" s="1">
        <v>0</v>
      </c>
      <c r="P104" s="1"/>
      <c r="Q104" s="1"/>
      <c r="R104" s="1">
        <v>0</v>
      </c>
      <c r="S104" s="1" t="s">
        <v>242</v>
      </c>
      <c r="T104" s="1" t="s">
        <v>243</v>
      </c>
      <c r="U104" s="1">
        <v>1</v>
      </c>
    </row>
    <row r="105" spans="9:21" x14ac:dyDescent="0.25">
      <c r="I105" s="1"/>
      <c r="J105" s="1"/>
      <c r="K105" s="1"/>
      <c r="L105" s="1">
        <v>53</v>
      </c>
      <c r="M105" s="1"/>
      <c r="N105" s="1"/>
      <c r="O105" s="1">
        <v>0</v>
      </c>
      <c r="P105" s="1"/>
      <c r="Q105" s="1"/>
      <c r="R105" s="1">
        <v>0</v>
      </c>
      <c r="S105" s="1" t="s">
        <v>236</v>
      </c>
      <c r="T105" s="1" t="s">
        <v>236</v>
      </c>
      <c r="U105" s="1">
        <v>14</v>
      </c>
    </row>
    <row r="106" spans="9:21" x14ac:dyDescent="0.25">
      <c r="I106" s="1"/>
      <c r="J106" s="1"/>
      <c r="K106" s="1"/>
      <c r="L106" s="1">
        <v>53</v>
      </c>
      <c r="M106" s="1"/>
      <c r="N106" s="1"/>
      <c r="O106" s="1">
        <v>0</v>
      </c>
      <c r="P106" s="1"/>
      <c r="Q106" s="1"/>
      <c r="R106" s="1">
        <v>0</v>
      </c>
      <c r="S106" s="1" t="s">
        <v>416</v>
      </c>
      <c r="T106" s="1" t="s">
        <v>417</v>
      </c>
      <c r="U106" s="1">
        <v>1</v>
      </c>
    </row>
    <row r="107" spans="9:21" x14ac:dyDescent="0.25">
      <c r="I107" s="1"/>
      <c r="J107" s="1"/>
      <c r="K107" s="1"/>
      <c r="L107" s="1">
        <v>53</v>
      </c>
      <c r="M107" s="1"/>
      <c r="N107" s="1"/>
      <c r="O107" s="1">
        <v>0</v>
      </c>
      <c r="P107" s="1"/>
      <c r="Q107" s="1"/>
      <c r="R107" s="1">
        <v>0</v>
      </c>
      <c r="S107" s="1" t="s">
        <v>418</v>
      </c>
      <c r="T107" s="1" t="s">
        <v>419</v>
      </c>
      <c r="U107" s="1">
        <v>1</v>
      </c>
    </row>
    <row r="108" spans="9:21" x14ac:dyDescent="0.25">
      <c r="I108" s="1"/>
      <c r="J108" s="1"/>
      <c r="K108" s="1"/>
      <c r="L108" s="1">
        <v>53</v>
      </c>
      <c r="M108" s="1"/>
      <c r="N108" s="1"/>
      <c r="O108" s="1">
        <v>0</v>
      </c>
      <c r="P108" s="1"/>
      <c r="Q108" s="1"/>
      <c r="R108" s="1">
        <v>0</v>
      </c>
      <c r="S108" s="1" t="s">
        <v>244</v>
      </c>
      <c r="T108" s="1" t="s">
        <v>244</v>
      </c>
      <c r="U108" s="1">
        <v>1</v>
      </c>
    </row>
    <row r="109" spans="9:21" x14ac:dyDescent="0.25">
      <c r="I109" s="1"/>
      <c r="J109" s="1"/>
      <c r="K109" s="1"/>
      <c r="L109" s="1">
        <v>53</v>
      </c>
      <c r="M109" s="1"/>
      <c r="N109" s="1"/>
      <c r="O109" s="1">
        <v>0</v>
      </c>
      <c r="P109" s="1"/>
      <c r="Q109" s="1"/>
      <c r="R109" s="1">
        <v>0</v>
      </c>
      <c r="S109" s="1" t="s">
        <v>64</v>
      </c>
      <c r="T109" s="1" t="s">
        <v>64</v>
      </c>
      <c r="U109" s="1">
        <v>1</v>
      </c>
    </row>
    <row r="110" spans="9:21" x14ac:dyDescent="0.25">
      <c r="I110" s="1"/>
      <c r="J110" s="1"/>
      <c r="K110" s="1"/>
      <c r="L110" s="1">
        <v>53</v>
      </c>
      <c r="M110" s="1"/>
      <c r="N110" s="1"/>
      <c r="O110" s="1">
        <v>0</v>
      </c>
      <c r="P110" s="1"/>
      <c r="Q110" s="1"/>
      <c r="R110" s="1">
        <v>0</v>
      </c>
      <c r="S110" s="1" t="s">
        <v>245</v>
      </c>
      <c r="T110" s="1" t="s">
        <v>246</v>
      </c>
      <c r="U110" s="1">
        <v>1</v>
      </c>
    </row>
    <row r="111" spans="9:21" x14ac:dyDescent="0.25">
      <c r="I111" s="1"/>
      <c r="J111" s="1"/>
      <c r="K111" s="1"/>
      <c r="L111" s="1">
        <v>53</v>
      </c>
      <c r="M111" s="1"/>
      <c r="N111" s="1"/>
      <c r="O111" s="1">
        <v>0</v>
      </c>
      <c r="P111" s="1"/>
      <c r="Q111" s="1"/>
      <c r="R111" s="1">
        <v>0</v>
      </c>
      <c r="S111" s="1" t="s">
        <v>350</v>
      </c>
      <c r="T111" s="1" t="s">
        <v>388</v>
      </c>
      <c r="U111" s="1">
        <v>1</v>
      </c>
    </row>
    <row r="112" spans="9:21" x14ac:dyDescent="0.25">
      <c r="I112" s="1"/>
      <c r="J112" s="1"/>
      <c r="K112" s="1"/>
      <c r="L112" s="1">
        <v>53</v>
      </c>
      <c r="M112" s="1"/>
      <c r="N112" s="1"/>
      <c r="O112" s="1">
        <v>0</v>
      </c>
      <c r="P112" s="1"/>
      <c r="Q112" s="1"/>
      <c r="R112" s="1">
        <v>0</v>
      </c>
      <c r="S112" s="1" t="s">
        <v>350</v>
      </c>
      <c r="T112" s="1" t="s">
        <v>351</v>
      </c>
      <c r="U112" s="1">
        <v>1</v>
      </c>
    </row>
    <row r="113" spans="9:21" x14ac:dyDescent="0.25">
      <c r="I113" s="1"/>
      <c r="J113" s="1"/>
      <c r="K113" s="1"/>
      <c r="L113" s="1">
        <v>53</v>
      </c>
      <c r="M113" s="1"/>
      <c r="N113" s="1"/>
      <c r="O113" s="1">
        <v>0</v>
      </c>
      <c r="P113" s="1"/>
      <c r="Q113" s="1"/>
      <c r="R113" s="1">
        <v>0</v>
      </c>
      <c r="S113" s="1" t="s">
        <v>247</v>
      </c>
      <c r="T113" s="1" t="s">
        <v>248</v>
      </c>
      <c r="U113" s="1">
        <v>1</v>
      </c>
    </row>
    <row r="114" spans="9:21" x14ac:dyDescent="0.25">
      <c r="I114" s="1"/>
      <c r="J114" s="1"/>
      <c r="K114" s="1"/>
      <c r="L114" s="1">
        <v>53</v>
      </c>
      <c r="M114" s="1"/>
      <c r="N114" s="1"/>
      <c r="O114" s="1">
        <v>0</v>
      </c>
      <c r="P114" s="1"/>
      <c r="Q114" s="1"/>
      <c r="R114" s="1">
        <v>0</v>
      </c>
      <c r="S114" s="1" t="s">
        <v>420</v>
      </c>
      <c r="T114" s="1" t="s">
        <v>421</v>
      </c>
      <c r="U114" s="1">
        <v>1</v>
      </c>
    </row>
    <row r="115" spans="9:21" x14ac:dyDescent="0.25">
      <c r="I115" s="1"/>
      <c r="J115" s="1"/>
      <c r="K115" s="1"/>
      <c r="L115" s="1">
        <v>53</v>
      </c>
      <c r="M115" s="1"/>
      <c r="N115" s="1"/>
      <c r="O115" s="1">
        <v>0</v>
      </c>
      <c r="P115" s="1"/>
      <c r="Q115" s="1"/>
      <c r="R115" s="1">
        <v>0</v>
      </c>
      <c r="S115" s="1" t="s">
        <v>251</v>
      </c>
      <c r="T115" s="1" t="s">
        <v>252</v>
      </c>
      <c r="U115" s="1">
        <v>1</v>
      </c>
    </row>
    <row r="116" spans="9:21" x14ac:dyDescent="0.25">
      <c r="I116" s="1"/>
      <c r="J116" s="1"/>
      <c r="K116" s="1"/>
      <c r="L116" s="1">
        <v>53</v>
      </c>
      <c r="M116" s="1"/>
      <c r="N116" s="1"/>
      <c r="O116" s="1">
        <v>0</v>
      </c>
      <c r="P116" s="1"/>
      <c r="Q116" s="1"/>
      <c r="R116" s="1">
        <v>0</v>
      </c>
      <c r="S116" s="1" t="s">
        <v>422</v>
      </c>
      <c r="T116" s="1" t="s">
        <v>423</v>
      </c>
      <c r="U116" s="1">
        <v>1</v>
      </c>
    </row>
    <row r="117" spans="9:21" x14ac:dyDescent="0.25">
      <c r="I117" s="1"/>
      <c r="J117" s="1"/>
      <c r="K117" s="1"/>
      <c r="L117" s="1">
        <v>53</v>
      </c>
      <c r="M117" s="1"/>
      <c r="N117" s="1"/>
      <c r="O117" s="1">
        <v>0</v>
      </c>
      <c r="P117" s="1"/>
      <c r="Q117" s="1"/>
      <c r="R117" s="1">
        <v>0</v>
      </c>
      <c r="S117" s="1" t="s">
        <v>253</v>
      </c>
      <c r="T117" s="1" t="s">
        <v>254</v>
      </c>
      <c r="U117" s="1">
        <v>1</v>
      </c>
    </row>
    <row r="118" spans="9:21" x14ac:dyDescent="0.25">
      <c r="I118" s="1"/>
      <c r="J118" s="1"/>
      <c r="K118" s="1"/>
      <c r="L118" s="1">
        <v>53</v>
      </c>
      <c r="M118" s="1"/>
      <c r="N118" s="1"/>
      <c r="O118" s="1">
        <v>0</v>
      </c>
      <c r="P118" s="1"/>
      <c r="Q118" s="1"/>
      <c r="R118" s="1">
        <v>0</v>
      </c>
      <c r="S118" s="1" t="s">
        <v>257</v>
      </c>
      <c r="T118" s="1" t="s">
        <v>258</v>
      </c>
      <c r="U118" s="1">
        <v>1</v>
      </c>
    </row>
    <row r="119" spans="9:21" x14ac:dyDescent="0.25">
      <c r="I119" s="1"/>
      <c r="J119" s="1"/>
      <c r="K119" s="1"/>
      <c r="L119" s="1">
        <v>53</v>
      </c>
      <c r="M119" s="1"/>
      <c r="N119" s="1"/>
      <c r="O119" s="1">
        <v>0</v>
      </c>
      <c r="P119" s="1"/>
      <c r="Q119" s="1"/>
      <c r="R119" s="1">
        <v>0</v>
      </c>
      <c r="S119" s="1" t="s">
        <v>177</v>
      </c>
      <c r="T119" s="1" t="s">
        <v>398</v>
      </c>
      <c r="U119" s="1">
        <v>1</v>
      </c>
    </row>
    <row r="120" spans="9:21" x14ac:dyDescent="0.25">
      <c r="I120" s="1"/>
      <c r="J120" s="1"/>
      <c r="K120" s="1"/>
      <c r="L120" s="1">
        <v>53</v>
      </c>
      <c r="M120" s="1"/>
      <c r="N120" s="1"/>
      <c r="O120" s="1">
        <v>0</v>
      </c>
      <c r="P120" s="1"/>
      <c r="Q120" s="1"/>
      <c r="R120" s="1">
        <v>0</v>
      </c>
      <c r="S120" s="1" t="s">
        <v>424</v>
      </c>
      <c r="T120" s="1" t="s">
        <v>425</v>
      </c>
      <c r="U120" s="1">
        <v>1</v>
      </c>
    </row>
    <row r="121" spans="9:21" x14ac:dyDescent="0.25">
      <c r="I121" s="1"/>
      <c r="J121" s="1"/>
      <c r="K121" s="1"/>
      <c r="L121" s="1">
        <v>53</v>
      </c>
      <c r="M121" s="1"/>
      <c r="N121" s="1"/>
      <c r="O121" s="1">
        <v>0</v>
      </c>
      <c r="P121" s="1"/>
      <c r="Q121" s="1"/>
      <c r="R121" s="1">
        <v>0</v>
      </c>
      <c r="S121" s="1" t="s">
        <v>259</v>
      </c>
      <c r="T121" s="1" t="s">
        <v>426</v>
      </c>
      <c r="U121" s="1">
        <v>1</v>
      </c>
    </row>
    <row r="122" spans="9:21" x14ac:dyDescent="0.25">
      <c r="I122" s="1"/>
      <c r="J122" s="1"/>
      <c r="K122" s="1"/>
      <c r="L122" s="1">
        <v>53</v>
      </c>
      <c r="M122" s="1"/>
      <c r="N122" s="1"/>
      <c r="O122" s="1">
        <v>0</v>
      </c>
      <c r="P122" s="1"/>
      <c r="Q122" s="1"/>
      <c r="R122" s="1">
        <v>0</v>
      </c>
      <c r="S122" s="1" t="s">
        <v>427</v>
      </c>
      <c r="T122" s="1" t="s">
        <v>427</v>
      </c>
      <c r="U122" s="1">
        <v>1</v>
      </c>
    </row>
    <row r="123" spans="9:21" x14ac:dyDescent="0.25">
      <c r="I123" s="1"/>
      <c r="J123" s="1"/>
      <c r="K123" s="1"/>
      <c r="L123" s="1">
        <v>53</v>
      </c>
      <c r="M123" s="1"/>
      <c r="N123" s="1"/>
      <c r="O123" s="1">
        <v>0</v>
      </c>
      <c r="P123" s="1"/>
      <c r="Q123" s="1"/>
      <c r="R123" s="1">
        <v>0</v>
      </c>
      <c r="S123" s="1" t="s">
        <v>428</v>
      </c>
      <c r="T123" s="1" t="s">
        <v>429</v>
      </c>
      <c r="U123" s="1">
        <v>1</v>
      </c>
    </row>
    <row r="124" spans="9:21" x14ac:dyDescent="0.25">
      <c r="I124" s="1"/>
      <c r="J124" s="1"/>
      <c r="K124" s="1"/>
      <c r="L124" s="1">
        <v>53</v>
      </c>
      <c r="M124" s="1"/>
      <c r="N124" s="1"/>
      <c r="O124" s="1">
        <v>0</v>
      </c>
      <c r="P124" s="1"/>
      <c r="Q124" s="1"/>
      <c r="R124" s="1">
        <v>0</v>
      </c>
      <c r="S124" s="1" t="s">
        <v>264</v>
      </c>
      <c r="T124" s="1" t="s">
        <v>264</v>
      </c>
      <c r="U124" s="1">
        <v>1</v>
      </c>
    </row>
    <row r="125" spans="9:21" x14ac:dyDescent="0.25">
      <c r="I125" s="1"/>
      <c r="J125" s="1"/>
      <c r="K125" s="1"/>
      <c r="L125" s="1">
        <v>53</v>
      </c>
      <c r="M125" s="1"/>
      <c r="N125" s="1"/>
      <c r="O125" s="1">
        <v>0</v>
      </c>
      <c r="P125" s="1"/>
      <c r="Q125" s="1"/>
      <c r="R125" s="1">
        <v>0</v>
      </c>
      <c r="S125" s="1" t="s">
        <v>265</v>
      </c>
      <c r="T125" s="1" t="s">
        <v>430</v>
      </c>
      <c r="U125" s="1">
        <v>1</v>
      </c>
    </row>
    <row r="126" spans="9:21" x14ac:dyDescent="0.25">
      <c r="I126" s="1"/>
      <c r="J126" s="1"/>
      <c r="K126" s="1"/>
      <c r="L126" s="1">
        <v>53</v>
      </c>
      <c r="M126" s="1"/>
      <c r="N126" s="1"/>
      <c r="O126" s="1">
        <v>0</v>
      </c>
      <c r="P126" s="1"/>
      <c r="Q126" s="1"/>
      <c r="R126" s="1">
        <v>0</v>
      </c>
      <c r="S126" s="1" t="s">
        <v>267</v>
      </c>
      <c r="T126" s="1" t="s">
        <v>267</v>
      </c>
      <c r="U126" s="1">
        <v>4</v>
      </c>
    </row>
    <row r="127" spans="9:21" x14ac:dyDescent="0.25">
      <c r="I127" s="1"/>
      <c r="J127" s="1"/>
      <c r="K127" s="1"/>
      <c r="L127" s="1">
        <v>53</v>
      </c>
      <c r="M127" s="1"/>
      <c r="N127" s="1"/>
      <c r="O127" s="1">
        <v>0</v>
      </c>
      <c r="P127" s="1"/>
      <c r="Q127" s="1"/>
      <c r="R127" s="1">
        <v>0</v>
      </c>
      <c r="S127" s="1" t="s">
        <v>431</v>
      </c>
      <c r="T127" s="1" t="s">
        <v>432</v>
      </c>
      <c r="U127" s="1">
        <v>1</v>
      </c>
    </row>
    <row r="128" spans="9:21" x14ac:dyDescent="0.25">
      <c r="I128" s="1"/>
      <c r="J128" s="1"/>
      <c r="K128" s="1"/>
      <c r="L128" s="1">
        <v>53</v>
      </c>
      <c r="M128" s="1"/>
      <c r="N128" s="1"/>
      <c r="O128" s="1">
        <v>0</v>
      </c>
      <c r="P128" s="1"/>
      <c r="Q128" s="1"/>
      <c r="R128" s="1">
        <v>0</v>
      </c>
      <c r="S128" s="1" t="s">
        <v>260</v>
      </c>
      <c r="T128" s="1" t="s">
        <v>433</v>
      </c>
      <c r="U128" s="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F1B6-D275-4B32-B111-3D734A64BF5F}">
  <dimension ref="B2:U142"/>
  <sheetViews>
    <sheetView topLeftCell="B34" zoomScaleNormal="100" workbookViewId="0">
      <selection activeCell="B34" sqref="A1:XFD1048576"/>
    </sheetView>
  </sheetViews>
  <sheetFormatPr defaultColWidth="8.75" defaultRowHeight="15.75" x14ac:dyDescent="0.25"/>
  <cols>
    <col min="1" max="1" width="8.75" style="2"/>
    <col min="2" max="2" width="14" style="2" bestFit="1" customWidth="1"/>
    <col min="3" max="3" width="3.625" style="2" bestFit="1" customWidth="1"/>
    <col min="4" max="4" width="4.125" style="2" bestFit="1" customWidth="1"/>
    <col min="5" max="5" width="3.25" style="2" bestFit="1" customWidth="1"/>
    <col min="6" max="6" width="5.375" style="2" bestFit="1" customWidth="1"/>
    <col min="7" max="8" width="8.75" style="2"/>
    <col min="9" max="9" width="14" style="2" bestFit="1" customWidth="1"/>
    <col min="10" max="10" width="3.625" style="2" bestFit="1" customWidth="1"/>
    <col min="11" max="11" width="4.125" style="2" bestFit="1" customWidth="1"/>
    <col min="12" max="12" width="3.25" style="2" bestFit="1" customWidth="1"/>
    <col min="13" max="14" width="10.625" style="2" bestFit="1" customWidth="1"/>
    <col min="15" max="15" width="5.75" style="2" bestFit="1" customWidth="1"/>
    <col min="16" max="16" width="12.125" style="2" bestFit="1" customWidth="1"/>
    <col min="17" max="17" width="10.875" style="2" bestFit="1" customWidth="1"/>
    <col min="18" max="18" width="5.75" style="2" bestFit="1" customWidth="1"/>
    <col min="19" max="19" width="8.75" style="2" bestFit="1" customWidth="1"/>
    <col min="20" max="20" width="8.75" style="2"/>
    <col min="21" max="21" width="5.375" style="2" bestFit="1" customWidth="1"/>
    <col min="22" max="16384" width="8.75" style="2"/>
  </cols>
  <sheetData>
    <row r="2" spans="2:21" x14ac:dyDescent="0.25">
      <c r="B2" s="6" t="s">
        <v>0</v>
      </c>
      <c r="C2" s="7" t="s">
        <v>1629</v>
      </c>
      <c r="D2" s="7" t="s">
        <v>1628</v>
      </c>
      <c r="E2" s="7" t="s">
        <v>1630</v>
      </c>
      <c r="F2" s="8" t="s">
        <v>270</v>
      </c>
      <c r="I2" s="6" t="s">
        <v>0</v>
      </c>
      <c r="J2" s="7" t="s">
        <v>1629</v>
      </c>
      <c r="K2" s="7" t="s">
        <v>1628</v>
      </c>
      <c r="L2" s="7" t="s">
        <v>1630</v>
      </c>
      <c r="M2" s="7" t="s">
        <v>271</v>
      </c>
      <c r="N2" s="7" t="s">
        <v>272</v>
      </c>
      <c r="O2" s="7" t="s">
        <v>273</v>
      </c>
      <c r="P2" s="7" t="s">
        <v>274</v>
      </c>
      <c r="Q2" s="7" t="s">
        <v>275</v>
      </c>
      <c r="R2" s="7" t="s">
        <v>276</v>
      </c>
      <c r="S2" s="7" t="s">
        <v>277</v>
      </c>
      <c r="T2" s="7" t="s">
        <v>278</v>
      </c>
      <c r="U2" s="8" t="s">
        <v>279</v>
      </c>
    </row>
    <row r="3" spans="2:21" x14ac:dyDescent="0.25">
      <c r="B3" s="4" t="s">
        <v>1</v>
      </c>
      <c r="C3" s="1">
        <v>26</v>
      </c>
      <c r="D3" s="1">
        <v>26</v>
      </c>
      <c r="E3" s="1">
        <v>0</v>
      </c>
      <c r="F3" s="5">
        <f>SUM(Table4[[#This Row],[⟨v⟩]:[⟨f⟩]])</f>
        <v>52</v>
      </c>
      <c r="I3" s="4" t="s">
        <v>1</v>
      </c>
      <c r="J3" s="1">
        <v>26</v>
      </c>
      <c r="K3" s="1">
        <v>26</v>
      </c>
      <c r="L3" s="1"/>
      <c r="M3" s="1" t="s">
        <v>306</v>
      </c>
      <c r="N3" s="1" t="s">
        <v>306</v>
      </c>
      <c r="O3" s="1">
        <v>1</v>
      </c>
      <c r="P3" s="1" t="s">
        <v>223</v>
      </c>
      <c r="Q3" s="1" t="s">
        <v>11</v>
      </c>
      <c r="R3" s="1">
        <v>3</v>
      </c>
      <c r="S3" s="1"/>
      <c r="T3" s="1"/>
      <c r="U3" s="5">
        <v>0</v>
      </c>
    </row>
    <row r="4" spans="2:21" x14ac:dyDescent="0.25">
      <c r="B4" s="4" t="s">
        <v>42</v>
      </c>
      <c r="C4" s="1">
        <v>47</v>
      </c>
      <c r="D4" s="1">
        <v>111</v>
      </c>
      <c r="E4" s="1"/>
      <c r="F4" s="5">
        <f>SUM(Table4[[#This Row],[⟨v⟩]:[⟨f⟩]])</f>
        <v>158</v>
      </c>
      <c r="I4" s="4"/>
      <c r="J4" s="1">
        <v>26</v>
      </c>
      <c r="K4" s="1">
        <v>26</v>
      </c>
      <c r="L4" s="1"/>
      <c r="M4" s="1" t="s">
        <v>306</v>
      </c>
      <c r="N4" s="1" t="s">
        <v>463</v>
      </c>
      <c r="O4" s="1">
        <v>1</v>
      </c>
      <c r="P4" s="1" t="s">
        <v>114</v>
      </c>
      <c r="Q4" s="1" t="s">
        <v>538</v>
      </c>
      <c r="R4" s="1">
        <v>2</v>
      </c>
      <c r="S4" s="1"/>
      <c r="T4" s="1"/>
      <c r="U4" s="5">
        <v>0</v>
      </c>
    </row>
    <row r="5" spans="2:21" x14ac:dyDescent="0.25">
      <c r="B5" s="4" t="s">
        <v>209</v>
      </c>
      <c r="C5" s="1">
        <v>1</v>
      </c>
      <c r="D5" s="1">
        <v>0</v>
      </c>
      <c r="E5" s="1">
        <v>0</v>
      </c>
      <c r="F5" s="5">
        <f>SUM(Table4[[#This Row],[⟨v⟩]:[⟨f⟩]])</f>
        <v>1</v>
      </c>
      <c r="I5" s="4"/>
      <c r="J5" s="1">
        <v>26</v>
      </c>
      <c r="K5" s="1">
        <v>26</v>
      </c>
      <c r="L5" s="1"/>
      <c r="M5" s="1" t="s">
        <v>6</v>
      </c>
      <c r="N5" s="1" t="s">
        <v>7</v>
      </c>
      <c r="O5" s="1">
        <v>1</v>
      </c>
      <c r="P5" s="1" t="s">
        <v>120</v>
      </c>
      <c r="Q5" s="1" t="s">
        <v>539</v>
      </c>
      <c r="R5" s="1">
        <v>1</v>
      </c>
      <c r="S5" s="1"/>
      <c r="T5" s="1"/>
      <c r="U5" s="5">
        <v>0</v>
      </c>
    </row>
    <row r="6" spans="2:21" x14ac:dyDescent="0.25">
      <c r="B6" s="9" t="s">
        <v>235</v>
      </c>
      <c r="C6" s="10">
        <v>2</v>
      </c>
      <c r="D6" s="10">
        <v>0</v>
      </c>
      <c r="E6" s="10">
        <v>35</v>
      </c>
      <c r="F6" s="5">
        <f>SUM(Table4[[#This Row],[⟨v⟩]:[⟨f⟩]])</f>
        <v>37</v>
      </c>
      <c r="I6" s="4"/>
      <c r="J6" s="1">
        <v>26</v>
      </c>
      <c r="K6" s="1">
        <v>26</v>
      </c>
      <c r="L6" s="1"/>
      <c r="M6" s="1" t="s">
        <v>48</v>
      </c>
      <c r="N6" s="1" t="s">
        <v>48</v>
      </c>
      <c r="O6" s="1">
        <v>1</v>
      </c>
      <c r="P6" s="1" t="s">
        <v>110</v>
      </c>
      <c r="Q6" s="1" t="s">
        <v>384</v>
      </c>
      <c r="R6" s="1">
        <v>3</v>
      </c>
      <c r="S6" s="1"/>
      <c r="T6" s="1"/>
      <c r="U6" s="5">
        <v>0</v>
      </c>
    </row>
    <row r="7" spans="2:21" x14ac:dyDescent="0.25">
      <c r="B7" s="9" t="s">
        <v>270</v>
      </c>
      <c r="C7" s="11">
        <f>SUBTOTAL(109,Table4[⟨v⟩])</f>
        <v>76</v>
      </c>
      <c r="D7" s="11">
        <f>SUBTOTAL(109,Table4[⟨u⟩])</f>
        <v>137</v>
      </c>
      <c r="E7" s="11">
        <f>SUBTOTAL(109,Table4[⟨f⟩])</f>
        <v>35</v>
      </c>
      <c r="F7" s="11">
        <f>SUBTOTAL(109,Table4[Total])</f>
        <v>248</v>
      </c>
      <c r="I7" s="4"/>
      <c r="J7" s="1">
        <v>26</v>
      </c>
      <c r="K7" s="1">
        <v>26</v>
      </c>
      <c r="L7" s="1"/>
      <c r="M7" s="1" t="s">
        <v>464</v>
      </c>
      <c r="N7" s="1" t="s">
        <v>464</v>
      </c>
      <c r="O7" s="1">
        <v>1</v>
      </c>
      <c r="P7" s="1" t="s">
        <v>226</v>
      </c>
      <c r="Q7" s="1" t="s">
        <v>540</v>
      </c>
      <c r="R7" s="1">
        <v>1</v>
      </c>
      <c r="S7" s="1"/>
      <c r="T7" s="1"/>
      <c r="U7" s="5">
        <v>0</v>
      </c>
    </row>
    <row r="8" spans="2:21" x14ac:dyDescent="0.25">
      <c r="I8" s="4"/>
      <c r="J8" s="1">
        <v>26</v>
      </c>
      <c r="K8" s="1">
        <v>26</v>
      </c>
      <c r="L8" s="1"/>
      <c r="M8" s="1" t="s">
        <v>60</v>
      </c>
      <c r="N8" s="1" t="s">
        <v>11</v>
      </c>
      <c r="O8" s="1">
        <v>1</v>
      </c>
      <c r="P8" s="1" t="s">
        <v>362</v>
      </c>
      <c r="Q8" s="1" t="s">
        <v>541</v>
      </c>
      <c r="R8" s="1">
        <v>1</v>
      </c>
      <c r="S8" s="1"/>
      <c r="T8" s="1"/>
      <c r="U8" s="5">
        <v>0</v>
      </c>
    </row>
    <row r="9" spans="2:21" x14ac:dyDescent="0.25">
      <c r="I9" s="4"/>
      <c r="J9" s="1">
        <v>26</v>
      </c>
      <c r="K9" s="1">
        <v>26</v>
      </c>
      <c r="L9" s="1"/>
      <c r="M9" s="1" t="s">
        <v>13</v>
      </c>
      <c r="N9" s="1" t="s">
        <v>13</v>
      </c>
      <c r="O9" s="1">
        <v>1</v>
      </c>
      <c r="P9" s="1" t="s">
        <v>175</v>
      </c>
      <c r="Q9" s="1" t="s">
        <v>542</v>
      </c>
      <c r="R9" s="1">
        <v>1</v>
      </c>
      <c r="S9" s="1"/>
      <c r="T9" s="1"/>
      <c r="U9" s="5">
        <v>0</v>
      </c>
    </row>
    <row r="10" spans="2:21" x14ac:dyDescent="0.25">
      <c r="I10" s="4"/>
      <c r="J10" s="1">
        <v>26</v>
      </c>
      <c r="K10" s="1">
        <v>26</v>
      </c>
      <c r="L10" s="1"/>
      <c r="M10" s="1" t="s">
        <v>13</v>
      </c>
      <c r="N10" s="1" t="s">
        <v>465</v>
      </c>
      <c r="O10" s="1">
        <v>1</v>
      </c>
      <c r="P10" s="1" t="s">
        <v>177</v>
      </c>
      <c r="Q10" s="1" t="s">
        <v>543</v>
      </c>
      <c r="R10" s="1">
        <v>1</v>
      </c>
      <c r="S10" s="1"/>
      <c r="T10" s="1"/>
      <c r="U10" s="5">
        <v>0</v>
      </c>
    </row>
    <row r="11" spans="2:21" x14ac:dyDescent="0.25">
      <c r="I11" s="4"/>
      <c r="J11" s="1">
        <v>26</v>
      </c>
      <c r="K11" s="1">
        <v>26</v>
      </c>
      <c r="L11" s="1"/>
      <c r="M11" s="1" t="s">
        <v>12</v>
      </c>
      <c r="N11" s="1" t="s">
        <v>11</v>
      </c>
      <c r="O11" s="1">
        <v>1</v>
      </c>
      <c r="P11" s="1" t="s">
        <v>218</v>
      </c>
      <c r="Q11" s="1" t="s">
        <v>544</v>
      </c>
      <c r="R11" s="1">
        <v>1</v>
      </c>
      <c r="S11" s="1"/>
      <c r="T11" s="1"/>
      <c r="U11" s="5">
        <v>0</v>
      </c>
    </row>
    <row r="12" spans="2:21" x14ac:dyDescent="0.25">
      <c r="I12" s="4"/>
      <c r="J12" s="1">
        <v>26</v>
      </c>
      <c r="K12" s="1">
        <v>26</v>
      </c>
      <c r="L12" s="1"/>
      <c r="M12" s="1" t="s">
        <v>12</v>
      </c>
      <c r="N12" s="1" t="s">
        <v>466</v>
      </c>
      <c r="O12" s="1">
        <v>1</v>
      </c>
      <c r="P12" s="1" t="s">
        <v>186</v>
      </c>
      <c r="Q12" s="1" t="s">
        <v>545</v>
      </c>
      <c r="R12" s="1">
        <v>1</v>
      </c>
      <c r="S12" s="1"/>
      <c r="T12" s="1"/>
      <c r="U12" s="5">
        <v>0</v>
      </c>
    </row>
    <row r="13" spans="2:21" x14ac:dyDescent="0.25">
      <c r="I13" s="4"/>
      <c r="J13" s="1">
        <v>26</v>
      </c>
      <c r="K13" s="1">
        <v>26</v>
      </c>
      <c r="L13" s="1"/>
      <c r="M13" s="1" t="s">
        <v>16</v>
      </c>
      <c r="N13" s="1" t="s">
        <v>467</v>
      </c>
      <c r="O13" s="1">
        <v>1</v>
      </c>
      <c r="P13" s="1" t="s">
        <v>546</v>
      </c>
      <c r="Q13" s="1" t="s">
        <v>547</v>
      </c>
      <c r="R13" s="1">
        <v>1</v>
      </c>
      <c r="S13" s="1"/>
      <c r="T13" s="1"/>
      <c r="U13" s="5">
        <v>0</v>
      </c>
    </row>
    <row r="14" spans="2:21" x14ac:dyDescent="0.25">
      <c r="I14" s="4"/>
      <c r="J14" s="1">
        <v>26</v>
      </c>
      <c r="K14" s="1">
        <v>26</v>
      </c>
      <c r="L14" s="1"/>
      <c r="M14" s="1" t="s">
        <v>52</v>
      </c>
      <c r="N14" s="1" t="s">
        <v>468</v>
      </c>
      <c r="O14" s="1">
        <v>1</v>
      </c>
      <c r="P14" s="1" t="s">
        <v>196</v>
      </c>
      <c r="Q14" s="1" t="s">
        <v>548</v>
      </c>
      <c r="R14" s="1">
        <v>1</v>
      </c>
      <c r="S14" s="1"/>
      <c r="T14" s="1"/>
      <c r="U14" s="5">
        <v>0</v>
      </c>
    </row>
    <row r="15" spans="2:21" x14ac:dyDescent="0.25">
      <c r="I15" s="4"/>
      <c r="J15" s="1">
        <v>26</v>
      </c>
      <c r="K15" s="1">
        <v>26</v>
      </c>
      <c r="L15" s="1"/>
      <c r="M15" s="1" t="s">
        <v>28</v>
      </c>
      <c r="N15" s="1" t="s">
        <v>11</v>
      </c>
      <c r="O15" s="1">
        <v>1</v>
      </c>
      <c r="P15" s="1" t="s">
        <v>199</v>
      </c>
      <c r="Q15" s="1" t="s">
        <v>549</v>
      </c>
      <c r="R15" s="1">
        <v>1</v>
      </c>
      <c r="S15" s="1"/>
      <c r="T15" s="1"/>
      <c r="U15" s="5">
        <v>0</v>
      </c>
    </row>
    <row r="16" spans="2:21" x14ac:dyDescent="0.25">
      <c r="I16" s="4"/>
      <c r="J16" s="1">
        <v>26</v>
      </c>
      <c r="K16" s="1">
        <v>26</v>
      </c>
      <c r="L16" s="1"/>
      <c r="M16" s="1" t="s">
        <v>321</v>
      </c>
      <c r="N16" s="1" t="s">
        <v>469</v>
      </c>
      <c r="O16" s="1">
        <v>1</v>
      </c>
      <c r="P16" s="1" t="s">
        <v>201</v>
      </c>
      <c r="Q16" s="1" t="s">
        <v>537</v>
      </c>
      <c r="R16" s="1">
        <v>1</v>
      </c>
      <c r="S16" s="1"/>
      <c r="T16" s="1"/>
      <c r="U16" s="5">
        <v>0</v>
      </c>
    </row>
    <row r="17" spans="9:21" x14ac:dyDescent="0.25">
      <c r="I17" s="4"/>
      <c r="J17" s="1">
        <v>26</v>
      </c>
      <c r="K17" s="1">
        <v>26</v>
      </c>
      <c r="L17" s="1"/>
      <c r="M17" s="1" t="s">
        <v>470</v>
      </c>
      <c r="N17" s="1" t="s">
        <v>471</v>
      </c>
      <c r="O17" s="1">
        <v>1</v>
      </c>
      <c r="P17" s="1" t="s">
        <v>202</v>
      </c>
      <c r="Q17" s="1" t="s">
        <v>550</v>
      </c>
      <c r="R17" s="1">
        <v>1</v>
      </c>
      <c r="S17" s="1"/>
      <c r="T17" s="1"/>
      <c r="U17" s="5">
        <v>0</v>
      </c>
    </row>
    <row r="18" spans="9:21" x14ac:dyDescent="0.25">
      <c r="I18" s="4"/>
      <c r="J18" s="1">
        <v>26</v>
      </c>
      <c r="K18" s="1">
        <v>26</v>
      </c>
      <c r="L18" s="1"/>
      <c r="M18" s="1" t="s">
        <v>472</v>
      </c>
      <c r="N18" s="1" t="s">
        <v>473</v>
      </c>
      <c r="O18" s="1">
        <v>1</v>
      </c>
      <c r="P18" s="1" t="s">
        <v>183</v>
      </c>
      <c r="Q18" s="1" t="s">
        <v>551</v>
      </c>
      <c r="R18" s="1">
        <v>1</v>
      </c>
      <c r="S18" s="1"/>
      <c r="T18" s="1"/>
      <c r="U18" s="5">
        <v>0</v>
      </c>
    </row>
    <row r="19" spans="9:21" x14ac:dyDescent="0.25">
      <c r="I19" s="4"/>
      <c r="J19" s="1">
        <v>26</v>
      </c>
      <c r="K19" s="1">
        <v>26</v>
      </c>
      <c r="L19" s="1"/>
      <c r="M19" s="1" t="s">
        <v>31</v>
      </c>
      <c r="N19" s="1" t="s">
        <v>31</v>
      </c>
      <c r="O19" s="1">
        <v>1</v>
      </c>
      <c r="P19" s="1" t="s">
        <v>408</v>
      </c>
      <c r="Q19" s="1" t="s">
        <v>552</v>
      </c>
      <c r="R19" s="1">
        <v>1</v>
      </c>
      <c r="S19" s="1"/>
      <c r="T19" s="1"/>
      <c r="U19" s="5">
        <v>0</v>
      </c>
    </row>
    <row r="20" spans="9:21" x14ac:dyDescent="0.25">
      <c r="I20" s="4"/>
      <c r="J20" s="1">
        <v>26</v>
      </c>
      <c r="K20" s="1">
        <v>26</v>
      </c>
      <c r="L20" s="1"/>
      <c r="M20" s="1" t="s">
        <v>474</v>
      </c>
      <c r="N20" s="1" t="s">
        <v>475</v>
      </c>
      <c r="O20" s="1">
        <v>1</v>
      </c>
      <c r="P20" s="1" t="s">
        <v>232</v>
      </c>
      <c r="Q20" s="1" t="s">
        <v>553</v>
      </c>
      <c r="R20" s="1">
        <v>1</v>
      </c>
      <c r="S20" s="1"/>
      <c r="T20" s="1"/>
      <c r="U20" s="5">
        <v>0</v>
      </c>
    </row>
    <row r="21" spans="9:21" x14ac:dyDescent="0.25">
      <c r="I21" s="4"/>
      <c r="J21" s="1">
        <v>26</v>
      </c>
      <c r="K21" s="1">
        <v>26</v>
      </c>
      <c r="L21" s="1"/>
      <c r="M21" s="1" t="s">
        <v>476</v>
      </c>
      <c r="N21" s="1" t="s">
        <v>477</v>
      </c>
      <c r="O21" s="1">
        <v>1</v>
      </c>
      <c r="P21" s="1" t="s">
        <v>233</v>
      </c>
      <c r="Q21" s="1" t="s">
        <v>409</v>
      </c>
      <c r="R21" s="1">
        <v>1</v>
      </c>
      <c r="S21" s="1"/>
      <c r="T21" s="1"/>
      <c r="U21" s="5">
        <v>0</v>
      </c>
    </row>
    <row r="22" spans="9:21" x14ac:dyDescent="0.25">
      <c r="I22" s="4"/>
      <c r="J22" s="1">
        <v>26</v>
      </c>
      <c r="K22" s="1">
        <v>26</v>
      </c>
      <c r="L22" s="1"/>
      <c r="M22" s="1" t="s">
        <v>478</v>
      </c>
      <c r="N22" s="1" t="s">
        <v>479</v>
      </c>
      <c r="O22" s="1">
        <v>1</v>
      </c>
      <c r="P22" s="1" t="s">
        <v>148</v>
      </c>
      <c r="Q22" s="1" t="s">
        <v>554</v>
      </c>
      <c r="R22" s="1">
        <v>1</v>
      </c>
      <c r="S22" s="1"/>
      <c r="T22" s="1"/>
      <c r="U22" s="5">
        <v>0</v>
      </c>
    </row>
    <row r="23" spans="9:21" x14ac:dyDescent="0.25">
      <c r="I23" s="4"/>
      <c r="J23" s="1">
        <v>26</v>
      </c>
      <c r="K23" s="1">
        <v>26</v>
      </c>
      <c r="L23" s="1"/>
      <c r="M23" s="1" t="s">
        <v>24</v>
      </c>
      <c r="N23" s="1" t="s">
        <v>480</v>
      </c>
      <c r="O23" s="1">
        <v>1</v>
      </c>
      <c r="P23" s="1" t="s">
        <v>379</v>
      </c>
      <c r="Q23" s="1" t="s">
        <v>556</v>
      </c>
      <c r="R23" s="1">
        <v>1</v>
      </c>
      <c r="S23" s="1"/>
      <c r="T23" s="1"/>
      <c r="U23" s="5">
        <v>0</v>
      </c>
    </row>
    <row r="24" spans="9:21" x14ac:dyDescent="0.25">
      <c r="I24" s="4"/>
      <c r="J24" s="1">
        <v>26</v>
      </c>
      <c r="K24" s="1">
        <v>26</v>
      </c>
      <c r="L24" s="1"/>
      <c r="M24" s="1" t="s">
        <v>92</v>
      </c>
      <c r="N24" s="1" t="s">
        <v>481</v>
      </c>
      <c r="O24" s="1">
        <v>1</v>
      </c>
      <c r="P24" s="1"/>
      <c r="Q24" s="1"/>
      <c r="R24" s="1">
        <v>0</v>
      </c>
      <c r="S24" s="1"/>
      <c r="T24" s="1"/>
      <c r="U24" s="5">
        <v>0</v>
      </c>
    </row>
    <row r="25" spans="9:21" x14ac:dyDescent="0.25">
      <c r="I25" s="4"/>
      <c r="J25" s="1">
        <v>26</v>
      </c>
      <c r="K25" s="1">
        <v>26</v>
      </c>
      <c r="L25" s="1"/>
      <c r="M25" s="1" t="s">
        <v>35</v>
      </c>
      <c r="N25" s="1" t="s">
        <v>482</v>
      </c>
      <c r="O25" s="1">
        <v>1</v>
      </c>
      <c r="P25" s="1"/>
      <c r="Q25" s="1"/>
      <c r="R25" s="1">
        <v>0</v>
      </c>
      <c r="S25" s="1"/>
      <c r="T25" s="1"/>
      <c r="U25" s="5">
        <v>0</v>
      </c>
    </row>
    <row r="26" spans="9:21" x14ac:dyDescent="0.25">
      <c r="I26" s="4"/>
      <c r="J26" s="1">
        <v>26</v>
      </c>
      <c r="K26" s="1">
        <v>26</v>
      </c>
      <c r="L26" s="1"/>
      <c r="M26" s="1" t="s">
        <v>99</v>
      </c>
      <c r="N26" s="1" t="s">
        <v>99</v>
      </c>
      <c r="O26" s="1">
        <v>1</v>
      </c>
      <c r="P26" s="1"/>
      <c r="Q26" s="1"/>
      <c r="R26" s="1">
        <v>0</v>
      </c>
      <c r="S26" s="1"/>
      <c r="T26" s="1"/>
      <c r="U26" s="5">
        <v>0</v>
      </c>
    </row>
    <row r="27" spans="9:21" x14ac:dyDescent="0.25">
      <c r="I27" s="4"/>
      <c r="J27" s="1">
        <v>26</v>
      </c>
      <c r="K27" s="1">
        <v>26</v>
      </c>
      <c r="L27" s="1"/>
      <c r="M27" s="1" t="s">
        <v>36</v>
      </c>
      <c r="N27" s="1" t="s">
        <v>37</v>
      </c>
      <c r="O27" s="1">
        <v>1</v>
      </c>
      <c r="P27" s="1"/>
      <c r="Q27" s="1"/>
      <c r="R27" s="1">
        <v>0</v>
      </c>
      <c r="S27" s="1"/>
      <c r="T27" s="1"/>
      <c r="U27" s="5">
        <v>0</v>
      </c>
    </row>
    <row r="28" spans="9:21" x14ac:dyDescent="0.25">
      <c r="I28" s="4"/>
      <c r="J28" s="1">
        <v>26</v>
      </c>
      <c r="K28" s="1">
        <v>26</v>
      </c>
      <c r="L28" s="1"/>
      <c r="M28" s="1" t="s">
        <v>38</v>
      </c>
      <c r="N28" s="1" t="s">
        <v>483</v>
      </c>
      <c r="O28" s="1">
        <v>1</v>
      </c>
      <c r="P28" s="1"/>
      <c r="Q28" s="1"/>
      <c r="R28" s="1">
        <v>0</v>
      </c>
      <c r="S28" s="1"/>
      <c r="T28" s="1"/>
      <c r="U28" s="5">
        <v>0</v>
      </c>
    </row>
    <row r="29" spans="9:21" x14ac:dyDescent="0.25">
      <c r="I29" s="4" t="s">
        <v>42</v>
      </c>
      <c r="J29" s="1">
        <v>47</v>
      </c>
      <c r="K29" s="1">
        <v>111</v>
      </c>
      <c r="L29" s="1"/>
      <c r="M29" s="1" t="s">
        <v>2</v>
      </c>
      <c r="N29" s="1" t="s">
        <v>434</v>
      </c>
      <c r="O29" s="1">
        <v>1</v>
      </c>
      <c r="P29" s="1" t="s">
        <v>106</v>
      </c>
      <c r="Q29" s="1" t="s">
        <v>488</v>
      </c>
      <c r="R29" s="1">
        <v>1</v>
      </c>
      <c r="S29" s="1"/>
      <c r="T29" s="1"/>
      <c r="U29" s="5">
        <v>0</v>
      </c>
    </row>
    <row r="30" spans="9:21" x14ac:dyDescent="0.25">
      <c r="I30" s="4"/>
      <c r="J30" s="1">
        <v>47</v>
      </c>
      <c r="K30" s="1">
        <v>111</v>
      </c>
      <c r="L30" s="1"/>
      <c r="M30" s="1" t="s">
        <v>4</v>
      </c>
      <c r="N30" s="1" t="s">
        <v>435</v>
      </c>
      <c r="O30" s="1">
        <v>1</v>
      </c>
      <c r="P30" s="1" t="s">
        <v>106</v>
      </c>
      <c r="Q30" s="1" t="s">
        <v>488</v>
      </c>
      <c r="R30" s="1">
        <v>1</v>
      </c>
      <c r="S30" s="1"/>
      <c r="T30" s="1"/>
      <c r="U30" s="5">
        <v>0</v>
      </c>
    </row>
    <row r="31" spans="9:21" x14ac:dyDescent="0.25">
      <c r="I31" s="4"/>
      <c r="J31" s="1">
        <v>47</v>
      </c>
      <c r="K31" s="1">
        <v>111</v>
      </c>
      <c r="L31" s="1"/>
      <c r="M31" s="1" t="s">
        <v>40</v>
      </c>
      <c r="N31" s="1" t="s">
        <v>436</v>
      </c>
      <c r="O31" s="1">
        <v>1</v>
      </c>
      <c r="P31" s="1" t="s">
        <v>107</v>
      </c>
      <c r="Q31" s="1" t="s">
        <v>489</v>
      </c>
      <c r="R31" s="1">
        <v>1</v>
      </c>
      <c r="S31" s="1"/>
      <c r="T31" s="1"/>
      <c r="U31" s="5">
        <v>0</v>
      </c>
    </row>
    <row r="32" spans="9:21" x14ac:dyDescent="0.25">
      <c r="I32" s="4"/>
      <c r="J32" s="1">
        <v>47</v>
      </c>
      <c r="K32" s="1">
        <v>111</v>
      </c>
      <c r="L32" s="1"/>
      <c r="M32" s="1" t="s">
        <v>306</v>
      </c>
      <c r="N32" s="1" t="s">
        <v>437</v>
      </c>
      <c r="O32" s="1">
        <v>1</v>
      </c>
      <c r="P32" s="1" t="s">
        <v>109</v>
      </c>
      <c r="Q32" s="1" t="s">
        <v>109</v>
      </c>
      <c r="R32" s="1">
        <v>1</v>
      </c>
      <c r="S32" s="1"/>
      <c r="T32" s="1"/>
      <c r="U32" s="5">
        <v>0</v>
      </c>
    </row>
    <row r="33" spans="9:21" x14ac:dyDescent="0.25">
      <c r="I33" s="4"/>
      <c r="J33" s="1">
        <v>47</v>
      </c>
      <c r="K33" s="1">
        <v>111</v>
      </c>
      <c r="L33" s="1"/>
      <c r="M33" s="1" t="s">
        <v>6</v>
      </c>
      <c r="N33" s="1" t="s">
        <v>44</v>
      </c>
      <c r="O33" s="1">
        <v>3</v>
      </c>
      <c r="P33" s="1" t="s">
        <v>223</v>
      </c>
      <c r="Q33" s="1" t="s">
        <v>437</v>
      </c>
      <c r="R33" s="1">
        <v>2</v>
      </c>
      <c r="S33" s="1"/>
      <c r="T33" s="1"/>
      <c r="U33" s="5">
        <v>0</v>
      </c>
    </row>
    <row r="34" spans="9:21" x14ac:dyDescent="0.25">
      <c r="I34" s="4"/>
      <c r="J34" s="1">
        <v>47</v>
      </c>
      <c r="K34" s="1">
        <v>111</v>
      </c>
      <c r="L34" s="1"/>
      <c r="M34" s="1" t="s">
        <v>6</v>
      </c>
      <c r="N34" s="1" t="s">
        <v>45</v>
      </c>
      <c r="O34" s="1">
        <v>5</v>
      </c>
      <c r="P34" s="1" t="s">
        <v>223</v>
      </c>
      <c r="Q34" s="1" t="s">
        <v>223</v>
      </c>
      <c r="R34" s="1">
        <v>1</v>
      </c>
      <c r="S34" s="1"/>
      <c r="T34" s="1"/>
      <c r="U34" s="5">
        <v>0</v>
      </c>
    </row>
    <row r="35" spans="9:21" x14ac:dyDescent="0.25">
      <c r="I35" s="4"/>
      <c r="J35" s="1">
        <v>47</v>
      </c>
      <c r="K35" s="1">
        <v>111</v>
      </c>
      <c r="L35" s="1"/>
      <c r="M35" s="1" t="s">
        <v>6</v>
      </c>
      <c r="N35" s="1" t="s">
        <v>438</v>
      </c>
      <c r="O35" s="1">
        <v>1</v>
      </c>
      <c r="P35" s="1" t="s">
        <v>383</v>
      </c>
      <c r="Q35" s="1" t="s">
        <v>383</v>
      </c>
      <c r="R35" s="1">
        <v>1</v>
      </c>
      <c r="S35" s="1"/>
      <c r="T35" s="1"/>
      <c r="U35" s="5">
        <v>0</v>
      </c>
    </row>
    <row r="36" spans="9:21" x14ac:dyDescent="0.25">
      <c r="I36" s="4"/>
      <c r="J36" s="1">
        <v>47</v>
      </c>
      <c r="K36" s="1">
        <v>111</v>
      </c>
      <c r="L36" s="1"/>
      <c r="M36" s="1" t="s">
        <v>439</v>
      </c>
      <c r="N36" s="1" t="s">
        <v>440</v>
      </c>
      <c r="O36" s="1">
        <v>1</v>
      </c>
      <c r="P36" s="1" t="s">
        <v>306</v>
      </c>
      <c r="Q36" s="1" t="s">
        <v>306</v>
      </c>
      <c r="R36" s="1">
        <v>1</v>
      </c>
      <c r="S36" s="1"/>
      <c r="T36" s="1"/>
      <c r="U36" s="5">
        <v>0</v>
      </c>
    </row>
    <row r="37" spans="9:21" x14ac:dyDescent="0.25">
      <c r="I37" s="4"/>
      <c r="J37" s="1">
        <v>47</v>
      </c>
      <c r="K37" s="1">
        <v>111</v>
      </c>
      <c r="L37" s="1"/>
      <c r="M37" s="1" t="s">
        <v>441</v>
      </c>
      <c r="N37" s="1" t="s">
        <v>442</v>
      </c>
      <c r="O37" s="1">
        <v>1</v>
      </c>
      <c r="P37" s="1" t="s">
        <v>306</v>
      </c>
      <c r="Q37" s="1" t="s">
        <v>463</v>
      </c>
      <c r="R37" s="1">
        <v>1</v>
      </c>
      <c r="S37" s="1"/>
      <c r="T37" s="1"/>
      <c r="U37" s="5">
        <v>0</v>
      </c>
    </row>
    <row r="38" spans="9:21" x14ac:dyDescent="0.25">
      <c r="I38" s="4"/>
      <c r="J38" s="1">
        <v>47</v>
      </c>
      <c r="K38" s="1">
        <v>111</v>
      </c>
      <c r="L38" s="1"/>
      <c r="M38" s="1" t="s">
        <v>312</v>
      </c>
      <c r="N38" s="1" t="s">
        <v>443</v>
      </c>
      <c r="O38" s="1">
        <v>1</v>
      </c>
      <c r="P38" s="1" t="s">
        <v>6</v>
      </c>
      <c r="Q38" s="1" t="s">
        <v>44</v>
      </c>
      <c r="R38" s="1">
        <v>3</v>
      </c>
      <c r="S38" s="1"/>
      <c r="T38" s="1"/>
      <c r="U38" s="5">
        <v>0</v>
      </c>
    </row>
    <row r="39" spans="9:21" x14ac:dyDescent="0.25">
      <c r="I39" s="4"/>
      <c r="J39" s="1">
        <v>47</v>
      </c>
      <c r="K39" s="1">
        <v>111</v>
      </c>
      <c r="L39" s="1"/>
      <c r="M39" s="1" t="s">
        <v>54</v>
      </c>
      <c r="N39" s="1" t="s">
        <v>444</v>
      </c>
      <c r="O39" s="1">
        <v>1</v>
      </c>
      <c r="P39" s="1" t="s">
        <v>112</v>
      </c>
      <c r="Q39" s="1" t="s">
        <v>113</v>
      </c>
      <c r="R39" s="1">
        <v>1</v>
      </c>
      <c r="S39" s="1"/>
      <c r="T39" s="1"/>
      <c r="U39" s="5">
        <v>0</v>
      </c>
    </row>
    <row r="40" spans="9:21" x14ac:dyDescent="0.25">
      <c r="I40" s="4"/>
      <c r="J40" s="1">
        <v>47</v>
      </c>
      <c r="K40" s="1">
        <v>111</v>
      </c>
      <c r="L40" s="1"/>
      <c r="M40" s="1" t="s">
        <v>331</v>
      </c>
      <c r="N40" s="1" t="s">
        <v>445</v>
      </c>
      <c r="O40" s="1">
        <v>1</v>
      </c>
      <c r="P40" s="1" t="s">
        <v>114</v>
      </c>
      <c r="Q40" s="1" t="s">
        <v>115</v>
      </c>
      <c r="R40" s="1">
        <v>8</v>
      </c>
      <c r="S40" s="1"/>
      <c r="T40" s="1"/>
      <c r="U40" s="5">
        <v>0</v>
      </c>
    </row>
    <row r="41" spans="9:21" x14ac:dyDescent="0.25">
      <c r="I41" s="4"/>
      <c r="J41" s="1">
        <v>47</v>
      </c>
      <c r="K41" s="1">
        <v>111</v>
      </c>
      <c r="L41" s="1"/>
      <c r="M41" s="1" t="s">
        <v>58</v>
      </c>
      <c r="N41" s="1" t="s">
        <v>446</v>
      </c>
      <c r="O41" s="1">
        <v>1</v>
      </c>
      <c r="P41" s="1" t="s">
        <v>402</v>
      </c>
      <c r="Q41" s="1" t="s">
        <v>490</v>
      </c>
      <c r="R41" s="1">
        <v>1</v>
      </c>
      <c r="S41" s="1"/>
      <c r="T41" s="1"/>
      <c r="U41" s="5">
        <v>0</v>
      </c>
    </row>
    <row r="42" spans="9:21" x14ac:dyDescent="0.25">
      <c r="I42" s="4"/>
      <c r="J42" s="1">
        <v>47</v>
      </c>
      <c r="K42" s="1">
        <v>111</v>
      </c>
      <c r="L42" s="1"/>
      <c r="M42" s="1" t="s">
        <v>58</v>
      </c>
      <c r="N42" s="1" t="s">
        <v>59</v>
      </c>
      <c r="O42" s="1">
        <v>1</v>
      </c>
      <c r="P42" s="1" t="s">
        <v>120</v>
      </c>
      <c r="Q42" s="1" t="s">
        <v>491</v>
      </c>
      <c r="R42" s="1">
        <v>1</v>
      </c>
      <c r="S42" s="1"/>
      <c r="T42" s="1"/>
      <c r="U42" s="5">
        <v>0</v>
      </c>
    </row>
    <row r="43" spans="9:21" x14ac:dyDescent="0.25">
      <c r="I43" s="4"/>
      <c r="J43" s="1">
        <v>47</v>
      </c>
      <c r="K43" s="1">
        <v>111</v>
      </c>
      <c r="L43" s="1"/>
      <c r="M43" s="1" t="s">
        <v>50</v>
      </c>
      <c r="N43" s="1" t="s">
        <v>290</v>
      </c>
      <c r="O43" s="1">
        <v>1</v>
      </c>
      <c r="P43" s="1" t="s">
        <v>120</v>
      </c>
      <c r="Q43" s="1" t="s">
        <v>337</v>
      </c>
      <c r="R43" s="1">
        <v>2</v>
      </c>
      <c r="S43" s="1"/>
      <c r="T43" s="1"/>
      <c r="U43" s="5">
        <v>0</v>
      </c>
    </row>
    <row r="44" spans="9:21" x14ac:dyDescent="0.25">
      <c r="I44" s="4"/>
      <c r="J44" s="1">
        <v>47</v>
      </c>
      <c r="K44" s="1">
        <v>111</v>
      </c>
      <c r="L44" s="1"/>
      <c r="M44" s="1" t="s">
        <v>10</v>
      </c>
      <c r="N44" s="1" t="s">
        <v>437</v>
      </c>
      <c r="O44" s="1">
        <v>2</v>
      </c>
      <c r="P44" s="1" t="s">
        <v>492</v>
      </c>
      <c r="Q44" s="1" t="s">
        <v>492</v>
      </c>
      <c r="R44" s="1">
        <v>1</v>
      </c>
      <c r="S44" s="1"/>
      <c r="T44" s="1"/>
      <c r="U44" s="5">
        <v>0</v>
      </c>
    </row>
    <row r="45" spans="9:21" x14ac:dyDescent="0.25">
      <c r="I45" s="4"/>
      <c r="J45" s="1">
        <v>47</v>
      </c>
      <c r="K45" s="1">
        <v>111</v>
      </c>
      <c r="L45" s="1"/>
      <c r="M45" s="1" t="s">
        <v>13</v>
      </c>
      <c r="N45" s="1" t="s">
        <v>437</v>
      </c>
      <c r="O45" s="1">
        <v>2</v>
      </c>
      <c r="P45" s="1" t="s">
        <v>492</v>
      </c>
      <c r="Q45" s="1" t="s">
        <v>492</v>
      </c>
      <c r="R45" s="1">
        <v>1</v>
      </c>
      <c r="S45" s="1"/>
      <c r="T45" s="1"/>
      <c r="U45" s="5">
        <v>0</v>
      </c>
    </row>
    <row r="46" spans="9:21" x14ac:dyDescent="0.25">
      <c r="I46" s="4"/>
      <c r="J46" s="1">
        <v>47</v>
      </c>
      <c r="K46" s="1">
        <v>111</v>
      </c>
      <c r="L46" s="1"/>
      <c r="M46" s="1" t="s">
        <v>64</v>
      </c>
      <c r="N46" s="1" t="s">
        <v>65</v>
      </c>
      <c r="O46" s="1">
        <v>1</v>
      </c>
      <c r="P46" s="1" t="s">
        <v>121</v>
      </c>
      <c r="Q46" s="1" t="s">
        <v>493</v>
      </c>
      <c r="R46" s="1">
        <v>1</v>
      </c>
      <c r="S46" s="1"/>
      <c r="T46" s="1"/>
      <c r="U46" s="5">
        <v>0</v>
      </c>
    </row>
    <row r="47" spans="9:21" x14ac:dyDescent="0.25">
      <c r="I47" s="4"/>
      <c r="J47" s="1">
        <v>47</v>
      </c>
      <c r="K47" s="1">
        <v>111</v>
      </c>
      <c r="L47" s="1"/>
      <c r="M47" s="1" t="s">
        <v>12</v>
      </c>
      <c r="N47" s="1" t="s">
        <v>447</v>
      </c>
      <c r="O47" s="1">
        <v>1</v>
      </c>
      <c r="P47" s="1" t="s">
        <v>121</v>
      </c>
      <c r="Q47" s="1" t="s">
        <v>493</v>
      </c>
      <c r="R47" s="1">
        <v>1</v>
      </c>
      <c r="S47" s="1"/>
      <c r="T47" s="1"/>
      <c r="U47" s="5">
        <v>0</v>
      </c>
    </row>
    <row r="48" spans="9:21" x14ac:dyDescent="0.25">
      <c r="I48" s="4"/>
      <c r="J48" s="1">
        <v>47</v>
      </c>
      <c r="K48" s="1">
        <v>111</v>
      </c>
      <c r="L48" s="1"/>
      <c r="M48" s="1" t="s">
        <v>12</v>
      </c>
      <c r="N48" s="1" t="s">
        <v>437</v>
      </c>
      <c r="O48" s="1">
        <v>1</v>
      </c>
      <c r="P48" s="1" t="s">
        <v>123</v>
      </c>
      <c r="Q48" s="1" t="s">
        <v>124</v>
      </c>
      <c r="R48" s="1">
        <v>1</v>
      </c>
      <c r="S48" s="1"/>
      <c r="T48" s="1"/>
      <c r="U48" s="5">
        <v>0</v>
      </c>
    </row>
    <row r="49" spans="9:21" x14ac:dyDescent="0.25">
      <c r="I49" s="4"/>
      <c r="J49" s="1">
        <v>47</v>
      </c>
      <c r="K49" s="1">
        <v>111</v>
      </c>
      <c r="L49" s="1"/>
      <c r="M49" s="1" t="s">
        <v>68</v>
      </c>
      <c r="N49" s="1" t="s">
        <v>69</v>
      </c>
      <c r="O49" s="1">
        <v>1</v>
      </c>
      <c r="P49" s="1" t="s">
        <v>125</v>
      </c>
      <c r="Q49" s="1" t="s">
        <v>126</v>
      </c>
      <c r="R49" s="1">
        <v>1</v>
      </c>
      <c r="S49" s="1"/>
      <c r="T49" s="1"/>
      <c r="U49" s="5">
        <v>0</v>
      </c>
    </row>
    <row r="50" spans="9:21" x14ac:dyDescent="0.25">
      <c r="I50" s="4"/>
      <c r="J50" s="1">
        <v>47</v>
      </c>
      <c r="K50" s="1">
        <v>111</v>
      </c>
      <c r="L50" s="1"/>
      <c r="M50" s="1" t="s">
        <v>70</v>
      </c>
      <c r="N50" s="1" t="s">
        <v>448</v>
      </c>
      <c r="O50" s="1">
        <v>1</v>
      </c>
      <c r="P50" s="1" t="s">
        <v>125</v>
      </c>
      <c r="Q50" s="1" t="s">
        <v>126</v>
      </c>
      <c r="R50" s="1">
        <v>1</v>
      </c>
      <c r="S50" s="1"/>
      <c r="T50" s="1"/>
      <c r="U50" s="5">
        <v>0</v>
      </c>
    </row>
    <row r="51" spans="9:21" x14ac:dyDescent="0.25">
      <c r="I51" s="4"/>
      <c r="J51" s="1">
        <v>47</v>
      </c>
      <c r="K51" s="1">
        <v>111</v>
      </c>
      <c r="L51" s="1"/>
      <c r="M51" s="1" t="s">
        <v>295</v>
      </c>
      <c r="N51" s="1" t="s">
        <v>449</v>
      </c>
      <c r="O51" s="1">
        <v>1</v>
      </c>
      <c r="P51" s="1" t="s">
        <v>127</v>
      </c>
      <c r="Q51" s="1" t="s">
        <v>494</v>
      </c>
      <c r="R51" s="1">
        <v>1</v>
      </c>
      <c r="S51" s="1"/>
      <c r="T51" s="1"/>
      <c r="U51" s="5">
        <v>0</v>
      </c>
    </row>
    <row r="52" spans="9:21" x14ac:dyDescent="0.25">
      <c r="I52" s="4"/>
      <c r="J52" s="1">
        <v>47</v>
      </c>
      <c r="K52" s="1">
        <v>111</v>
      </c>
      <c r="L52" s="1"/>
      <c r="M52" s="1" t="s">
        <v>450</v>
      </c>
      <c r="N52" s="1" t="s">
        <v>75</v>
      </c>
      <c r="O52" s="1">
        <v>1</v>
      </c>
      <c r="P52" s="1" t="s">
        <v>129</v>
      </c>
      <c r="Q52" s="1" t="s">
        <v>130</v>
      </c>
      <c r="R52" s="1">
        <v>1</v>
      </c>
      <c r="S52" s="1"/>
      <c r="T52" s="1"/>
      <c r="U52" s="5">
        <v>0</v>
      </c>
    </row>
    <row r="53" spans="9:21" x14ac:dyDescent="0.25">
      <c r="I53" s="4"/>
      <c r="J53" s="1">
        <v>47</v>
      </c>
      <c r="K53" s="1">
        <v>111</v>
      </c>
      <c r="L53" s="1"/>
      <c r="M53" s="1" t="s">
        <v>82</v>
      </c>
      <c r="N53" s="1" t="s">
        <v>83</v>
      </c>
      <c r="O53" s="1">
        <v>1</v>
      </c>
      <c r="P53" s="1" t="s">
        <v>129</v>
      </c>
      <c r="Q53" s="1" t="s">
        <v>130</v>
      </c>
      <c r="R53" s="1">
        <v>1</v>
      </c>
      <c r="S53" s="1"/>
      <c r="T53" s="1"/>
      <c r="U53" s="5">
        <v>0</v>
      </c>
    </row>
    <row r="54" spans="9:21" x14ac:dyDescent="0.25">
      <c r="I54" s="4"/>
      <c r="J54" s="1">
        <v>47</v>
      </c>
      <c r="K54" s="1">
        <v>111</v>
      </c>
      <c r="L54" s="1"/>
      <c r="M54" s="1" t="s">
        <v>84</v>
      </c>
      <c r="N54" s="1" t="s">
        <v>451</v>
      </c>
      <c r="O54" s="1">
        <v>1</v>
      </c>
      <c r="P54" s="1" t="s">
        <v>129</v>
      </c>
      <c r="Q54" s="1" t="s">
        <v>130</v>
      </c>
      <c r="R54" s="1">
        <v>1</v>
      </c>
      <c r="S54" s="1"/>
      <c r="T54" s="1"/>
      <c r="U54" s="5">
        <v>0</v>
      </c>
    </row>
    <row r="55" spans="9:21" x14ac:dyDescent="0.25">
      <c r="I55" s="4"/>
      <c r="J55" s="1">
        <v>47</v>
      </c>
      <c r="K55" s="1">
        <v>111</v>
      </c>
      <c r="L55" s="1"/>
      <c r="M55" s="1" t="s">
        <v>86</v>
      </c>
      <c r="N55" s="1" t="s">
        <v>452</v>
      </c>
      <c r="O55" s="1">
        <v>1</v>
      </c>
      <c r="P55" s="1" t="s">
        <v>131</v>
      </c>
      <c r="Q55" s="1" t="s">
        <v>131</v>
      </c>
      <c r="R55" s="1">
        <v>1</v>
      </c>
      <c r="S55" s="1"/>
      <c r="T55" s="1"/>
      <c r="U55" s="5">
        <v>0</v>
      </c>
    </row>
    <row r="56" spans="9:21" x14ac:dyDescent="0.25">
      <c r="I56" s="4"/>
      <c r="J56" s="1">
        <v>47</v>
      </c>
      <c r="K56" s="1">
        <v>111</v>
      </c>
      <c r="L56" s="1"/>
      <c r="M56" s="1" t="s">
        <v>86</v>
      </c>
      <c r="N56" s="1" t="s">
        <v>453</v>
      </c>
      <c r="O56" s="1">
        <v>1</v>
      </c>
      <c r="P56" s="1" t="s">
        <v>132</v>
      </c>
      <c r="Q56" s="1" t="s">
        <v>133</v>
      </c>
      <c r="R56" s="1">
        <v>1</v>
      </c>
      <c r="S56" s="1"/>
      <c r="T56" s="1"/>
      <c r="U56" s="5">
        <v>0</v>
      </c>
    </row>
    <row r="57" spans="9:21" x14ac:dyDescent="0.25">
      <c r="I57" s="4"/>
      <c r="J57" s="1">
        <v>47</v>
      </c>
      <c r="K57" s="1">
        <v>111</v>
      </c>
      <c r="L57" s="1"/>
      <c r="M57" s="1" t="s">
        <v>319</v>
      </c>
      <c r="N57" s="1" t="s">
        <v>454</v>
      </c>
      <c r="O57" s="1">
        <v>1</v>
      </c>
      <c r="P57" s="1" t="s">
        <v>132</v>
      </c>
      <c r="Q57" s="1" t="s">
        <v>495</v>
      </c>
      <c r="R57" s="1">
        <v>1</v>
      </c>
      <c r="S57" s="1"/>
      <c r="T57" s="1"/>
      <c r="U57" s="5">
        <v>0</v>
      </c>
    </row>
    <row r="58" spans="9:21" x14ac:dyDescent="0.25">
      <c r="I58" s="4"/>
      <c r="J58" s="1">
        <v>47</v>
      </c>
      <c r="K58" s="1">
        <v>111</v>
      </c>
      <c r="L58" s="1"/>
      <c r="M58" s="1" t="s">
        <v>455</v>
      </c>
      <c r="N58" s="1" t="s">
        <v>456</v>
      </c>
      <c r="O58" s="1">
        <v>1</v>
      </c>
      <c r="P58" s="1" t="s">
        <v>189</v>
      </c>
      <c r="Q58" s="1" t="s">
        <v>189</v>
      </c>
      <c r="R58" s="1">
        <v>1</v>
      </c>
      <c r="S58" s="1"/>
      <c r="T58" s="1"/>
      <c r="U58" s="5">
        <v>0</v>
      </c>
    </row>
    <row r="59" spans="9:21" x14ac:dyDescent="0.25">
      <c r="I59" s="4"/>
      <c r="J59" s="1">
        <v>47</v>
      </c>
      <c r="K59" s="1">
        <v>111</v>
      </c>
      <c r="L59" s="1"/>
      <c r="M59" s="1" t="s">
        <v>28</v>
      </c>
      <c r="N59" s="1" t="s">
        <v>437</v>
      </c>
      <c r="O59" s="1">
        <v>2</v>
      </c>
      <c r="P59" s="1" t="s">
        <v>189</v>
      </c>
      <c r="Q59" s="1" t="s">
        <v>189</v>
      </c>
      <c r="R59" s="1">
        <v>1</v>
      </c>
      <c r="S59" s="1"/>
      <c r="T59" s="1"/>
      <c r="U59" s="5">
        <v>0</v>
      </c>
    </row>
    <row r="60" spans="9:21" x14ac:dyDescent="0.25">
      <c r="I60" s="4"/>
      <c r="J60" s="1">
        <v>47</v>
      </c>
      <c r="K60" s="1">
        <v>111</v>
      </c>
      <c r="L60" s="1"/>
      <c r="M60" s="1" t="s">
        <v>72</v>
      </c>
      <c r="N60" s="1" t="s">
        <v>457</v>
      </c>
      <c r="O60" s="1">
        <v>1</v>
      </c>
      <c r="P60" s="1" t="s">
        <v>189</v>
      </c>
      <c r="Q60" s="1" t="s">
        <v>190</v>
      </c>
      <c r="R60" s="1">
        <v>1</v>
      </c>
      <c r="S60" s="1"/>
      <c r="T60" s="1"/>
      <c r="U60" s="5">
        <v>0</v>
      </c>
    </row>
    <row r="61" spans="9:21" x14ac:dyDescent="0.25">
      <c r="I61" s="4"/>
      <c r="J61" s="1">
        <v>47</v>
      </c>
      <c r="K61" s="1">
        <v>111</v>
      </c>
      <c r="L61" s="1"/>
      <c r="M61" s="1" t="s">
        <v>24</v>
      </c>
      <c r="N61" s="1" t="s">
        <v>458</v>
      </c>
      <c r="O61" s="1">
        <v>1</v>
      </c>
      <c r="P61" s="1" t="s">
        <v>189</v>
      </c>
      <c r="Q61" s="1" t="s">
        <v>190</v>
      </c>
      <c r="R61" s="1">
        <v>1</v>
      </c>
      <c r="S61" s="1"/>
      <c r="T61" s="1"/>
      <c r="U61" s="5">
        <v>0</v>
      </c>
    </row>
    <row r="62" spans="9:21" x14ac:dyDescent="0.25">
      <c r="I62" s="4"/>
      <c r="J62" s="1">
        <v>47</v>
      </c>
      <c r="K62" s="1">
        <v>111</v>
      </c>
      <c r="L62" s="1"/>
      <c r="M62" s="1" t="s">
        <v>94</v>
      </c>
      <c r="N62" s="1" t="s">
        <v>459</v>
      </c>
      <c r="O62" s="1">
        <v>1</v>
      </c>
      <c r="P62" s="1" t="s">
        <v>191</v>
      </c>
      <c r="Q62" s="1" t="s">
        <v>192</v>
      </c>
      <c r="R62" s="1">
        <v>2</v>
      </c>
      <c r="S62" s="1"/>
      <c r="T62" s="1"/>
      <c r="U62" s="5">
        <v>0</v>
      </c>
    </row>
    <row r="63" spans="9:21" x14ac:dyDescent="0.25">
      <c r="I63" s="4"/>
      <c r="J63" s="1">
        <v>47</v>
      </c>
      <c r="K63" s="1">
        <v>111</v>
      </c>
      <c r="L63" s="1"/>
      <c r="M63" s="1" t="s">
        <v>96</v>
      </c>
      <c r="N63" s="1" t="s">
        <v>460</v>
      </c>
      <c r="O63" s="1">
        <v>1</v>
      </c>
      <c r="P63" s="1" t="s">
        <v>191</v>
      </c>
      <c r="Q63" s="1" t="s">
        <v>192</v>
      </c>
      <c r="R63" s="1">
        <v>2</v>
      </c>
      <c r="S63" s="1"/>
      <c r="T63" s="1"/>
      <c r="U63" s="5">
        <v>0</v>
      </c>
    </row>
    <row r="64" spans="9:21" x14ac:dyDescent="0.25">
      <c r="I64" s="4"/>
      <c r="J64" s="1">
        <v>47</v>
      </c>
      <c r="K64" s="1">
        <v>111</v>
      </c>
      <c r="L64" s="1"/>
      <c r="M64" s="1" t="s">
        <v>88</v>
      </c>
      <c r="N64" s="1" t="s">
        <v>461</v>
      </c>
      <c r="O64" s="1">
        <v>1</v>
      </c>
      <c r="P64" s="1" t="s">
        <v>496</v>
      </c>
      <c r="Q64" s="1" t="s">
        <v>497</v>
      </c>
      <c r="R64" s="1">
        <v>1</v>
      </c>
      <c r="S64" s="1"/>
      <c r="T64" s="1"/>
      <c r="U64" s="5">
        <v>0</v>
      </c>
    </row>
    <row r="65" spans="9:21" x14ac:dyDescent="0.25">
      <c r="I65" s="4"/>
      <c r="J65" s="1">
        <v>47</v>
      </c>
      <c r="K65" s="1">
        <v>111</v>
      </c>
      <c r="L65" s="1"/>
      <c r="M65" s="1" t="s">
        <v>329</v>
      </c>
      <c r="N65" s="1" t="s">
        <v>462</v>
      </c>
      <c r="O65" s="1">
        <v>1</v>
      </c>
      <c r="P65" s="1" t="s">
        <v>498</v>
      </c>
      <c r="Q65" s="1" t="s">
        <v>499</v>
      </c>
      <c r="R65" s="1">
        <v>1</v>
      </c>
      <c r="S65" s="1"/>
      <c r="T65" s="1"/>
      <c r="U65" s="5">
        <v>0</v>
      </c>
    </row>
    <row r="66" spans="9:21" x14ac:dyDescent="0.25">
      <c r="I66" s="4"/>
      <c r="J66" s="1">
        <v>47</v>
      </c>
      <c r="K66" s="1">
        <v>111</v>
      </c>
      <c r="L66" s="1"/>
      <c r="M66" s="1" t="s">
        <v>302</v>
      </c>
      <c r="N66" s="1" t="s">
        <v>487</v>
      </c>
      <c r="O66" s="1">
        <v>1</v>
      </c>
      <c r="P66" s="1" t="s">
        <v>205</v>
      </c>
      <c r="Q66" s="1" t="s">
        <v>500</v>
      </c>
      <c r="R66" s="1">
        <v>1</v>
      </c>
      <c r="S66" s="1"/>
      <c r="T66" s="1"/>
      <c r="U66" s="5">
        <v>0</v>
      </c>
    </row>
    <row r="67" spans="9:21" x14ac:dyDescent="0.25">
      <c r="I67" s="4"/>
      <c r="J67" s="1">
        <v>47</v>
      </c>
      <c r="K67" s="1">
        <v>111</v>
      </c>
      <c r="L67" s="1"/>
      <c r="M67" s="1"/>
      <c r="N67" s="1"/>
      <c r="O67" s="1">
        <v>0</v>
      </c>
      <c r="P67" s="1" t="s">
        <v>135</v>
      </c>
      <c r="Q67" s="1" t="s">
        <v>501</v>
      </c>
      <c r="R67" s="1">
        <v>1</v>
      </c>
      <c r="S67" s="1"/>
      <c r="T67" s="1"/>
      <c r="U67" s="5">
        <v>0</v>
      </c>
    </row>
    <row r="68" spans="9:21" x14ac:dyDescent="0.25">
      <c r="I68" s="4"/>
      <c r="J68" s="1">
        <v>47</v>
      </c>
      <c r="K68" s="1">
        <v>111</v>
      </c>
      <c r="L68" s="1"/>
      <c r="M68" s="1"/>
      <c r="N68" s="1"/>
      <c r="O68" s="1">
        <v>0</v>
      </c>
      <c r="P68" s="1" t="s">
        <v>135</v>
      </c>
      <c r="Q68" s="1" t="s">
        <v>502</v>
      </c>
      <c r="R68" s="1">
        <v>1</v>
      </c>
      <c r="S68" s="1"/>
      <c r="T68" s="1"/>
      <c r="U68" s="5">
        <v>0</v>
      </c>
    </row>
    <row r="69" spans="9:21" x14ac:dyDescent="0.25">
      <c r="I69" s="4"/>
      <c r="J69" s="1">
        <v>47</v>
      </c>
      <c r="K69" s="1">
        <v>111</v>
      </c>
      <c r="L69" s="1"/>
      <c r="M69" s="1"/>
      <c r="N69" s="1"/>
      <c r="O69" s="1">
        <v>0</v>
      </c>
      <c r="P69" s="1" t="s">
        <v>135</v>
      </c>
      <c r="Q69" s="1" t="s">
        <v>502</v>
      </c>
      <c r="R69" s="1">
        <v>1</v>
      </c>
      <c r="S69" s="1"/>
      <c r="T69" s="1"/>
      <c r="U69" s="5">
        <v>0</v>
      </c>
    </row>
    <row r="70" spans="9:21" x14ac:dyDescent="0.25">
      <c r="I70" s="4"/>
      <c r="J70" s="1">
        <v>47</v>
      </c>
      <c r="K70" s="1">
        <v>111</v>
      </c>
      <c r="L70" s="1"/>
      <c r="M70" s="1"/>
      <c r="N70" s="1"/>
      <c r="O70" s="1">
        <v>0</v>
      </c>
      <c r="P70" s="1" t="s">
        <v>503</v>
      </c>
      <c r="Q70" s="1" t="s">
        <v>504</v>
      </c>
      <c r="R70" s="1">
        <v>1</v>
      </c>
      <c r="S70" s="1"/>
      <c r="T70" s="1"/>
      <c r="U70" s="5">
        <v>0</v>
      </c>
    </row>
    <row r="71" spans="9:21" x14ac:dyDescent="0.25">
      <c r="I71" s="4"/>
      <c r="J71" s="1">
        <v>47</v>
      </c>
      <c r="K71" s="1">
        <v>111</v>
      </c>
      <c r="L71" s="1"/>
      <c r="M71" s="1"/>
      <c r="N71" s="1"/>
      <c r="O71" s="1">
        <v>0</v>
      </c>
      <c r="P71" s="1" t="s">
        <v>137</v>
      </c>
      <c r="Q71" s="1" t="s">
        <v>137</v>
      </c>
      <c r="R71" s="1">
        <v>1</v>
      </c>
      <c r="S71" s="1"/>
      <c r="T71" s="1"/>
      <c r="U71" s="5">
        <v>0</v>
      </c>
    </row>
    <row r="72" spans="9:21" x14ac:dyDescent="0.25">
      <c r="I72" s="4"/>
      <c r="J72" s="1">
        <v>47</v>
      </c>
      <c r="K72" s="1">
        <v>111</v>
      </c>
      <c r="L72" s="1"/>
      <c r="M72" s="1"/>
      <c r="N72" s="1"/>
      <c r="O72" s="1">
        <v>0</v>
      </c>
      <c r="P72" s="1" t="s">
        <v>110</v>
      </c>
      <c r="Q72" s="1" t="s">
        <v>111</v>
      </c>
      <c r="R72" s="1">
        <v>8</v>
      </c>
      <c r="S72" s="1"/>
      <c r="T72" s="1"/>
      <c r="U72" s="5">
        <v>0</v>
      </c>
    </row>
    <row r="73" spans="9:21" x14ac:dyDescent="0.25">
      <c r="I73" s="4"/>
      <c r="J73" s="1">
        <v>47</v>
      </c>
      <c r="K73" s="1">
        <v>111</v>
      </c>
      <c r="L73" s="1"/>
      <c r="M73" s="1"/>
      <c r="N73" s="1"/>
      <c r="O73" s="1">
        <v>0</v>
      </c>
      <c r="P73" s="1" t="s">
        <v>505</v>
      </c>
      <c r="Q73" s="1" t="s">
        <v>506</v>
      </c>
      <c r="R73" s="1">
        <v>1</v>
      </c>
      <c r="S73" s="1"/>
      <c r="T73" s="1"/>
      <c r="U73" s="5">
        <v>0</v>
      </c>
    </row>
    <row r="74" spans="9:21" x14ac:dyDescent="0.25">
      <c r="I74" s="4"/>
      <c r="J74" s="1">
        <v>47</v>
      </c>
      <c r="K74" s="1">
        <v>111</v>
      </c>
      <c r="L74" s="1"/>
      <c r="M74" s="1"/>
      <c r="N74" s="1"/>
      <c r="O74" s="1">
        <v>0</v>
      </c>
      <c r="P74" s="1" t="s">
        <v>507</v>
      </c>
      <c r="Q74" s="1" t="s">
        <v>508</v>
      </c>
      <c r="R74" s="1">
        <v>1</v>
      </c>
      <c r="S74" s="1"/>
      <c r="T74" s="1"/>
      <c r="U74" s="5">
        <v>0</v>
      </c>
    </row>
    <row r="75" spans="9:21" x14ac:dyDescent="0.25">
      <c r="I75" s="4"/>
      <c r="J75" s="1">
        <v>47</v>
      </c>
      <c r="K75" s="1">
        <v>111</v>
      </c>
      <c r="L75" s="1"/>
      <c r="M75" s="1"/>
      <c r="N75" s="1"/>
      <c r="O75" s="1">
        <v>0</v>
      </c>
      <c r="P75" s="1" t="s">
        <v>140</v>
      </c>
      <c r="Q75" s="1" t="s">
        <v>141</v>
      </c>
      <c r="R75" s="1">
        <v>1</v>
      </c>
      <c r="S75" s="1"/>
      <c r="T75" s="1"/>
      <c r="U75" s="5">
        <v>0</v>
      </c>
    </row>
    <row r="76" spans="9:21" x14ac:dyDescent="0.25">
      <c r="I76" s="4"/>
      <c r="J76" s="1">
        <v>47</v>
      </c>
      <c r="K76" s="1">
        <v>111</v>
      </c>
      <c r="L76" s="1"/>
      <c r="M76" s="1"/>
      <c r="N76" s="1"/>
      <c r="O76" s="1">
        <v>0</v>
      </c>
      <c r="P76" s="1" t="s">
        <v>140</v>
      </c>
      <c r="Q76" s="1" t="s">
        <v>141</v>
      </c>
      <c r="R76" s="1">
        <v>1</v>
      </c>
      <c r="S76" s="1"/>
      <c r="T76" s="1"/>
      <c r="U76" s="5">
        <v>0</v>
      </c>
    </row>
    <row r="77" spans="9:21" x14ac:dyDescent="0.25">
      <c r="I77" s="4"/>
      <c r="J77" s="1">
        <v>47</v>
      </c>
      <c r="K77" s="1">
        <v>111</v>
      </c>
      <c r="L77" s="1"/>
      <c r="M77" s="1"/>
      <c r="N77" s="1"/>
      <c r="O77" s="1">
        <v>0</v>
      </c>
      <c r="P77" s="1" t="s">
        <v>144</v>
      </c>
      <c r="Q77" s="1" t="s">
        <v>145</v>
      </c>
      <c r="R77" s="1">
        <v>1</v>
      </c>
      <c r="S77" s="1"/>
      <c r="T77" s="1"/>
      <c r="U77" s="5">
        <v>0</v>
      </c>
    </row>
    <row r="78" spans="9:21" x14ac:dyDescent="0.25">
      <c r="I78" s="4"/>
      <c r="J78" s="1">
        <v>47</v>
      </c>
      <c r="K78" s="1">
        <v>111</v>
      </c>
      <c r="L78" s="1"/>
      <c r="M78" s="1"/>
      <c r="N78" s="1"/>
      <c r="O78" s="1">
        <v>0</v>
      </c>
      <c r="P78" s="1" t="s">
        <v>509</v>
      </c>
      <c r="Q78" s="1" t="s">
        <v>510</v>
      </c>
      <c r="R78" s="1">
        <v>1</v>
      </c>
      <c r="S78" s="1"/>
      <c r="T78" s="1"/>
      <c r="U78" s="5">
        <v>0</v>
      </c>
    </row>
    <row r="79" spans="9:21" x14ac:dyDescent="0.25">
      <c r="I79" s="4"/>
      <c r="J79" s="1">
        <v>47</v>
      </c>
      <c r="K79" s="1">
        <v>111</v>
      </c>
      <c r="L79" s="1"/>
      <c r="M79" s="1"/>
      <c r="N79" s="1"/>
      <c r="O79" s="1">
        <v>0</v>
      </c>
      <c r="P79" s="1" t="s">
        <v>386</v>
      </c>
      <c r="Q79" s="1" t="s">
        <v>511</v>
      </c>
      <c r="R79" s="1">
        <v>1</v>
      </c>
      <c r="S79" s="1"/>
      <c r="T79" s="1"/>
      <c r="U79" s="5">
        <v>0</v>
      </c>
    </row>
    <row r="80" spans="9:21" x14ac:dyDescent="0.25">
      <c r="I80" s="4"/>
      <c r="J80" s="1">
        <v>47</v>
      </c>
      <c r="K80" s="1">
        <v>111</v>
      </c>
      <c r="L80" s="1"/>
      <c r="M80" s="1"/>
      <c r="N80" s="1"/>
      <c r="O80" s="1">
        <v>0</v>
      </c>
      <c r="P80" s="1" t="s">
        <v>230</v>
      </c>
      <c r="Q80" s="1" t="s">
        <v>512</v>
      </c>
      <c r="R80" s="1">
        <v>1</v>
      </c>
      <c r="S80" s="1"/>
      <c r="T80" s="1"/>
      <c r="U80" s="5">
        <v>0</v>
      </c>
    </row>
    <row r="81" spans="9:21" x14ac:dyDescent="0.25">
      <c r="I81" s="4"/>
      <c r="J81" s="1">
        <v>47</v>
      </c>
      <c r="K81" s="1">
        <v>111</v>
      </c>
      <c r="L81" s="1"/>
      <c r="M81" s="1"/>
      <c r="N81" s="1"/>
      <c r="O81" s="1">
        <v>0</v>
      </c>
      <c r="P81" s="1" t="s">
        <v>513</v>
      </c>
      <c r="Q81" s="1" t="s">
        <v>513</v>
      </c>
      <c r="R81" s="1">
        <v>1</v>
      </c>
      <c r="S81" s="1"/>
      <c r="T81" s="1"/>
      <c r="U81" s="5">
        <v>0</v>
      </c>
    </row>
    <row r="82" spans="9:21" x14ac:dyDescent="0.25">
      <c r="I82" s="4"/>
      <c r="J82" s="1">
        <v>47</v>
      </c>
      <c r="K82" s="1">
        <v>111</v>
      </c>
      <c r="L82" s="1"/>
      <c r="M82" s="1"/>
      <c r="N82" s="1"/>
      <c r="O82" s="1">
        <v>0</v>
      </c>
      <c r="P82" s="1" t="s">
        <v>350</v>
      </c>
      <c r="Q82" s="1" t="s">
        <v>514</v>
      </c>
      <c r="R82" s="1">
        <v>1</v>
      </c>
      <c r="S82" s="1"/>
      <c r="T82" s="1"/>
      <c r="U82" s="5">
        <v>0</v>
      </c>
    </row>
    <row r="83" spans="9:21" x14ac:dyDescent="0.25">
      <c r="I83" s="4"/>
      <c r="J83" s="1">
        <v>47</v>
      </c>
      <c r="K83" s="1">
        <v>111</v>
      </c>
      <c r="L83" s="1"/>
      <c r="M83" s="1"/>
      <c r="N83" s="1"/>
      <c r="O83" s="1">
        <v>0</v>
      </c>
      <c r="P83" s="1" t="s">
        <v>226</v>
      </c>
      <c r="Q83" s="1" t="s">
        <v>226</v>
      </c>
      <c r="R83" s="1">
        <v>2</v>
      </c>
      <c r="S83" s="1"/>
      <c r="T83" s="1"/>
      <c r="U83" s="5">
        <v>0</v>
      </c>
    </row>
    <row r="84" spans="9:21" x14ac:dyDescent="0.25">
      <c r="I84" s="4"/>
      <c r="J84" s="1">
        <v>47</v>
      </c>
      <c r="K84" s="1">
        <v>111</v>
      </c>
      <c r="L84" s="1"/>
      <c r="M84" s="1"/>
      <c r="N84" s="1"/>
      <c r="O84" s="1">
        <v>0</v>
      </c>
      <c r="P84" s="1" t="s">
        <v>515</v>
      </c>
      <c r="Q84" s="1" t="s">
        <v>516</v>
      </c>
      <c r="R84" s="1">
        <v>1</v>
      </c>
      <c r="S84" s="1"/>
      <c r="T84" s="1"/>
      <c r="U84" s="5">
        <v>0</v>
      </c>
    </row>
    <row r="85" spans="9:21" x14ac:dyDescent="0.25">
      <c r="I85" s="4"/>
      <c r="J85" s="1">
        <v>47</v>
      </c>
      <c r="K85" s="1">
        <v>111</v>
      </c>
      <c r="L85" s="1"/>
      <c r="M85" s="1"/>
      <c r="N85" s="1"/>
      <c r="O85" s="1">
        <v>0</v>
      </c>
      <c r="P85" s="1" t="s">
        <v>210</v>
      </c>
      <c r="Q85" s="1" t="s">
        <v>517</v>
      </c>
      <c r="R85" s="1">
        <v>1</v>
      </c>
      <c r="S85" s="1"/>
      <c r="T85" s="1"/>
      <c r="U85" s="5">
        <v>0</v>
      </c>
    </row>
    <row r="86" spans="9:21" x14ac:dyDescent="0.25">
      <c r="I86" s="4"/>
      <c r="J86" s="1">
        <v>47</v>
      </c>
      <c r="K86" s="1">
        <v>111</v>
      </c>
      <c r="L86" s="1"/>
      <c r="M86" s="1"/>
      <c r="N86" s="1"/>
      <c r="O86" s="1">
        <v>0</v>
      </c>
      <c r="P86" s="1" t="s">
        <v>152</v>
      </c>
      <c r="Q86" s="1" t="s">
        <v>153</v>
      </c>
      <c r="R86" s="1">
        <v>1</v>
      </c>
      <c r="S86" s="1"/>
      <c r="T86" s="1"/>
      <c r="U86" s="5">
        <v>0</v>
      </c>
    </row>
    <row r="87" spans="9:21" x14ac:dyDescent="0.25">
      <c r="I87" s="4"/>
      <c r="J87" s="1">
        <v>47</v>
      </c>
      <c r="K87" s="1">
        <v>111</v>
      </c>
      <c r="L87" s="1"/>
      <c r="M87" s="1"/>
      <c r="N87" s="1"/>
      <c r="O87" s="1">
        <v>0</v>
      </c>
      <c r="P87" s="1" t="s">
        <v>152</v>
      </c>
      <c r="Q87" s="1" t="s">
        <v>153</v>
      </c>
      <c r="R87" s="1">
        <v>1</v>
      </c>
      <c r="S87" s="1"/>
      <c r="T87" s="1"/>
      <c r="U87" s="5">
        <v>0</v>
      </c>
    </row>
    <row r="88" spans="9:21" x14ac:dyDescent="0.25">
      <c r="I88" s="4"/>
      <c r="J88" s="1">
        <v>47</v>
      </c>
      <c r="K88" s="1">
        <v>111</v>
      </c>
      <c r="L88" s="1"/>
      <c r="M88" s="1"/>
      <c r="N88" s="1"/>
      <c r="O88" s="1">
        <v>0</v>
      </c>
      <c r="P88" s="1" t="s">
        <v>206</v>
      </c>
      <c r="Q88" s="1" t="s">
        <v>518</v>
      </c>
      <c r="R88" s="1">
        <v>1</v>
      </c>
      <c r="S88" s="1"/>
      <c r="T88" s="1"/>
      <c r="U88" s="5">
        <v>0</v>
      </c>
    </row>
    <row r="89" spans="9:21" x14ac:dyDescent="0.25">
      <c r="I89" s="4"/>
      <c r="J89" s="1">
        <v>47</v>
      </c>
      <c r="K89" s="1">
        <v>111</v>
      </c>
      <c r="L89" s="1"/>
      <c r="M89" s="1"/>
      <c r="N89" s="1"/>
      <c r="O89" s="1">
        <v>0</v>
      </c>
      <c r="P89" s="1" t="s">
        <v>206</v>
      </c>
      <c r="Q89" s="1" t="s">
        <v>518</v>
      </c>
      <c r="R89" s="1">
        <v>1</v>
      </c>
      <c r="S89" s="1"/>
      <c r="T89" s="1"/>
      <c r="U89" s="5">
        <v>0</v>
      </c>
    </row>
    <row r="90" spans="9:21" x14ac:dyDescent="0.25">
      <c r="I90" s="4"/>
      <c r="J90" s="1">
        <v>47</v>
      </c>
      <c r="K90" s="1">
        <v>111</v>
      </c>
      <c r="L90" s="1"/>
      <c r="M90" s="1"/>
      <c r="N90" s="1"/>
      <c r="O90" s="1">
        <v>0</v>
      </c>
      <c r="P90" s="1" t="s">
        <v>519</v>
      </c>
      <c r="Q90" s="1" t="s">
        <v>519</v>
      </c>
      <c r="R90" s="1">
        <v>1</v>
      </c>
      <c r="S90" s="1"/>
      <c r="T90" s="1"/>
      <c r="U90" s="5">
        <v>0</v>
      </c>
    </row>
    <row r="91" spans="9:21" x14ac:dyDescent="0.25">
      <c r="I91" s="4"/>
      <c r="J91" s="1">
        <v>47</v>
      </c>
      <c r="K91" s="1">
        <v>111</v>
      </c>
      <c r="L91" s="1"/>
      <c r="M91" s="1"/>
      <c r="N91" s="1"/>
      <c r="O91" s="1">
        <v>0</v>
      </c>
      <c r="P91" s="1" t="s">
        <v>154</v>
      </c>
      <c r="Q91" s="1" t="s">
        <v>520</v>
      </c>
      <c r="R91" s="1">
        <v>1</v>
      </c>
      <c r="S91" s="1"/>
      <c r="T91" s="1"/>
      <c r="U91" s="5">
        <v>0</v>
      </c>
    </row>
    <row r="92" spans="9:21" x14ac:dyDescent="0.25">
      <c r="I92" s="4"/>
      <c r="J92" s="1">
        <v>47</v>
      </c>
      <c r="K92" s="1">
        <v>111</v>
      </c>
      <c r="L92" s="1"/>
      <c r="M92" s="1"/>
      <c r="N92" s="1"/>
      <c r="O92" s="1">
        <v>0</v>
      </c>
      <c r="P92" s="1" t="s">
        <v>521</v>
      </c>
      <c r="Q92" s="1" t="s">
        <v>522</v>
      </c>
      <c r="R92" s="1">
        <v>1</v>
      </c>
      <c r="S92" s="1"/>
      <c r="T92" s="1"/>
      <c r="U92" s="5">
        <v>0</v>
      </c>
    </row>
    <row r="93" spans="9:21" x14ac:dyDescent="0.25">
      <c r="I93" s="4"/>
      <c r="J93" s="1">
        <v>47</v>
      </c>
      <c r="K93" s="1">
        <v>111</v>
      </c>
      <c r="L93" s="1"/>
      <c r="M93" s="1"/>
      <c r="N93" s="1"/>
      <c r="O93" s="1">
        <v>0</v>
      </c>
      <c r="P93" s="1" t="s">
        <v>405</v>
      </c>
      <c r="Q93" s="1" t="s">
        <v>523</v>
      </c>
      <c r="R93" s="1">
        <v>1</v>
      </c>
      <c r="S93" s="1"/>
      <c r="T93" s="1"/>
      <c r="U93" s="5">
        <v>0</v>
      </c>
    </row>
    <row r="94" spans="9:21" x14ac:dyDescent="0.25">
      <c r="I94" s="4"/>
      <c r="J94" s="1">
        <v>47</v>
      </c>
      <c r="K94" s="1">
        <v>111</v>
      </c>
      <c r="L94" s="1"/>
      <c r="M94" s="1"/>
      <c r="N94" s="1"/>
      <c r="O94" s="1">
        <v>0</v>
      </c>
      <c r="P94" s="1" t="s">
        <v>208</v>
      </c>
      <c r="Q94" s="1" t="s">
        <v>524</v>
      </c>
      <c r="R94" s="1">
        <v>1</v>
      </c>
      <c r="S94" s="1"/>
      <c r="T94" s="1"/>
      <c r="U94" s="5">
        <v>0</v>
      </c>
    </row>
    <row r="95" spans="9:21" x14ac:dyDescent="0.25">
      <c r="I95" s="4"/>
      <c r="J95" s="1">
        <v>47</v>
      </c>
      <c r="K95" s="1">
        <v>111</v>
      </c>
      <c r="L95" s="1"/>
      <c r="M95" s="1"/>
      <c r="N95" s="1"/>
      <c r="O95" s="1">
        <v>0</v>
      </c>
      <c r="P95" s="1" t="s">
        <v>160</v>
      </c>
      <c r="Q95" s="1" t="s">
        <v>525</v>
      </c>
      <c r="R95" s="1">
        <v>1</v>
      </c>
      <c r="S95" s="1"/>
      <c r="T95" s="1"/>
      <c r="U95" s="5">
        <v>0</v>
      </c>
    </row>
    <row r="96" spans="9:21" x14ac:dyDescent="0.25">
      <c r="I96" s="4"/>
      <c r="J96" s="1">
        <v>47</v>
      </c>
      <c r="K96" s="1">
        <v>111</v>
      </c>
      <c r="L96" s="1"/>
      <c r="M96" s="1"/>
      <c r="N96" s="1"/>
      <c r="O96" s="1">
        <v>0</v>
      </c>
      <c r="P96" s="1" t="s">
        <v>161</v>
      </c>
      <c r="Q96" s="1" t="s">
        <v>161</v>
      </c>
      <c r="R96" s="1">
        <v>1</v>
      </c>
      <c r="S96" s="1"/>
      <c r="T96" s="1"/>
      <c r="U96" s="5">
        <v>0</v>
      </c>
    </row>
    <row r="97" spans="9:21" x14ac:dyDescent="0.25">
      <c r="I97" s="4"/>
      <c r="J97" s="1">
        <v>47</v>
      </c>
      <c r="K97" s="1">
        <v>111</v>
      </c>
      <c r="L97" s="1"/>
      <c r="M97" s="1"/>
      <c r="N97" s="1"/>
      <c r="O97" s="1">
        <v>0</v>
      </c>
      <c r="P97" s="1" t="s">
        <v>366</v>
      </c>
      <c r="Q97" s="1" t="s">
        <v>526</v>
      </c>
      <c r="R97" s="1">
        <v>1</v>
      </c>
      <c r="S97" s="1"/>
      <c r="T97" s="1"/>
      <c r="U97" s="5">
        <v>0</v>
      </c>
    </row>
    <row r="98" spans="9:21" x14ac:dyDescent="0.25">
      <c r="I98" s="4"/>
      <c r="J98" s="1">
        <v>47</v>
      </c>
      <c r="K98" s="1">
        <v>111</v>
      </c>
      <c r="L98" s="1"/>
      <c r="M98" s="1"/>
      <c r="N98" s="1"/>
      <c r="O98" s="1">
        <v>0</v>
      </c>
      <c r="P98" s="1" t="s">
        <v>366</v>
      </c>
      <c r="Q98" s="1" t="s">
        <v>526</v>
      </c>
      <c r="R98" s="1">
        <v>1</v>
      </c>
      <c r="S98" s="1"/>
      <c r="T98" s="1"/>
      <c r="U98" s="5">
        <v>0</v>
      </c>
    </row>
    <row r="99" spans="9:21" x14ac:dyDescent="0.25">
      <c r="I99" s="4"/>
      <c r="J99" s="1">
        <v>47</v>
      </c>
      <c r="K99" s="1">
        <v>111</v>
      </c>
      <c r="L99" s="1"/>
      <c r="M99" s="1"/>
      <c r="N99" s="1"/>
      <c r="O99" s="1">
        <v>0</v>
      </c>
      <c r="P99" s="1" t="s">
        <v>164</v>
      </c>
      <c r="Q99" s="1" t="s">
        <v>527</v>
      </c>
      <c r="R99" s="1">
        <v>1</v>
      </c>
      <c r="S99" s="1"/>
      <c r="T99" s="1"/>
      <c r="U99" s="5">
        <v>0</v>
      </c>
    </row>
    <row r="100" spans="9:21" x14ac:dyDescent="0.25">
      <c r="I100" s="4"/>
      <c r="J100" s="1">
        <v>47</v>
      </c>
      <c r="K100" s="1">
        <v>111</v>
      </c>
      <c r="L100" s="1"/>
      <c r="M100" s="1"/>
      <c r="N100" s="1"/>
      <c r="O100" s="1">
        <v>0</v>
      </c>
      <c r="P100" s="1" t="s">
        <v>166</v>
      </c>
      <c r="Q100" s="1" t="s">
        <v>167</v>
      </c>
      <c r="R100" s="1">
        <v>1</v>
      </c>
      <c r="S100" s="1"/>
      <c r="T100" s="1"/>
      <c r="U100" s="5">
        <v>0</v>
      </c>
    </row>
    <row r="101" spans="9:21" x14ac:dyDescent="0.25">
      <c r="I101" s="4"/>
      <c r="J101" s="1">
        <v>47</v>
      </c>
      <c r="K101" s="1">
        <v>111</v>
      </c>
      <c r="L101" s="1"/>
      <c r="M101" s="1"/>
      <c r="N101" s="1"/>
      <c r="O101" s="1">
        <v>0</v>
      </c>
      <c r="P101" s="1" t="s">
        <v>168</v>
      </c>
      <c r="Q101" s="1" t="s">
        <v>168</v>
      </c>
      <c r="R101" s="1">
        <v>1</v>
      </c>
      <c r="S101" s="1"/>
      <c r="T101" s="1"/>
      <c r="U101" s="5">
        <v>0</v>
      </c>
    </row>
    <row r="102" spans="9:21" x14ac:dyDescent="0.25">
      <c r="I102" s="4"/>
      <c r="J102" s="1">
        <v>47</v>
      </c>
      <c r="K102" s="1">
        <v>111</v>
      </c>
      <c r="L102" s="1"/>
      <c r="M102" s="1"/>
      <c r="N102" s="1"/>
      <c r="O102" s="1">
        <v>0</v>
      </c>
      <c r="P102" s="1" t="s">
        <v>168</v>
      </c>
      <c r="Q102" s="1" t="s">
        <v>168</v>
      </c>
      <c r="R102" s="1">
        <v>1</v>
      </c>
      <c r="S102" s="1"/>
      <c r="T102" s="1"/>
      <c r="U102" s="5">
        <v>0</v>
      </c>
    </row>
    <row r="103" spans="9:21" x14ac:dyDescent="0.25">
      <c r="I103" s="4"/>
      <c r="J103" s="1">
        <v>47</v>
      </c>
      <c r="K103" s="1">
        <v>111</v>
      </c>
      <c r="L103" s="1"/>
      <c r="M103" s="1"/>
      <c r="N103" s="1"/>
      <c r="O103" s="1">
        <v>0</v>
      </c>
      <c r="P103" s="1" t="s">
        <v>86</v>
      </c>
      <c r="Q103" s="1" t="s">
        <v>452</v>
      </c>
      <c r="R103" s="1">
        <v>1</v>
      </c>
      <c r="S103" s="1"/>
      <c r="T103" s="1"/>
      <c r="U103" s="5">
        <v>0</v>
      </c>
    </row>
    <row r="104" spans="9:21" x14ac:dyDescent="0.25">
      <c r="I104" s="4"/>
      <c r="J104" s="1">
        <v>47</v>
      </c>
      <c r="K104" s="1">
        <v>111</v>
      </c>
      <c r="L104" s="1"/>
      <c r="M104" s="1"/>
      <c r="N104" s="1"/>
      <c r="O104" s="1">
        <v>0</v>
      </c>
      <c r="P104" s="1" t="s">
        <v>406</v>
      </c>
      <c r="Q104" s="1" t="s">
        <v>528</v>
      </c>
      <c r="R104" s="1">
        <v>1</v>
      </c>
      <c r="S104" s="1"/>
      <c r="T104" s="1"/>
      <c r="U104" s="5">
        <v>0</v>
      </c>
    </row>
    <row r="105" spans="9:21" x14ac:dyDescent="0.25">
      <c r="I105" s="4"/>
      <c r="J105" s="1">
        <v>47</v>
      </c>
      <c r="K105" s="1">
        <v>111</v>
      </c>
      <c r="L105" s="1"/>
      <c r="M105" s="1"/>
      <c r="N105" s="1"/>
      <c r="O105" s="1">
        <v>0</v>
      </c>
      <c r="P105" s="1" t="s">
        <v>184</v>
      </c>
      <c r="Q105" s="1" t="s">
        <v>185</v>
      </c>
      <c r="R105" s="1">
        <v>1</v>
      </c>
      <c r="S105" s="1"/>
      <c r="T105" s="1"/>
      <c r="U105" s="5">
        <v>0</v>
      </c>
    </row>
    <row r="106" spans="9:21" x14ac:dyDescent="0.25">
      <c r="I106" s="4"/>
      <c r="J106" s="1">
        <v>47</v>
      </c>
      <c r="K106" s="1">
        <v>111</v>
      </c>
      <c r="L106" s="1"/>
      <c r="M106" s="1"/>
      <c r="N106" s="1"/>
      <c r="O106" s="1">
        <v>0</v>
      </c>
      <c r="P106" s="1" t="s">
        <v>371</v>
      </c>
      <c r="Q106" s="1" t="s">
        <v>529</v>
      </c>
      <c r="R106" s="1">
        <v>1</v>
      </c>
      <c r="S106" s="1"/>
      <c r="T106" s="1"/>
      <c r="U106" s="5">
        <v>0</v>
      </c>
    </row>
    <row r="107" spans="9:21" x14ac:dyDescent="0.25">
      <c r="I107" s="4"/>
      <c r="J107" s="1">
        <v>47</v>
      </c>
      <c r="K107" s="1">
        <v>111</v>
      </c>
      <c r="L107" s="1"/>
      <c r="M107" s="1"/>
      <c r="N107" s="1"/>
      <c r="O107" s="1">
        <v>0</v>
      </c>
      <c r="P107" s="1" t="s">
        <v>530</v>
      </c>
      <c r="Q107" s="1" t="s">
        <v>531</v>
      </c>
      <c r="R107" s="1">
        <v>1</v>
      </c>
      <c r="S107" s="1"/>
      <c r="T107" s="1"/>
      <c r="U107" s="5">
        <v>0</v>
      </c>
    </row>
    <row r="108" spans="9:21" x14ac:dyDescent="0.25">
      <c r="I108" s="4"/>
      <c r="J108" s="1">
        <v>47</v>
      </c>
      <c r="K108" s="1">
        <v>111</v>
      </c>
      <c r="L108" s="1"/>
      <c r="M108" s="1"/>
      <c r="N108" s="1"/>
      <c r="O108" s="1">
        <v>0</v>
      </c>
      <c r="P108" s="1" t="s">
        <v>372</v>
      </c>
      <c r="Q108" s="1" t="s">
        <v>532</v>
      </c>
      <c r="R108" s="1">
        <v>1</v>
      </c>
      <c r="S108" s="1"/>
      <c r="T108" s="1"/>
      <c r="U108" s="5">
        <v>0</v>
      </c>
    </row>
    <row r="109" spans="9:21" x14ac:dyDescent="0.25">
      <c r="I109" s="4"/>
      <c r="J109" s="1">
        <v>47</v>
      </c>
      <c r="K109" s="1">
        <v>111</v>
      </c>
      <c r="L109" s="1"/>
      <c r="M109" s="1"/>
      <c r="N109" s="1"/>
      <c r="O109" s="1">
        <v>0</v>
      </c>
      <c r="P109" s="1" t="s">
        <v>533</v>
      </c>
      <c r="Q109" s="1" t="s">
        <v>533</v>
      </c>
      <c r="R109" s="1">
        <v>1</v>
      </c>
      <c r="S109" s="1"/>
      <c r="T109" s="1"/>
      <c r="U109" s="5">
        <v>0</v>
      </c>
    </row>
    <row r="110" spans="9:21" x14ac:dyDescent="0.25">
      <c r="I110" s="4"/>
      <c r="J110" s="1">
        <v>47</v>
      </c>
      <c r="K110" s="1">
        <v>111</v>
      </c>
      <c r="L110" s="1"/>
      <c r="M110" s="1"/>
      <c r="N110" s="1"/>
      <c r="O110" s="1">
        <v>0</v>
      </c>
      <c r="P110" s="1" t="s">
        <v>24</v>
      </c>
      <c r="Q110" s="1" t="s">
        <v>458</v>
      </c>
      <c r="R110" s="1">
        <v>1</v>
      </c>
      <c r="S110" s="1"/>
      <c r="T110" s="1"/>
      <c r="U110" s="5">
        <v>0</v>
      </c>
    </row>
    <row r="111" spans="9:21" x14ac:dyDescent="0.25">
      <c r="I111" s="4"/>
      <c r="J111" s="1">
        <v>47</v>
      </c>
      <c r="K111" s="1">
        <v>111</v>
      </c>
      <c r="L111" s="1"/>
      <c r="M111" s="1"/>
      <c r="N111" s="1"/>
      <c r="O111" s="1">
        <v>0</v>
      </c>
      <c r="P111" s="1" t="s">
        <v>534</v>
      </c>
      <c r="Q111" s="1" t="s">
        <v>535</v>
      </c>
      <c r="R111" s="1">
        <v>1</v>
      </c>
      <c r="S111" s="1"/>
      <c r="T111" s="1"/>
      <c r="U111" s="5">
        <v>0</v>
      </c>
    </row>
    <row r="112" spans="9:21" x14ac:dyDescent="0.25">
      <c r="I112" s="4"/>
      <c r="J112" s="1">
        <v>47</v>
      </c>
      <c r="K112" s="1">
        <v>111</v>
      </c>
      <c r="L112" s="1"/>
      <c r="M112" s="1"/>
      <c r="N112" s="1"/>
      <c r="O112" s="1">
        <v>0</v>
      </c>
      <c r="P112" s="1" t="s">
        <v>193</v>
      </c>
      <c r="Q112" s="1" t="s">
        <v>536</v>
      </c>
      <c r="R112" s="1">
        <v>1</v>
      </c>
      <c r="S112" s="1"/>
      <c r="T112" s="1"/>
      <c r="U112" s="5">
        <v>0</v>
      </c>
    </row>
    <row r="113" spans="9:21" x14ac:dyDescent="0.25">
      <c r="I113" s="4"/>
      <c r="J113" s="1">
        <v>47</v>
      </c>
      <c r="K113" s="1">
        <v>111</v>
      </c>
      <c r="L113" s="1"/>
      <c r="M113" s="1"/>
      <c r="N113" s="1"/>
      <c r="O113" s="1">
        <v>0</v>
      </c>
      <c r="P113" s="1" t="s">
        <v>193</v>
      </c>
      <c r="Q113" s="1" t="s">
        <v>536</v>
      </c>
      <c r="R113" s="1">
        <v>1</v>
      </c>
      <c r="S113" s="1"/>
      <c r="T113" s="1"/>
      <c r="U113" s="5">
        <v>0</v>
      </c>
    </row>
    <row r="114" spans="9:21" x14ac:dyDescent="0.25">
      <c r="I114" s="4"/>
      <c r="J114" s="1">
        <v>47</v>
      </c>
      <c r="K114" s="1">
        <v>111</v>
      </c>
      <c r="L114" s="1"/>
      <c r="M114" s="1"/>
      <c r="N114" s="1"/>
      <c r="O114" s="1">
        <v>0</v>
      </c>
      <c r="P114" s="1" t="s">
        <v>194</v>
      </c>
      <c r="Q114" s="1" t="s">
        <v>195</v>
      </c>
      <c r="R114" s="1">
        <v>1</v>
      </c>
      <c r="S114" s="1"/>
      <c r="T114" s="1"/>
      <c r="U114" s="5">
        <v>0</v>
      </c>
    </row>
    <row r="115" spans="9:21" x14ac:dyDescent="0.25">
      <c r="I115" s="4"/>
      <c r="J115" s="1">
        <v>47</v>
      </c>
      <c r="K115" s="1">
        <v>111</v>
      </c>
      <c r="L115" s="1"/>
      <c r="M115" s="1"/>
      <c r="N115" s="1"/>
      <c r="O115" s="1">
        <v>0</v>
      </c>
      <c r="P115" s="1" t="s">
        <v>194</v>
      </c>
      <c r="Q115" s="1" t="s">
        <v>195</v>
      </c>
      <c r="R115" s="1">
        <v>1</v>
      </c>
      <c r="S115" s="1"/>
      <c r="T115" s="1"/>
      <c r="U115" s="5">
        <v>0</v>
      </c>
    </row>
    <row r="116" spans="9:21" x14ac:dyDescent="0.25">
      <c r="I116" s="4"/>
      <c r="J116" s="1">
        <v>47</v>
      </c>
      <c r="K116" s="1">
        <v>111</v>
      </c>
      <c r="L116" s="1"/>
      <c r="M116" s="1"/>
      <c r="N116" s="1"/>
      <c r="O116" s="1">
        <v>0</v>
      </c>
      <c r="P116" s="1" t="s">
        <v>196</v>
      </c>
      <c r="Q116" s="1" t="s">
        <v>381</v>
      </c>
      <c r="R116" s="1">
        <v>1</v>
      </c>
      <c r="S116" s="1"/>
      <c r="T116" s="1"/>
      <c r="U116" s="5">
        <v>0</v>
      </c>
    </row>
    <row r="117" spans="9:21" x14ac:dyDescent="0.25">
      <c r="I117" s="4"/>
      <c r="J117" s="1">
        <v>47</v>
      </c>
      <c r="K117" s="1">
        <v>111</v>
      </c>
      <c r="L117" s="1"/>
      <c r="M117" s="1"/>
      <c r="N117" s="1"/>
      <c r="O117" s="1">
        <v>0</v>
      </c>
      <c r="P117" s="1" t="s">
        <v>198</v>
      </c>
      <c r="Q117" s="1" t="s">
        <v>382</v>
      </c>
      <c r="R117" s="1">
        <v>1</v>
      </c>
      <c r="S117" s="1"/>
      <c r="T117" s="1"/>
      <c r="U117" s="5">
        <v>0</v>
      </c>
    </row>
    <row r="118" spans="9:21" x14ac:dyDescent="0.25">
      <c r="I118" s="4"/>
      <c r="J118" s="1">
        <v>47</v>
      </c>
      <c r="K118" s="1">
        <v>111</v>
      </c>
      <c r="L118" s="1"/>
      <c r="M118" s="1"/>
      <c r="N118" s="1"/>
      <c r="O118" s="1">
        <v>0</v>
      </c>
      <c r="P118" s="1" t="s">
        <v>201</v>
      </c>
      <c r="Q118" s="1" t="s">
        <v>537</v>
      </c>
      <c r="R118" s="1">
        <v>1</v>
      </c>
      <c r="S118" s="1"/>
      <c r="T118" s="1"/>
      <c r="U118" s="5">
        <v>0</v>
      </c>
    </row>
    <row r="119" spans="9:21" x14ac:dyDescent="0.25">
      <c r="I119" s="4" t="s">
        <v>209</v>
      </c>
      <c r="J119" s="1">
        <v>1</v>
      </c>
      <c r="K119" s="1"/>
      <c r="L119" s="1"/>
      <c r="M119" s="1" t="s">
        <v>80</v>
      </c>
      <c r="N119" s="1" t="s">
        <v>486</v>
      </c>
      <c r="O119" s="1">
        <v>1</v>
      </c>
      <c r="P119" s="1"/>
      <c r="Q119" s="1"/>
      <c r="R119" s="1">
        <v>0</v>
      </c>
      <c r="S119" s="1"/>
      <c r="T119" s="1"/>
      <c r="U119" s="5">
        <v>0</v>
      </c>
    </row>
    <row r="120" spans="9:21" x14ac:dyDescent="0.25">
      <c r="I120" s="4" t="s">
        <v>235</v>
      </c>
      <c r="J120" s="1">
        <v>2</v>
      </c>
      <c r="K120" s="1"/>
      <c r="L120" s="1">
        <v>35</v>
      </c>
      <c r="M120" s="1" t="s">
        <v>287</v>
      </c>
      <c r="N120" s="1" t="s">
        <v>484</v>
      </c>
      <c r="O120" s="1">
        <v>1</v>
      </c>
      <c r="P120" s="1"/>
      <c r="Q120" s="1"/>
      <c r="R120" s="1">
        <v>0</v>
      </c>
      <c r="S120" s="1" t="s">
        <v>237</v>
      </c>
      <c r="T120" s="1" t="s">
        <v>557</v>
      </c>
      <c r="U120" s="5">
        <v>1</v>
      </c>
    </row>
    <row r="121" spans="9:21" x14ac:dyDescent="0.25">
      <c r="I121" s="4"/>
      <c r="J121" s="1">
        <v>2</v>
      </c>
      <c r="K121" s="1"/>
      <c r="L121" s="1">
        <v>35</v>
      </c>
      <c r="M121" s="1" t="s">
        <v>293</v>
      </c>
      <c r="N121" s="1" t="s">
        <v>485</v>
      </c>
      <c r="O121" s="1">
        <v>1</v>
      </c>
      <c r="P121" s="1"/>
      <c r="Q121" s="1"/>
      <c r="R121" s="1">
        <v>0</v>
      </c>
      <c r="S121" s="1" t="s">
        <v>236</v>
      </c>
      <c r="T121" s="1" t="s">
        <v>236</v>
      </c>
      <c r="U121" s="5">
        <v>13</v>
      </c>
    </row>
    <row r="122" spans="9:21" x14ac:dyDescent="0.25">
      <c r="I122" s="4"/>
      <c r="J122" s="1">
        <v>2</v>
      </c>
      <c r="K122" s="1"/>
      <c r="L122" s="1">
        <v>35</v>
      </c>
      <c r="M122" s="1"/>
      <c r="N122" s="1"/>
      <c r="O122" s="1">
        <v>0</v>
      </c>
      <c r="P122" s="1"/>
      <c r="Q122" s="1"/>
      <c r="R122" s="1">
        <v>0</v>
      </c>
      <c r="S122" s="1" t="s">
        <v>240</v>
      </c>
      <c r="T122" s="1" t="s">
        <v>241</v>
      </c>
      <c r="U122" s="5">
        <v>1</v>
      </c>
    </row>
    <row r="123" spans="9:21" x14ac:dyDescent="0.25">
      <c r="I123" s="4"/>
      <c r="J123" s="1">
        <v>2</v>
      </c>
      <c r="K123" s="1"/>
      <c r="L123" s="1">
        <v>35</v>
      </c>
      <c r="M123" s="1"/>
      <c r="N123" s="1"/>
      <c r="O123" s="1">
        <v>0</v>
      </c>
      <c r="P123" s="1"/>
      <c r="Q123" s="1"/>
      <c r="R123" s="1">
        <v>0</v>
      </c>
      <c r="S123" s="1" t="s">
        <v>242</v>
      </c>
      <c r="T123" s="1" t="s">
        <v>243</v>
      </c>
      <c r="U123" s="5">
        <v>1</v>
      </c>
    </row>
    <row r="124" spans="9:21" x14ac:dyDescent="0.25">
      <c r="I124" s="4"/>
      <c r="J124" s="1">
        <v>2</v>
      </c>
      <c r="K124" s="1"/>
      <c r="L124" s="1">
        <v>35</v>
      </c>
      <c r="M124" s="1"/>
      <c r="N124" s="1"/>
      <c r="O124" s="1">
        <v>0</v>
      </c>
      <c r="P124" s="1"/>
      <c r="Q124" s="1"/>
      <c r="R124" s="1">
        <v>0</v>
      </c>
      <c r="S124" s="1" t="s">
        <v>558</v>
      </c>
      <c r="T124" s="1" t="s">
        <v>559</v>
      </c>
      <c r="U124" s="5">
        <v>1</v>
      </c>
    </row>
    <row r="125" spans="9:21" x14ac:dyDescent="0.25">
      <c r="I125" s="4"/>
      <c r="J125" s="1">
        <v>2</v>
      </c>
      <c r="K125" s="1"/>
      <c r="L125" s="1">
        <v>35</v>
      </c>
      <c r="M125" s="1"/>
      <c r="N125" s="1"/>
      <c r="O125" s="1">
        <v>0</v>
      </c>
      <c r="P125" s="1"/>
      <c r="Q125" s="1"/>
      <c r="R125" s="1">
        <v>0</v>
      </c>
      <c r="S125" s="1" t="s">
        <v>418</v>
      </c>
      <c r="T125" s="1" t="s">
        <v>560</v>
      </c>
      <c r="U125" s="5">
        <v>1</v>
      </c>
    </row>
    <row r="126" spans="9:21" x14ac:dyDescent="0.25">
      <c r="I126" s="4"/>
      <c r="J126" s="1">
        <v>2</v>
      </c>
      <c r="K126" s="1"/>
      <c r="L126" s="1">
        <v>35</v>
      </c>
      <c r="M126" s="1"/>
      <c r="N126" s="1"/>
      <c r="O126" s="1">
        <v>0</v>
      </c>
      <c r="P126" s="1"/>
      <c r="Q126" s="1"/>
      <c r="R126" s="1">
        <v>0</v>
      </c>
      <c r="S126" s="1" t="s">
        <v>64</v>
      </c>
      <c r="T126" s="1" t="s">
        <v>65</v>
      </c>
      <c r="U126" s="5">
        <v>1</v>
      </c>
    </row>
    <row r="127" spans="9:21" x14ac:dyDescent="0.25">
      <c r="I127" s="4"/>
      <c r="J127" s="1">
        <v>2</v>
      </c>
      <c r="K127" s="1"/>
      <c r="L127" s="1">
        <v>35</v>
      </c>
      <c r="M127" s="1"/>
      <c r="N127" s="1"/>
      <c r="O127" s="1">
        <v>0</v>
      </c>
      <c r="P127" s="1"/>
      <c r="Q127" s="1"/>
      <c r="R127" s="1">
        <v>0</v>
      </c>
      <c r="S127" s="1" t="s">
        <v>513</v>
      </c>
      <c r="T127" s="1" t="s">
        <v>513</v>
      </c>
      <c r="U127" s="5">
        <v>1</v>
      </c>
    </row>
    <row r="128" spans="9:21" x14ac:dyDescent="0.25">
      <c r="I128" s="4"/>
      <c r="J128" s="1">
        <v>2</v>
      </c>
      <c r="K128" s="1"/>
      <c r="L128" s="1">
        <v>35</v>
      </c>
      <c r="M128" s="1"/>
      <c r="N128" s="1"/>
      <c r="O128" s="1">
        <v>0</v>
      </c>
      <c r="P128" s="1"/>
      <c r="Q128" s="1"/>
      <c r="R128" s="1">
        <v>0</v>
      </c>
      <c r="S128" s="1" t="s">
        <v>561</v>
      </c>
      <c r="T128" s="1" t="s">
        <v>562</v>
      </c>
      <c r="U128" s="5">
        <v>1</v>
      </c>
    </row>
    <row r="129" spans="9:21" x14ac:dyDescent="0.25">
      <c r="I129" s="4"/>
      <c r="J129" s="1">
        <v>2</v>
      </c>
      <c r="K129" s="1"/>
      <c r="L129" s="1">
        <v>35</v>
      </c>
      <c r="M129" s="1"/>
      <c r="N129" s="1"/>
      <c r="O129" s="1">
        <v>0</v>
      </c>
      <c r="P129" s="1"/>
      <c r="Q129" s="1"/>
      <c r="R129" s="1">
        <v>0</v>
      </c>
      <c r="S129" s="1" t="s">
        <v>350</v>
      </c>
      <c r="T129" s="1" t="s">
        <v>514</v>
      </c>
      <c r="U129" s="5">
        <v>1</v>
      </c>
    </row>
    <row r="130" spans="9:21" x14ac:dyDescent="0.25">
      <c r="I130" s="4"/>
      <c r="J130" s="1">
        <v>2</v>
      </c>
      <c r="K130" s="1"/>
      <c r="L130" s="1">
        <v>35</v>
      </c>
      <c r="M130" s="1"/>
      <c r="N130" s="1"/>
      <c r="O130" s="1">
        <v>0</v>
      </c>
      <c r="P130" s="1"/>
      <c r="Q130" s="1"/>
      <c r="R130" s="1">
        <v>0</v>
      </c>
      <c r="S130" s="1" t="s">
        <v>251</v>
      </c>
      <c r="T130" s="1" t="s">
        <v>563</v>
      </c>
      <c r="U130" s="5">
        <v>1</v>
      </c>
    </row>
    <row r="131" spans="9:21" x14ac:dyDescent="0.25">
      <c r="I131" s="4"/>
      <c r="J131" s="1">
        <v>2</v>
      </c>
      <c r="K131" s="1"/>
      <c r="L131" s="1">
        <v>35</v>
      </c>
      <c r="M131" s="1"/>
      <c r="N131" s="1"/>
      <c r="O131" s="1">
        <v>0</v>
      </c>
      <c r="P131" s="1"/>
      <c r="Q131" s="1"/>
      <c r="R131" s="1">
        <v>0</v>
      </c>
      <c r="S131" s="1" t="s">
        <v>169</v>
      </c>
      <c r="T131" s="1" t="s">
        <v>555</v>
      </c>
      <c r="U131" s="5">
        <v>1</v>
      </c>
    </row>
    <row r="132" spans="9:21" x14ac:dyDescent="0.25">
      <c r="I132" s="4"/>
      <c r="J132" s="1">
        <v>2</v>
      </c>
      <c r="K132" s="1"/>
      <c r="L132" s="1">
        <v>35</v>
      </c>
      <c r="M132" s="1"/>
      <c r="N132" s="1"/>
      <c r="O132" s="1">
        <v>0</v>
      </c>
      <c r="P132" s="1"/>
      <c r="Q132" s="1"/>
      <c r="R132" s="1">
        <v>0</v>
      </c>
      <c r="S132" s="1" t="s">
        <v>255</v>
      </c>
      <c r="T132" s="1" t="s">
        <v>256</v>
      </c>
      <c r="U132" s="5">
        <v>1</v>
      </c>
    </row>
    <row r="133" spans="9:21" x14ac:dyDescent="0.25">
      <c r="I133" s="4"/>
      <c r="J133" s="1">
        <v>2</v>
      </c>
      <c r="K133" s="1"/>
      <c r="L133" s="1">
        <v>35</v>
      </c>
      <c r="M133" s="1"/>
      <c r="N133" s="1"/>
      <c r="O133" s="1">
        <v>0</v>
      </c>
      <c r="P133" s="1"/>
      <c r="Q133" s="1"/>
      <c r="R133" s="1">
        <v>0</v>
      </c>
      <c r="S133" s="1" t="s">
        <v>177</v>
      </c>
      <c r="T133" s="1" t="s">
        <v>543</v>
      </c>
      <c r="U133" s="5">
        <v>1</v>
      </c>
    </row>
    <row r="134" spans="9:21" x14ac:dyDescent="0.25">
      <c r="I134" s="4"/>
      <c r="J134" s="1">
        <v>2</v>
      </c>
      <c r="K134" s="1"/>
      <c r="L134" s="1">
        <v>35</v>
      </c>
      <c r="M134" s="1"/>
      <c r="N134" s="1"/>
      <c r="O134" s="1">
        <v>0</v>
      </c>
      <c r="P134" s="1"/>
      <c r="Q134" s="1"/>
      <c r="R134" s="1">
        <v>0</v>
      </c>
      <c r="S134" s="1" t="s">
        <v>259</v>
      </c>
      <c r="T134" s="1" t="s">
        <v>426</v>
      </c>
      <c r="U134" s="5">
        <v>1</v>
      </c>
    </row>
    <row r="135" spans="9:21" x14ac:dyDescent="0.25">
      <c r="I135" s="4"/>
      <c r="J135" s="1">
        <v>2</v>
      </c>
      <c r="K135" s="1"/>
      <c r="L135" s="1">
        <v>35</v>
      </c>
      <c r="M135" s="1"/>
      <c r="N135" s="1"/>
      <c r="O135" s="1">
        <v>0</v>
      </c>
      <c r="P135" s="1"/>
      <c r="Q135" s="1"/>
      <c r="R135" s="1">
        <v>0</v>
      </c>
      <c r="S135" s="1" t="s">
        <v>564</v>
      </c>
      <c r="T135" s="1" t="s">
        <v>565</v>
      </c>
      <c r="U135" s="5">
        <v>1</v>
      </c>
    </row>
    <row r="136" spans="9:21" x14ac:dyDescent="0.25">
      <c r="I136" s="4"/>
      <c r="J136" s="1">
        <v>2</v>
      </c>
      <c r="K136" s="1"/>
      <c r="L136" s="1">
        <v>35</v>
      </c>
      <c r="M136" s="1"/>
      <c r="N136" s="1"/>
      <c r="O136" s="1">
        <v>0</v>
      </c>
      <c r="P136" s="1"/>
      <c r="Q136" s="1"/>
      <c r="R136" s="1">
        <v>0</v>
      </c>
      <c r="S136" s="1" t="s">
        <v>428</v>
      </c>
      <c r="T136" s="1" t="s">
        <v>429</v>
      </c>
      <c r="U136" s="5">
        <v>1</v>
      </c>
    </row>
    <row r="137" spans="9:21" x14ac:dyDescent="0.25">
      <c r="I137" s="4"/>
      <c r="J137" s="1">
        <v>2</v>
      </c>
      <c r="K137" s="1"/>
      <c r="L137" s="1">
        <v>35</v>
      </c>
      <c r="M137" s="1"/>
      <c r="N137" s="1"/>
      <c r="O137" s="1">
        <v>0</v>
      </c>
      <c r="P137" s="1"/>
      <c r="Q137" s="1"/>
      <c r="R137" s="1">
        <v>0</v>
      </c>
      <c r="S137" s="1" t="s">
        <v>264</v>
      </c>
      <c r="T137" s="1" t="s">
        <v>264</v>
      </c>
      <c r="U137" s="5">
        <v>1</v>
      </c>
    </row>
    <row r="138" spans="9:21" x14ac:dyDescent="0.25">
      <c r="I138" s="4"/>
      <c r="J138" s="1">
        <v>2</v>
      </c>
      <c r="K138" s="1"/>
      <c r="L138" s="1">
        <v>35</v>
      </c>
      <c r="M138" s="1"/>
      <c r="N138" s="1"/>
      <c r="O138" s="1">
        <v>0</v>
      </c>
      <c r="P138" s="1"/>
      <c r="Q138" s="1"/>
      <c r="R138" s="1">
        <v>0</v>
      </c>
      <c r="S138" s="1" t="s">
        <v>267</v>
      </c>
      <c r="T138" s="1" t="s">
        <v>267</v>
      </c>
      <c r="U138" s="5">
        <v>1</v>
      </c>
    </row>
    <row r="139" spans="9:21" x14ac:dyDescent="0.25">
      <c r="I139" s="4"/>
      <c r="J139" s="1">
        <v>2</v>
      </c>
      <c r="K139" s="1"/>
      <c r="L139" s="1">
        <v>35</v>
      </c>
      <c r="M139" s="1"/>
      <c r="N139" s="1"/>
      <c r="O139" s="1">
        <v>0</v>
      </c>
      <c r="P139" s="1"/>
      <c r="Q139" s="1"/>
      <c r="R139" s="1">
        <v>0</v>
      </c>
      <c r="S139" s="1" t="s">
        <v>260</v>
      </c>
      <c r="T139" s="1" t="s">
        <v>566</v>
      </c>
      <c r="U139" s="5">
        <v>1</v>
      </c>
    </row>
    <row r="140" spans="9:21" x14ac:dyDescent="0.25">
      <c r="I140" s="4"/>
      <c r="J140" s="1">
        <v>2</v>
      </c>
      <c r="K140" s="1"/>
      <c r="L140" s="1">
        <v>35</v>
      </c>
      <c r="M140" s="1"/>
      <c r="N140" s="1"/>
      <c r="O140" s="1">
        <v>0</v>
      </c>
      <c r="P140" s="1"/>
      <c r="Q140" s="1"/>
      <c r="R140" s="1">
        <v>0</v>
      </c>
      <c r="S140" s="1" t="s">
        <v>249</v>
      </c>
      <c r="T140" s="1" t="s">
        <v>568</v>
      </c>
      <c r="U140" s="5">
        <v>1</v>
      </c>
    </row>
    <row r="141" spans="9:21" x14ac:dyDescent="0.25">
      <c r="I141" s="4"/>
      <c r="J141" s="1">
        <v>2</v>
      </c>
      <c r="K141" s="1"/>
      <c r="L141" s="1">
        <v>35</v>
      </c>
      <c r="M141" s="1"/>
      <c r="N141" s="1"/>
      <c r="O141" s="1">
        <v>0</v>
      </c>
      <c r="P141" s="1"/>
      <c r="Q141" s="1"/>
      <c r="R141" s="1">
        <v>0</v>
      </c>
      <c r="S141" s="1" t="s">
        <v>253</v>
      </c>
      <c r="T141" s="1" t="s">
        <v>569</v>
      </c>
      <c r="U141" s="5">
        <v>1</v>
      </c>
    </row>
    <row r="142" spans="9:21" x14ac:dyDescent="0.25">
      <c r="I142" s="9"/>
      <c r="J142" s="10">
        <v>2</v>
      </c>
      <c r="K142" s="10"/>
      <c r="L142" s="10">
        <v>35</v>
      </c>
      <c r="M142" s="10"/>
      <c r="N142" s="10"/>
      <c r="O142" s="10">
        <v>0</v>
      </c>
      <c r="P142" s="10"/>
      <c r="Q142" s="10"/>
      <c r="R142" s="10">
        <v>0</v>
      </c>
      <c r="S142" s="10" t="s">
        <v>148</v>
      </c>
      <c r="T142" s="10" t="s">
        <v>554</v>
      </c>
      <c r="U142" s="1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53E5-E2C8-4BBF-80A2-D9B84227E48D}">
  <dimension ref="B2:U196"/>
  <sheetViews>
    <sheetView topLeftCell="A172" zoomScale="115" zoomScaleNormal="115" workbookViewId="0">
      <selection activeCell="B2" sqref="B2:F8"/>
    </sheetView>
  </sheetViews>
  <sheetFormatPr defaultColWidth="8.75" defaultRowHeight="15.75" x14ac:dyDescent="0.25"/>
  <cols>
    <col min="1" max="1" width="8.75" style="2"/>
    <col min="2" max="2" width="13.875" style="2" bestFit="1" customWidth="1"/>
    <col min="3" max="4" width="3.875" style="2" bestFit="1" customWidth="1"/>
    <col min="5" max="5" width="3.25" style="2" bestFit="1" customWidth="1"/>
    <col min="6" max="6" width="5.5" style="2" bestFit="1" customWidth="1"/>
    <col min="7" max="8" width="8.75" style="2"/>
    <col min="9" max="9" width="13.875" style="2" bestFit="1" customWidth="1"/>
    <col min="10" max="11" width="3.625" style="2" bestFit="1" customWidth="1"/>
    <col min="12" max="12" width="3.25" style="2" bestFit="1" customWidth="1"/>
    <col min="13" max="13" width="9.25" style="2" bestFit="1" customWidth="1"/>
    <col min="14" max="14" width="9.5" style="2" bestFit="1" customWidth="1"/>
    <col min="15" max="15" width="5.5" style="2" bestFit="1" customWidth="1"/>
    <col min="16" max="16" width="10.5" style="2" bestFit="1" customWidth="1"/>
    <col min="17" max="17" width="9.5" style="2" bestFit="1" customWidth="1"/>
    <col min="18" max="18" width="5.625" style="2" bestFit="1" customWidth="1"/>
    <col min="19" max="19" width="9.25" style="2" bestFit="1" customWidth="1"/>
    <col min="20" max="20" width="9.5" style="2" bestFit="1" customWidth="1"/>
    <col min="21" max="21" width="5.25" style="2" bestFit="1" customWidth="1"/>
    <col min="22" max="16384" width="8.75" style="2"/>
  </cols>
  <sheetData>
    <row r="2" spans="2:21" x14ac:dyDescent="0.25">
      <c r="B2" s="6" t="s">
        <v>0</v>
      </c>
      <c r="C2" s="7" t="s">
        <v>1629</v>
      </c>
      <c r="D2" s="7" t="s">
        <v>1628</v>
      </c>
      <c r="E2" s="7" t="s">
        <v>1630</v>
      </c>
      <c r="F2" s="8" t="s">
        <v>270</v>
      </c>
      <c r="I2" s="6" t="s">
        <v>0</v>
      </c>
      <c r="J2" s="7" t="s">
        <v>1629</v>
      </c>
      <c r="K2" s="7" t="s">
        <v>1628</v>
      </c>
      <c r="L2" s="7" t="s">
        <v>1630</v>
      </c>
      <c r="M2" s="7" t="s">
        <v>271</v>
      </c>
      <c r="N2" s="7" t="s">
        <v>272</v>
      </c>
      <c r="O2" s="7" t="s">
        <v>273</v>
      </c>
      <c r="P2" s="7" t="s">
        <v>274</v>
      </c>
      <c r="Q2" s="7" t="s">
        <v>275</v>
      </c>
      <c r="R2" s="7" t="s">
        <v>276</v>
      </c>
      <c r="S2" s="7" t="s">
        <v>277</v>
      </c>
      <c r="T2" s="7" t="s">
        <v>278</v>
      </c>
      <c r="U2" s="8" t="s">
        <v>279</v>
      </c>
    </row>
    <row r="3" spans="2:21" x14ac:dyDescent="0.25">
      <c r="B3" s="4" t="s">
        <v>1</v>
      </c>
      <c r="C3" s="1">
        <v>97</v>
      </c>
      <c r="D3" s="1">
        <v>99</v>
      </c>
      <c r="E3" s="1">
        <v>1</v>
      </c>
      <c r="F3" s="5">
        <f>SUM(Table5[[#This Row],[⟨v⟩]:[⟨f⟩]])</f>
        <v>197</v>
      </c>
      <c r="I3" s="4" t="s">
        <v>1</v>
      </c>
      <c r="J3" s="1">
        <v>97</v>
      </c>
      <c r="K3" s="1">
        <v>99</v>
      </c>
      <c r="L3" s="1">
        <v>1</v>
      </c>
      <c r="M3" s="1" t="s">
        <v>13</v>
      </c>
      <c r="N3" s="1" t="s">
        <v>13</v>
      </c>
      <c r="O3" s="1">
        <v>1</v>
      </c>
      <c r="P3" s="1" t="s">
        <v>705</v>
      </c>
      <c r="Q3" s="1" t="s">
        <v>706</v>
      </c>
      <c r="R3" s="1">
        <v>1</v>
      </c>
      <c r="S3" s="1" t="s">
        <v>976</v>
      </c>
      <c r="T3" s="1" t="s">
        <v>977</v>
      </c>
      <c r="U3" s="5">
        <v>1</v>
      </c>
    </row>
    <row r="4" spans="2:21" x14ac:dyDescent="0.25">
      <c r="B4" s="4" t="s">
        <v>42</v>
      </c>
      <c r="C4" s="1">
        <v>14</v>
      </c>
      <c r="D4" s="1">
        <v>8</v>
      </c>
      <c r="E4" s="1">
        <v>0</v>
      </c>
      <c r="F4" s="5">
        <f>SUM(Table5[[#This Row],[⟨v⟩]:[⟨f⟩]])</f>
        <v>22</v>
      </c>
      <c r="I4" s="4"/>
      <c r="J4" s="1">
        <v>97</v>
      </c>
      <c r="K4" s="1">
        <v>99</v>
      </c>
      <c r="L4" s="1">
        <v>1</v>
      </c>
      <c r="M4" s="1" t="s">
        <v>13</v>
      </c>
      <c r="N4" s="1" t="s">
        <v>11</v>
      </c>
      <c r="O4" s="1">
        <v>4</v>
      </c>
      <c r="P4" s="1" t="s">
        <v>707</v>
      </c>
      <c r="Q4" s="1" t="s">
        <v>708</v>
      </c>
      <c r="R4" s="1">
        <v>1</v>
      </c>
      <c r="S4" s="1"/>
      <c r="T4" s="1"/>
      <c r="U4" s="5">
        <v>0</v>
      </c>
    </row>
    <row r="5" spans="2:21" x14ac:dyDescent="0.25">
      <c r="B5" s="4" t="s">
        <v>926</v>
      </c>
      <c r="C5" s="1">
        <v>0</v>
      </c>
      <c r="D5" s="1">
        <v>1</v>
      </c>
      <c r="E5" s="1">
        <v>0</v>
      </c>
      <c r="F5" s="5">
        <f>SUM(Table5[[#This Row],[⟨v⟩]:[⟨f⟩]])</f>
        <v>1</v>
      </c>
      <c r="I5" s="4"/>
      <c r="J5" s="1">
        <v>97</v>
      </c>
      <c r="K5" s="1">
        <v>99</v>
      </c>
      <c r="L5" s="1">
        <v>1</v>
      </c>
      <c r="M5" s="1" t="s">
        <v>570</v>
      </c>
      <c r="N5" s="1" t="s">
        <v>570</v>
      </c>
      <c r="O5" s="1">
        <v>1</v>
      </c>
      <c r="P5" s="1" t="s">
        <v>709</v>
      </c>
      <c r="Q5" s="1" t="s">
        <v>710</v>
      </c>
      <c r="R5" s="1">
        <v>1</v>
      </c>
      <c r="S5" s="1"/>
      <c r="T5" s="1"/>
      <c r="U5" s="5">
        <v>0</v>
      </c>
    </row>
    <row r="6" spans="2:21" x14ac:dyDescent="0.25">
      <c r="B6" s="4" t="s">
        <v>209</v>
      </c>
      <c r="C6" s="1">
        <v>0</v>
      </c>
      <c r="D6" s="1">
        <v>56</v>
      </c>
      <c r="E6" s="1">
        <v>0</v>
      </c>
      <c r="F6" s="5">
        <f>SUM(Table5[[#This Row],[⟨v⟩]:[⟨f⟩]])</f>
        <v>56</v>
      </c>
      <c r="I6" s="4"/>
      <c r="J6" s="1">
        <v>97</v>
      </c>
      <c r="K6" s="1">
        <v>99</v>
      </c>
      <c r="L6" s="1">
        <v>1</v>
      </c>
      <c r="M6" s="1" t="s">
        <v>33</v>
      </c>
      <c r="N6" s="1" t="s">
        <v>34</v>
      </c>
      <c r="O6" s="1">
        <v>1</v>
      </c>
      <c r="P6" s="1" t="s">
        <v>709</v>
      </c>
      <c r="Q6" s="1" t="s">
        <v>711</v>
      </c>
      <c r="R6" s="1">
        <v>2</v>
      </c>
      <c r="S6" s="1"/>
      <c r="T6" s="1"/>
      <c r="U6" s="5">
        <v>0</v>
      </c>
    </row>
    <row r="7" spans="2:21" x14ac:dyDescent="0.25">
      <c r="B7" s="9" t="s">
        <v>235</v>
      </c>
      <c r="C7" s="10">
        <v>0</v>
      </c>
      <c r="D7" s="10">
        <v>0</v>
      </c>
      <c r="E7" s="10">
        <v>74</v>
      </c>
      <c r="F7" s="5">
        <f>SUM(Table5[[#This Row],[⟨v⟩]:[⟨f⟩]])</f>
        <v>74</v>
      </c>
      <c r="I7" s="4"/>
      <c r="J7" s="1">
        <v>97</v>
      </c>
      <c r="K7" s="1">
        <v>99</v>
      </c>
      <c r="L7" s="1">
        <v>1</v>
      </c>
      <c r="M7" s="1" t="s">
        <v>571</v>
      </c>
      <c r="N7" s="1" t="s">
        <v>572</v>
      </c>
      <c r="O7" s="1">
        <v>1</v>
      </c>
      <c r="P7" s="1" t="s">
        <v>709</v>
      </c>
      <c r="Q7" s="1" t="s">
        <v>712</v>
      </c>
      <c r="R7" s="1">
        <v>1</v>
      </c>
      <c r="S7" s="1"/>
      <c r="T7" s="1"/>
      <c r="U7" s="5">
        <v>0</v>
      </c>
    </row>
    <row r="8" spans="2:21" x14ac:dyDescent="0.25">
      <c r="B8" s="9" t="s">
        <v>270</v>
      </c>
      <c r="C8" s="11">
        <f>SUBTOTAL(109,Table5[⟨v⟩])</f>
        <v>111</v>
      </c>
      <c r="D8" s="11">
        <f>SUBTOTAL(109,Table5[⟨u⟩])</f>
        <v>164</v>
      </c>
      <c r="E8" s="11">
        <f>SUBTOTAL(109,Table5[⟨f⟩])</f>
        <v>75</v>
      </c>
      <c r="F8" s="11">
        <f>SUBTOTAL(109,Table5[Total])</f>
        <v>350</v>
      </c>
      <c r="I8" s="4"/>
      <c r="J8" s="1">
        <v>97</v>
      </c>
      <c r="K8" s="1">
        <v>99</v>
      </c>
      <c r="L8" s="1">
        <v>1</v>
      </c>
      <c r="M8" s="1" t="s">
        <v>455</v>
      </c>
      <c r="N8" s="1" t="s">
        <v>573</v>
      </c>
      <c r="O8" s="1">
        <v>1</v>
      </c>
      <c r="P8" s="1" t="s">
        <v>713</v>
      </c>
      <c r="Q8" s="1" t="s">
        <v>714</v>
      </c>
      <c r="R8" s="1">
        <v>1</v>
      </c>
      <c r="S8" s="1"/>
      <c r="T8" s="1"/>
      <c r="U8" s="5">
        <v>0</v>
      </c>
    </row>
    <row r="9" spans="2:21" x14ac:dyDescent="0.25">
      <c r="I9" s="4"/>
      <c r="J9" s="1">
        <v>97</v>
      </c>
      <c r="K9" s="1">
        <v>99</v>
      </c>
      <c r="L9" s="1">
        <v>1</v>
      </c>
      <c r="M9" s="1" t="s">
        <v>574</v>
      </c>
      <c r="N9" s="1" t="s">
        <v>11</v>
      </c>
      <c r="O9" s="1">
        <v>3</v>
      </c>
      <c r="P9" s="1" t="s">
        <v>715</v>
      </c>
      <c r="Q9" s="1" t="s">
        <v>716</v>
      </c>
      <c r="R9" s="1">
        <v>3</v>
      </c>
      <c r="S9" s="1"/>
      <c r="T9" s="1"/>
      <c r="U9" s="5">
        <v>0</v>
      </c>
    </row>
    <row r="10" spans="2:21" x14ac:dyDescent="0.25">
      <c r="I10" s="4"/>
      <c r="J10" s="1">
        <v>97</v>
      </c>
      <c r="K10" s="1">
        <v>99</v>
      </c>
      <c r="L10" s="1">
        <v>1</v>
      </c>
      <c r="M10" s="1" t="s">
        <v>574</v>
      </c>
      <c r="N10" s="1" t="s">
        <v>575</v>
      </c>
      <c r="O10" s="1">
        <v>1</v>
      </c>
      <c r="P10" s="1" t="s">
        <v>717</v>
      </c>
      <c r="Q10" s="1" t="s">
        <v>718</v>
      </c>
      <c r="R10" s="1">
        <v>1</v>
      </c>
      <c r="S10" s="1"/>
      <c r="T10" s="1"/>
      <c r="U10" s="5">
        <v>0</v>
      </c>
    </row>
    <row r="11" spans="2:21" x14ac:dyDescent="0.25">
      <c r="I11" s="4"/>
      <c r="J11" s="1">
        <v>97</v>
      </c>
      <c r="K11" s="1">
        <v>99</v>
      </c>
      <c r="L11" s="1">
        <v>1</v>
      </c>
      <c r="M11" s="1" t="s">
        <v>48</v>
      </c>
      <c r="N11" s="1" t="s">
        <v>576</v>
      </c>
      <c r="O11" s="1">
        <v>1</v>
      </c>
      <c r="P11" s="1" t="s">
        <v>719</v>
      </c>
      <c r="Q11" s="1" t="s">
        <v>720</v>
      </c>
      <c r="R11" s="1">
        <v>1</v>
      </c>
      <c r="S11" s="1"/>
      <c r="T11" s="1"/>
      <c r="U11" s="5">
        <v>0</v>
      </c>
    </row>
    <row r="12" spans="2:21" x14ac:dyDescent="0.25">
      <c r="I12" s="4"/>
      <c r="J12" s="1">
        <v>97</v>
      </c>
      <c r="K12" s="1">
        <v>99</v>
      </c>
      <c r="L12" s="1">
        <v>1</v>
      </c>
      <c r="M12" s="1" t="s">
        <v>25</v>
      </c>
      <c r="N12" s="1" t="s">
        <v>11</v>
      </c>
      <c r="O12" s="1">
        <v>1</v>
      </c>
      <c r="P12" s="1" t="s">
        <v>721</v>
      </c>
      <c r="Q12" s="1" t="s">
        <v>722</v>
      </c>
      <c r="R12" s="1">
        <v>1</v>
      </c>
      <c r="S12" s="1"/>
      <c r="T12" s="1"/>
      <c r="U12" s="5">
        <v>0</v>
      </c>
    </row>
    <row r="13" spans="2:21" x14ac:dyDescent="0.25">
      <c r="I13" s="4"/>
      <c r="J13" s="1">
        <v>97</v>
      </c>
      <c r="K13" s="1">
        <v>99</v>
      </c>
      <c r="L13" s="1">
        <v>1</v>
      </c>
      <c r="M13" s="1" t="s">
        <v>577</v>
      </c>
      <c r="N13" s="1" t="s">
        <v>578</v>
      </c>
      <c r="O13" s="1">
        <v>1</v>
      </c>
      <c r="P13" s="1" t="s">
        <v>223</v>
      </c>
      <c r="Q13" s="1" t="s">
        <v>11</v>
      </c>
      <c r="R13" s="1">
        <v>7</v>
      </c>
      <c r="S13" s="1"/>
      <c r="T13" s="1"/>
      <c r="U13" s="5">
        <v>0</v>
      </c>
    </row>
    <row r="14" spans="2:21" x14ac:dyDescent="0.25">
      <c r="I14" s="4"/>
      <c r="J14" s="1">
        <v>97</v>
      </c>
      <c r="K14" s="1">
        <v>99</v>
      </c>
      <c r="L14" s="1">
        <v>1</v>
      </c>
      <c r="M14" s="1" t="s">
        <v>579</v>
      </c>
      <c r="N14" s="1" t="s">
        <v>580</v>
      </c>
      <c r="O14" s="1">
        <v>1</v>
      </c>
      <c r="P14" s="1" t="s">
        <v>723</v>
      </c>
      <c r="Q14" s="1" t="s">
        <v>724</v>
      </c>
      <c r="R14" s="1">
        <v>4</v>
      </c>
      <c r="S14" s="1"/>
      <c r="T14" s="1"/>
      <c r="U14" s="5">
        <v>0</v>
      </c>
    </row>
    <row r="15" spans="2:21" x14ac:dyDescent="0.25">
      <c r="I15" s="4"/>
      <c r="J15" s="1">
        <v>97</v>
      </c>
      <c r="K15" s="1">
        <v>99</v>
      </c>
      <c r="L15" s="1">
        <v>1</v>
      </c>
      <c r="M15" s="1" t="s">
        <v>581</v>
      </c>
      <c r="N15" s="1" t="s">
        <v>582</v>
      </c>
      <c r="O15" s="1">
        <v>1</v>
      </c>
      <c r="P15" s="1" t="s">
        <v>725</v>
      </c>
      <c r="Q15" s="1" t="s">
        <v>726</v>
      </c>
      <c r="R15" s="1">
        <v>1</v>
      </c>
      <c r="S15" s="1"/>
      <c r="T15" s="1"/>
      <c r="U15" s="5">
        <v>0</v>
      </c>
    </row>
    <row r="16" spans="2:21" x14ac:dyDescent="0.25">
      <c r="I16" s="4"/>
      <c r="J16" s="1">
        <v>97</v>
      </c>
      <c r="K16" s="1">
        <v>99</v>
      </c>
      <c r="L16" s="1">
        <v>1</v>
      </c>
      <c r="M16" s="1" t="s">
        <v>583</v>
      </c>
      <c r="N16" s="1" t="s">
        <v>584</v>
      </c>
      <c r="O16" s="1">
        <v>1</v>
      </c>
      <c r="P16" s="1" t="s">
        <v>727</v>
      </c>
      <c r="Q16" s="1" t="s">
        <v>728</v>
      </c>
      <c r="R16" s="1">
        <v>1</v>
      </c>
      <c r="S16" s="1"/>
      <c r="T16" s="1"/>
      <c r="U16" s="5">
        <v>0</v>
      </c>
    </row>
    <row r="17" spans="9:21" x14ac:dyDescent="0.25">
      <c r="I17" s="4"/>
      <c r="J17" s="1">
        <v>97</v>
      </c>
      <c r="K17" s="1">
        <v>99</v>
      </c>
      <c r="L17" s="1">
        <v>1</v>
      </c>
      <c r="M17" s="1" t="s">
        <v>10</v>
      </c>
      <c r="N17" s="1" t="s">
        <v>11</v>
      </c>
      <c r="O17" s="1">
        <v>3</v>
      </c>
      <c r="P17" s="1" t="s">
        <v>729</v>
      </c>
      <c r="Q17" s="1" t="s">
        <v>730</v>
      </c>
      <c r="R17" s="1">
        <v>1</v>
      </c>
      <c r="S17" s="1"/>
      <c r="T17" s="1"/>
      <c r="U17" s="5">
        <v>0</v>
      </c>
    </row>
    <row r="18" spans="9:21" x14ac:dyDescent="0.25">
      <c r="I18" s="4"/>
      <c r="J18" s="1">
        <v>97</v>
      </c>
      <c r="K18" s="1">
        <v>99</v>
      </c>
      <c r="L18" s="1">
        <v>1</v>
      </c>
      <c r="M18" s="1" t="s">
        <v>10</v>
      </c>
      <c r="N18" s="1" t="s">
        <v>585</v>
      </c>
      <c r="O18" s="1">
        <v>1</v>
      </c>
      <c r="P18" s="1" t="s">
        <v>731</v>
      </c>
      <c r="Q18" s="1" t="s">
        <v>732</v>
      </c>
      <c r="R18" s="1">
        <v>1</v>
      </c>
      <c r="S18" s="1"/>
      <c r="T18" s="1"/>
      <c r="U18" s="5">
        <v>0</v>
      </c>
    </row>
    <row r="19" spans="9:21" x14ac:dyDescent="0.25">
      <c r="I19" s="4"/>
      <c r="J19" s="1">
        <v>97</v>
      </c>
      <c r="K19" s="1">
        <v>99</v>
      </c>
      <c r="L19" s="1">
        <v>1</v>
      </c>
      <c r="M19" s="1" t="s">
        <v>10</v>
      </c>
      <c r="N19" s="1" t="s">
        <v>10</v>
      </c>
      <c r="O19" s="1">
        <v>1</v>
      </c>
      <c r="P19" s="1" t="s">
        <v>733</v>
      </c>
      <c r="Q19" s="1" t="s">
        <v>734</v>
      </c>
      <c r="R19" s="1">
        <v>1</v>
      </c>
      <c r="S19" s="1"/>
      <c r="T19" s="1"/>
      <c r="U19" s="5">
        <v>0</v>
      </c>
    </row>
    <row r="20" spans="9:21" x14ac:dyDescent="0.25">
      <c r="I20" s="4"/>
      <c r="J20" s="1">
        <v>97</v>
      </c>
      <c r="K20" s="1">
        <v>99</v>
      </c>
      <c r="L20" s="1">
        <v>1</v>
      </c>
      <c r="M20" s="1" t="s">
        <v>10</v>
      </c>
      <c r="N20" s="1" t="s">
        <v>586</v>
      </c>
      <c r="O20" s="1">
        <v>1</v>
      </c>
      <c r="P20" s="1" t="s">
        <v>735</v>
      </c>
      <c r="Q20" s="1" t="s">
        <v>736</v>
      </c>
      <c r="R20" s="1">
        <v>1</v>
      </c>
      <c r="S20" s="1"/>
      <c r="T20" s="1"/>
      <c r="U20" s="5">
        <v>0</v>
      </c>
    </row>
    <row r="21" spans="9:21" x14ac:dyDescent="0.25">
      <c r="I21" s="4"/>
      <c r="J21" s="1">
        <v>97</v>
      </c>
      <c r="K21" s="1">
        <v>99</v>
      </c>
      <c r="L21" s="1">
        <v>1</v>
      </c>
      <c r="M21" s="1" t="s">
        <v>10</v>
      </c>
      <c r="N21" s="1" t="s">
        <v>587</v>
      </c>
      <c r="O21" s="1">
        <v>1</v>
      </c>
      <c r="P21" s="1" t="s">
        <v>735</v>
      </c>
      <c r="Q21" s="1" t="s">
        <v>737</v>
      </c>
      <c r="R21" s="1">
        <v>1</v>
      </c>
      <c r="S21" s="1"/>
      <c r="T21" s="1"/>
      <c r="U21" s="5">
        <v>0</v>
      </c>
    </row>
    <row r="22" spans="9:21" x14ac:dyDescent="0.25">
      <c r="I22" s="4"/>
      <c r="J22" s="1">
        <v>97</v>
      </c>
      <c r="K22" s="1">
        <v>99</v>
      </c>
      <c r="L22" s="1">
        <v>1</v>
      </c>
      <c r="M22" s="1" t="s">
        <v>588</v>
      </c>
      <c r="N22" s="1" t="s">
        <v>589</v>
      </c>
      <c r="O22" s="1">
        <v>1</v>
      </c>
      <c r="P22" s="1" t="s">
        <v>738</v>
      </c>
      <c r="Q22" s="1" t="s">
        <v>739</v>
      </c>
      <c r="R22" s="1">
        <v>1</v>
      </c>
      <c r="S22" s="1"/>
      <c r="T22" s="1"/>
      <c r="U22" s="5">
        <v>0</v>
      </c>
    </row>
    <row r="23" spans="9:21" x14ac:dyDescent="0.25">
      <c r="I23" s="4"/>
      <c r="J23" s="1">
        <v>97</v>
      </c>
      <c r="K23" s="1">
        <v>99</v>
      </c>
      <c r="L23" s="1">
        <v>1</v>
      </c>
      <c r="M23" s="1" t="s">
        <v>590</v>
      </c>
      <c r="N23" s="1" t="s">
        <v>591</v>
      </c>
      <c r="O23" s="1">
        <v>1</v>
      </c>
      <c r="P23" s="1" t="s">
        <v>740</v>
      </c>
      <c r="Q23" s="1" t="s">
        <v>741</v>
      </c>
      <c r="R23" s="1">
        <v>1</v>
      </c>
      <c r="S23" s="1"/>
      <c r="T23" s="1"/>
      <c r="U23" s="5">
        <v>0</v>
      </c>
    </row>
    <row r="24" spans="9:21" x14ac:dyDescent="0.25">
      <c r="I24" s="4"/>
      <c r="J24" s="1">
        <v>97</v>
      </c>
      <c r="K24" s="1">
        <v>99</v>
      </c>
      <c r="L24" s="1">
        <v>1</v>
      </c>
      <c r="M24" s="1" t="s">
        <v>592</v>
      </c>
      <c r="N24" s="1" t="s">
        <v>593</v>
      </c>
      <c r="O24" s="1">
        <v>1</v>
      </c>
      <c r="P24" s="1" t="s">
        <v>594</v>
      </c>
      <c r="Q24" s="1" t="s">
        <v>595</v>
      </c>
      <c r="R24" s="1">
        <v>1</v>
      </c>
      <c r="S24" s="1"/>
      <c r="T24" s="1"/>
      <c r="U24" s="5">
        <v>0</v>
      </c>
    </row>
    <row r="25" spans="9:21" x14ac:dyDescent="0.25">
      <c r="I25" s="4"/>
      <c r="J25" s="1">
        <v>97</v>
      </c>
      <c r="K25" s="1">
        <v>99</v>
      </c>
      <c r="L25" s="1">
        <v>1</v>
      </c>
      <c r="M25" s="1" t="s">
        <v>594</v>
      </c>
      <c r="N25" s="1" t="s">
        <v>595</v>
      </c>
      <c r="O25" s="1">
        <v>1</v>
      </c>
      <c r="P25" s="1" t="s">
        <v>114</v>
      </c>
      <c r="Q25" s="1" t="s">
        <v>538</v>
      </c>
      <c r="R25" s="1">
        <v>8</v>
      </c>
      <c r="S25" s="1"/>
      <c r="T25" s="1"/>
      <c r="U25" s="5">
        <v>0</v>
      </c>
    </row>
    <row r="26" spans="9:21" x14ac:dyDescent="0.25">
      <c r="I26" s="4"/>
      <c r="J26" s="1">
        <v>97</v>
      </c>
      <c r="K26" s="1">
        <v>99</v>
      </c>
      <c r="L26" s="1">
        <v>1</v>
      </c>
      <c r="M26" s="1" t="s">
        <v>596</v>
      </c>
      <c r="N26" s="1" t="s">
        <v>596</v>
      </c>
      <c r="O26" s="1">
        <v>2</v>
      </c>
      <c r="P26" s="1" t="s">
        <v>131</v>
      </c>
      <c r="Q26" s="1" t="s">
        <v>742</v>
      </c>
      <c r="R26" s="1">
        <v>2</v>
      </c>
      <c r="S26" s="1"/>
      <c r="T26" s="1"/>
      <c r="U26" s="5">
        <v>0</v>
      </c>
    </row>
    <row r="27" spans="9:21" x14ac:dyDescent="0.25">
      <c r="I27" s="4"/>
      <c r="J27" s="1">
        <v>97</v>
      </c>
      <c r="K27" s="1">
        <v>99</v>
      </c>
      <c r="L27" s="1">
        <v>1</v>
      </c>
      <c r="M27" s="1" t="s">
        <v>597</v>
      </c>
      <c r="N27" s="1" t="s">
        <v>34</v>
      </c>
      <c r="O27" s="1">
        <v>2</v>
      </c>
      <c r="P27" s="1" t="s">
        <v>743</v>
      </c>
      <c r="Q27" s="1" t="s">
        <v>744</v>
      </c>
      <c r="R27" s="1">
        <v>1</v>
      </c>
      <c r="S27" s="1"/>
      <c r="T27" s="1"/>
      <c r="U27" s="5">
        <v>0</v>
      </c>
    </row>
    <row r="28" spans="9:21" x14ac:dyDescent="0.25">
      <c r="I28" s="4"/>
      <c r="J28" s="1">
        <v>97</v>
      </c>
      <c r="K28" s="1">
        <v>99</v>
      </c>
      <c r="L28" s="1">
        <v>1</v>
      </c>
      <c r="M28" s="1" t="s">
        <v>22</v>
      </c>
      <c r="N28" s="1" t="s">
        <v>23</v>
      </c>
      <c r="O28" s="1">
        <v>1</v>
      </c>
      <c r="P28" s="1" t="s">
        <v>745</v>
      </c>
      <c r="Q28" s="1" t="s">
        <v>746</v>
      </c>
      <c r="R28" s="1">
        <v>1</v>
      </c>
      <c r="S28" s="1"/>
      <c r="T28" s="1"/>
      <c r="U28" s="5">
        <v>0</v>
      </c>
    </row>
    <row r="29" spans="9:21" x14ac:dyDescent="0.25">
      <c r="I29" s="4"/>
      <c r="J29" s="1">
        <v>97</v>
      </c>
      <c r="K29" s="1">
        <v>99</v>
      </c>
      <c r="L29" s="1">
        <v>1</v>
      </c>
      <c r="M29" s="1" t="s">
        <v>598</v>
      </c>
      <c r="N29" s="1" t="s">
        <v>599</v>
      </c>
      <c r="O29" s="1">
        <v>1</v>
      </c>
      <c r="P29" s="1" t="s">
        <v>747</v>
      </c>
      <c r="Q29" s="1" t="s">
        <v>748</v>
      </c>
      <c r="R29" s="1">
        <v>1</v>
      </c>
      <c r="S29" s="1"/>
      <c r="T29" s="1"/>
      <c r="U29" s="5">
        <v>0</v>
      </c>
    </row>
    <row r="30" spans="9:21" x14ac:dyDescent="0.25">
      <c r="I30" s="4"/>
      <c r="J30" s="1">
        <v>97</v>
      </c>
      <c r="K30" s="1">
        <v>99</v>
      </c>
      <c r="L30" s="1">
        <v>1</v>
      </c>
      <c r="M30" s="1" t="s">
        <v>600</v>
      </c>
      <c r="N30" s="1" t="s">
        <v>600</v>
      </c>
      <c r="O30" s="1">
        <v>1</v>
      </c>
      <c r="P30" s="1" t="s">
        <v>747</v>
      </c>
      <c r="Q30" s="1" t="s">
        <v>749</v>
      </c>
      <c r="R30" s="1">
        <v>1</v>
      </c>
      <c r="S30" s="1"/>
      <c r="T30" s="1"/>
      <c r="U30" s="5">
        <v>0</v>
      </c>
    </row>
    <row r="31" spans="9:21" x14ac:dyDescent="0.25">
      <c r="I31" s="4"/>
      <c r="J31" s="1">
        <v>97</v>
      </c>
      <c r="K31" s="1">
        <v>99</v>
      </c>
      <c r="L31" s="1">
        <v>1</v>
      </c>
      <c r="M31" s="1" t="s">
        <v>601</v>
      </c>
      <c r="N31" s="1" t="s">
        <v>586</v>
      </c>
      <c r="O31" s="1">
        <v>1</v>
      </c>
      <c r="P31" s="1" t="s">
        <v>747</v>
      </c>
      <c r="Q31" s="1" t="s">
        <v>749</v>
      </c>
      <c r="R31" s="1">
        <v>1</v>
      </c>
      <c r="S31" s="1"/>
      <c r="T31" s="1"/>
      <c r="U31" s="5">
        <v>0</v>
      </c>
    </row>
    <row r="32" spans="9:21" x14ac:dyDescent="0.25">
      <c r="I32" s="4"/>
      <c r="J32" s="1">
        <v>97</v>
      </c>
      <c r="K32" s="1">
        <v>99</v>
      </c>
      <c r="L32" s="1">
        <v>1</v>
      </c>
      <c r="M32" s="1" t="s">
        <v>602</v>
      </c>
      <c r="N32" s="1" t="s">
        <v>603</v>
      </c>
      <c r="O32" s="1">
        <v>1</v>
      </c>
      <c r="P32" s="1" t="s">
        <v>750</v>
      </c>
      <c r="Q32" s="1" t="s">
        <v>751</v>
      </c>
      <c r="R32" s="1">
        <v>1</v>
      </c>
      <c r="S32" s="1"/>
      <c r="T32" s="1"/>
      <c r="U32" s="5">
        <v>0</v>
      </c>
    </row>
    <row r="33" spans="9:21" x14ac:dyDescent="0.25">
      <c r="I33" s="4"/>
      <c r="J33" s="1">
        <v>97</v>
      </c>
      <c r="K33" s="1">
        <v>99</v>
      </c>
      <c r="L33" s="1">
        <v>1</v>
      </c>
      <c r="M33" s="1" t="s">
        <v>604</v>
      </c>
      <c r="N33" s="1" t="s">
        <v>605</v>
      </c>
      <c r="O33" s="1">
        <v>1</v>
      </c>
      <c r="P33" s="1" t="s">
        <v>752</v>
      </c>
      <c r="Q33" s="1" t="s">
        <v>753</v>
      </c>
      <c r="R33" s="1">
        <v>1</v>
      </c>
      <c r="S33" s="1"/>
      <c r="T33" s="1"/>
      <c r="U33" s="5">
        <v>0</v>
      </c>
    </row>
    <row r="34" spans="9:21" x14ac:dyDescent="0.25">
      <c r="I34" s="4"/>
      <c r="J34" s="1">
        <v>97</v>
      </c>
      <c r="K34" s="1">
        <v>99</v>
      </c>
      <c r="L34" s="1">
        <v>1</v>
      </c>
      <c r="M34" s="1" t="s">
        <v>606</v>
      </c>
      <c r="N34" s="1" t="s">
        <v>606</v>
      </c>
      <c r="O34" s="1">
        <v>1</v>
      </c>
      <c r="P34" s="1" t="s">
        <v>754</v>
      </c>
      <c r="Q34" s="1" t="s">
        <v>755</v>
      </c>
      <c r="R34" s="1">
        <v>1</v>
      </c>
      <c r="S34" s="1"/>
      <c r="T34" s="1"/>
      <c r="U34" s="5">
        <v>0</v>
      </c>
    </row>
    <row r="35" spans="9:21" x14ac:dyDescent="0.25">
      <c r="I35" s="4"/>
      <c r="J35" s="1">
        <v>97</v>
      </c>
      <c r="K35" s="1">
        <v>99</v>
      </c>
      <c r="L35" s="1">
        <v>1</v>
      </c>
      <c r="M35" s="1" t="s">
        <v>607</v>
      </c>
      <c r="N35" s="1" t="s">
        <v>608</v>
      </c>
      <c r="O35" s="1">
        <v>1</v>
      </c>
      <c r="P35" s="1" t="s">
        <v>756</v>
      </c>
      <c r="Q35" s="1" t="s">
        <v>757</v>
      </c>
      <c r="R35" s="1">
        <v>1</v>
      </c>
      <c r="S35" s="1"/>
      <c r="T35" s="1"/>
      <c r="U35" s="5">
        <v>0</v>
      </c>
    </row>
    <row r="36" spans="9:21" x14ac:dyDescent="0.25">
      <c r="I36" s="4"/>
      <c r="J36" s="1">
        <v>97</v>
      </c>
      <c r="K36" s="1">
        <v>99</v>
      </c>
      <c r="L36" s="1">
        <v>1</v>
      </c>
      <c r="M36" s="1" t="s">
        <v>609</v>
      </c>
      <c r="N36" s="1" t="s">
        <v>610</v>
      </c>
      <c r="O36" s="1">
        <v>3</v>
      </c>
      <c r="P36" s="1" t="s">
        <v>758</v>
      </c>
      <c r="Q36" s="1" t="s">
        <v>759</v>
      </c>
      <c r="R36" s="1">
        <v>1</v>
      </c>
      <c r="S36" s="1"/>
      <c r="T36" s="1"/>
      <c r="U36" s="5">
        <v>0</v>
      </c>
    </row>
    <row r="37" spans="9:21" x14ac:dyDescent="0.25">
      <c r="I37" s="4"/>
      <c r="J37" s="1">
        <v>97</v>
      </c>
      <c r="K37" s="1">
        <v>99</v>
      </c>
      <c r="L37" s="1">
        <v>1</v>
      </c>
      <c r="M37" s="1" t="s">
        <v>611</v>
      </c>
      <c r="N37" s="1" t="s">
        <v>612</v>
      </c>
      <c r="O37" s="1">
        <v>1</v>
      </c>
      <c r="P37" s="1" t="s">
        <v>161</v>
      </c>
      <c r="Q37" s="1" t="s">
        <v>760</v>
      </c>
      <c r="R37" s="1">
        <v>1</v>
      </c>
      <c r="S37" s="1"/>
      <c r="T37" s="1"/>
      <c r="U37" s="5">
        <v>0</v>
      </c>
    </row>
    <row r="38" spans="9:21" x14ac:dyDescent="0.25">
      <c r="I38" s="4"/>
      <c r="J38" s="1">
        <v>97</v>
      </c>
      <c r="K38" s="1">
        <v>99</v>
      </c>
      <c r="L38" s="1">
        <v>1</v>
      </c>
      <c r="M38" s="1" t="s">
        <v>613</v>
      </c>
      <c r="N38" s="1" t="s">
        <v>614</v>
      </c>
      <c r="O38" s="1">
        <v>1</v>
      </c>
      <c r="P38" s="1" t="s">
        <v>761</v>
      </c>
      <c r="Q38" s="1" t="s">
        <v>706</v>
      </c>
      <c r="R38" s="1">
        <v>1</v>
      </c>
      <c r="S38" s="1"/>
      <c r="T38" s="1"/>
      <c r="U38" s="5">
        <v>0</v>
      </c>
    </row>
    <row r="39" spans="9:21" x14ac:dyDescent="0.25">
      <c r="I39" s="4"/>
      <c r="J39" s="1">
        <v>97</v>
      </c>
      <c r="K39" s="1">
        <v>99</v>
      </c>
      <c r="L39" s="1">
        <v>1</v>
      </c>
      <c r="M39" s="1" t="s">
        <v>615</v>
      </c>
      <c r="N39" s="1" t="s">
        <v>616</v>
      </c>
      <c r="O39" s="1">
        <v>1</v>
      </c>
      <c r="P39" s="1" t="s">
        <v>762</v>
      </c>
      <c r="Q39" s="1" t="s">
        <v>763</v>
      </c>
      <c r="R39" s="1">
        <v>1</v>
      </c>
      <c r="S39" s="1"/>
      <c r="T39" s="1"/>
      <c r="U39" s="5">
        <v>0</v>
      </c>
    </row>
    <row r="40" spans="9:21" x14ac:dyDescent="0.25">
      <c r="I40" s="4"/>
      <c r="J40" s="1">
        <v>97</v>
      </c>
      <c r="K40" s="1">
        <v>99</v>
      </c>
      <c r="L40" s="1">
        <v>1</v>
      </c>
      <c r="M40" s="1" t="s">
        <v>617</v>
      </c>
      <c r="N40" s="1" t="s">
        <v>610</v>
      </c>
      <c r="O40" s="1">
        <v>1</v>
      </c>
      <c r="P40" s="1" t="s">
        <v>764</v>
      </c>
      <c r="Q40" s="1" t="s">
        <v>765</v>
      </c>
      <c r="R40" s="1">
        <v>1</v>
      </c>
      <c r="S40" s="1"/>
      <c r="T40" s="1"/>
      <c r="U40" s="5">
        <v>0</v>
      </c>
    </row>
    <row r="41" spans="9:21" x14ac:dyDescent="0.25">
      <c r="I41" s="4"/>
      <c r="J41" s="1">
        <v>97</v>
      </c>
      <c r="K41" s="1">
        <v>99</v>
      </c>
      <c r="L41" s="1">
        <v>1</v>
      </c>
      <c r="M41" s="1" t="s">
        <v>618</v>
      </c>
      <c r="N41" s="1" t="s">
        <v>619</v>
      </c>
      <c r="O41" s="1">
        <v>3</v>
      </c>
      <c r="P41" s="1" t="s">
        <v>134</v>
      </c>
      <c r="Q41" s="1" t="s">
        <v>766</v>
      </c>
      <c r="R41" s="1">
        <v>2</v>
      </c>
      <c r="S41" s="1"/>
      <c r="T41" s="1"/>
      <c r="U41" s="5">
        <v>0</v>
      </c>
    </row>
    <row r="42" spans="9:21" x14ac:dyDescent="0.25">
      <c r="I42" s="4"/>
      <c r="J42" s="1">
        <v>97</v>
      </c>
      <c r="K42" s="1">
        <v>99</v>
      </c>
      <c r="L42" s="1">
        <v>1</v>
      </c>
      <c r="M42" s="1" t="s">
        <v>618</v>
      </c>
      <c r="N42" s="1" t="s">
        <v>620</v>
      </c>
      <c r="O42" s="1">
        <v>1</v>
      </c>
      <c r="P42" s="1" t="s">
        <v>767</v>
      </c>
      <c r="Q42" s="1" t="s">
        <v>768</v>
      </c>
      <c r="R42" s="1">
        <v>1</v>
      </c>
      <c r="S42" s="1"/>
      <c r="T42" s="1"/>
      <c r="U42" s="5">
        <v>0</v>
      </c>
    </row>
    <row r="43" spans="9:21" x14ac:dyDescent="0.25">
      <c r="I43" s="4"/>
      <c r="J43" s="1">
        <v>97</v>
      </c>
      <c r="K43" s="1">
        <v>99</v>
      </c>
      <c r="L43" s="1">
        <v>1</v>
      </c>
      <c r="M43" s="1" t="s">
        <v>621</v>
      </c>
      <c r="N43" s="1" t="s">
        <v>621</v>
      </c>
      <c r="O43" s="1">
        <v>3</v>
      </c>
      <c r="P43" s="1" t="s">
        <v>769</v>
      </c>
      <c r="Q43" s="1" t="s">
        <v>770</v>
      </c>
      <c r="R43" s="1">
        <v>1</v>
      </c>
      <c r="S43" s="1"/>
      <c r="T43" s="1"/>
      <c r="U43" s="5">
        <v>0</v>
      </c>
    </row>
    <row r="44" spans="9:21" x14ac:dyDescent="0.25">
      <c r="I44" s="4"/>
      <c r="J44" s="1">
        <v>97</v>
      </c>
      <c r="K44" s="1">
        <v>99</v>
      </c>
      <c r="L44" s="1">
        <v>1</v>
      </c>
      <c r="M44" s="1" t="s">
        <v>622</v>
      </c>
      <c r="N44" s="1" t="s">
        <v>623</v>
      </c>
      <c r="O44" s="1">
        <v>1</v>
      </c>
      <c r="P44" s="1" t="s">
        <v>771</v>
      </c>
      <c r="Q44" s="1" t="s">
        <v>772</v>
      </c>
      <c r="R44" s="1">
        <v>1</v>
      </c>
      <c r="S44" s="1"/>
      <c r="T44" s="1"/>
      <c r="U44" s="5">
        <v>0</v>
      </c>
    </row>
    <row r="45" spans="9:21" x14ac:dyDescent="0.25">
      <c r="I45" s="4"/>
      <c r="J45" s="1">
        <v>97</v>
      </c>
      <c r="K45" s="1">
        <v>99</v>
      </c>
      <c r="L45" s="1">
        <v>1</v>
      </c>
      <c r="M45" s="1" t="s">
        <v>624</v>
      </c>
      <c r="N45" s="1" t="s">
        <v>625</v>
      </c>
      <c r="O45" s="1">
        <v>1</v>
      </c>
      <c r="P45" s="1" t="s">
        <v>773</v>
      </c>
      <c r="Q45" s="1" t="s">
        <v>774</v>
      </c>
      <c r="R45" s="1">
        <v>1</v>
      </c>
      <c r="S45" s="1"/>
      <c r="T45" s="1"/>
      <c r="U45" s="5">
        <v>0</v>
      </c>
    </row>
    <row r="46" spans="9:21" x14ac:dyDescent="0.25">
      <c r="I46" s="4"/>
      <c r="J46" s="1">
        <v>97</v>
      </c>
      <c r="K46" s="1">
        <v>99</v>
      </c>
      <c r="L46" s="1">
        <v>1</v>
      </c>
      <c r="M46" s="1" t="s">
        <v>626</v>
      </c>
      <c r="N46" s="1" t="s">
        <v>626</v>
      </c>
      <c r="O46" s="1">
        <v>1</v>
      </c>
      <c r="P46" s="1" t="s">
        <v>775</v>
      </c>
      <c r="Q46" s="1" t="s">
        <v>776</v>
      </c>
      <c r="R46" s="1">
        <v>1</v>
      </c>
      <c r="S46" s="1"/>
      <c r="T46" s="1"/>
      <c r="U46" s="5">
        <v>0</v>
      </c>
    </row>
    <row r="47" spans="9:21" x14ac:dyDescent="0.25">
      <c r="I47" s="4"/>
      <c r="J47" s="1">
        <v>97</v>
      </c>
      <c r="K47" s="1">
        <v>99</v>
      </c>
      <c r="L47" s="1">
        <v>1</v>
      </c>
      <c r="M47" s="1" t="s">
        <v>627</v>
      </c>
      <c r="N47" s="1" t="s">
        <v>628</v>
      </c>
      <c r="O47" s="1">
        <v>1</v>
      </c>
      <c r="P47" s="1" t="s">
        <v>777</v>
      </c>
      <c r="Q47" s="1" t="s">
        <v>778</v>
      </c>
      <c r="R47" s="1">
        <v>1</v>
      </c>
      <c r="S47" s="1"/>
      <c r="T47" s="1"/>
      <c r="U47" s="5">
        <v>0</v>
      </c>
    </row>
    <row r="48" spans="9:21" x14ac:dyDescent="0.25">
      <c r="I48" s="4"/>
      <c r="J48" s="1">
        <v>97</v>
      </c>
      <c r="K48" s="1">
        <v>99</v>
      </c>
      <c r="L48" s="1">
        <v>1</v>
      </c>
      <c r="M48" s="1" t="s">
        <v>629</v>
      </c>
      <c r="N48" s="1" t="s">
        <v>630</v>
      </c>
      <c r="O48" s="1">
        <v>2</v>
      </c>
      <c r="P48" s="1" t="s">
        <v>779</v>
      </c>
      <c r="Q48" s="1" t="s">
        <v>780</v>
      </c>
      <c r="R48" s="1">
        <v>1</v>
      </c>
      <c r="S48" s="1"/>
      <c r="T48" s="1"/>
      <c r="U48" s="5">
        <v>0</v>
      </c>
    </row>
    <row r="49" spans="9:21" x14ac:dyDescent="0.25">
      <c r="I49" s="4"/>
      <c r="J49" s="1">
        <v>97</v>
      </c>
      <c r="K49" s="1">
        <v>99</v>
      </c>
      <c r="L49" s="1">
        <v>1</v>
      </c>
      <c r="M49" s="1" t="s">
        <v>631</v>
      </c>
      <c r="N49" s="1" t="s">
        <v>632</v>
      </c>
      <c r="O49" s="1">
        <v>1</v>
      </c>
      <c r="P49" s="1" t="s">
        <v>781</v>
      </c>
      <c r="Q49" s="1" t="s">
        <v>782</v>
      </c>
      <c r="R49" s="1">
        <v>1</v>
      </c>
      <c r="S49" s="1"/>
      <c r="T49" s="1"/>
      <c r="U49" s="5">
        <v>0</v>
      </c>
    </row>
    <row r="50" spans="9:21" x14ac:dyDescent="0.25">
      <c r="I50" s="4"/>
      <c r="J50" s="1">
        <v>97</v>
      </c>
      <c r="K50" s="1">
        <v>99</v>
      </c>
      <c r="L50" s="1">
        <v>1</v>
      </c>
      <c r="M50" s="1" t="s">
        <v>633</v>
      </c>
      <c r="N50" s="1" t="s">
        <v>634</v>
      </c>
      <c r="O50" s="1">
        <v>2</v>
      </c>
      <c r="P50" s="1" t="s">
        <v>781</v>
      </c>
      <c r="Q50" s="1" t="s">
        <v>783</v>
      </c>
      <c r="R50" s="1">
        <v>1</v>
      </c>
      <c r="S50" s="1"/>
      <c r="T50" s="1"/>
      <c r="U50" s="5">
        <v>0</v>
      </c>
    </row>
    <row r="51" spans="9:21" x14ac:dyDescent="0.25">
      <c r="I51" s="4"/>
      <c r="J51" s="1">
        <v>97</v>
      </c>
      <c r="K51" s="1">
        <v>99</v>
      </c>
      <c r="L51" s="1">
        <v>1</v>
      </c>
      <c r="M51" s="1" t="s">
        <v>635</v>
      </c>
      <c r="N51" s="1" t="s">
        <v>636</v>
      </c>
      <c r="O51" s="1">
        <v>2</v>
      </c>
      <c r="P51" s="1" t="s">
        <v>784</v>
      </c>
      <c r="Q51" s="1" t="s">
        <v>785</v>
      </c>
      <c r="R51" s="1">
        <v>1</v>
      </c>
      <c r="S51" s="1"/>
      <c r="T51" s="1"/>
      <c r="U51" s="5">
        <v>0</v>
      </c>
    </row>
    <row r="52" spans="9:21" x14ac:dyDescent="0.25">
      <c r="I52" s="4"/>
      <c r="J52" s="1">
        <v>97</v>
      </c>
      <c r="K52" s="1">
        <v>99</v>
      </c>
      <c r="L52" s="1">
        <v>1</v>
      </c>
      <c r="M52" s="1" t="s">
        <v>637</v>
      </c>
      <c r="N52" s="1" t="s">
        <v>638</v>
      </c>
      <c r="O52" s="1">
        <v>1</v>
      </c>
      <c r="P52" s="1" t="s">
        <v>786</v>
      </c>
      <c r="Q52" s="1" t="s">
        <v>787</v>
      </c>
      <c r="R52" s="1">
        <v>1</v>
      </c>
      <c r="S52" s="1"/>
      <c r="T52" s="1"/>
      <c r="U52" s="5">
        <v>0</v>
      </c>
    </row>
    <row r="53" spans="9:21" x14ac:dyDescent="0.25">
      <c r="I53" s="4"/>
      <c r="J53" s="1">
        <v>97</v>
      </c>
      <c r="K53" s="1">
        <v>99</v>
      </c>
      <c r="L53" s="1">
        <v>1</v>
      </c>
      <c r="M53" s="1" t="s">
        <v>639</v>
      </c>
      <c r="N53" s="1" t="s">
        <v>640</v>
      </c>
      <c r="O53" s="1">
        <v>2</v>
      </c>
      <c r="P53" s="1" t="s">
        <v>189</v>
      </c>
      <c r="Q53" s="1" t="s">
        <v>788</v>
      </c>
      <c r="R53" s="1">
        <v>1</v>
      </c>
      <c r="S53" s="1"/>
      <c r="T53" s="1"/>
      <c r="U53" s="5">
        <v>0</v>
      </c>
    </row>
    <row r="54" spans="9:21" x14ac:dyDescent="0.25">
      <c r="I54" s="4"/>
      <c r="J54" s="1">
        <v>97</v>
      </c>
      <c r="K54" s="1">
        <v>99</v>
      </c>
      <c r="L54" s="1">
        <v>1</v>
      </c>
      <c r="M54" s="1" t="s">
        <v>641</v>
      </c>
      <c r="N54" s="1" t="s">
        <v>642</v>
      </c>
      <c r="O54" s="1">
        <v>1</v>
      </c>
      <c r="P54" s="1" t="s">
        <v>789</v>
      </c>
      <c r="Q54" s="1" t="s">
        <v>790</v>
      </c>
      <c r="R54" s="1">
        <v>1</v>
      </c>
      <c r="S54" s="1"/>
      <c r="T54" s="1"/>
      <c r="U54" s="5">
        <v>0</v>
      </c>
    </row>
    <row r="55" spans="9:21" x14ac:dyDescent="0.25">
      <c r="I55" s="4"/>
      <c r="J55" s="1">
        <v>97</v>
      </c>
      <c r="K55" s="1">
        <v>99</v>
      </c>
      <c r="L55" s="1">
        <v>1</v>
      </c>
      <c r="M55" s="1" t="s">
        <v>643</v>
      </c>
      <c r="N55" s="1" t="s">
        <v>644</v>
      </c>
      <c r="O55" s="1">
        <v>1</v>
      </c>
      <c r="P55" s="1" t="s">
        <v>791</v>
      </c>
      <c r="Q55" s="1" t="s">
        <v>792</v>
      </c>
      <c r="R55" s="1">
        <v>1</v>
      </c>
      <c r="S55" s="1"/>
      <c r="T55" s="1"/>
      <c r="U55" s="5">
        <v>0</v>
      </c>
    </row>
    <row r="56" spans="9:21" x14ac:dyDescent="0.25">
      <c r="I56" s="4"/>
      <c r="J56" s="1">
        <v>97</v>
      </c>
      <c r="K56" s="1">
        <v>99</v>
      </c>
      <c r="L56" s="1">
        <v>1</v>
      </c>
      <c r="M56" s="1" t="s">
        <v>12</v>
      </c>
      <c r="N56" s="1" t="s">
        <v>11</v>
      </c>
      <c r="O56" s="1">
        <v>2</v>
      </c>
      <c r="P56" s="1" t="s">
        <v>654</v>
      </c>
      <c r="Q56" s="1" t="s">
        <v>655</v>
      </c>
      <c r="R56" s="1">
        <v>1</v>
      </c>
      <c r="S56" s="1"/>
      <c r="T56" s="1"/>
      <c r="U56" s="5">
        <v>0</v>
      </c>
    </row>
    <row r="57" spans="9:21" x14ac:dyDescent="0.25">
      <c r="I57" s="4"/>
      <c r="J57" s="1">
        <v>97</v>
      </c>
      <c r="K57" s="1">
        <v>99</v>
      </c>
      <c r="L57" s="1">
        <v>1</v>
      </c>
      <c r="M57" s="1" t="s">
        <v>645</v>
      </c>
      <c r="N57" s="1" t="s">
        <v>646</v>
      </c>
      <c r="O57" s="1">
        <v>1</v>
      </c>
      <c r="P57" s="1" t="s">
        <v>793</v>
      </c>
      <c r="Q57" s="1" t="s">
        <v>794</v>
      </c>
      <c r="R57" s="1">
        <v>2</v>
      </c>
      <c r="S57" s="1"/>
      <c r="T57" s="1"/>
      <c r="U57" s="5">
        <v>0</v>
      </c>
    </row>
    <row r="58" spans="9:21" x14ac:dyDescent="0.25">
      <c r="I58" s="4"/>
      <c r="J58" s="1">
        <v>97</v>
      </c>
      <c r="K58" s="1">
        <v>99</v>
      </c>
      <c r="L58" s="1">
        <v>1</v>
      </c>
      <c r="M58" s="1" t="s">
        <v>647</v>
      </c>
      <c r="N58" s="1" t="s">
        <v>648</v>
      </c>
      <c r="O58" s="1">
        <v>1</v>
      </c>
      <c r="P58" s="1" t="s">
        <v>793</v>
      </c>
      <c r="Q58" s="1" t="s">
        <v>795</v>
      </c>
      <c r="R58" s="1">
        <v>1</v>
      </c>
      <c r="S58" s="1"/>
      <c r="T58" s="1"/>
      <c r="U58" s="5">
        <v>0</v>
      </c>
    </row>
    <row r="59" spans="9:21" x14ac:dyDescent="0.25">
      <c r="I59" s="4"/>
      <c r="J59" s="1">
        <v>97</v>
      </c>
      <c r="K59" s="1">
        <v>99</v>
      </c>
      <c r="L59" s="1">
        <v>1</v>
      </c>
      <c r="M59" s="1" t="s">
        <v>649</v>
      </c>
      <c r="N59" s="1" t="s">
        <v>650</v>
      </c>
      <c r="O59" s="1">
        <v>1</v>
      </c>
      <c r="P59" s="1" t="s">
        <v>796</v>
      </c>
      <c r="Q59" s="1" t="s">
        <v>797</v>
      </c>
      <c r="R59" s="1">
        <v>1</v>
      </c>
      <c r="S59" s="1"/>
      <c r="T59" s="1"/>
      <c r="U59" s="5">
        <v>0</v>
      </c>
    </row>
    <row r="60" spans="9:21" x14ac:dyDescent="0.25">
      <c r="I60" s="4"/>
      <c r="J60" s="1">
        <v>97</v>
      </c>
      <c r="K60" s="1">
        <v>99</v>
      </c>
      <c r="L60" s="1">
        <v>1</v>
      </c>
      <c r="M60" s="1" t="s">
        <v>651</v>
      </c>
      <c r="N60" s="1" t="s">
        <v>652</v>
      </c>
      <c r="O60" s="1">
        <v>1</v>
      </c>
      <c r="P60" s="1" t="s">
        <v>798</v>
      </c>
      <c r="Q60" s="1" t="s">
        <v>799</v>
      </c>
      <c r="R60" s="1">
        <v>1</v>
      </c>
      <c r="S60" s="1"/>
      <c r="T60" s="1"/>
      <c r="U60" s="5">
        <v>0</v>
      </c>
    </row>
    <row r="61" spans="9:21" x14ac:dyDescent="0.25">
      <c r="I61" s="4"/>
      <c r="J61" s="1">
        <v>97</v>
      </c>
      <c r="K61" s="1">
        <v>99</v>
      </c>
      <c r="L61" s="1">
        <v>1</v>
      </c>
      <c r="M61" s="1" t="s">
        <v>653</v>
      </c>
      <c r="N61" s="1" t="s">
        <v>653</v>
      </c>
      <c r="O61" s="1">
        <v>1</v>
      </c>
      <c r="P61" s="1" t="s">
        <v>800</v>
      </c>
      <c r="Q61" s="1" t="s">
        <v>801</v>
      </c>
      <c r="R61" s="1">
        <v>1</v>
      </c>
      <c r="S61" s="1"/>
      <c r="T61" s="1"/>
      <c r="U61" s="5">
        <v>0</v>
      </c>
    </row>
    <row r="62" spans="9:21" x14ac:dyDescent="0.25">
      <c r="I62" s="4"/>
      <c r="J62" s="1">
        <v>97</v>
      </c>
      <c r="K62" s="1">
        <v>99</v>
      </c>
      <c r="L62" s="1">
        <v>1</v>
      </c>
      <c r="M62" s="1" t="s">
        <v>654</v>
      </c>
      <c r="N62" s="1" t="s">
        <v>655</v>
      </c>
      <c r="O62" s="1">
        <v>1</v>
      </c>
      <c r="P62" s="1" t="s">
        <v>802</v>
      </c>
      <c r="Q62" s="1" t="s">
        <v>803</v>
      </c>
      <c r="R62" s="1">
        <v>1</v>
      </c>
      <c r="S62" s="1"/>
      <c r="T62" s="1"/>
      <c r="U62" s="5">
        <v>0</v>
      </c>
    </row>
    <row r="63" spans="9:21" x14ac:dyDescent="0.25">
      <c r="I63" s="4"/>
      <c r="J63" s="1">
        <v>97</v>
      </c>
      <c r="K63" s="1">
        <v>99</v>
      </c>
      <c r="L63" s="1">
        <v>1</v>
      </c>
      <c r="M63" s="1" t="s">
        <v>656</v>
      </c>
      <c r="N63" s="1" t="s">
        <v>657</v>
      </c>
      <c r="O63" s="1">
        <v>1</v>
      </c>
      <c r="P63" s="1" t="s">
        <v>804</v>
      </c>
      <c r="Q63" s="1" t="s">
        <v>805</v>
      </c>
      <c r="R63" s="1">
        <v>1</v>
      </c>
      <c r="S63" s="1"/>
      <c r="T63" s="1"/>
      <c r="U63" s="5">
        <v>0</v>
      </c>
    </row>
    <row r="64" spans="9:21" x14ac:dyDescent="0.25">
      <c r="I64" s="4"/>
      <c r="J64" s="1">
        <v>97</v>
      </c>
      <c r="K64" s="1">
        <v>99</v>
      </c>
      <c r="L64" s="1">
        <v>1</v>
      </c>
      <c r="M64" s="1" t="s">
        <v>658</v>
      </c>
      <c r="N64" s="1" t="s">
        <v>659</v>
      </c>
      <c r="O64" s="1">
        <v>1</v>
      </c>
      <c r="P64" s="1" t="s">
        <v>806</v>
      </c>
      <c r="Q64" s="1" t="s">
        <v>807</v>
      </c>
      <c r="R64" s="1">
        <v>1</v>
      </c>
      <c r="S64" s="1"/>
      <c r="T64" s="1"/>
      <c r="U64" s="5">
        <v>0</v>
      </c>
    </row>
    <row r="65" spans="9:21" x14ac:dyDescent="0.25">
      <c r="I65" s="4"/>
      <c r="J65" s="1">
        <v>97</v>
      </c>
      <c r="K65" s="1">
        <v>99</v>
      </c>
      <c r="L65" s="1">
        <v>1</v>
      </c>
      <c r="M65" s="1" t="s">
        <v>660</v>
      </c>
      <c r="N65" s="1" t="s">
        <v>661</v>
      </c>
      <c r="O65" s="1">
        <v>1</v>
      </c>
      <c r="P65" s="1" t="s">
        <v>120</v>
      </c>
      <c r="Q65" s="1" t="s">
        <v>385</v>
      </c>
      <c r="R65" s="1">
        <v>1</v>
      </c>
      <c r="S65" s="1"/>
      <c r="T65" s="1"/>
      <c r="U65" s="5">
        <v>0</v>
      </c>
    </row>
    <row r="66" spans="9:21" x14ac:dyDescent="0.25">
      <c r="I66" s="4"/>
      <c r="J66" s="1">
        <v>97</v>
      </c>
      <c r="K66" s="1">
        <v>99</v>
      </c>
      <c r="L66" s="1">
        <v>1</v>
      </c>
      <c r="M66" s="1" t="s">
        <v>14</v>
      </c>
      <c r="N66" s="1" t="s">
        <v>662</v>
      </c>
      <c r="O66" s="1">
        <v>1</v>
      </c>
      <c r="P66" s="1" t="s">
        <v>808</v>
      </c>
      <c r="Q66" s="1" t="s">
        <v>809</v>
      </c>
      <c r="R66" s="1">
        <v>1</v>
      </c>
      <c r="S66" s="1"/>
      <c r="T66" s="1"/>
      <c r="U66" s="5">
        <v>0</v>
      </c>
    </row>
    <row r="67" spans="9:21" x14ac:dyDescent="0.25">
      <c r="I67" s="4"/>
      <c r="J67" s="1">
        <v>97</v>
      </c>
      <c r="K67" s="1">
        <v>99</v>
      </c>
      <c r="L67" s="1">
        <v>1</v>
      </c>
      <c r="M67" s="1" t="s">
        <v>663</v>
      </c>
      <c r="N67" s="1" t="s">
        <v>664</v>
      </c>
      <c r="O67" s="1">
        <v>1</v>
      </c>
      <c r="P67" s="1" t="s">
        <v>810</v>
      </c>
      <c r="Q67" s="1" t="s">
        <v>811</v>
      </c>
      <c r="R67" s="1">
        <v>1</v>
      </c>
      <c r="S67" s="1"/>
      <c r="T67" s="1"/>
      <c r="U67" s="5">
        <v>0</v>
      </c>
    </row>
    <row r="68" spans="9:21" x14ac:dyDescent="0.25">
      <c r="I68" s="4"/>
      <c r="J68" s="1">
        <v>97</v>
      </c>
      <c r="K68" s="1">
        <v>99</v>
      </c>
      <c r="L68" s="1">
        <v>1</v>
      </c>
      <c r="M68" s="1" t="s">
        <v>665</v>
      </c>
      <c r="N68" s="1" t="s">
        <v>665</v>
      </c>
      <c r="O68" s="1">
        <v>1</v>
      </c>
      <c r="P68" s="1" t="s">
        <v>812</v>
      </c>
      <c r="Q68" s="1" t="s">
        <v>813</v>
      </c>
      <c r="R68" s="1">
        <v>3</v>
      </c>
      <c r="S68" s="1"/>
      <c r="T68" s="1"/>
      <c r="U68" s="5">
        <v>0</v>
      </c>
    </row>
    <row r="69" spans="9:21" x14ac:dyDescent="0.25">
      <c r="I69" s="4"/>
      <c r="J69" s="1">
        <v>97</v>
      </c>
      <c r="K69" s="1">
        <v>99</v>
      </c>
      <c r="L69" s="1">
        <v>1</v>
      </c>
      <c r="M69" s="1" t="s">
        <v>666</v>
      </c>
      <c r="N69" s="1" t="s">
        <v>667</v>
      </c>
      <c r="O69" s="1">
        <v>1</v>
      </c>
      <c r="P69" s="1" t="s">
        <v>812</v>
      </c>
      <c r="Q69" s="1" t="s">
        <v>814</v>
      </c>
      <c r="R69" s="1">
        <v>3</v>
      </c>
      <c r="S69" s="1"/>
      <c r="T69" s="1"/>
      <c r="U69" s="5">
        <v>0</v>
      </c>
    </row>
    <row r="70" spans="9:21" x14ac:dyDescent="0.25">
      <c r="I70" s="4"/>
      <c r="J70" s="1">
        <v>97</v>
      </c>
      <c r="K70" s="1">
        <v>99</v>
      </c>
      <c r="L70" s="1">
        <v>1</v>
      </c>
      <c r="M70" s="1" t="s">
        <v>668</v>
      </c>
      <c r="N70" s="1" t="s">
        <v>669</v>
      </c>
      <c r="O70" s="1">
        <v>1</v>
      </c>
      <c r="P70" s="1" t="s">
        <v>815</v>
      </c>
      <c r="Q70" s="1" t="s">
        <v>816</v>
      </c>
      <c r="R70" s="1">
        <v>1</v>
      </c>
      <c r="S70" s="1"/>
      <c r="T70" s="1"/>
      <c r="U70" s="5">
        <v>0</v>
      </c>
    </row>
    <row r="71" spans="9:21" x14ac:dyDescent="0.25">
      <c r="I71" s="4"/>
      <c r="J71" s="1">
        <v>97</v>
      </c>
      <c r="K71" s="1">
        <v>99</v>
      </c>
      <c r="L71" s="1">
        <v>1</v>
      </c>
      <c r="M71" s="1" t="s">
        <v>670</v>
      </c>
      <c r="N71" s="1" t="s">
        <v>671</v>
      </c>
      <c r="O71" s="1">
        <v>1</v>
      </c>
      <c r="P71" s="1" t="s">
        <v>817</v>
      </c>
      <c r="Q71" s="1" t="s">
        <v>818</v>
      </c>
      <c r="R71" s="1">
        <v>1</v>
      </c>
      <c r="S71" s="1"/>
      <c r="T71" s="1"/>
      <c r="U71" s="5">
        <v>0</v>
      </c>
    </row>
    <row r="72" spans="9:21" x14ac:dyDescent="0.25">
      <c r="I72" s="4"/>
      <c r="J72" s="1">
        <v>97</v>
      </c>
      <c r="K72" s="1">
        <v>99</v>
      </c>
      <c r="L72" s="1">
        <v>1</v>
      </c>
      <c r="M72" s="1" t="s">
        <v>672</v>
      </c>
      <c r="N72" s="1" t="s">
        <v>672</v>
      </c>
      <c r="O72" s="1">
        <v>1</v>
      </c>
      <c r="P72" s="1" t="s">
        <v>819</v>
      </c>
      <c r="Q72" s="1" t="s">
        <v>820</v>
      </c>
      <c r="R72" s="1">
        <v>1</v>
      </c>
      <c r="S72" s="1"/>
      <c r="T72" s="1"/>
      <c r="U72" s="5">
        <v>0</v>
      </c>
    </row>
    <row r="73" spans="9:21" x14ac:dyDescent="0.25">
      <c r="I73" s="4"/>
      <c r="J73" s="1">
        <v>97</v>
      </c>
      <c r="K73" s="1">
        <v>99</v>
      </c>
      <c r="L73" s="1">
        <v>1</v>
      </c>
      <c r="M73" s="1" t="s">
        <v>673</v>
      </c>
      <c r="N73" s="1" t="s">
        <v>674</v>
      </c>
      <c r="O73" s="1">
        <v>1</v>
      </c>
      <c r="P73" s="1" t="s">
        <v>821</v>
      </c>
      <c r="Q73" s="1" t="s">
        <v>822</v>
      </c>
      <c r="R73" s="1">
        <v>1</v>
      </c>
      <c r="S73" s="1"/>
      <c r="T73" s="1"/>
      <c r="U73" s="5">
        <v>0</v>
      </c>
    </row>
    <row r="74" spans="9:21" x14ac:dyDescent="0.25">
      <c r="I74" s="4"/>
      <c r="J74" s="1">
        <v>97</v>
      </c>
      <c r="K74" s="1">
        <v>99</v>
      </c>
      <c r="L74" s="1">
        <v>1</v>
      </c>
      <c r="M74" s="1" t="s">
        <v>675</v>
      </c>
      <c r="N74" s="1" t="s">
        <v>676</v>
      </c>
      <c r="O74" s="1">
        <v>1</v>
      </c>
      <c r="P74" s="1" t="s">
        <v>823</v>
      </c>
      <c r="Q74" s="1" t="s">
        <v>824</v>
      </c>
      <c r="R74" s="1">
        <v>1</v>
      </c>
      <c r="S74" s="1"/>
      <c r="T74" s="1"/>
      <c r="U74" s="5">
        <v>0</v>
      </c>
    </row>
    <row r="75" spans="9:21" x14ac:dyDescent="0.25">
      <c r="I75" s="4"/>
      <c r="J75" s="1">
        <v>97</v>
      </c>
      <c r="K75" s="1">
        <v>99</v>
      </c>
      <c r="L75" s="1">
        <v>1</v>
      </c>
      <c r="M75" s="1" t="s">
        <v>677</v>
      </c>
      <c r="N75" s="1" t="s">
        <v>677</v>
      </c>
      <c r="O75" s="1">
        <v>1</v>
      </c>
      <c r="P75" s="1" t="s">
        <v>201</v>
      </c>
      <c r="Q75" s="1" t="s">
        <v>825</v>
      </c>
      <c r="R75" s="1">
        <v>1</v>
      </c>
      <c r="S75" s="1"/>
      <c r="T75" s="1"/>
      <c r="U75" s="5">
        <v>0</v>
      </c>
    </row>
    <row r="76" spans="9:21" x14ac:dyDescent="0.25">
      <c r="I76" s="4"/>
      <c r="J76" s="1">
        <v>97</v>
      </c>
      <c r="K76" s="1">
        <v>99</v>
      </c>
      <c r="L76" s="1">
        <v>1</v>
      </c>
      <c r="M76" s="1" t="s">
        <v>678</v>
      </c>
      <c r="N76" s="1" t="s">
        <v>678</v>
      </c>
      <c r="O76" s="1">
        <v>1</v>
      </c>
      <c r="P76" s="1"/>
      <c r="Q76" s="1"/>
      <c r="R76" s="1">
        <v>0</v>
      </c>
      <c r="S76" s="1"/>
      <c r="T76" s="1"/>
      <c r="U76" s="5">
        <v>0</v>
      </c>
    </row>
    <row r="77" spans="9:21" x14ac:dyDescent="0.25">
      <c r="I77" s="4"/>
      <c r="J77" s="1">
        <v>97</v>
      </c>
      <c r="K77" s="1">
        <v>99</v>
      </c>
      <c r="L77" s="1">
        <v>1</v>
      </c>
      <c r="M77" s="1" t="s">
        <v>679</v>
      </c>
      <c r="N77" s="1" t="s">
        <v>679</v>
      </c>
      <c r="O77" s="1">
        <v>1</v>
      </c>
      <c r="P77" s="1"/>
      <c r="Q77" s="1"/>
      <c r="R77" s="1">
        <v>0</v>
      </c>
      <c r="S77" s="1"/>
      <c r="T77" s="1"/>
      <c r="U77" s="5">
        <v>0</v>
      </c>
    </row>
    <row r="78" spans="9:21" x14ac:dyDescent="0.25">
      <c r="I78" s="4"/>
      <c r="J78" s="1">
        <v>97</v>
      </c>
      <c r="K78" s="1">
        <v>99</v>
      </c>
      <c r="L78" s="1">
        <v>1</v>
      </c>
      <c r="M78" s="1" t="s">
        <v>680</v>
      </c>
      <c r="N78" s="1" t="s">
        <v>681</v>
      </c>
      <c r="O78" s="1">
        <v>1</v>
      </c>
      <c r="P78" s="1"/>
      <c r="Q78" s="1"/>
      <c r="R78" s="1">
        <v>0</v>
      </c>
      <c r="S78" s="1"/>
      <c r="T78" s="1"/>
      <c r="U78" s="5">
        <v>0</v>
      </c>
    </row>
    <row r="79" spans="9:21" x14ac:dyDescent="0.25">
      <c r="I79" s="4"/>
      <c r="J79" s="1">
        <v>97</v>
      </c>
      <c r="K79" s="1">
        <v>99</v>
      </c>
      <c r="L79" s="1">
        <v>1</v>
      </c>
      <c r="M79" s="1" t="s">
        <v>682</v>
      </c>
      <c r="N79" s="1" t="s">
        <v>683</v>
      </c>
      <c r="O79" s="1">
        <v>1</v>
      </c>
      <c r="P79" s="1"/>
      <c r="Q79" s="1"/>
      <c r="R79" s="1">
        <v>0</v>
      </c>
      <c r="S79" s="1"/>
      <c r="T79" s="1"/>
      <c r="U79" s="5">
        <v>0</v>
      </c>
    </row>
    <row r="80" spans="9:21" x14ac:dyDescent="0.25">
      <c r="I80" s="4" t="s">
        <v>42</v>
      </c>
      <c r="J80" s="1">
        <v>14</v>
      </c>
      <c r="K80" s="1">
        <v>8</v>
      </c>
      <c r="L80" s="1"/>
      <c r="M80" s="1" t="s">
        <v>10</v>
      </c>
      <c r="N80" s="1" t="s">
        <v>684</v>
      </c>
      <c r="O80" s="1">
        <v>2</v>
      </c>
      <c r="P80" s="1" t="s">
        <v>729</v>
      </c>
      <c r="Q80" s="1" t="s">
        <v>730</v>
      </c>
      <c r="R80" s="1">
        <v>1</v>
      </c>
      <c r="S80" s="1"/>
      <c r="T80" s="1"/>
      <c r="U80" s="5">
        <v>0</v>
      </c>
    </row>
    <row r="81" spans="9:21" x14ac:dyDescent="0.25">
      <c r="I81" s="4"/>
      <c r="J81" s="1">
        <v>14</v>
      </c>
      <c r="K81" s="1">
        <v>8</v>
      </c>
      <c r="L81" s="1"/>
      <c r="M81" s="1" t="s">
        <v>600</v>
      </c>
      <c r="N81" s="1" t="s">
        <v>685</v>
      </c>
      <c r="O81" s="1">
        <v>1</v>
      </c>
      <c r="P81" s="1" t="s">
        <v>747</v>
      </c>
      <c r="Q81" s="1" t="s">
        <v>908</v>
      </c>
      <c r="R81" s="1">
        <v>1</v>
      </c>
      <c r="S81" s="1"/>
      <c r="T81" s="1"/>
      <c r="U81" s="5">
        <v>0</v>
      </c>
    </row>
    <row r="82" spans="9:21" x14ac:dyDescent="0.25">
      <c r="I82" s="4"/>
      <c r="J82" s="1">
        <v>14</v>
      </c>
      <c r="K82" s="1">
        <v>8</v>
      </c>
      <c r="L82" s="1"/>
      <c r="M82" s="1" t="s">
        <v>621</v>
      </c>
      <c r="N82" s="1" t="s">
        <v>686</v>
      </c>
      <c r="O82" s="1">
        <v>2</v>
      </c>
      <c r="P82" s="1" t="s">
        <v>914</v>
      </c>
      <c r="Q82" s="1" t="s">
        <v>915</v>
      </c>
      <c r="R82" s="1">
        <v>1</v>
      </c>
      <c r="S82" s="1"/>
      <c r="T82" s="1"/>
      <c r="U82" s="5">
        <v>0</v>
      </c>
    </row>
    <row r="83" spans="9:21" x14ac:dyDescent="0.25">
      <c r="I83" s="4"/>
      <c r="J83" s="1">
        <v>14</v>
      </c>
      <c r="K83" s="1">
        <v>8</v>
      </c>
      <c r="L83" s="1"/>
      <c r="M83" s="1" t="s">
        <v>687</v>
      </c>
      <c r="N83" s="1" t="s">
        <v>688</v>
      </c>
      <c r="O83" s="1">
        <v>1</v>
      </c>
      <c r="P83" s="1" t="s">
        <v>916</v>
      </c>
      <c r="Q83" s="1" t="s">
        <v>917</v>
      </c>
      <c r="R83" s="1">
        <v>1</v>
      </c>
      <c r="S83" s="1"/>
      <c r="T83" s="1"/>
      <c r="U83" s="5">
        <v>0</v>
      </c>
    </row>
    <row r="84" spans="9:21" x14ac:dyDescent="0.25">
      <c r="I84" s="4"/>
      <c r="J84" s="1">
        <v>14</v>
      </c>
      <c r="K84" s="1">
        <v>8</v>
      </c>
      <c r="L84" s="1"/>
      <c r="M84" s="1" t="s">
        <v>689</v>
      </c>
      <c r="N84" s="1" t="s">
        <v>690</v>
      </c>
      <c r="O84" s="1">
        <v>1</v>
      </c>
      <c r="P84" s="1" t="s">
        <v>918</v>
      </c>
      <c r="Q84" s="1" t="s">
        <v>919</v>
      </c>
      <c r="R84" s="1">
        <v>1</v>
      </c>
      <c r="S84" s="1"/>
      <c r="T84" s="1"/>
      <c r="U84" s="5">
        <v>0</v>
      </c>
    </row>
    <row r="85" spans="9:21" x14ac:dyDescent="0.25">
      <c r="I85" s="4"/>
      <c r="J85" s="1">
        <v>14</v>
      </c>
      <c r="K85" s="1">
        <v>8</v>
      </c>
      <c r="L85" s="1"/>
      <c r="M85" s="1" t="s">
        <v>691</v>
      </c>
      <c r="N85" s="1" t="s">
        <v>692</v>
      </c>
      <c r="O85" s="1">
        <v>1</v>
      </c>
      <c r="P85" s="1" t="s">
        <v>920</v>
      </c>
      <c r="Q85" s="1" t="s">
        <v>921</v>
      </c>
      <c r="R85" s="1">
        <v>1</v>
      </c>
      <c r="S85" s="1"/>
      <c r="T85" s="1"/>
      <c r="U85" s="5">
        <v>0</v>
      </c>
    </row>
    <row r="86" spans="9:21" x14ac:dyDescent="0.25">
      <c r="I86" s="4"/>
      <c r="J86" s="1">
        <v>14</v>
      </c>
      <c r="K86" s="1">
        <v>8</v>
      </c>
      <c r="L86" s="1"/>
      <c r="M86" s="1" t="s">
        <v>693</v>
      </c>
      <c r="N86" s="1" t="s">
        <v>694</v>
      </c>
      <c r="O86" s="1">
        <v>1</v>
      </c>
      <c r="P86" s="1" t="s">
        <v>658</v>
      </c>
      <c r="Q86" s="1" t="s">
        <v>659</v>
      </c>
      <c r="R86" s="1">
        <v>1</v>
      </c>
      <c r="S86" s="1"/>
      <c r="T86" s="1"/>
      <c r="U86" s="5">
        <v>0</v>
      </c>
    </row>
    <row r="87" spans="9:21" x14ac:dyDescent="0.25">
      <c r="I87" s="4"/>
      <c r="J87" s="1">
        <v>14</v>
      </c>
      <c r="K87" s="1">
        <v>8</v>
      </c>
      <c r="L87" s="1"/>
      <c r="M87" s="1" t="s">
        <v>695</v>
      </c>
      <c r="N87" s="1" t="s">
        <v>696</v>
      </c>
      <c r="O87" s="1">
        <v>1</v>
      </c>
      <c r="P87" s="1" t="s">
        <v>922</v>
      </c>
      <c r="Q87" s="1" t="s">
        <v>922</v>
      </c>
      <c r="R87" s="1">
        <v>1</v>
      </c>
      <c r="S87" s="1"/>
      <c r="T87" s="1"/>
      <c r="U87" s="5">
        <v>0</v>
      </c>
    </row>
    <row r="88" spans="9:21" x14ac:dyDescent="0.25">
      <c r="I88" s="4"/>
      <c r="J88" s="1">
        <v>14</v>
      </c>
      <c r="K88" s="1">
        <v>8</v>
      </c>
      <c r="L88" s="1"/>
      <c r="M88" s="1" t="s">
        <v>697</v>
      </c>
      <c r="N88" s="1" t="s">
        <v>698</v>
      </c>
      <c r="O88" s="1">
        <v>1</v>
      </c>
      <c r="P88" s="1"/>
      <c r="Q88" s="1"/>
      <c r="R88" s="1">
        <v>0</v>
      </c>
      <c r="S88" s="1"/>
      <c r="T88" s="1"/>
      <c r="U88" s="5">
        <v>0</v>
      </c>
    </row>
    <row r="89" spans="9:21" x14ac:dyDescent="0.25">
      <c r="I89" s="4"/>
      <c r="J89" s="1">
        <v>14</v>
      </c>
      <c r="K89" s="1">
        <v>8</v>
      </c>
      <c r="L89" s="1"/>
      <c r="M89" s="1" t="s">
        <v>699</v>
      </c>
      <c r="N89" s="1" t="s">
        <v>700</v>
      </c>
      <c r="O89" s="1">
        <v>1</v>
      </c>
      <c r="P89" s="1"/>
      <c r="Q89" s="1"/>
      <c r="R89" s="1">
        <v>0</v>
      </c>
      <c r="S89" s="1"/>
      <c r="T89" s="1"/>
      <c r="U89" s="5">
        <v>0</v>
      </c>
    </row>
    <row r="90" spans="9:21" x14ac:dyDescent="0.25">
      <c r="I90" s="4"/>
      <c r="J90" s="1">
        <v>14</v>
      </c>
      <c r="K90" s="1">
        <v>8</v>
      </c>
      <c r="L90" s="1"/>
      <c r="M90" s="1" t="s">
        <v>701</v>
      </c>
      <c r="N90" s="1" t="s">
        <v>702</v>
      </c>
      <c r="O90" s="1">
        <v>1</v>
      </c>
      <c r="P90" s="1"/>
      <c r="Q90" s="1"/>
      <c r="R90" s="1">
        <v>0</v>
      </c>
      <c r="S90" s="1"/>
      <c r="T90" s="1"/>
      <c r="U90" s="5">
        <v>0</v>
      </c>
    </row>
    <row r="91" spans="9:21" x14ac:dyDescent="0.25">
      <c r="I91" s="4"/>
      <c r="J91" s="1">
        <v>14</v>
      </c>
      <c r="K91" s="1">
        <v>8</v>
      </c>
      <c r="L91" s="1"/>
      <c r="M91" s="1" t="s">
        <v>703</v>
      </c>
      <c r="N91" s="1" t="s">
        <v>704</v>
      </c>
      <c r="O91" s="1">
        <v>1</v>
      </c>
      <c r="P91" s="1"/>
      <c r="Q91" s="1"/>
      <c r="R91" s="1">
        <v>0</v>
      </c>
      <c r="S91" s="1"/>
      <c r="T91" s="1"/>
      <c r="U91" s="5">
        <v>0</v>
      </c>
    </row>
    <row r="92" spans="9:21" x14ac:dyDescent="0.25">
      <c r="I92" s="4" t="s">
        <v>926</v>
      </c>
      <c r="J92" s="1"/>
      <c r="K92" s="1">
        <v>1</v>
      </c>
      <c r="L92" s="1"/>
      <c r="M92" s="1"/>
      <c r="N92" s="1"/>
      <c r="O92" s="1">
        <v>0</v>
      </c>
      <c r="P92" s="1" t="s">
        <v>927</v>
      </c>
      <c r="Q92" s="1" t="s">
        <v>928</v>
      </c>
      <c r="R92" s="1">
        <v>1</v>
      </c>
      <c r="S92" s="1"/>
      <c r="T92" s="1"/>
      <c r="U92" s="5">
        <v>0</v>
      </c>
    </row>
    <row r="93" spans="9:21" x14ac:dyDescent="0.25">
      <c r="I93" s="4" t="s">
        <v>209</v>
      </c>
      <c r="J93" s="1"/>
      <c r="K93" s="1">
        <v>56</v>
      </c>
      <c r="L93" s="1"/>
      <c r="M93" s="1"/>
      <c r="N93" s="1"/>
      <c r="O93" s="1">
        <v>0</v>
      </c>
      <c r="P93" s="1" t="s">
        <v>826</v>
      </c>
      <c r="Q93" s="1" t="s">
        <v>827</v>
      </c>
      <c r="R93" s="1">
        <v>1</v>
      </c>
      <c r="S93" s="1"/>
      <c r="T93" s="1"/>
      <c r="U93" s="5">
        <v>0</v>
      </c>
    </row>
    <row r="94" spans="9:21" x14ac:dyDescent="0.25">
      <c r="I94" s="4"/>
      <c r="J94" s="1"/>
      <c r="K94" s="1">
        <v>56</v>
      </c>
      <c r="L94" s="1"/>
      <c r="M94" s="1"/>
      <c r="N94" s="1"/>
      <c r="O94" s="1">
        <v>0</v>
      </c>
      <c r="P94" s="1" t="s">
        <v>828</v>
      </c>
      <c r="Q94" s="1" t="s">
        <v>829</v>
      </c>
      <c r="R94" s="1">
        <v>1</v>
      </c>
      <c r="S94" s="1"/>
      <c r="T94" s="1"/>
      <c r="U94" s="5">
        <v>0</v>
      </c>
    </row>
    <row r="95" spans="9:21" x14ac:dyDescent="0.25">
      <c r="I95" s="4"/>
      <c r="J95" s="1"/>
      <c r="K95" s="1">
        <v>56</v>
      </c>
      <c r="L95" s="1"/>
      <c r="M95" s="1"/>
      <c r="N95" s="1"/>
      <c r="O95" s="1">
        <v>0</v>
      </c>
      <c r="P95" s="1" t="s">
        <v>455</v>
      </c>
      <c r="Q95" s="1" t="s">
        <v>573</v>
      </c>
      <c r="R95" s="1">
        <v>1</v>
      </c>
      <c r="S95" s="1"/>
      <c r="T95" s="1"/>
      <c r="U95" s="5">
        <v>0</v>
      </c>
    </row>
    <row r="96" spans="9:21" x14ac:dyDescent="0.25">
      <c r="I96" s="4"/>
      <c r="J96" s="1"/>
      <c r="K96" s="1">
        <v>56</v>
      </c>
      <c r="L96" s="1"/>
      <c r="M96" s="1"/>
      <c r="N96" s="1"/>
      <c r="O96" s="1">
        <v>0</v>
      </c>
      <c r="P96" s="1" t="s">
        <v>830</v>
      </c>
      <c r="Q96" s="1" t="s">
        <v>831</v>
      </c>
      <c r="R96" s="1">
        <v>1</v>
      </c>
      <c r="S96" s="1"/>
      <c r="T96" s="1"/>
      <c r="U96" s="5">
        <v>0</v>
      </c>
    </row>
    <row r="97" spans="9:21" x14ac:dyDescent="0.25">
      <c r="I97" s="4"/>
      <c r="J97" s="1"/>
      <c r="K97" s="1">
        <v>56</v>
      </c>
      <c r="L97" s="1"/>
      <c r="M97" s="1"/>
      <c r="N97" s="1"/>
      <c r="O97" s="1">
        <v>0</v>
      </c>
      <c r="P97" s="1" t="s">
        <v>379</v>
      </c>
      <c r="Q97" s="1" t="s">
        <v>832</v>
      </c>
      <c r="R97" s="1">
        <v>1</v>
      </c>
      <c r="S97" s="1"/>
      <c r="T97" s="1"/>
      <c r="U97" s="5">
        <v>0</v>
      </c>
    </row>
    <row r="98" spans="9:21" x14ac:dyDescent="0.25">
      <c r="I98" s="4"/>
      <c r="J98" s="1"/>
      <c r="K98" s="1">
        <v>56</v>
      </c>
      <c r="L98" s="1"/>
      <c r="M98" s="1"/>
      <c r="N98" s="1"/>
      <c r="O98" s="1">
        <v>0</v>
      </c>
      <c r="P98" s="1" t="s">
        <v>216</v>
      </c>
      <c r="Q98" s="1" t="s">
        <v>833</v>
      </c>
      <c r="R98" s="1">
        <v>1</v>
      </c>
      <c r="S98" s="1"/>
      <c r="T98" s="1"/>
      <c r="U98" s="5">
        <v>0</v>
      </c>
    </row>
    <row r="99" spans="9:21" x14ac:dyDescent="0.25">
      <c r="I99" s="4"/>
      <c r="J99" s="1"/>
      <c r="K99" s="1">
        <v>56</v>
      </c>
      <c r="L99" s="1"/>
      <c r="M99" s="1"/>
      <c r="N99" s="1"/>
      <c r="O99" s="1">
        <v>0</v>
      </c>
      <c r="P99" s="1" t="s">
        <v>583</v>
      </c>
      <c r="Q99" s="1" t="s">
        <v>584</v>
      </c>
      <c r="R99" s="1">
        <v>1</v>
      </c>
      <c r="S99" s="1"/>
      <c r="T99" s="1"/>
      <c r="U99" s="5">
        <v>0</v>
      </c>
    </row>
    <row r="100" spans="9:21" x14ac:dyDescent="0.25">
      <c r="I100" s="4"/>
      <c r="J100" s="1"/>
      <c r="K100" s="1">
        <v>56</v>
      </c>
      <c r="L100" s="1"/>
      <c r="M100" s="1"/>
      <c r="N100" s="1"/>
      <c r="O100" s="1">
        <v>0</v>
      </c>
      <c r="P100" s="1" t="s">
        <v>834</v>
      </c>
      <c r="Q100" s="1" t="s">
        <v>835</v>
      </c>
      <c r="R100" s="1">
        <v>1</v>
      </c>
      <c r="S100" s="1"/>
      <c r="T100" s="1"/>
      <c r="U100" s="5">
        <v>0</v>
      </c>
    </row>
    <row r="101" spans="9:21" x14ac:dyDescent="0.25">
      <c r="I101" s="4"/>
      <c r="J101" s="1"/>
      <c r="K101" s="1">
        <v>56</v>
      </c>
      <c r="L101" s="1"/>
      <c r="M101" s="1"/>
      <c r="N101" s="1"/>
      <c r="O101" s="1">
        <v>0</v>
      </c>
      <c r="P101" s="1" t="s">
        <v>836</v>
      </c>
      <c r="Q101" s="1" t="s">
        <v>837</v>
      </c>
      <c r="R101" s="1">
        <v>1</v>
      </c>
      <c r="S101" s="1"/>
      <c r="T101" s="1"/>
      <c r="U101" s="5">
        <v>0</v>
      </c>
    </row>
    <row r="102" spans="9:21" x14ac:dyDescent="0.25">
      <c r="I102" s="4"/>
      <c r="J102" s="1"/>
      <c r="K102" s="1">
        <v>56</v>
      </c>
      <c r="L102" s="1"/>
      <c r="M102" s="1"/>
      <c r="N102" s="1"/>
      <c r="O102" s="1">
        <v>0</v>
      </c>
      <c r="P102" s="1" t="s">
        <v>838</v>
      </c>
      <c r="Q102" s="1" t="s">
        <v>839</v>
      </c>
      <c r="R102" s="1">
        <v>1</v>
      </c>
      <c r="S102" s="1"/>
      <c r="T102" s="1"/>
      <c r="U102" s="5">
        <v>0</v>
      </c>
    </row>
    <row r="103" spans="9:21" x14ac:dyDescent="0.25">
      <c r="I103" s="4"/>
      <c r="J103" s="1"/>
      <c r="K103" s="1">
        <v>56</v>
      </c>
      <c r="L103" s="1"/>
      <c r="M103" s="1"/>
      <c r="N103" s="1"/>
      <c r="O103" s="1">
        <v>0</v>
      </c>
      <c r="P103" s="1" t="s">
        <v>738</v>
      </c>
      <c r="Q103" s="1" t="s">
        <v>739</v>
      </c>
      <c r="R103" s="1">
        <v>1</v>
      </c>
      <c r="S103" s="1"/>
      <c r="T103" s="1"/>
      <c r="U103" s="5">
        <v>0</v>
      </c>
    </row>
    <row r="104" spans="9:21" x14ac:dyDescent="0.25">
      <c r="I104" s="4"/>
      <c r="J104" s="1"/>
      <c r="K104" s="1">
        <v>56</v>
      </c>
      <c r="L104" s="1"/>
      <c r="M104" s="1"/>
      <c r="N104" s="1"/>
      <c r="O104" s="1">
        <v>0</v>
      </c>
      <c r="P104" s="1" t="s">
        <v>840</v>
      </c>
      <c r="Q104" s="1" t="s">
        <v>841</v>
      </c>
      <c r="R104" s="1">
        <v>1</v>
      </c>
      <c r="S104" s="1"/>
      <c r="T104" s="1"/>
      <c r="U104" s="5">
        <v>0</v>
      </c>
    </row>
    <row r="105" spans="9:21" x14ac:dyDescent="0.25">
      <c r="I105" s="4"/>
      <c r="J105" s="1"/>
      <c r="K105" s="1">
        <v>56</v>
      </c>
      <c r="L105" s="1"/>
      <c r="M105" s="1"/>
      <c r="N105" s="1"/>
      <c r="O105" s="1">
        <v>0</v>
      </c>
      <c r="P105" s="1" t="s">
        <v>842</v>
      </c>
      <c r="Q105" s="1" t="s">
        <v>843</v>
      </c>
      <c r="R105" s="1">
        <v>1</v>
      </c>
      <c r="S105" s="1"/>
      <c r="T105" s="1"/>
      <c r="U105" s="5">
        <v>0</v>
      </c>
    </row>
    <row r="106" spans="9:21" x14ac:dyDescent="0.25">
      <c r="I106" s="4"/>
      <c r="J106" s="1"/>
      <c r="K106" s="1">
        <v>56</v>
      </c>
      <c r="L106" s="1"/>
      <c r="M106" s="1"/>
      <c r="N106" s="1"/>
      <c r="O106" s="1">
        <v>0</v>
      </c>
      <c r="P106" s="1" t="s">
        <v>844</v>
      </c>
      <c r="Q106" s="1" t="s">
        <v>845</v>
      </c>
      <c r="R106" s="1">
        <v>1</v>
      </c>
      <c r="S106" s="1"/>
      <c r="T106" s="1"/>
      <c r="U106" s="5">
        <v>0</v>
      </c>
    </row>
    <row r="107" spans="9:21" x14ac:dyDescent="0.25">
      <c r="I107" s="4"/>
      <c r="J107" s="1"/>
      <c r="K107" s="1">
        <v>56</v>
      </c>
      <c r="L107" s="1"/>
      <c r="M107" s="1"/>
      <c r="N107" s="1"/>
      <c r="O107" s="1">
        <v>0</v>
      </c>
      <c r="P107" s="1" t="s">
        <v>846</v>
      </c>
      <c r="Q107" s="1" t="s">
        <v>847</v>
      </c>
      <c r="R107" s="1">
        <v>1</v>
      </c>
      <c r="S107" s="1"/>
      <c r="T107" s="1"/>
      <c r="U107" s="5">
        <v>0</v>
      </c>
    </row>
    <row r="108" spans="9:21" x14ac:dyDescent="0.25">
      <c r="I108" s="4"/>
      <c r="J108" s="1"/>
      <c r="K108" s="1">
        <v>56</v>
      </c>
      <c r="L108" s="1"/>
      <c r="M108" s="1"/>
      <c r="N108" s="1"/>
      <c r="O108" s="1">
        <v>0</v>
      </c>
      <c r="P108" s="1" t="s">
        <v>848</v>
      </c>
      <c r="Q108" s="1" t="s">
        <v>849</v>
      </c>
      <c r="R108" s="1">
        <v>1</v>
      </c>
      <c r="S108" s="1"/>
      <c r="T108" s="1"/>
      <c r="U108" s="5">
        <v>0</v>
      </c>
    </row>
    <row r="109" spans="9:21" x14ac:dyDescent="0.25">
      <c r="I109" s="4"/>
      <c r="J109" s="1"/>
      <c r="K109" s="1">
        <v>56</v>
      </c>
      <c r="L109" s="1"/>
      <c r="M109" s="1"/>
      <c r="N109" s="1"/>
      <c r="O109" s="1">
        <v>0</v>
      </c>
      <c r="P109" s="1" t="s">
        <v>850</v>
      </c>
      <c r="Q109" s="1" t="s">
        <v>851</v>
      </c>
      <c r="R109" s="1">
        <v>1</v>
      </c>
      <c r="S109" s="1"/>
      <c r="T109" s="1"/>
      <c r="U109" s="5">
        <v>0</v>
      </c>
    </row>
    <row r="110" spans="9:21" x14ac:dyDescent="0.25">
      <c r="I110" s="4"/>
      <c r="J110" s="1"/>
      <c r="K110" s="1">
        <v>56</v>
      </c>
      <c r="L110" s="1"/>
      <c r="M110" s="1"/>
      <c r="N110" s="1"/>
      <c r="O110" s="1">
        <v>0</v>
      </c>
      <c r="P110" s="1" t="s">
        <v>852</v>
      </c>
      <c r="Q110" s="1" t="s">
        <v>853</v>
      </c>
      <c r="R110" s="1">
        <v>1</v>
      </c>
      <c r="S110" s="1"/>
      <c r="T110" s="1"/>
      <c r="U110" s="5">
        <v>0</v>
      </c>
    </row>
    <row r="111" spans="9:21" x14ac:dyDescent="0.25">
      <c r="I111" s="4"/>
      <c r="J111" s="1"/>
      <c r="K111" s="1">
        <v>56</v>
      </c>
      <c r="L111" s="1"/>
      <c r="M111" s="1"/>
      <c r="N111" s="1"/>
      <c r="O111" s="1">
        <v>0</v>
      </c>
      <c r="P111" s="1" t="s">
        <v>854</v>
      </c>
      <c r="Q111" s="1" t="s">
        <v>855</v>
      </c>
      <c r="R111" s="1">
        <v>1</v>
      </c>
      <c r="S111" s="1"/>
      <c r="T111" s="1"/>
      <c r="U111" s="5">
        <v>0</v>
      </c>
    </row>
    <row r="112" spans="9:21" x14ac:dyDescent="0.25">
      <c r="I112" s="4"/>
      <c r="J112" s="1"/>
      <c r="K112" s="1">
        <v>56</v>
      </c>
      <c r="L112" s="1"/>
      <c r="M112" s="1"/>
      <c r="N112" s="1"/>
      <c r="O112" s="1">
        <v>0</v>
      </c>
      <c r="P112" s="1" t="s">
        <v>856</v>
      </c>
      <c r="Q112" s="1" t="s">
        <v>857</v>
      </c>
      <c r="R112" s="1">
        <v>2</v>
      </c>
      <c r="S112" s="1"/>
      <c r="T112" s="1"/>
      <c r="U112" s="5">
        <v>0</v>
      </c>
    </row>
    <row r="113" spans="9:21" x14ac:dyDescent="0.25">
      <c r="I113" s="4"/>
      <c r="J113" s="1"/>
      <c r="K113" s="1">
        <v>56</v>
      </c>
      <c r="L113" s="1"/>
      <c r="M113" s="1"/>
      <c r="N113" s="1"/>
      <c r="O113" s="1">
        <v>0</v>
      </c>
      <c r="P113" s="1" t="s">
        <v>856</v>
      </c>
      <c r="Q113" s="1" t="s">
        <v>858</v>
      </c>
      <c r="R113" s="1">
        <v>1</v>
      </c>
      <c r="S113" s="1"/>
      <c r="T113" s="1"/>
      <c r="U113" s="5">
        <v>0</v>
      </c>
    </row>
    <row r="114" spans="9:21" x14ac:dyDescent="0.25">
      <c r="I114" s="4"/>
      <c r="J114" s="1"/>
      <c r="K114" s="1">
        <v>56</v>
      </c>
      <c r="L114" s="1"/>
      <c r="M114" s="1"/>
      <c r="N114" s="1"/>
      <c r="O114" s="1">
        <v>0</v>
      </c>
      <c r="P114" s="1" t="s">
        <v>856</v>
      </c>
      <c r="Q114" s="1" t="s">
        <v>859</v>
      </c>
      <c r="R114" s="1">
        <v>1</v>
      </c>
      <c r="S114" s="1"/>
      <c r="T114" s="1"/>
      <c r="U114" s="5">
        <v>0</v>
      </c>
    </row>
    <row r="115" spans="9:21" x14ac:dyDescent="0.25">
      <c r="I115" s="4"/>
      <c r="J115" s="1"/>
      <c r="K115" s="1">
        <v>56</v>
      </c>
      <c r="L115" s="1"/>
      <c r="M115" s="1"/>
      <c r="N115" s="1"/>
      <c r="O115" s="1">
        <v>0</v>
      </c>
      <c r="P115" s="1" t="s">
        <v>860</v>
      </c>
      <c r="Q115" s="1" t="s">
        <v>861</v>
      </c>
      <c r="R115" s="1">
        <v>1</v>
      </c>
      <c r="S115" s="1"/>
      <c r="T115" s="1"/>
      <c r="U115" s="5">
        <v>0</v>
      </c>
    </row>
    <row r="116" spans="9:21" x14ac:dyDescent="0.25">
      <c r="I116" s="4"/>
      <c r="J116" s="1"/>
      <c r="K116" s="1">
        <v>56</v>
      </c>
      <c r="L116" s="1"/>
      <c r="M116" s="1"/>
      <c r="N116" s="1"/>
      <c r="O116" s="1">
        <v>0</v>
      </c>
      <c r="P116" s="1" t="s">
        <v>862</v>
      </c>
      <c r="Q116" s="1" t="s">
        <v>863</v>
      </c>
      <c r="R116" s="1">
        <v>1</v>
      </c>
      <c r="S116" s="1"/>
      <c r="T116" s="1"/>
      <c r="U116" s="5">
        <v>0</v>
      </c>
    </row>
    <row r="117" spans="9:21" x14ac:dyDescent="0.25">
      <c r="I117" s="4"/>
      <c r="J117" s="1"/>
      <c r="K117" s="1">
        <v>56</v>
      </c>
      <c r="L117" s="1"/>
      <c r="M117" s="1"/>
      <c r="N117" s="1"/>
      <c r="O117" s="1">
        <v>0</v>
      </c>
      <c r="P117" s="1" t="s">
        <v>864</v>
      </c>
      <c r="Q117" s="1" t="s">
        <v>865</v>
      </c>
      <c r="R117" s="1">
        <v>1</v>
      </c>
      <c r="S117" s="1"/>
      <c r="T117" s="1"/>
      <c r="U117" s="5">
        <v>0</v>
      </c>
    </row>
    <row r="118" spans="9:21" x14ac:dyDescent="0.25">
      <c r="I118" s="4"/>
      <c r="J118" s="1"/>
      <c r="K118" s="1">
        <v>56</v>
      </c>
      <c r="L118" s="1"/>
      <c r="M118" s="1"/>
      <c r="N118" s="1"/>
      <c r="O118" s="1">
        <v>0</v>
      </c>
      <c r="P118" s="1" t="s">
        <v>866</v>
      </c>
      <c r="Q118" s="1" t="s">
        <v>867</v>
      </c>
      <c r="R118" s="1">
        <v>1</v>
      </c>
      <c r="S118" s="1"/>
      <c r="T118" s="1"/>
      <c r="U118" s="5">
        <v>0</v>
      </c>
    </row>
    <row r="119" spans="9:21" x14ac:dyDescent="0.25">
      <c r="I119" s="4"/>
      <c r="J119" s="1"/>
      <c r="K119" s="1">
        <v>56</v>
      </c>
      <c r="L119" s="1"/>
      <c r="M119" s="1"/>
      <c r="N119" s="1"/>
      <c r="O119" s="1">
        <v>0</v>
      </c>
      <c r="P119" s="1" t="s">
        <v>868</v>
      </c>
      <c r="Q119" s="1" t="s">
        <v>869</v>
      </c>
      <c r="R119" s="1">
        <v>1</v>
      </c>
      <c r="S119" s="1"/>
      <c r="T119" s="1"/>
      <c r="U119" s="5">
        <v>0</v>
      </c>
    </row>
    <row r="120" spans="9:21" x14ac:dyDescent="0.25">
      <c r="I120" s="4"/>
      <c r="J120" s="1"/>
      <c r="K120" s="1">
        <v>56</v>
      </c>
      <c r="L120" s="1"/>
      <c r="M120" s="1"/>
      <c r="N120" s="1"/>
      <c r="O120" s="1">
        <v>0</v>
      </c>
      <c r="P120" s="1" t="s">
        <v>870</v>
      </c>
      <c r="Q120" s="1" t="s">
        <v>871</v>
      </c>
      <c r="R120" s="1">
        <v>1</v>
      </c>
      <c r="S120" s="1"/>
      <c r="T120" s="1"/>
      <c r="U120" s="5">
        <v>0</v>
      </c>
    </row>
    <row r="121" spans="9:21" x14ac:dyDescent="0.25">
      <c r="I121" s="4"/>
      <c r="J121" s="1"/>
      <c r="K121" s="1">
        <v>56</v>
      </c>
      <c r="L121" s="1"/>
      <c r="M121" s="1"/>
      <c r="N121" s="1"/>
      <c r="O121" s="1">
        <v>0</v>
      </c>
      <c r="P121" s="1" t="s">
        <v>505</v>
      </c>
      <c r="Q121" s="1" t="s">
        <v>872</v>
      </c>
      <c r="R121" s="1">
        <v>1</v>
      </c>
      <c r="S121" s="1"/>
      <c r="T121" s="1"/>
      <c r="U121" s="5">
        <v>0</v>
      </c>
    </row>
    <row r="122" spans="9:21" x14ac:dyDescent="0.25">
      <c r="I122" s="4"/>
      <c r="J122" s="1"/>
      <c r="K122" s="1">
        <v>56</v>
      </c>
      <c r="L122" s="1"/>
      <c r="M122" s="1"/>
      <c r="N122" s="1"/>
      <c r="O122" s="1">
        <v>0</v>
      </c>
      <c r="P122" s="1" t="s">
        <v>210</v>
      </c>
      <c r="Q122" s="1" t="s">
        <v>873</v>
      </c>
      <c r="R122" s="1">
        <v>1</v>
      </c>
      <c r="S122" s="1"/>
      <c r="T122" s="1"/>
      <c r="U122" s="5">
        <v>0</v>
      </c>
    </row>
    <row r="123" spans="9:21" x14ac:dyDescent="0.25">
      <c r="I123" s="4"/>
      <c r="J123" s="1"/>
      <c r="K123" s="1">
        <v>56</v>
      </c>
      <c r="L123" s="1"/>
      <c r="M123" s="1"/>
      <c r="N123" s="1"/>
      <c r="O123" s="1">
        <v>0</v>
      </c>
      <c r="P123" s="1" t="s">
        <v>874</v>
      </c>
      <c r="Q123" s="1" t="s">
        <v>875</v>
      </c>
      <c r="R123" s="1">
        <v>1</v>
      </c>
      <c r="S123" s="1"/>
      <c r="T123" s="1"/>
      <c r="U123" s="5">
        <v>0</v>
      </c>
    </row>
    <row r="124" spans="9:21" x14ac:dyDescent="0.25">
      <c r="I124" s="4"/>
      <c r="J124" s="1"/>
      <c r="K124" s="1">
        <v>56</v>
      </c>
      <c r="L124" s="1"/>
      <c r="M124" s="1"/>
      <c r="N124" s="1"/>
      <c r="O124" s="1">
        <v>0</v>
      </c>
      <c r="P124" s="1" t="s">
        <v>876</v>
      </c>
      <c r="Q124" s="1" t="s">
        <v>877</v>
      </c>
      <c r="R124" s="1">
        <v>1</v>
      </c>
      <c r="S124" s="1"/>
      <c r="T124" s="1"/>
      <c r="U124" s="5">
        <v>0</v>
      </c>
    </row>
    <row r="125" spans="9:21" x14ac:dyDescent="0.25">
      <c r="I125" s="4"/>
      <c r="J125" s="1"/>
      <c r="K125" s="1">
        <v>56</v>
      </c>
      <c r="L125" s="1"/>
      <c r="M125" s="1"/>
      <c r="N125" s="1"/>
      <c r="O125" s="1">
        <v>0</v>
      </c>
      <c r="P125" s="1" t="s">
        <v>635</v>
      </c>
      <c r="Q125" s="1" t="s">
        <v>636</v>
      </c>
      <c r="R125" s="1">
        <v>2</v>
      </c>
      <c r="S125" s="1"/>
      <c r="T125" s="1"/>
      <c r="U125" s="5">
        <v>0</v>
      </c>
    </row>
    <row r="126" spans="9:21" x14ac:dyDescent="0.25">
      <c r="I126" s="4"/>
      <c r="J126" s="1"/>
      <c r="K126" s="1">
        <v>56</v>
      </c>
      <c r="L126" s="1"/>
      <c r="M126" s="1"/>
      <c r="N126" s="1"/>
      <c r="O126" s="1">
        <v>0</v>
      </c>
      <c r="P126" s="1" t="s">
        <v>878</v>
      </c>
      <c r="Q126" s="1" t="s">
        <v>879</v>
      </c>
      <c r="R126" s="1">
        <v>1</v>
      </c>
      <c r="S126" s="1"/>
      <c r="T126" s="1"/>
      <c r="U126" s="5">
        <v>0</v>
      </c>
    </row>
    <row r="127" spans="9:21" x14ac:dyDescent="0.25">
      <c r="I127" s="4"/>
      <c r="J127" s="1"/>
      <c r="K127" s="1">
        <v>56</v>
      </c>
      <c r="L127" s="1"/>
      <c r="M127" s="1"/>
      <c r="N127" s="1"/>
      <c r="O127" s="1">
        <v>0</v>
      </c>
      <c r="P127" s="1" t="s">
        <v>880</v>
      </c>
      <c r="Q127" s="1" t="s">
        <v>881</v>
      </c>
      <c r="R127" s="1">
        <v>1</v>
      </c>
      <c r="S127" s="1"/>
      <c r="T127" s="1"/>
      <c r="U127" s="5">
        <v>0</v>
      </c>
    </row>
    <row r="128" spans="9:21" x14ac:dyDescent="0.25">
      <c r="I128" s="4"/>
      <c r="J128" s="1"/>
      <c r="K128" s="1">
        <v>56</v>
      </c>
      <c r="L128" s="1"/>
      <c r="M128" s="1"/>
      <c r="N128" s="1"/>
      <c r="O128" s="1">
        <v>0</v>
      </c>
      <c r="P128" s="1" t="s">
        <v>189</v>
      </c>
      <c r="Q128" s="1" t="s">
        <v>788</v>
      </c>
      <c r="R128" s="1">
        <v>1</v>
      </c>
      <c r="S128" s="1"/>
      <c r="T128" s="1"/>
      <c r="U128" s="5">
        <v>0</v>
      </c>
    </row>
    <row r="129" spans="9:21" x14ac:dyDescent="0.25">
      <c r="I129" s="4"/>
      <c r="J129" s="1"/>
      <c r="K129" s="1">
        <v>56</v>
      </c>
      <c r="L129" s="1"/>
      <c r="M129" s="1"/>
      <c r="N129" s="1"/>
      <c r="O129" s="1">
        <v>0</v>
      </c>
      <c r="P129" s="1" t="s">
        <v>798</v>
      </c>
      <c r="Q129" s="1" t="s">
        <v>799</v>
      </c>
      <c r="R129" s="1">
        <v>1</v>
      </c>
      <c r="S129" s="1"/>
      <c r="T129" s="1"/>
      <c r="U129" s="5">
        <v>0</v>
      </c>
    </row>
    <row r="130" spans="9:21" x14ac:dyDescent="0.25">
      <c r="I130" s="4"/>
      <c r="J130" s="1"/>
      <c r="K130" s="1">
        <v>56</v>
      </c>
      <c r="L130" s="1"/>
      <c r="M130" s="1"/>
      <c r="N130" s="1"/>
      <c r="O130" s="1">
        <v>0</v>
      </c>
      <c r="P130" s="1" t="s">
        <v>372</v>
      </c>
      <c r="Q130" s="1" t="s">
        <v>882</v>
      </c>
      <c r="R130" s="1">
        <v>2</v>
      </c>
      <c r="S130" s="1"/>
      <c r="T130" s="1"/>
      <c r="U130" s="5">
        <v>0</v>
      </c>
    </row>
    <row r="131" spans="9:21" x14ac:dyDescent="0.25">
      <c r="I131" s="4"/>
      <c r="J131" s="1"/>
      <c r="K131" s="1">
        <v>56</v>
      </c>
      <c r="L131" s="1"/>
      <c r="M131" s="1"/>
      <c r="N131" s="1"/>
      <c r="O131" s="1">
        <v>0</v>
      </c>
      <c r="P131" s="1" t="s">
        <v>883</v>
      </c>
      <c r="Q131" s="1" t="s">
        <v>884</v>
      </c>
      <c r="R131" s="1">
        <v>1</v>
      </c>
      <c r="S131" s="1"/>
      <c r="T131" s="1"/>
      <c r="U131" s="5">
        <v>0</v>
      </c>
    </row>
    <row r="132" spans="9:21" x14ac:dyDescent="0.25">
      <c r="I132" s="4"/>
      <c r="J132" s="1"/>
      <c r="K132" s="1">
        <v>56</v>
      </c>
      <c r="L132" s="1"/>
      <c r="M132" s="1"/>
      <c r="N132" s="1"/>
      <c r="O132" s="1">
        <v>0</v>
      </c>
      <c r="P132" s="1" t="s">
        <v>885</v>
      </c>
      <c r="Q132" s="1" t="s">
        <v>886</v>
      </c>
      <c r="R132" s="1">
        <v>1</v>
      </c>
      <c r="S132" s="1"/>
      <c r="T132" s="1"/>
      <c r="U132" s="5">
        <v>0</v>
      </c>
    </row>
    <row r="133" spans="9:21" x14ac:dyDescent="0.25">
      <c r="I133" s="4"/>
      <c r="J133" s="1"/>
      <c r="K133" s="1">
        <v>56</v>
      </c>
      <c r="L133" s="1"/>
      <c r="M133" s="1"/>
      <c r="N133" s="1"/>
      <c r="O133" s="1">
        <v>0</v>
      </c>
      <c r="P133" s="1" t="s">
        <v>887</v>
      </c>
      <c r="Q133" s="1" t="s">
        <v>888</v>
      </c>
      <c r="R133" s="1">
        <v>2</v>
      </c>
      <c r="S133" s="1"/>
      <c r="T133" s="1"/>
      <c r="U133" s="5">
        <v>0</v>
      </c>
    </row>
    <row r="134" spans="9:21" x14ac:dyDescent="0.25">
      <c r="I134" s="4"/>
      <c r="J134" s="1"/>
      <c r="K134" s="1">
        <v>56</v>
      </c>
      <c r="L134" s="1"/>
      <c r="M134" s="1"/>
      <c r="N134" s="1"/>
      <c r="O134" s="1">
        <v>0</v>
      </c>
      <c r="P134" s="1" t="s">
        <v>889</v>
      </c>
      <c r="Q134" s="1" t="s">
        <v>890</v>
      </c>
      <c r="R134" s="1">
        <v>1</v>
      </c>
      <c r="S134" s="1"/>
      <c r="T134" s="1"/>
      <c r="U134" s="5">
        <v>0</v>
      </c>
    </row>
    <row r="135" spans="9:21" x14ac:dyDescent="0.25">
      <c r="I135" s="4"/>
      <c r="J135" s="1"/>
      <c r="K135" s="1">
        <v>56</v>
      </c>
      <c r="L135" s="1"/>
      <c r="M135" s="1"/>
      <c r="N135" s="1"/>
      <c r="O135" s="1">
        <v>0</v>
      </c>
      <c r="P135" s="1" t="s">
        <v>891</v>
      </c>
      <c r="Q135" s="1" t="s">
        <v>892</v>
      </c>
      <c r="R135" s="1">
        <v>1</v>
      </c>
      <c r="S135" s="1"/>
      <c r="T135" s="1"/>
      <c r="U135" s="5">
        <v>0</v>
      </c>
    </row>
    <row r="136" spans="9:21" x14ac:dyDescent="0.25">
      <c r="I136" s="4"/>
      <c r="J136" s="1"/>
      <c r="K136" s="1">
        <v>56</v>
      </c>
      <c r="L136" s="1"/>
      <c r="M136" s="1"/>
      <c r="N136" s="1"/>
      <c r="O136" s="1">
        <v>0</v>
      </c>
      <c r="P136" s="1" t="s">
        <v>893</v>
      </c>
      <c r="Q136" s="1" t="s">
        <v>894</v>
      </c>
      <c r="R136" s="1">
        <v>1</v>
      </c>
      <c r="S136" s="1"/>
      <c r="T136" s="1"/>
      <c r="U136" s="5">
        <v>0</v>
      </c>
    </row>
    <row r="137" spans="9:21" x14ac:dyDescent="0.25">
      <c r="I137" s="4"/>
      <c r="J137" s="1"/>
      <c r="K137" s="1">
        <v>56</v>
      </c>
      <c r="L137" s="1"/>
      <c r="M137" s="1"/>
      <c r="N137" s="1"/>
      <c r="O137" s="1">
        <v>0</v>
      </c>
      <c r="P137" s="1" t="s">
        <v>808</v>
      </c>
      <c r="Q137" s="1" t="s">
        <v>809</v>
      </c>
      <c r="R137" s="1">
        <v>1</v>
      </c>
      <c r="S137" s="1"/>
      <c r="T137" s="1"/>
      <c r="U137" s="5">
        <v>0</v>
      </c>
    </row>
    <row r="138" spans="9:21" x14ac:dyDescent="0.25">
      <c r="I138" s="4"/>
      <c r="J138" s="1"/>
      <c r="K138" s="1">
        <v>56</v>
      </c>
      <c r="L138" s="1"/>
      <c r="M138" s="1"/>
      <c r="N138" s="1"/>
      <c r="O138" s="1">
        <v>0</v>
      </c>
      <c r="P138" s="1" t="s">
        <v>895</v>
      </c>
      <c r="Q138" s="1" t="s">
        <v>896</v>
      </c>
      <c r="R138" s="1">
        <v>1</v>
      </c>
      <c r="S138" s="1"/>
      <c r="T138" s="1"/>
      <c r="U138" s="5">
        <v>0</v>
      </c>
    </row>
    <row r="139" spans="9:21" x14ac:dyDescent="0.25">
      <c r="I139" s="4"/>
      <c r="J139" s="1"/>
      <c r="K139" s="1">
        <v>56</v>
      </c>
      <c r="L139" s="1"/>
      <c r="M139" s="1"/>
      <c r="N139" s="1"/>
      <c r="O139" s="1">
        <v>0</v>
      </c>
      <c r="P139" s="1" t="s">
        <v>897</v>
      </c>
      <c r="Q139" s="1" t="s">
        <v>898</v>
      </c>
      <c r="R139" s="1">
        <v>1</v>
      </c>
      <c r="S139" s="1"/>
      <c r="T139" s="1"/>
      <c r="U139" s="5">
        <v>0</v>
      </c>
    </row>
    <row r="140" spans="9:21" x14ac:dyDescent="0.25">
      <c r="I140" s="4"/>
      <c r="J140" s="1"/>
      <c r="K140" s="1">
        <v>56</v>
      </c>
      <c r="L140" s="1"/>
      <c r="M140" s="1"/>
      <c r="N140" s="1"/>
      <c r="O140" s="1">
        <v>0</v>
      </c>
      <c r="P140" s="1" t="s">
        <v>899</v>
      </c>
      <c r="Q140" s="1" t="s">
        <v>900</v>
      </c>
      <c r="R140" s="1">
        <v>1</v>
      </c>
      <c r="S140" s="1"/>
      <c r="T140" s="1"/>
      <c r="U140" s="5">
        <v>0</v>
      </c>
    </row>
    <row r="141" spans="9:21" x14ac:dyDescent="0.25">
      <c r="I141" s="4"/>
      <c r="J141" s="1"/>
      <c r="K141" s="1">
        <v>56</v>
      </c>
      <c r="L141" s="1"/>
      <c r="M141" s="1"/>
      <c r="N141" s="1"/>
      <c r="O141" s="1">
        <v>0</v>
      </c>
      <c r="P141" s="1" t="s">
        <v>901</v>
      </c>
      <c r="Q141" s="1" t="s">
        <v>902</v>
      </c>
      <c r="R141" s="1">
        <v>1</v>
      </c>
      <c r="S141" s="1"/>
      <c r="T141" s="1"/>
      <c r="U141" s="5">
        <v>0</v>
      </c>
    </row>
    <row r="142" spans="9:21" x14ac:dyDescent="0.25">
      <c r="I142" s="4"/>
      <c r="J142" s="1"/>
      <c r="K142" s="1">
        <v>56</v>
      </c>
      <c r="L142" s="1"/>
      <c r="M142" s="1"/>
      <c r="N142" s="1"/>
      <c r="O142" s="1">
        <v>0</v>
      </c>
      <c r="P142" s="1" t="s">
        <v>201</v>
      </c>
      <c r="Q142" s="1" t="s">
        <v>825</v>
      </c>
      <c r="R142" s="1">
        <v>1</v>
      </c>
      <c r="S142" s="1"/>
      <c r="T142" s="1"/>
      <c r="U142" s="5">
        <v>0</v>
      </c>
    </row>
    <row r="143" spans="9:21" x14ac:dyDescent="0.25">
      <c r="I143" s="4"/>
      <c r="J143" s="1"/>
      <c r="K143" s="1">
        <v>56</v>
      </c>
      <c r="L143" s="1"/>
      <c r="M143" s="1"/>
      <c r="N143" s="1"/>
      <c r="O143" s="1">
        <v>0</v>
      </c>
      <c r="P143" s="1" t="s">
        <v>903</v>
      </c>
      <c r="Q143" s="1" t="s">
        <v>904</v>
      </c>
      <c r="R143" s="1">
        <v>1</v>
      </c>
      <c r="S143" s="1"/>
      <c r="T143" s="1"/>
      <c r="U143" s="5">
        <v>0</v>
      </c>
    </row>
    <row r="144" spans="9:21" x14ac:dyDescent="0.25">
      <c r="I144" s="4"/>
      <c r="J144" s="1"/>
      <c r="K144" s="1">
        <v>56</v>
      </c>
      <c r="L144" s="1"/>
      <c r="M144" s="1"/>
      <c r="N144" s="1"/>
      <c r="O144" s="1">
        <v>0</v>
      </c>
      <c r="P144" s="1" t="s">
        <v>905</v>
      </c>
      <c r="Q144" s="1" t="s">
        <v>906</v>
      </c>
      <c r="R144" s="1">
        <v>1</v>
      </c>
      <c r="S144" s="1"/>
      <c r="T144" s="1"/>
      <c r="U144" s="5">
        <v>0</v>
      </c>
    </row>
    <row r="145" spans="9:21" x14ac:dyDescent="0.25">
      <c r="I145" s="4" t="s">
        <v>235</v>
      </c>
      <c r="J145" s="1"/>
      <c r="K145" s="1"/>
      <c r="L145" s="1">
        <v>74</v>
      </c>
      <c r="M145" s="1"/>
      <c r="N145" s="1"/>
      <c r="O145" s="1">
        <v>0</v>
      </c>
      <c r="P145" s="1"/>
      <c r="Q145" s="1"/>
      <c r="R145" s="1">
        <v>0</v>
      </c>
      <c r="S145" s="1" t="s">
        <v>929</v>
      </c>
      <c r="T145" s="1" t="s">
        <v>930</v>
      </c>
      <c r="U145" s="5">
        <v>2</v>
      </c>
    </row>
    <row r="146" spans="9:21" x14ac:dyDescent="0.25">
      <c r="I146" s="4"/>
      <c r="J146" s="1"/>
      <c r="K146" s="1"/>
      <c r="L146" s="1">
        <v>74</v>
      </c>
      <c r="M146" s="1"/>
      <c r="N146" s="1"/>
      <c r="O146" s="1">
        <v>0</v>
      </c>
      <c r="P146" s="1"/>
      <c r="Q146" s="1"/>
      <c r="R146" s="1">
        <v>0</v>
      </c>
      <c r="S146" s="1" t="s">
        <v>931</v>
      </c>
      <c r="T146" s="1" t="s">
        <v>931</v>
      </c>
      <c r="U146" s="5">
        <v>1</v>
      </c>
    </row>
    <row r="147" spans="9:21" x14ac:dyDescent="0.25">
      <c r="I147" s="4"/>
      <c r="J147" s="1"/>
      <c r="K147" s="1"/>
      <c r="L147" s="1">
        <v>74</v>
      </c>
      <c r="M147" s="1"/>
      <c r="N147" s="1"/>
      <c r="O147" s="1">
        <v>0</v>
      </c>
      <c r="P147" s="1"/>
      <c r="Q147" s="1"/>
      <c r="R147" s="1">
        <v>0</v>
      </c>
      <c r="S147" s="1" t="s">
        <v>719</v>
      </c>
      <c r="T147" s="1" t="s">
        <v>720</v>
      </c>
      <c r="U147" s="5">
        <v>1</v>
      </c>
    </row>
    <row r="148" spans="9:21" x14ac:dyDescent="0.25">
      <c r="I148" s="4"/>
      <c r="J148" s="1"/>
      <c r="K148" s="1"/>
      <c r="L148" s="1">
        <v>74</v>
      </c>
      <c r="M148" s="1"/>
      <c r="N148" s="1"/>
      <c r="O148" s="1">
        <v>0</v>
      </c>
      <c r="P148" s="1"/>
      <c r="Q148" s="1"/>
      <c r="R148" s="1">
        <v>0</v>
      </c>
      <c r="S148" s="1" t="s">
        <v>236</v>
      </c>
      <c r="T148" s="1" t="s">
        <v>236</v>
      </c>
      <c r="U148" s="5">
        <v>7</v>
      </c>
    </row>
    <row r="149" spans="9:21" x14ac:dyDescent="0.25">
      <c r="I149" s="4"/>
      <c r="J149" s="1"/>
      <c r="K149" s="1"/>
      <c r="L149" s="1">
        <v>74</v>
      </c>
      <c r="M149" s="1"/>
      <c r="N149" s="1"/>
      <c r="O149" s="1">
        <v>0</v>
      </c>
      <c r="P149" s="1"/>
      <c r="Q149" s="1"/>
      <c r="R149" s="1">
        <v>0</v>
      </c>
      <c r="S149" s="1" t="s">
        <v>932</v>
      </c>
      <c r="T149" s="1" t="s">
        <v>933</v>
      </c>
      <c r="U149" s="5">
        <v>1</v>
      </c>
    </row>
    <row r="150" spans="9:21" x14ac:dyDescent="0.25">
      <c r="I150" s="4"/>
      <c r="J150" s="1"/>
      <c r="K150" s="1"/>
      <c r="L150" s="1">
        <v>74</v>
      </c>
      <c r="M150" s="1"/>
      <c r="N150" s="1"/>
      <c r="O150" s="1">
        <v>0</v>
      </c>
      <c r="P150" s="1"/>
      <c r="Q150" s="1"/>
      <c r="R150" s="1">
        <v>0</v>
      </c>
      <c r="S150" s="1" t="s">
        <v>934</v>
      </c>
      <c r="T150" s="1" t="s">
        <v>935</v>
      </c>
      <c r="U150" s="5">
        <v>2</v>
      </c>
    </row>
    <row r="151" spans="9:21" x14ac:dyDescent="0.25">
      <c r="I151" s="4"/>
      <c r="J151" s="1"/>
      <c r="K151" s="1"/>
      <c r="L151" s="1">
        <v>74</v>
      </c>
      <c r="M151" s="1"/>
      <c r="N151" s="1"/>
      <c r="O151" s="1">
        <v>0</v>
      </c>
      <c r="P151" s="1"/>
      <c r="Q151" s="1"/>
      <c r="R151" s="1">
        <v>0</v>
      </c>
      <c r="S151" s="1" t="s">
        <v>244</v>
      </c>
      <c r="T151" s="1" t="s">
        <v>244</v>
      </c>
      <c r="U151" s="5">
        <v>6</v>
      </c>
    </row>
    <row r="152" spans="9:21" x14ac:dyDescent="0.25">
      <c r="I152" s="4"/>
      <c r="J152" s="1"/>
      <c r="K152" s="1"/>
      <c r="L152" s="1">
        <v>74</v>
      </c>
      <c r="M152" s="1"/>
      <c r="N152" s="1"/>
      <c r="O152" s="1">
        <v>0</v>
      </c>
      <c r="P152" s="1"/>
      <c r="Q152" s="1"/>
      <c r="R152" s="1">
        <v>0</v>
      </c>
      <c r="S152" s="1" t="s">
        <v>253</v>
      </c>
      <c r="T152" s="1" t="s">
        <v>936</v>
      </c>
      <c r="U152" s="5">
        <v>1</v>
      </c>
    </row>
    <row r="153" spans="9:21" x14ac:dyDescent="0.25">
      <c r="I153" s="4"/>
      <c r="J153" s="1"/>
      <c r="K153" s="1"/>
      <c r="L153" s="1">
        <v>74</v>
      </c>
      <c r="M153" s="1"/>
      <c r="N153" s="1"/>
      <c r="O153" s="1">
        <v>0</v>
      </c>
      <c r="P153" s="1"/>
      <c r="Q153" s="1"/>
      <c r="R153" s="1">
        <v>0</v>
      </c>
      <c r="S153" s="1" t="s">
        <v>937</v>
      </c>
      <c r="T153" s="1" t="s">
        <v>938</v>
      </c>
      <c r="U153" s="5">
        <v>2</v>
      </c>
    </row>
    <row r="154" spans="9:21" x14ac:dyDescent="0.25">
      <c r="I154" s="4"/>
      <c r="J154" s="1"/>
      <c r="K154" s="1"/>
      <c r="L154" s="1">
        <v>74</v>
      </c>
      <c r="M154" s="1"/>
      <c r="N154" s="1"/>
      <c r="O154" s="1">
        <v>0</v>
      </c>
      <c r="P154" s="1"/>
      <c r="Q154" s="1"/>
      <c r="R154" s="1">
        <v>0</v>
      </c>
      <c r="S154" s="1" t="s">
        <v>731</v>
      </c>
      <c r="T154" s="1" t="s">
        <v>732</v>
      </c>
      <c r="U154" s="5">
        <v>1</v>
      </c>
    </row>
    <row r="155" spans="9:21" x14ac:dyDescent="0.25">
      <c r="I155" s="4"/>
      <c r="J155" s="1"/>
      <c r="K155" s="1"/>
      <c r="L155" s="1">
        <v>74</v>
      </c>
      <c r="M155" s="1"/>
      <c r="N155" s="1"/>
      <c r="O155" s="1">
        <v>0</v>
      </c>
      <c r="P155" s="1"/>
      <c r="Q155" s="1"/>
      <c r="R155" s="1">
        <v>0</v>
      </c>
      <c r="S155" s="1" t="s">
        <v>590</v>
      </c>
      <c r="T155" s="1" t="s">
        <v>591</v>
      </c>
      <c r="U155" s="5">
        <v>1</v>
      </c>
    </row>
    <row r="156" spans="9:21" x14ac:dyDescent="0.25">
      <c r="I156" s="4"/>
      <c r="J156" s="1"/>
      <c r="K156" s="1"/>
      <c r="L156" s="1">
        <v>74</v>
      </c>
      <c r="M156" s="1"/>
      <c r="N156" s="1"/>
      <c r="O156" s="1">
        <v>0</v>
      </c>
      <c r="P156" s="1"/>
      <c r="Q156" s="1"/>
      <c r="R156" s="1">
        <v>0</v>
      </c>
      <c r="S156" s="1" t="s">
        <v>939</v>
      </c>
      <c r="T156" s="1" t="s">
        <v>940</v>
      </c>
      <c r="U156" s="5">
        <v>1</v>
      </c>
    </row>
    <row r="157" spans="9:21" x14ac:dyDescent="0.25">
      <c r="I157" s="4"/>
      <c r="J157" s="1"/>
      <c r="K157" s="1"/>
      <c r="L157" s="1">
        <v>74</v>
      </c>
      <c r="M157" s="1"/>
      <c r="N157" s="1"/>
      <c r="O157" s="1">
        <v>0</v>
      </c>
      <c r="P157" s="1"/>
      <c r="Q157" s="1"/>
      <c r="R157" s="1">
        <v>0</v>
      </c>
      <c r="S157" s="1" t="s">
        <v>738</v>
      </c>
      <c r="T157" s="1" t="s">
        <v>739</v>
      </c>
      <c r="U157" s="5">
        <v>1</v>
      </c>
    </row>
    <row r="158" spans="9:21" x14ac:dyDescent="0.25">
      <c r="I158" s="4"/>
      <c r="J158" s="1"/>
      <c r="K158" s="1"/>
      <c r="L158" s="1">
        <v>74</v>
      </c>
      <c r="M158" s="1"/>
      <c r="N158" s="1"/>
      <c r="O158" s="1">
        <v>0</v>
      </c>
      <c r="P158" s="1"/>
      <c r="Q158" s="1"/>
      <c r="R158" s="1">
        <v>0</v>
      </c>
      <c r="S158" s="1" t="s">
        <v>941</v>
      </c>
      <c r="T158" s="1" t="s">
        <v>941</v>
      </c>
      <c r="U158" s="5">
        <v>1</v>
      </c>
    </row>
    <row r="159" spans="9:21" x14ac:dyDescent="0.25">
      <c r="I159" s="4"/>
      <c r="J159" s="1"/>
      <c r="K159" s="1"/>
      <c r="L159" s="1">
        <v>74</v>
      </c>
      <c r="M159" s="1"/>
      <c r="N159" s="1"/>
      <c r="O159" s="1">
        <v>0</v>
      </c>
      <c r="P159" s="1"/>
      <c r="Q159" s="1"/>
      <c r="R159" s="1">
        <v>0</v>
      </c>
      <c r="S159" s="1" t="s">
        <v>942</v>
      </c>
      <c r="T159" s="1" t="s">
        <v>942</v>
      </c>
      <c r="U159" s="5">
        <v>2</v>
      </c>
    </row>
    <row r="160" spans="9:21" x14ac:dyDescent="0.25">
      <c r="I160" s="4"/>
      <c r="J160" s="1"/>
      <c r="K160" s="1"/>
      <c r="L160" s="1">
        <v>74</v>
      </c>
      <c r="M160" s="1"/>
      <c r="N160" s="1"/>
      <c r="O160" s="1">
        <v>0</v>
      </c>
      <c r="P160" s="1"/>
      <c r="Q160" s="1"/>
      <c r="R160" s="1">
        <v>0</v>
      </c>
      <c r="S160" s="1" t="s">
        <v>943</v>
      </c>
      <c r="T160" s="1" t="s">
        <v>944</v>
      </c>
      <c r="U160" s="5">
        <v>2</v>
      </c>
    </row>
    <row r="161" spans="9:21" x14ac:dyDescent="0.25">
      <c r="I161" s="4"/>
      <c r="J161" s="1"/>
      <c r="K161" s="1"/>
      <c r="L161" s="1">
        <v>74</v>
      </c>
      <c r="M161" s="1"/>
      <c r="N161" s="1"/>
      <c r="O161" s="1">
        <v>0</v>
      </c>
      <c r="P161" s="1"/>
      <c r="Q161" s="1"/>
      <c r="R161" s="1">
        <v>0</v>
      </c>
      <c r="S161" s="1" t="s">
        <v>606</v>
      </c>
      <c r="T161" s="1" t="s">
        <v>606</v>
      </c>
      <c r="U161" s="5">
        <v>1</v>
      </c>
    </row>
    <row r="162" spans="9:21" x14ac:dyDescent="0.25">
      <c r="I162" s="4"/>
      <c r="J162" s="1"/>
      <c r="K162" s="1"/>
      <c r="L162" s="1">
        <v>74</v>
      </c>
      <c r="M162" s="1"/>
      <c r="N162" s="1"/>
      <c r="O162" s="1">
        <v>0</v>
      </c>
      <c r="P162" s="1"/>
      <c r="Q162" s="1"/>
      <c r="R162" s="1">
        <v>0</v>
      </c>
      <c r="S162" s="1" t="s">
        <v>945</v>
      </c>
      <c r="T162" s="1" t="s">
        <v>946</v>
      </c>
      <c r="U162" s="5">
        <v>1</v>
      </c>
    </row>
    <row r="163" spans="9:21" x14ac:dyDescent="0.25">
      <c r="I163" s="4"/>
      <c r="J163" s="1"/>
      <c r="K163" s="1"/>
      <c r="L163" s="1">
        <v>74</v>
      </c>
      <c r="M163" s="1"/>
      <c r="N163" s="1"/>
      <c r="O163" s="1">
        <v>0</v>
      </c>
      <c r="P163" s="1"/>
      <c r="Q163" s="1"/>
      <c r="R163" s="1">
        <v>0</v>
      </c>
      <c r="S163" s="1" t="s">
        <v>914</v>
      </c>
      <c r="T163" s="1" t="s">
        <v>915</v>
      </c>
      <c r="U163" s="5">
        <v>1</v>
      </c>
    </row>
    <row r="164" spans="9:21" x14ac:dyDescent="0.25">
      <c r="I164" s="4"/>
      <c r="J164" s="1"/>
      <c r="K164" s="1"/>
      <c r="L164" s="1">
        <v>74</v>
      </c>
      <c r="M164" s="1"/>
      <c r="N164" s="1"/>
      <c r="O164" s="1">
        <v>0</v>
      </c>
      <c r="P164" s="1"/>
      <c r="Q164" s="1"/>
      <c r="R164" s="1">
        <v>0</v>
      </c>
      <c r="S164" s="1" t="s">
        <v>916</v>
      </c>
      <c r="T164" s="1" t="s">
        <v>917</v>
      </c>
      <c r="U164" s="5">
        <v>1</v>
      </c>
    </row>
    <row r="165" spans="9:21" x14ac:dyDescent="0.25">
      <c r="I165" s="4"/>
      <c r="J165" s="1"/>
      <c r="K165" s="1"/>
      <c r="L165" s="1">
        <v>74</v>
      </c>
      <c r="M165" s="1"/>
      <c r="N165" s="1"/>
      <c r="O165" s="1">
        <v>0</v>
      </c>
      <c r="P165" s="1"/>
      <c r="Q165" s="1"/>
      <c r="R165" s="1">
        <v>0</v>
      </c>
      <c r="S165" s="1" t="s">
        <v>264</v>
      </c>
      <c r="T165" s="1" t="s">
        <v>264</v>
      </c>
      <c r="U165" s="5">
        <v>5</v>
      </c>
    </row>
    <row r="166" spans="9:21" x14ac:dyDescent="0.25">
      <c r="I166" s="4"/>
      <c r="J166" s="1"/>
      <c r="K166" s="1"/>
      <c r="L166" s="1">
        <v>74</v>
      </c>
      <c r="M166" s="1"/>
      <c r="N166" s="1"/>
      <c r="O166" s="1">
        <v>0</v>
      </c>
      <c r="P166" s="1"/>
      <c r="Q166" s="1"/>
      <c r="R166" s="1">
        <v>0</v>
      </c>
      <c r="S166" s="1" t="s">
        <v>947</v>
      </c>
      <c r="T166" s="1" t="s">
        <v>947</v>
      </c>
      <c r="U166" s="5">
        <v>1</v>
      </c>
    </row>
    <row r="167" spans="9:21" x14ac:dyDescent="0.25">
      <c r="I167" s="4"/>
      <c r="J167" s="1"/>
      <c r="K167" s="1"/>
      <c r="L167" s="1">
        <v>74</v>
      </c>
      <c r="M167" s="1"/>
      <c r="N167" s="1"/>
      <c r="O167" s="1">
        <v>0</v>
      </c>
      <c r="P167" s="1"/>
      <c r="Q167" s="1"/>
      <c r="R167" s="1">
        <v>0</v>
      </c>
      <c r="S167" s="1" t="s">
        <v>947</v>
      </c>
      <c r="T167" s="1" t="s">
        <v>948</v>
      </c>
      <c r="U167" s="5">
        <v>1</v>
      </c>
    </row>
    <row r="168" spans="9:21" x14ac:dyDescent="0.25">
      <c r="I168" s="4"/>
      <c r="J168" s="1"/>
      <c r="K168" s="1"/>
      <c r="L168" s="1">
        <v>74</v>
      </c>
      <c r="M168" s="1"/>
      <c r="N168" s="1"/>
      <c r="O168" s="1">
        <v>0</v>
      </c>
      <c r="P168" s="1"/>
      <c r="Q168" s="1"/>
      <c r="R168" s="1">
        <v>0</v>
      </c>
      <c r="S168" s="1" t="s">
        <v>949</v>
      </c>
      <c r="T168" s="1" t="s">
        <v>950</v>
      </c>
      <c r="U168" s="5">
        <v>1</v>
      </c>
    </row>
    <row r="169" spans="9:21" x14ac:dyDescent="0.25">
      <c r="I169" s="4"/>
      <c r="J169" s="1"/>
      <c r="K169" s="1"/>
      <c r="L169" s="1">
        <v>74</v>
      </c>
      <c r="M169" s="1"/>
      <c r="N169" s="1"/>
      <c r="O169" s="1">
        <v>0</v>
      </c>
      <c r="P169" s="1"/>
      <c r="Q169" s="1"/>
      <c r="R169" s="1">
        <v>0</v>
      </c>
      <c r="S169" s="1" t="s">
        <v>856</v>
      </c>
      <c r="T169" s="1" t="s">
        <v>857</v>
      </c>
      <c r="U169" s="5">
        <v>2</v>
      </c>
    </row>
    <row r="170" spans="9:21" x14ac:dyDescent="0.25">
      <c r="I170" s="4"/>
      <c r="J170" s="1"/>
      <c r="K170" s="1"/>
      <c r="L170" s="1">
        <v>74</v>
      </c>
      <c r="M170" s="1"/>
      <c r="N170" s="1"/>
      <c r="O170" s="1">
        <v>0</v>
      </c>
      <c r="P170" s="1"/>
      <c r="Q170" s="1"/>
      <c r="R170" s="1">
        <v>0</v>
      </c>
      <c r="S170" s="1" t="s">
        <v>856</v>
      </c>
      <c r="T170" s="1" t="s">
        <v>858</v>
      </c>
      <c r="U170" s="5">
        <v>1</v>
      </c>
    </row>
    <row r="171" spans="9:21" x14ac:dyDescent="0.25">
      <c r="I171" s="4"/>
      <c r="J171" s="1"/>
      <c r="K171" s="1"/>
      <c r="L171" s="1">
        <v>74</v>
      </c>
      <c r="M171" s="1"/>
      <c r="N171" s="1"/>
      <c r="O171" s="1">
        <v>0</v>
      </c>
      <c r="P171" s="1"/>
      <c r="Q171" s="1"/>
      <c r="R171" s="1">
        <v>0</v>
      </c>
      <c r="S171" s="1" t="s">
        <v>856</v>
      </c>
      <c r="T171" s="1" t="s">
        <v>859</v>
      </c>
      <c r="U171" s="5">
        <v>1</v>
      </c>
    </row>
    <row r="172" spans="9:21" x14ac:dyDescent="0.25">
      <c r="I172" s="4"/>
      <c r="J172" s="1"/>
      <c r="K172" s="1"/>
      <c r="L172" s="1">
        <v>74</v>
      </c>
      <c r="M172" s="1"/>
      <c r="N172" s="1"/>
      <c r="O172" s="1">
        <v>0</v>
      </c>
      <c r="P172" s="1"/>
      <c r="Q172" s="1"/>
      <c r="R172" s="1">
        <v>0</v>
      </c>
      <c r="S172" s="1" t="s">
        <v>951</v>
      </c>
      <c r="T172" s="1" t="s">
        <v>951</v>
      </c>
      <c r="U172" s="5">
        <v>1</v>
      </c>
    </row>
    <row r="173" spans="9:21" x14ac:dyDescent="0.25">
      <c r="I173" s="4"/>
      <c r="J173" s="1"/>
      <c r="K173" s="1"/>
      <c r="L173" s="1">
        <v>74</v>
      </c>
      <c r="M173" s="1"/>
      <c r="N173" s="1"/>
      <c r="O173" s="1">
        <v>0</v>
      </c>
      <c r="P173" s="1"/>
      <c r="Q173" s="1"/>
      <c r="R173" s="1">
        <v>0</v>
      </c>
      <c r="S173" s="1" t="s">
        <v>952</v>
      </c>
      <c r="T173" s="1" t="s">
        <v>953</v>
      </c>
      <c r="U173" s="5">
        <v>1</v>
      </c>
    </row>
    <row r="174" spans="9:21" x14ac:dyDescent="0.25">
      <c r="I174" s="4"/>
      <c r="J174" s="1"/>
      <c r="K174" s="1"/>
      <c r="L174" s="1">
        <v>74</v>
      </c>
      <c r="M174" s="1"/>
      <c r="N174" s="1"/>
      <c r="O174" s="1">
        <v>0</v>
      </c>
      <c r="P174" s="1"/>
      <c r="Q174" s="1"/>
      <c r="R174" s="1">
        <v>0</v>
      </c>
      <c r="S174" s="1" t="s">
        <v>954</v>
      </c>
      <c r="T174" s="1" t="s">
        <v>955</v>
      </c>
      <c r="U174" s="5">
        <v>1</v>
      </c>
    </row>
    <row r="175" spans="9:21" x14ac:dyDescent="0.25">
      <c r="I175" s="4"/>
      <c r="J175" s="1"/>
      <c r="K175" s="1"/>
      <c r="L175" s="1">
        <v>74</v>
      </c>
      <c r="M175" s="1"/>
      <c r="N175" s="1"/>
      <c r="O175" s="1">
        <v>0</v>
      </c>
      <c r="P175" s="1"/>
      <c r="Q175" s="1"/>
      <c r="R175" s="1">
        <v>0</v>
      </c>
      <c r="S175" s="1" t="s">
        <v>924</v>
      </c>
      <c r="T175" s="1" t="s">
        <v>925</v>
      </c>
      <c r="U175" s="5">
        <v>1</v>
      </c>
    </row>
    <row r="176" spans="9:21" x14ac:dyDescent="0.25">
      <c r="I176" s="4"/>
      <c r="J176" s="1"/>
      <c r="K176" s="1"/>
      <c r="L176" s="1">
        <v>74</v>
      </c>
      <c r="M176" s="1"/>
      <c r="N176" s="1"/>
      <c r="O176" s="1">
        <v>0</v>
      </c>
      <c r="P176" s="1"/>
      <c r="Q176" s="1"/>
      <c r="R176" s="1">
        <v>0</v>
      </c>
      <c r="S176" s="1" t="s">
        <v>956</v>
      </c>
      <c r="T176" s="1" t="s">
        <v>957</v>
      </c>
      <c r="U176" s="5">
        <v>1</v>
      </c>
    </row>
    <row r="177" spans="9:21" x14ac:dyDescent="0.25">
      <c r="I177" s="4"/>
      <c r="J177" s="1"/>
      <c r="K177" s="1"/>
      <c r="L177" s="1">
        <v>74</v>
      </c>
      <c r="M177" s="1"/>
      <c r="N177" s="1"/>
      <c r="O177" s="1">
        <v>0</v>
      </c>
      <c r="P177" s="1"/>
      <c r="Q177" s="1"/>
      <c r="R177" s="1">
        <v>0</v>
      </c>
      <c r="S177" s="1" t="s">
        <v>958</v>
      </c>
      <c r="T177" s="1" t="s">
        <v>959</v>
      </c>
      <c r="U177" s="5">
        <v>1</v>
      </c>
    </row>
    <row r="178" spans="9:21" x14ac:dyDescent="0.25">
      <c r="I178" s="4"/>
      <c r="J178" s="1"/>
      <c r="K178" s="1"/>
      <c r="L178" s="1">
        <v>74</v>
      </c>
      <c r="M178" s="1"/>
      <c r="N178" s="1"/>
      <c r="O178" s="1">
        <v>0</v>
      </c>
      <c r="P178" s="1"/>
      <c r="Q178" s="1"/>
      <c r="R178" s="1">
        <v>0</v>
      </c>
      <c r="S178" s="1" t="s">
        <v>960</v>
      </c>
      <c r="T178" s="1" t="s">
        <v>960</v>
      </c>
      <c r="U178" s="5">
        <v>1</v>
      </c>
    </row>
    <row r="179" spans="9:21" x14ac:dyDescent="0.25">
      <c r="I179" s="4"/>
      <c r="J179" s="1"/>
      <c r="K179" s="1"/>
      <c r="L179" s="1">
        <v>74</v>
      </c>
      <c r="M179" s="1"/>
      <c r="N179" s="1"/>
      <c r="O179" s="1">
        <v>0</v>
      </c>
      <c r="P179" s="1"/>
      <c r="Q179" s="1"/>
      <c r="R179" s="1">
        <v>0</v>
      </c>
      <c r="S179" s="1" t="s">
        <v>961</v>
      </c>
      <c r="T179" s="1" t="s">
        <v>962</v>
      </c>
      <c r="U179" s="5">
        <v>1</v>
      </c>
    </row>
    <row r="180" spans="9:21" x14ac:dyDescent="0.25">
      <c r="I180" s="4"/>
      <c r="J180" s="1"/>
      <c r="K180" s="1"/>
      <c r="L180" s="1">
        <v>74</v>
      </c>
      <c r="M180" s="1"/>
      <c r="N180" s="1"/>
      <c r="O180" s="1">
        <v>0</v>
      </c>
      <c r="P180" s="1"/>
      <c r="Q180" s="1"/>
      <c r="R180" s="1">
        <v>0</v>
      </c>
      <c r="S180" s="1" t="s">
        <v>910</v>
      </c>
      <c r="T180" s="1" t="s">
        <v>911</v>
      </c>
      <c r="U180" s="5">
        <v>1</v>
      </c>
    </row>
    <row r="181" spans="9:21" x14ac:dyDescent="0.25">
      <c r="I181" s="4"/>
      <c r="J181" s="1"/>
      <c r="K181" s="1"/>
      <c r="L181" s="1">
        <v>74</v>
      </c>
      <c r="M181" s="1"/>
      <c r="N181" s="1"/>
      <c r="O181" s="1">
        <v>0</v>
      </c>
      <c r="P181" s="1"/>
      <c r="Q181" s="1"/>
      <c r="R181" s="1">
        <v>0</v>
      </c>
      <c r="S181" s="1" t="s">
        <v>963</v>
      </c>
      <c r="T181" s="1" t="s">
        <v>964</v>
      </c>
      <c r="U181" s="5">
        <v>1</v>
      </c>
    </row>
    <row r="182" spans="9:21" x14ac:dyDescent="0.25">
      <c r="I182" s="4"/>
      <c r="J182" s="1"/>
      <c r="K182" s="1"/>
      <c r="L182" s="1">
        <v>74</v>
      </c>
      <c r="M182" s="1"/>
      <c r="N182" s="1"/>
      <c r="O182" s="1">
        <v>0</v>
      </c>
      <c r="P182" s="1"/>
      <c r="Q182" s="1"/>
      <c r="R182" s="1">
        <v>0</v>
      </c>
      <c r="S182" s="1" t="s">
        <v>965</v>
      </c>
      <c r="T182" s="1" t="s">
        <v>965</v>
      </c>
      <c r="U182" s="5">
        <v>2</v>
      </c>
    </row>
    <row r="183" spans="9:21" x14ac:dyDescent="0.25">
      <c r="I183" s="4"/>
      <c r="J183" s="1"/>
      <c r="K183" s="1"/>
      <c r="L183" s="1">
        <v>74</v>
      </c>
      <c r="M183" s="1"/>
      <c r="N183" s="1"/>
      <c r="O183" s="1">
        <v>0</v>
      </c>
      <c r="P183" s="1"/>
      <c r="Q183" s="1"/>
      <c r="R183" s="1">
        <v>0</v>
      </c>
      <c r="S183" s="1" t="s">
        <v>912</v>
      </c>
      <c r="T183" s="1" t="s">
        <v>913</v>
      </c>
      <c r="U183" s="5">
        <v>1</v>
      </c>
    </row>
    <row r="184" spans="9:21" x14ac:dyDescent="0.25">
      <c r="I184" s="4"/>
      <c r="J184" s="1"/>
      <c r="K184" s="1"/>
      <c r="L184" s="1">
        <v>74</v>
      </c>
      <c r="M184" s="1"/>
      <c r="N184" s="1"/>
      <c r="O184" s="1">
        <v>0</v>
      </c>
      <c r="P184" s="1"/>
      <c r="Q184" s="1"/>
      <c r="R184" s="1">
        <v>0</v>
      </c>
      <c r="S184" s="1" t="s">
        <v>784</v>
      </c>
      <c r="T184" s="1" t="s">
        <v>785</v>
      </c>
      <c r="U184" s="5">
        <v>1</v>
      </c>
    </row>
    <row r="185" spans="9:21" x14ac:dyDescent="0.25">
      <c r="I185" s="4"/>
      <c r="J185" s="1"/>
      <c r="K185" s="1"/>
      <c r="L185" s="1">
        <v>74</v>
      </c>
      <c r="M185" s="1"/>
      <c r="N185" s="1"/>
      <c r="O185" s="1">
        <v>0</v>
      </c>
      <c r="P185" s="1"/>
      <c r="Q185" s="1"/>
      <c r="R185" s="1">
        <v>0</v>
      </c>
      <c r="S185" s="1" t="s">
        <v>966</v>
      </c>
      <c r="T185" s="1" t="s">
        <v>966</v>
      </c>
      <c r="U185" s="5">
        <v>1</v>
      </c>
    </row>
    <row r="186" spans="9:21" x14ac:dyDescent="0.25">
      <c r="I186" s="4"/>
      <c r="J186" s="1"/>
      <c r="K186" s="1"/>
      <c r="L186" s="1">
        <v>74</v>
      </c>
      <c r="M186" s="1"/>
      <c r="N186" s="1"/>
      <c r="O186" s="1">
        <v>0</v>
      </c>
      <c r="P186" s="1"/>
      <c r="Q186" s="1"/>
      <c r="R186" s="1">
        <v>0</v>
      </c>
      <c r="S186" s="1" t="s">
        <v>880</v>
      </c>
      <c r="T186" s="1" t="s">
        <v>881</v>
      </c>
      <c r="U186" s="5">
        <v>1</v>
      </c>
    </row>
    <row r="187" spans="9:21" x14ac:dyDescent="0.25">
      <c r="I187" s="4"/>
      <c r="J187" s="1"/>
      <c r="K187" s="1"/>
      <c r="L187" s="1">
        <v>74</v>
      </c>
      <c r="M187" s="1"/>
      <c r="N187" s="1"/>
      <c r="O187" s="1">
        <v>0</v>
      </c>
      <c r="P187" s="1"/>
      <c r="Q187" s="1"/>
      <c r="R187" s="1">
        <v>0</v>
      </c>
      <c r="S187" s="1" t="s">
        <v>948</v>
      </c>
      <c r="T187" s="1" t="s">
        <v>948</v>
      </c>
      <c r="U187" s="5">
        <v>1</v>
      </c>
    </row>
    <row r="188" spans="9:21" x14ac:dyDescent="0.25">
      <c r="I188" s="4"/>
      <c r="J188" s="1"/>
      <c r="K188" s="1"/>
      <c r="L188" s="1">
        <v>74</v>
      </c>
      <c r="M188" s="1"/>
      <c r="N188" s="1"/>
      <c r="O188" s="1">
        <v>0</v>
      </c>
      <c r="P188" s="1"/>
      <c r="Q188" s="1"/>
      <c r="R188" s="1">
        <v>0</v>
      </c>
      <c r="S188" s="1" t="s">
        <v>967</v>
      </c>
      <c r="T188" s="1" t="s">
        <v>968</v>
      </c>
      <c r="U188" s="5">
        <v>1</v>
      </c>
    </row>
    <row r="189" spans="9:21" x14ac:dyDescent="0.25">
      <c r="I189" s="4"/>
      <c r="J189" s="1"/>
      <c r="K189" s="1"/>
      <c r="L189" s="1">
        <v>74</v>
      </c>
      <c r="M189" s="1"/>
      <c r="N189" s="1"/>
      <c r="O189" s="1">
        <v>0</v>
      </c>
      <c r="P189" s="1"/>
      <c r="Q189" s="1"/>
      <c r="R189" s="1">
        <v>0</v>
      </c>
      <c r="S189" s="1" t="s">
        <v>267</v>
      </c>
      <c r="T189" s="1" t="s">
        <v>267</v>
      </c>
      <c r="U189" s="5">
        <v>1</v>
      </c>
    </row>
    <row r="190" spans="9:21" x14ac:dyDescent="0.25">
      <c r="I190" s="4"/>
      <c r="J190" s="1"/>
      <c r="K190" s="1"/>
      <c r="L190" s="1">
        <v>74</v>
      </c>
      <c r="M190" s="1"/>
      <c r="N190" s="1"/>
      <c r="O190" s="1">
        <v>0</v>
      </c>
      <c r="P190" s="1"/>
      <c r="Q190" s="1"/>
      <c r="R190" s="1">
        <v>0</v>
      </c>
      <c r="S190" s="1" t="s">
        <v>656</v>
      </c>
      <c r="T190" s="1" t="s">
        <v>657</v>
      </c>
      <c r="U190" s="5">
        <v>1</v>
      </c>
    </row>
    <row r="191" spans="9:21" x14ac:dyDescent="0.25">
      <c r="I191" s="4"/>
      <c r="J191" s="1"/>
      <c r="K191" s="1"/>
      <c r="L191" s="1">
        <v>74</v>
      </c>
      <c r="M191" s="1"/>
      <c r="N191" s="1"/>
      <c r="O191" s="1">
        <v>0</v>
      </c>
      <c r="P191" s="1"/>
      <c r="Q191" s="1"/>
      <c r="R191" s="1">
        <v>0</v>
      </c>
      <c r="S191" s="1" t="s">
        <v>969</v>
      </c>
      <c r="T191" s="1" t="s">
        <v>969</v>
      </c>
      <c r="U191" s="5">
        <v>1</v>
      </c>
    </row>
    <row r="192" spans="9:21" x14ac:dyDescent="0.25">
      <c r="I192" s="4"/>
      <c r="J192" s="1"/>
      <c r="K192" s="1"/>
      <c r="L192" s="1">
        <v>74</v>
      </c>
      <c r="M192" s="1"/>
      <c r="N192" s="1"/>
      <c r="O192" s="1">
        <v>0</v>
      </c>
      <c r="P192" s="1"/>
      <c r="Q192" s="1"/>
      <c r="R192" s="1">
        <v>0</v>
      </c>
      <c r="S192" s="1" t="s">
        <v>697</v>
      </c>
      <c r="T192" s="1" t="s">
        <v>698</v>
      </c>
      <c r="U192" s="5">
        <v>1</v>
      </c>
    </row>
    <row r="193" spans="9:21" x14ac:dyDescent="0.25">
      <c r="I193" s="4"/>
      <c r="J193" s="1"/>
      <c r="K193" s="1"/>
      <c r="L193" s="1">
        <v>74</v>
      </c>
      <c r="M193" s="1"/>
      <c r="N193" s="1"/>
      <c r="O193" s="1">
        <v>0</v>
      </c>
      <c r="P193" s="1"/>
      <c r="Q193" s="1"/>
      <c r="R193" s="1">
        <v>0</v>
      </c>
      <c r="S193" s="1" t="s">
        <v>970</v>
      </c>
      <c r="T193" s="1" t="s">
        <v>971</v>
      </c>
      <c r="U193" s="5">
        <v>1</v>
      </c>
    </row>
    <row r="194" spans="9:21" x14ac:dyDescent="0.25">
      <c r="I194" s="4"/>
      <c r="J194" s="1"/>
      <c r="K194" s="1"/>
      <c r="L194" s="1">
        <v>74</v>
      </c>
      <c r="M194" s="1"/>
      <c r="N194" s="1"/>
      <c r="O194" s="1">
        <v>0</v>
      </c>
      <c r="P194" s="1"/>
      <c r="Q194" s="1"/>
      <c r="R194" s="1">
        <v>0</v>
      </c>
      <c r="S194" s="1" t="s">
        <v>972</v>
      </c>
      <c r="T194" s="1" t="s">
        <v>973</v>
      </c>
      <c r="U194" s="5">
        <v>1</v>
      </c>
    </row>
    <row r="195" spans="9:21" x14ac:dyDescent="0.25">
      <c r="I195" s="4"/>
      <c r="J195" s="1"/>
      <c r="K195" s="1"/>
      <c r="L195" s="1">
        <v>74</v>
      </c>
      <c r="M195" s="1"/>
      <c r="N195" s="1"/>
      <c r="O195" s="1">
        <v>0</v>
      </c>
      <c r="P195" s="1"/>
      <c r="Q195" s="1"/>
      <c r="R195" s="1">
        <v>0</v>
      </c>
      <c r="S195" s="1" t="s">
        <v>974</v>
      </c>
      <c r="T195" s="1" t="s">
        <v>975</v>
      </c>
      <c r="U195" s="5">
        <v>1</v>
      </c>
    </row>
    <row r="196" spans="9:21" x14ac:dyDescent="0.25">
      <c r="I196" s="9"/>
      <c r="J196" s="10"/>
      <c r="K196" s="10"/>
      <c r="L196" s="10">
        <v>74</v>
      </c>
      <c r="M196" s="10"/>
      <c r="N196" s="10"/>
      <c r="O196" s="10">
        <v>0</v>
      </c>
      <c r="P196" s="10"/>
      <c r="Q196" s="10"/>
      <c r="R196" s="10">
        <v>0</v>
      </c>
      <c r="S196" s="10" t="s">
        <v>654</v>
      </c>
      <c r="T196" s="10" t="s">
        <v>655</v>
      </c>
      <c r="U196" s="1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183-FAA3-4A6E-94FA-53D7A969BA85}">
  <dimension ref="B2:U84"/>
  <sheetViews>
    <sheetView topLeftCell="D1" zoomScale="115" zoomScaleNormal="115" workbookViewId="0">
      <selection activeCell="M46" sqref="M46"/>
    </sheetView>
  </sheetViews>
  <sheetFormatPr defaultColWidth="8.75" defaultRowHeight="15.75" x14ac:dyDescent="0.25"/>
  <cols>
    <col min="1" max="1" width="8.75" style="2"/>
    <col min="2" max="2" width="13.875" style="2" bestFit="1" customWidth="1"/>
    <col min="3" max="4" width="3.625" style="2" bestFit="1" customWidth="1"/>
    <col min="5" max="5" width="3.25" style="2" bestFit="1" customWidth="1"/>
    <col min="6" max="6" width="5.5" style="2" bestFit="1" customWidth="1"/>
    <col min="7" max="8" width="8.75" style="2"/>
    <col min="9" max="9" width="13.875" style="2" bestFit="1" customWidth="1"/>
    <col min="10" max="11" width="3.625" style="2" bestFit="1" customWidth="1"/>
    <col min="12" max="12" width="3.25" style="2" bestFit="1" customWidth="1"/>
    <col min="13" max="13" width="13" style="2" bestFit="1" customWidth="1"/>
    <col min="14" max="14" width="10.375" style="2" bestFit="1" customWidth="1"/>
    <col min="15" max="15" width="5.5" style="2" bestFit="1" customWidth="1"/>
    <col min="16" max="16" width="14" style="2" bestFit="1" customWidth="1"/>
    <col min="17" max="17" width="12.375" style="2" bestFit="1" customWidth="1"/>
    <col min="18" max="18" width="5.625" style="2" bestFit="1" customWidth="1"/>
    <col min="19" max="19" width="13" style="2" bestFit="1" customWidth="1"/>
    <col min="20" max="20" width="10.625" style="2" bestFit="1" customWidth="1"/>
    <col min="21" max="21" width="5.25" style="2" bestFit="1" customWidth="1"/>
    <col min="22" max="16384" width="8.75" style="2"/>
  </cols>
  <sheetData>
    <row r="2" spans="2:21" x14ac:dyDescent="0.25">
      <c r="B2" s="6" t="s">
        <v>0</v>
      </c>
      <c r="C2" s="7" t="s">
        <v>1629</v>
      </c>
      <c r="D2" s="7" t="s">
        <v>1628</v>
      </c>
      <c r="E2" s="7" t="s">
        <v>1630</v>
      </c>
      <c r="F2" s="8" t="s">
        <v>270</v>
      </c>
      <c r="I2" s="6" t="s">
        <v>0</v>
      </c>
      <c r="J2" s="7" t="s">
        <v>1629</v>
      </c>
      <c r="K2" s="7" t="s">
        <v>1628</v>
      </c>
      <c r="L2" s="7" t="s">
        <v>1630</v>
      </c>
      <c r="M2" s="7" t="s">
        <v>271</v>
      </c>
      <c r="N2" s="7" t="s">
        <v>272</v>
      </c>
      <c r="O2" s="7" t="s">
        <v>273</v>
      </c>
      <c r="P2" s="7" t="s">
        <v>274</v>
      </c>
      <c r="Q2" s="7" t="s">
        <v>275</v>
      </c>
      <c r="R2" s="7" t="s">
        <v>276</v>
      </c>
      <c r="S2" s="7" t="s">
        <v>277</v>
      </c>
      <c r="T2" s="7" t="s">
        <v>278</v>
      </c>
      <c r="U2" s="8" t="s">
        <v>279</v>
      </c>
    </row>
    <row r="3" spans="2:21" x14ac:dyDescent="0.25">
      <c r="B3" s="4" t="s">
        <v>1</v>
      </c>
      <c r="C3" s="1">
        <v>40</v>
      </c>
      <c r="D3" s="1">
        <v>38</v>
      </c>
      <c r="E3" s="1">
        <v>1</v>
      </c>
      <c r="F3" s="5">
        <f>SUM(Table6[[#This Row],[⟨v⟩]:[⟨f⟩]])</f>
        <v>79</v>
      </c>
      <c r="I3" s="4" t="s">
        <v>1</v>
      </c>
      <c r="J3" s="1">
        <v>40</v>
      </c>
      <c r="K3" s="1">
        <v>38</v>
      </c>
      <c r="L3" s="1">
        <v>1</v>
      </c>
      <c r="M3" s="1" t="s">
        <v>978</v>
      </c>
      <c r="N3" s="1" t="s">
        <v>979</v>
      </c>
      <c r="O3" s="1">
        <v>1</v>
      </c>
      <c r="P3" s="1" t="s">
        <v>1034</v>
      </c>
      <c r="Q3" s="1" t="s">
        <v>1035</v>
      </c>
      <c r="R3" s="1">
        <v>1</v>
      </c>
      <c r="S3" s="1" t="s">
        <v>1001</v>
      </c>
      <c r="T3" s="1" t="s">
        <v>1002</v>
      </c>
      <c r="U3" s="5">
        <v>1</v>
      </c>
    </row>
    <row r="4" spans="2:21" x14ac:dyDescent="0.25">
      <c r="B4" s="4" t="s">
        <v>42</v>
      </c>
      <c r="C4" s="1">
        <v>12</v>
      </c>
      <c r="D4" s="1">
        <v>20</v>
      </c>
      <c r="E4" s="1">
        <v>0</v>
      </c>
      <c r="F4" s="5">
        <f>SUM(Table6[[#This Row],[⟨v⟩]:[⟨f⟩]])</f>
        <v>32</v>
      </c>
      <c r="I4" s="4"/>
      <c r="J4" s="1">
        <v>40</v>
      </c>
      <c r="K4" s="1">
        <v>38</v>
      </c>
      <c r="L4" s="1">
        <v>1</v>
      </c>
      <c r="M4" s="1" t="s">
        <v>978</v>
      </c>
      <c r="N4" s="1" t="s">
        <v>980</v>
      </c>
      <c r="O4" s="1">
        <v>1</v>
      </c>
      <c r="P4" s="1" t="s">
        <v>1036</v>
      </c>
      <c r="Q4" s="1" t="s">
        <v>1037</v>
      </c>
      <c r="R4" s="1">
        <v>1</v>
      </c>
      <c r="S4" s="1"/>
      <c r="T4" s="1"/>
      <c r="U4" s="5">
        <v>0</v>
      </c>
    </row>
    <row r="5" spans="2:21" x14ac:dyDescent="0.25">
      <c r="B5" s="4" t="s">
        <v>209</v>
      </c>
      <c r="C5" s="1">
        <v>0</v>
      </c>
      <c r="D5" s="1">
        <v>4</v>
      </c>
      <c r="E5" s="1">
        <v>0</v>
      </c>
      <c r="F5" s="5">
        <f>SUM(Table6[[#This Row],[⟨v⟩]:[⟨f⟩]])</f>
        <v>4</v>
      </c>
      <c r="I5" s="4"/>
      <c r="J5" s="1">
        <v>40</v>
      </c>
      <c r="K5" s="1">
        <v>38</v>
      </c>
      <c r="L5" s="1">
        <v>1</v>
      </c>
      <c r="M5" s="1" t="s">
        <v>13</v>
      </c>
      <c r="N5" s="1" t="s">
        <v>13</v>
      </c>
      <c r="O5" s="1">
        <v>4</v>
      </c>
      <c r="P5" s="1" t="s">
        <v>1038</v>
      </c>
      <c r="Q5" s="1" t="s">
        <v>1039</v>
      </c>
      <c r="R5" s="1">
        <v>1</v>
      </c>
      <c r="S5" s="1"/>
      <c r="T5" s="1"/>
      <c r="U5" s="5">
        <v>0</v>
      </c>
    </row>
    <row r="6" spans="2:21" x14ac:dyDescent="0.25">
      <c r="B6" s="9" t="s">
        <v>235</v>
      </c>
      <c r="C6" s="10">
        <v>0</v>
      </c>
      <c r="D6" s="10">
        <v>0</v>
      </c>
      <c r="E6" s="10">
        <v>31</v>
      </c>
      <c r="F6" s="5">
        <f>SUM(Table6[[#This Row],[⟨v⟩]:[⟨f⟩]])</f>
        <v>31</v>
      </c>
      <c r="I6" s="4"/>
      <c r="J6" s="1">
        <v>40</v>
      </c>
      <c r="K6" s="1">
        <v>38</v>
      </c>
      <c r="L6" s="1">
        <v>1</v>
      </c>
      <c r="M6" s="1" t="s">
        <v>13</v>
      </c>
      <c r="N6" s="1" t="s">
        <v>11</v>
      </c>
      <c r="O6" s="1">
        <v>1</v>
      </c>
      <c r="P6" s="1" t="s">
        <v>1040</v>
      </c>
      <c r="Q6" s="1" t="s">
        <v>1041</v>
      </c>
      <c r="R6" s="1">
        <v>1</v>
      </c>
      <c r="S6" s="1"/>
      <c r="T6" s="1"/>
      <c r="U6" s="5">
        <v>0</v>
      </c>
    </row>
    <row r="7" spans="2:21" x14ac:dyDescent="0.25">
      <c r="B7" s="9" t="s">
        <v>270</v>
      </c>
      <c r="C7" s="11">
        <f>SUBTOTAL(109,Table6[⟨v⟩])</f>
        <v>52</v>
      </c>
      <c r="D7" s="11">
        <f>SUBTOTAL(109,Table6[⟨u⟩])</f>
        <v>62</v>
      </c>
      <c r="E7" s="11">
        <f>SUBTOTAL(109,Table6[⟨f⟩])</f>
        <v>32</v>
      </c>
      <c r="F7" s="11">
        <f>SUBTOTAL(109,Table6[Total])</f>
        <v>146</v>
      </c>
      <c r="I7" s="4"/>
      <c r="J7" s="1">
        <v>40</v>
      </c>
      <c r="K7" s="1">
        <v>38</v>
      </c>
      <c r="L7" s="1">
        <v>1</v>
      </c>
      <c r="M7" s="1" t="s">
        <v>981</v>
      </c>
      <c r="N7" s="1" t="s">
        <v>982</v>
      </c>
      <c r="O7" s="1">
        <v>1</v>
      </c>
      <c r="P7" s="1" t="s">
        <v>864</v>
      </c>
      <c r="Q7" s="1" t="s">
        <v>1042</v>
      </c>
      <c r="R7" s="1">
        <v>1</v>
      </c>
      <c r="S7" s="1"/>
      <c r="T7" s="1"/>
      <c r="U7" s="5">
        <v>0</v>
      </c>
    </row>
    <row r="8" spans="2:21" x14ac:dyDescent="0.25">
      <c r="I8" s="4"/>
      <c r="J8" s="1">
        <v>40</v>
      </c>
      <c r="K8" s="1">
        <v>38</v>
      </c>
      <c r="L8" s="1">
        <v>1</v>
      </c>
      <c r="M8" s="1" t="s">
        <v>983</v>
      </c>
      <c r="N8" s="1" t="s">
        <v>984</v>
      </c>
      <c r="O8" s="1">
        <v>1</v>
      </c>
      <c r="P8" s="1" t="s">
        <v>120</v>
      </c>
      <c r="Q8" s="1" t="s">
        <v>385</v>
      </c>
      <c r="R8" s="1">
        <v>1</v>
      </c>
      <c r="S8" s="1"/>
      <c r="T8" s="1"/>
      <c r="U8" s="5">
        <v>0</v>
      </c>
    </row>
    <row r="9" spans="2:21" x14ac:dyDescent="0.25">
      <c r="I9" s="4"/>
      <c r="J9" s="1">
        <v>40</v>
      </c>
      <c r="K9" s="1">
        <v>38</v>
      </c>
      <c r="L9" s="1">
        <v>1</v>
      </c>
      <c r="M9" s="1" t="s">
        <v>985</v>
      </c>
      <c r="N9" s="1" t="s">
        <v>986</v>
      </c>
      <c r="O9" s="1">
        <v>2</v>
      </c>
      <c r="P9" s="1" t="s">
        <v>1043</v>
      </c>
      <c r="Q9" s="1" t="s">
        <v>1044</v>
      </c>
      <c r="R9" s="1">
        <v>1</v>
      </c>
      <c r="S9" s="1"/>
      <c r="T9" s="1"/>
      <c r="U9" s="5">
        <v>0</v>
      </c>
    </row>
    <row r="10" spans="2:21" x14ac:dyDescent="0.25">
      <c r="I10" s="4"/>
      <c r="J10" s="1">
        <v>40</v>
      </c>
      <c r="K10" s="1">
        <v>38</v>
      </c>
      <c r="L10" s="1">
        <v>1</v>
      </c>
      <c r="M10" s="1" t="s">
        <v>987</v>
      </c>
      <c r="N10" s="1" t="s">
        <v>988</v>
      </c>
      <c r="O10" s="1">
        <v>1</v>
      </c>
      <c r="P10" s="1" t="s">
        <v>993</v>
      </c>
      <c r="Q10" s="1" t="s">
        <v>994</v>
      </c>
      <c r="R10" s="1">
        <v>1</v>
      </c>
      <c r="S10" s="1"/>
      <c r="T10" s="1"/>
      <c r="U10" s="5">
        <v>0</v>
      </c>
    </row>
    <row r="11" spans="2:21" x14ac:dyDescent="0.25">
      <c r="I11" s="4"/>
      <c r="J11" s="1">
        <v>40</v>
      </c>
      <c r="K11" s="1">
        <v>38</v>
      </c>
      <c r="L11" s="1">
        <v>1</v>
      </c>
      <c r="M11" s="1" t="s">
        <v>989</v>
      </c>
      <c r="N11" s="1" t="s">
        <v>990</v>
      </c>
      <c r="O11" s="1">
        <v>1</v>
      </c>
      <c r="P11" s="1" t="s">
        <v>1045</v>
      </c>
      <c r="Q11" s="1" t="s">
        <v>1046</v>
      </c>
      <c r="R11" s="1">
        <v>1</v>
      </c>
      <c r="S11" s="1"/>
      <c r="T11" s="1"/>
      <c r="U11" s="5">
        <v>0</v>
      </c>
    </row>
    <row r="12" spans="2:21" x14ac:dyDescent="0.25">
      <c r="I12" s="4"/>
      <c r="J12" s="1">
        <v>40</v>
      </c>
      <c r="K12" s="1">
        <v>38</v>
      </c>
      <c r="L12" s="1">
        <v>1</v>
      </c>
      <c r="M12" s="1" t="s">
        <v>4</v>
      </c>
      <c r="N12" s="1" t="s">
        <v>5</v>
      </c>
      <c r="O12" s="1">
        <v>2</v>
      </c>
      <c r="P12" s="1" t="s">
        <v>137</v>
      </c>
      <c r="Q12" s="1" t="s">
        <v>1047</v>
      </c>
      <c r="R12" s="1">
        <v>1</v>
      </c>
      <c r="S12" s="1"/>
      <c r="T12" s="1"/>
      <c r="U12" s="5">
        <v>0</v>
      </c>
    </row>
    <row r="13" spans="2:21" x14ac:dyDescent="0.25">
      <c r="I13" s="4"/>
      <c r="J13" s="1">
        <v>40</v>
      </c>
      <c r="K13" s="1">
        <v>38</v>
      </c>
      <c r="L13" s="1">
        <v>1</v>
      </c>
      <c r="M13" s="1" t="s">
        <v>991</v>
      </c>
      <c r="N13" s="1" t="s">
        <v>992</v>
      </c>
      <c r="O13" s="1">
        <v>1</v>
      </c>
      <c r="P13" s="1" t="s">
        <v>1048</v>
      </c>
      <c r="Q13" s="1" t="s">
        <v>1049</v>
      </c>
      <c r="R13" s="1">
        <v>1</v>
      </c>
      <c r="S13" s="1"/>
      <c r="T13" s="1"/>
      <c r="U13" s="5">
        <v>0</v>
      </c>
    </row>
    <row r="14" spans="2:21" x14ac:dyDescent="0.25">
      <c r="I14" s="4"/>
      <c r="J14" s="1">
        <v>40</v>
      </c>
      <c r="K14" s="1">
        <v>38</v>
      </c>
      <c r="L14" s="1">
        <v>1</v>
      </c>
      <c r="M14" s="1" t="s">
        <v>993</v>
      </c>
      <c r="N14" s="1" t="s">
        <v>994</v>
      </c>
      <c r="O14" s="1">
        <v>1</v>
      </c>
      <c r="P14" s="1" t="s">
        <v>1050</v>
      </c>
      <c r="Q14" s="1" t="s">
        <v>1051</v>
      </c>
      <c r="R14" s="1">
        <v>1</v>
      </c>
      <c r="S14" s="1"/>
      <c r="T14" s="1"/>
      <c r="U14" s="5">
        <v>0</v>
      </c>
    </row>
    <row r="15" spans="2:21" x14ac:dyDescent="0.25">
      <c r="I15" s="4"/>
      <c r="J15" s="1">
        <v>40</v>
      </c>
      <c r="K15" s="1">
        <v>38</v>
      </c>
      <c r="L15" s="1">
        <v>1</v>
      </c>
      <c r="M15" s="1" t="s">
        <v>995</v>
      </c>
      <c r="N15" s="1" t="s">
        <v>11</v>
      </c>
      <c r="O15" s="1">
        <v>1</v>
      </c>
      <c r="P15" s="1" t="s">
        <v>1052</v>
      </c>
      <c r="Q15" s="1" t="s">
        <v>1053</v>
      </c>
      <c r="R15" s="1">
        <v>1</v>
      </c>
      <c r="S15" s="1"/>
      <c r="T15" s="1"/>
      <c r="U15" s="5">
        <v>0</v>
      </c>
    </row>
    <row r="16" spans="2:21" x14ac:dyDescent="0.25">
      <c r="I16" s="4"/>
      <c r="J16" s="1">
        <v>40</v>
      </c>
      <c r="K16" s="1">
        <v>38</v>
      </c>
      <c r="L16" s="1">
        <v>1</v>
      </c>
      <c r="M16" s="1" t="s">
        <v>995</v>
      </c>
      <c r="N16" s="1" t="s">
        <v>995</v>
      </c>
      <c r="O16" s="1">
        <v>2</v>
      </c>
      <c r="P16" s="1" t="s">
        <v>1003</v>
      </c>
      <c r="Q16" s="1" t="s">
        <v>1004</v>
      </c>
      <c r="R16" s="1">
        <v>1</v>
      </c>
      <c r="S16" s="1"/>
      <c r="T16" s="1"/>
      <c r="U16" s="5">
        <v>0</v>
      </c>
    </row>
    <row r="17" spans="9:21" x14ac:dyDescent="0.25">
      <c r="I17" s="4"/>
      <c r="J17" s="1">
        <v>40</v>
      </c>
      <c r="K17" s="1">
        <v>38</v>
      </c>
      <c r="L17" s="1">
        <v>1</v>
      </c>
      <c r="M17" s="1" t="s">
        <v>996</v>
      </c>
      <c r="N17" s="1" t="s">
        <v>997</v>
      </c>
      <c r="O17" s="1">
        <v>1</v>
      </c>
      <c r="P17" s="1" t="s">
        <v>1054</v>
      </c>
      <c r="Q17" s="1" t="s">
        <v>1055</v>
      </c>
      <c r="R17" s="1">
        <v>1</v>
      </c>
      <c r="S17" s="1"/>
      <c r="T17" s="1"/>
      <c r="U17" s="5">
        <v>0</v>
      </c>
    </row>
    <row r="18" spans="9:21" x14ac:dyDescent="0.25">
      <c r="I18" s="4"/>
      <c r="J18" s="1">
        <v>40</v>
      </c>
      <c r="K18" s="1">
        <v>38</v>
      </c>
      <c r="L18" s="1">
        <v>1</v>
      </c>
      <c r="M18" s="1" t="s">
        <v>998</v>
      </c>
      <c r="N18" s="1" t="s">
        <v>998</v>
      </c>
      <c r="O18" s="1">
        <v>1</v>
      </c>
      <c r="P18" s="1" t="s">
        <v>168</v>
      </c>
      <c r="Q18" s="1" t="s">
        <v>1056</v>
      </c>
      <c r="R18" s="1">
        <v>1</v>
      </c>
      <c r="S18" s="1"/>
      <c r="T18" s="1"/>
      <c r="U18" s="5">
        <v>0</v>
      </c>
    </row>
    <row r="19" spans="9:21" x14ac:dyDescent="0.25">
      <c r="I19" s="4"/>
      <c r="J19" s="1">
        <v>40</v>
      </c>
      <c r="K19" s="1">
        <v>38</v>
      </c>
      <c r="L19" s="1">
        <v>1</v>
      </c>
      <c r="M19" s="1" t="s">
        <v>999</v>
      </c>
      <c r="N19" s="1" t="s">
        <v>1000</v>
      </c>
      <c r="O19" s="1">
        <v>1</v>
      </c>
      <c r="P19" s="1" t="s">
        <v>168</v>
      </c>
      <c r="Q19" s="1" t="s">
        <v>1056</v>
      </c>
      <c r="R19" s="1">
        <v>1</v>
      </c>
      <c r="S19" s="1"/>
      <c r="T19" s="1"/>
      <c r="U19" s="5">
        <v>0</v>
      </c>
    </row>
    <row r="20" spans="9:21" x14ac:dyDescent="0.25">
      <c r="I20" s="4"/>
      <c r="J20" s="1">
        <v>40</v>
      </c>
      <c r="K20" s="1">
        <v>38</v>
      </c>
      <c r="L20" s="1">
        <v>1</v>
      </c>
      <c r="M20" s="1" t="s">
        <v>1001</v>
      </c>
      <c r="N20" s="1" t="s">
        <v>1002</v>
      </c>
      <c r="O20" s="1">
        <v>1</v>
      </c>
      <c r="P20" s="1" t="s">
        <v>1007</v>
      </c>
      <c r="Q20" s="1" t="s">
        <v>1008</v>
      </c>
      <c r="R20" s="1">
        <v>1</v>
      </c>
      <c r="S20" s="1"/>
      <c r="T20" s="1"/>
      <c r="U20" s="5">
        <v>0</v>
      </c>
    </row>
    <row r="21" spans="9:21" x14ac:dyDescent="0.25">
      <c r="I21" s="4"/>
      <c r="J21" s="1">
        <v>40</v>
      </c>
      <c r="K21" s="1">
        <v>38</v>
      </c>
      <c r="L21" s="1">
        <v>1</v>
      </c>
      <c r="M21" s="1" t="s">
        <v>1003</v>
      </c>
      <c r="N21" s="1" t="s">
        <v>1004</v>
      </c>
      <c r="O21" s="1">
        <v>1</v>
      </c>
      <c r="P21" s="1" t="s">
        <v>1057</v>
      </c>
      <c r="Q21" s="1" t="s">
        <v>1058</v>
      </c>
      <c r="R21" s="1">
        <v>1</v>
      </c>
      <c r="S21" s="1"/>
      <c r="T21" s="1"/>
      <c r="U21" s="5">
        <v>0</v>
      </c>
    </row>
    <row r="22" spans="9:21" x14ac:dyDescent="0.25">
      <c r="I22" s="4"/>
      <c r="J22" s="1">
        <v>40</v>
      </c>
      <c r="K22" s="1">
        <v>38</v>
      </c>
      <c r="L22" s="1">
        <v>1</v>
      </c>
      <c r="M22" s="1" t="s">
        <v>1005</v>
      </c>
      <c r="N22" s="1" t="s">
        <v>1006</v>
      </c>
      <c r="O22" s="1">
        <v>1</v>
      </c>
      <c r="P22" s="1" t="s">
        <v>1057</v>
      </c>
      <c r="Q22" s="1" t="s">
        <v>1058</v>
      </c>
      <c r="R22" s="1">
        <v>1</v>
      </c>
      <c r="S22" s="1"/>
      <c r="T22" s="1"/>
      <c r="U22" s="5">
        <v>0</v>
      </c>
    </row>
    <row r="23" spans="9:21" x14ac:dyDescent="0.25">
      <c r="I23" s="4"/>
      <c r="J23" s="1">
        <v>40</v>
      </c>
      <c r="K23" s="1">
        <v>38</v>
      </c>
      <c r="L23" s="1">
        <v>1</v>
      </c>
      <c r="M23" s="1" t="s">
        <v>1007</v>
      </c>
      <c r="N23" s="1" t="s">
        <v>1008</v>
      </c>
      <c r="O23" s="1">
        <v>1</v>
      </c>
      <c r="P23" s="1" t="s">
        <v>223</v>
      </c>
      <c r="Q23" s="1" t="s">
        <v>1059</v>
      </c>
      <c r="R23" s="1">
        <v>4</v>
      </c>
      <c r="S23" s="1"/>
      <c r="T23" s="1"/>
      <c r="U23" s="5">
        <v>0</v>
      </c>
    </row>
    <row r="24" spans="9:21" x14ac:dyDescent="0.25">
      <c r="I24" s="4"/>
      <c r="J24" s="1">
        <v>40</v>
      </c>
      <c r="K24" s="1">
        <v>38</v>
      </c>
      <c r="L24" s="1">
        <v>1</v>
      </c>
      <c r="M24" s="1" t="s">
        <v>70</v>
      </c>
      <c r="N24" s="1" t="s">
        <v>70</v>
      </c>
      <c r="O24" s="1">
        <v>1</v>
      </c>
      <c r="P24" s="1" t="s">
        <v>1060</v>
      </c>
      <c r="Q24" s="1" t="s">
        <v>1061</v>
      </c>
      <c r="R24" s="1">
        <v>1</v>
      </c>
      <c r="S24" s="1"/>
      <c r="T24" s="1"/>
      <c r="U24" s="5">
        <v>0</v>
      </c>
    </row>
    <row r="25" spans="9:21" x14ac:dyDescent="0.25">
      <c r="I25" s="4"/>
      <c r="J25" s="1">
        <v>40</v>
      </c>
      <c r="K25" s="1">
        <v>38</v>
      </c>
      <c r="L25" s="1">
        <v>1</v>
      </c>
      <c r="M25" s="1" t="s">
        <v>1009</v>
      </c>
      <c r="N25" s="1" t="s">
        <v>1010</v>
      </c>
      <c r="O25" s="1">
        <v>2</v>
      </c>
      <c r="P25" s="1" t="s">
        <v>1062</v>
      </c>
      <c r="Q25" s="1" t="s">
        <v>1063</v>
      </c>
      <c r="R25" s="1">
        <v>1</v>
      </c>
      <c r="S25" s="1"/>
      <c r="T25" s="1"/>
      <c r="U25" s="5">
        <v>0</v>
      </c>
    </row>
    <row r="26" spans="9:21" x14ac:dyDescent="0.25">
      <c r="I26" s="4"/>
      <c r="J26" s="1">
        <v>40</v>
      </c>
      <c r="K26" s="1">
        <v>38</v>
      </c>
      <c r="L26" s="1">
        <v>1</v>
      </c>
      <c r="M26" s="1" t="s">
        <v>1011</v>
      </c>
      <c r="N26" s="1" t="s">
        <v>1011</v>
      </c>
      <c r="O26" s="1">
        <v>1</v>
      </c>
      <c r="P26" s="1" t="s">
        <v>1064</v>
      </c>
      <c r="Q26" s="1" t="s">
        <v>1065</v>
      </c>
      <c r="R26" s="1">
        <v>1</v>
      </c>
      <c r="S26" s="1"/>
      <c r="T26" s="1"/>
      <c r="U26" s="5">
        <v>0</v>
      </c>
    </row>
    <row r="27" spans="9:21" x14ac:dyDescent="0.25">
      <c r="I27" s="4"/>
      <c r="J27" s="1">
        <v>40</v>
      </c>
      <c r="K27" s="1">
        <v>38</v>
      </c>
      <c r="L27" s="1">
        <v>1</v>
      </c>
      <c r="M27" s="1" t="s">
        <v>33</v>
      </c>
      <c r="N27" s="1" t="s">
        <v>1012</v>
      </c>
      <c r="O27" s="1">
        <v>1</v>
      </c>
      <c r="P27" s="1" t="s">
        <v>1066</v>
      </c>
      <c r="Q27" s="1" t="s">
        <v>1067</v>
      </c>
      <c r="R27" s="1">
        <v>1</v>
      </c>
      <c r="S27" s="1"/>
      <c r="T27" s="1"/>
      <c r="U27" s="5">
        <v>0</v>
      </c>
    </row>
    <row r="28" spans="9:21" x14ac:dyDescent="0.25">
      <c r="I28" s="4"/>
      <c r="J28" s="1">
        <v>40</v>
      </c>
      <c r="K28" s="1">
        <v>38</v>
      </c>
      <c r="L28" s="1">
        <v>1</v>
      </c>
      <c r="M28" s="1" t="s">
        <v>1013</v>
      </c>
      <c r="N28" s="1" t="s">
        <v>1013</v>
      </c>
      <c r="O28" s="1">
        <v>1</v>
      </c>
      <c r="P28" s="1" t="s">
        <v>1068</v>
      </c>
      <c r="Q28" s="1" t="s">
        <v>1069</v>
      </c>
      <c r="R28" s="1">
        <v>1</v>
      </c>
      <c r="S28" s="1"/>
      <c r="T28" s="1"/>
      <c r="U28" s="5">
        <v>0</v>
      </c>
    </row>
    <row r="29" spans="9:21" x14ac:dyDescent="0.25">
      <c r="I29" s="4"/>
      <c r="J29" s="1">
        <v>40</v>
      </c>
      <c r="K29" s="1">
        <v>38</v>
      </c>
      <c r="L29" s="1">
        <v>1</v>
      </c>
      <c r="M29" s="1" t="s">
        <v>1014</v>
      </c>
      <c r="N29" s="1" t="s">
        <v>1015</v>
      </c>
      <c r="O29" s="1">
        <v>1</v>
      </c>
      <c r="P29" s="1" t="s">
        <v>198</v>
      </c>
      <c r="Q29" s="1" t="s">
        <v>1070</v>
      </c>
      <c r="R29" s="1">
        <v>1</v>
      </c>
      <c r="S29" s="1"/>
      <c r="T29" s="1"/>
      <c r="U29" s="5">
        <v>0</v>
      </c>
    </row>
    <row r="30" spans="9:21" x14ac:dyDescent="0.25">
      <c r="I30" s="4"/>
      <c r="J30" s="1">
        <v>40</v>
      </c>
      <c r="K30" s="1">
        <v>38</v>
      </c>
      <c r="L30" s="1">
        <v>1</v>
      </c>
      <c r="M30" s="1" t="s">
        <v>1016</v>
      </c>
      <c r="N30" s="1" t="s">
        <v>1017</v>
      </c>
      <c r="O30" s="1">
        <v>1</v>
      </c>
      <c r="P30" s="1" t="s">
        <v>132</v>
      </c>
      <c r="Q30" s="1" t="s">
        <v>220</v>
      </c>
      <c r="R30" s="1">
        <v>1</v>
      </c>
      <c r="S30" s="1"/>
      <c r="T30" s="1"/>
      <c r="U30" s="5">
        <v>0</v>
      </c>
    </row>
    <row r="31" spans="9:21" x14ac:dyDescent="0.25">
      <c r="I31" s="4"/>
      <c r="J31" s="1">
        <v>40</v>
      </c>
      <c r="K31" s="1">
        <v>38</v>
      </c>
      <c r="L31" s="1">
        <v>1</v>
      </c>
      <c r="M31" s="1" t="s">
        <v>1018</v>
      </c>
      <c r="N31" s="1" t="s">
        <v>1019</v>
      </c>
      <c r="O31" s="1">
        <v>1</v>
      </c>
      <c r="P31" s="1" t="s">
        <v>1071</v>
      </c>
      <c r="Q31" s="1" t="s">
        <v>1072</v>
      </c>
      <c r="R31" s="1">
        <v>1</v>
      </c>
      <c r="S31" s="1"/>
      <c r="T31" s="1"/>
      <c r="U31" s="5">
        <v>0</v>
      </c>
    </row>
    <row r="32" spans="9:21" x14ac:dyDescent="0.25">
      <c r="I32" s="4"/>
      <c r="J32" s="1">
        <v>40</v>
      </c>
      <c r="K32" s="1">
        <v>38</v>
      </c>
      <c r="L32" s="1">
        <v>1</v>
      </c>
      <c r="M32" s="1" t="s">
        <v>24</v>
      </c>
      <c r="N32" s="1" t="s">
        <v>636</v>
      </c>
      <c r="O32" s="1">
        <v>1</v>
      </c>
      <c r="P32" s="1" t="s">
        <v>1073</v>
      </c>
      <c r="Q32" s="1" t="s">
        <v>1074</v>
      </c>
      <c r="R32" s="1">
        <v>1</v>
      </c>
      <c r="S32" s="1"/>
      <c r="T32" s="1"/>
      <c r="U32" s="5">
        <v>0</v>
      </c>
    </row>
    <row r="33" spans="9:21" x14ac:dyDescent="0.25">
      <c r="I33" s="4"/>
      <c r="J33" s="1">
        <v>40</v>
      </c>
      <c r="K33" s="1">
        <v>38</v>
      </c>
      <c r="L33" s="1">
        <v>1</v>
      </c>
      <c r="M33" s="1" t="s">
        <v>332</v>
      </c>
      <c r="N33" s="1" t="s">
        <v>1020</v>
      </c>
      <c r="O33" s="1">
        <v>1</v>
      </c>
      <c r="P33" s="1" t="s">
        <v>1075</v>
      </c>
      <c r="Q33" s="1" t="s">
        <v>1076</v>
      </c>
      <c r="R33" s="1">
        <v>1</v>
      </c>
      <c r="S33" s="1"/>
      <c r="T33" s="1"/>
      <c r="U33" s="5">
        <v>0</v>
      </c>
    </row>
    <row r="34" spans="9:21" x14ac:dyDescent="0.25">
      <c r="I34" s="4"/>
      <c r="J34" s="1">
        <v>40</v>
      </c>
      <c r="K34" s="1">
        <v>38</v>
      </c>
      <c r="L34" s="1">
        <v>1</v>
      </c>
      <c r="M34" s="1" t="s">
        <v>40</v>
      </c>
      <c r="N34" s="1" t="s">
        <v>1021</v>
      </c>
      <c r="O34" s="1">
        <v>1</v>
      </c>
      <c r="P34" s="1" t="s">
        <v>1077</v>
      </c>
      <c r="Q34" s="1" t="s">
        <v>1078</v>
      </c>
      <c r="R34" s="1">
        <v>1</v>
      </c>
      <c r="S34" s="1"/>
      <c r="T34" s="1"/>
      <c r="U34" s="5">
        <v>0</v>
      </c>
    </row>
    <row r="35" spans="9:21" x14ac:dyDescent="0.25">
      <c r="I35" s="4"/>
      <c r="J35" s="1">
        <v>40</v>
      </c>
      <c r="K35" s="1">
        <v>38</v>
      </c>
      <c r="L35" s="1">
        <v>1</v>
      </c>
      <c r="M35" s="1" t="s">
        <v>570</v>
      </c>
      <c r="N35" s="1" t="s">
        <v>570</v>
      </c>
      <c r="O35" s="1">
        <v>1</v>
      </c>
      <c r="P35" s="1" t="s">
        <v>1077</v>
      </c>
      <c r="Q35" s="1" t="s">
        <v>1079</v>
      </c>
      <c r="R35" s="1">
        <v>1</v>
      </c>
      <c r="S35" s="1"/>
      <c r="T35" s="1"/>
      <c r="U35" s="5">
        <v>0</v>
      </c>
    </row>
    <row r="36" spans="9:21" x14ac:dyDescent="0.25">
      <c r="I36" s="4"/>
      <c r="J36" s="1">
        <v>40</v>
      </c>
      <c r="K36" s="1">
        <v>38</v>
      </c>
      <c r="L36" s="1">
        <v>1</v>
      </c>
      <c r="M36" s="1"/>
      <c r="N36" s="1"/>
      <c r="O36" s="1">
        <v>0</v>
      </c>
      <c r="P36" s="1" t="s">
        <v>1016</v>
      </c>
      <c r="Q36" s="1" t="s">
        <v>1017</v>
      </c>
      <c r="R36" s="1">
        <v>1</v>
      </c>
      <c r="S36" s="1"/>
      <c r="T36" s="1"/>
      <c r="U36" s="5">
        <v>0</v>
      </c>
    </row>
    <row r="37" spans="9:21" x14ac:dyDescent="0.25">
      <c r="I37" s="4"/>
      <c r="J37" s="1">
        <v>40</v>
      </c>
      <c r="K37" s="1">
        <v>38</v>
      </c>
      <c r="L37" s="1">
        <v>1</v>
      </c>
      <c r="M37" s="1"/>
      <c r="N37" s="1"/>
      <c r="O37" s="1">
        <v>0</v>
      </c>
      <c r="P37" s="1" t="s">
        <v>1080</v>
      </c>
      <c r="Q37" s="1" t="s">
        <v>792</v>
      </c>
      <c r="R37" s="1">
        <v>1</v>
      </c>
      <c r="S37" s="1"/>
      <c r="T37" s="1"/>
      <c r="U37" s="5">
        <v>0</v>
      </c>
    </row>
    <row r="38" spans="9:21" x14ac:dyDescent="0.25">
      <c r="I38" s="4" t="s">
        <v>42</v>
      </c>
      <c r="J38" s="1">
        <v>12</v>
      </c>
      <c r="K38" s="1">
        <v>20</v>
      </c>
      <c r="L38" s="1"/>
      <c r="M38" s="1" t="s">
        <v>13</v>
      </c>
      <c r="N38" s="1" t="s">
        <v>61</v>
      </c>
      <c r="O38" s="1">
        <v>2</v>
      </c>
      <c r="P38" s="1" t="s">
        <v>1085</v>
      </c>
      <c r="Q38" s="1" t="s">
        <v>1086</v>
      </c>
      <c r="R38" s="1">
        <v>1</v>
      </c>
      <c r="S38" s="1"/>
      <c r="T38" s="1"/>
      <c r="U38" s="5">
        <v>0</v>
      </c>
    </row>
    <row r="39" spans="9:21" x14ac:dyDescent="0.25">
      <c r="I39" s="4"/>
      <c r="J39" s="1">
        <v>12</v>
      </c>
      <c r="K39" s="1">
        <v>20</v>
      </c>
      <c r="L39" s="1"/>
      <c r="M39" s="1" t="s">
        <v>995</v>
      </c>
      <c r="N39" s="1" t="s">
        <v>1022</v>
      </c>
      <c r="O39" s="1">
        <v>2</v>
      </c>
      <c r="P39" s="1" t="s">
        <v>1087</v>
      </c>
      <c r="Q39" s="1" t="s">
        <v>1088</v>
      </c>
      <c r="R39" s="1">
        <v>1</v>
      </c>
      <c r="S39" s="1"/>
      <c r="T39" s="1"/>
      <c r="U39" s="5">
        <v>0</v>
      </c>
    </row>
    <row r="40" spans="9:21" x14ac:dyDescent="0.25">
      <c r="I40" s="4"/>
      <c r="J40" s="1">
        <v>12</v>
      </c>
      <c r="K40" s="1">
        <v>20</v>
      </c>
      <c r="L40" s="1"/>
      <c r="M40" s="1" t="s">
        <v>1009</v>
      </c>
      <c r="N40" s="1" t="s">
        <v>1023</v>
      </c>
      <c r="O40" s="1">
        <v>1</v>
      </c>
      <c r="P40" s="1" t="s">
        <v>1087</v>
      </c>
      <c r="Q40" s="1" t="s">
        <v>1089</v>
      </c>
      <c r="R40" s="1">
        <v>1</v>
      </c>
      <c r="S40" s="1"/>
      <c r="T40" s="1"/>
      <c r="U40" s="5">
        <v>0</v>
      </c>
    </row>
    <row r="41" spans="9:21" x14ac:dyDescent="0.25">
      <c r="I41" s="4"/>
      <c r="J41" s="1">
        <v>12</v>
      </c>
      <c r="K41" s="1">
        <v>20</v>
      </c>
      <c r="L41" s="1"/>
      <c r="M41" s="1" t="s">
        <v>1024</v>
      </c>
      <c r="N41" s="1" t="s">
        <v>1025</v>
      </c>
      <c r="O41" s="1">
        <v>1</v>
      </c>
      <c r="P41" s="1" t="s">
        <v>1090</v>
      </c>
      <c r="Q41" s="1" t="s">
        <v>1091</v>
      </c>
      <c r="R41" s="1">
        <v>1</v>
      </c>
      <c r="S41" s="1"/>
      <c r="T41" s="1"/>
      <c r="U41" s="5">
        <v>0</v>
      </c>
    </row>
    <row r="42" spans="9:21" x14ac:dyDescent="0.25">
      <c r="I42" s="4"/>
      <c r="J42" s="1">
        <v>12</v>
      </c>
      <c r="K42" s="1">
        <v>20</v>
      </c>
      <c r="L42" s="1"/>
      <c r="M42" s="1" t="s">
        <v>38</v>
      </c>
      <c r="N42" s="1" t="s">
        <v>1026</v>
      </c>
      <c r="O42" s="1">
        <v>1</v>
      </c>
      <c r="P42" s="1" t="s">
        <v>1092</v>
      </c>
      <c r="Q42" s="1" t="s">
        <v>1093</v>
      </c>
      <c r="R42" s="1">
        <v>1</v>
      </c>
      <c r="S42" s="1"/>
      <c r="T42" s="1"/>
      <c r="U42" s="5">
        <v>0</v>
      </c>
    </row>
    <row r="43" spans="9:21" x14ac:dyDescent="0.25">
      <c r="I43" s="4"/>
      <c r="J43" s="1">
        <v>12</v>
      </c>
      <c r="K43" s="1">
        <v>20</v>
      </c>
      <c r="L43" s="1"/>
      <c r="M43" s="1" t="s">
        <v>1027</v>
      </c>
      <c r="N43" s="1" t="s">
        <v>1028</v>
      </c>
      <c r="O43" s="1">
        <v>1</v>
      </c>
      <c r="P43" s="1" t="s">
        <v>1094</v>
      </c>
      <c r="Q43" s="1" t="s">
        <v>1095</v>
      </c>
      <c r="R43" s="1">
        <v>1</v>
      </c>
      <c r="S43" s="1"/>
      <c r="T43" s="1"/>
      <c r="U43" s="5">
        <v>0</v>
      </c>
    </row>
    <row r="44" spans="9:21" x14ac:dyDescent="0.25">
      <c r="I44" s="4"/>
      <c r="J44" s="1">
        <v>12</v>
      </c>
      <c r="K44" s="1">
        <v>20</v>
      </c>
      <c r="L44" s="1"/>
      <c r="M44" s="1" t="s">
        <v>10</v>
      </c>
      <c r="N44" s="1" t="s">
        <v>1029</v>
      </c>
      <c r="O44" s="1">
        <v>1</v>
      </c>
      <c r="P44" s="1" t="s">
        <v>1096</v>
      </c>
      <c r="Q44" s="1" t="s">
        <v>1097</v>
      </c>
      <c r="R44" s="1">
        <v>1</v>
      </c>
      <c r="S44" s="1"/>
      <c r="T44" s="1"/>
      <c r="U44" s="5">
        <v>0</v>
      </c>
    </row>
    <row r="45" spans="9:21" x14ac:dyDescent="0.25">
      <c r="I45" s="4"/>
      <c r="J45" s="1">
        <v>12</v>
      </c>
      <c r="K45" s="1">
        <v>20</v>
      </c>
      <c r="L45" s="1"/>
      <c r="M45" s="1" t="s">
        <v>1013</v>
      </c>
      <c r="N45" s="1" t="s">
        <v>1030</v>
      </c>
      <c r="O45" s="1">
        <v>1</v>
      </c>
      <c r="P45" s="1" t="s">
        <v>1098</v>
      </c>
      <c r="Q45" s="1" t="s">
        <v>1099</v>
      </c>
      <c r="R45" s="1">
        <v>1</v>
      </c>
      <c r="S45" s="1"/>
      <c r="T45" s="1"/>
      <c r="U45" s="5">
        <v>0</v>
      </c>
    </row>
    <row r="46" spans="9:21" x14ac:dyDescent="0.25">
      <c r="I46" s="4"/>
      <c r="J46" s="1">
        <v>12</v>
      </c>
      <c r="K46" s="1">
        <v>20</v>
      </c>
      <c r="L46" s="1"/>
      <c r="M46" s="1" t="s">
        <v>1014</v>
      </c>
      <c r="N46" s="1" t="s">
        <v>1031</v>
      </c>
      <c r="O46" s="1">
        <v>1</v>
      </c>
      <c r="P46" s="1" t="s">
        <v>1100</v>
      </c>
      <c r="Q46" s="1" t="s">
        <v>1101</v>
      </c>
      <c r="R46" s="1">
        <v>2</v>
      </c>
      <c r="S46" s="1"/>
      <c r="T46" s="1"/>
      <c r="U46" s="5">
        <v>0</v>
      </c>
    </row>
    <row r="47" spans="9:21" x14ac:dyDescent="0.25">
      <c r="I47" s="4"/>
      <c r="J47" s="1">
        <v>12</v>
      </c>
      <c r="K47" s="1">
        <v>20</v>
      </c>
      <c r="L47" s="1"/>
      <c r="M47" s="1" t="s">
        <v>1032</v>
      </c>
      <c r="N47" s="1" t="s">
        <v>1033</v>
      </c>
      <c r="O47" s="1">
        <v>1</v>
      </c>
      <c r="P47" s="1" t="s">
        <v>223</v>
      </c>
      <c r="Q47" s="1" t="s">
        <v>223</v>
      </c>
      <c r="R47" s="1">
        <v>1</v>
      </c>
      <c r="S47" s="1"/>
      <c r="T47" s="1"/>
      <c r="U47" s="5">
        <v>0</v>
      </c>
    </row>
    <row r="48" spans="9:21" x14ac:dyDescent="0.25">
      <c r="I48" s="4"/>
      <c r="J48" s="1">
        <v>12</v>
      </c>
      <c r="K48" s="1">
        <v>20</v>
      </c>
      <c r="L48" s="1"/>
      <c r="M48" s="1"/>
      <c r="N48" s="1"/>
      <c r="O48" s="1">
        <v>0</v>
      </c>
      <c r="P48" s="1" t="s">
        <v>1024</v>
      </c>
      <c r="Q48" s="1" t="s">
        <v>1025</v>
      </c>
      <c r="R48" s="1">
        <v>1</v>
      </c>
      <c r="S48" s="1"/>
      <c r="T48" s="1"/>
      <c r="U48" s="5">
        <v>0</v>
      </c>
    </row>
    <row r="49" spans="9:21" x14ac:dyDescent="0.25">
      <c r="I49" s="4"/>
      <c r="J49" s="1">
        <v>12</v>
      </c>
      <c r="K49" s="1">
        <v>20</v>
      </c>
      <c r="L49" s="1"/>
      <c r="M49" s="1"/>
      <c r="N49" s="1"/>
      <c r="O49" s="1">
        <v>0</v>
      </c>
      <c r="P49" s="1" t="s">
        <v>1027</v>
      </c>
      <c r="Q49" s="1" t="s">
        <v>1028</v>
      </c>
      <c r="R49" s="1">
        <v>1</v>
      </c>
      <c r="S49" s="1"/>
      <c r="T49" s="1"/>
      <c r="U49" s="5">
        <v>0</v>
      </c>
    </row>
    <row r="50" spans="9:21" x14ac:dyDescent="0.25">
      <c r="I50" s="4"/>
      <c r="J50" s="1">
        <v>12</v>
      </c>
      <c r="K50" s="1">
        <v>20</v>
      </c>
      <c r="L50" s="1"/>
      <c r="M50" s="1"/>
      <c r="N50" s="1"/>
      <c r="O50" s="1">
        <v>0</v>
      </c>
      <c r="P50" s="1" t="s">
        <v>1102</v>
      </c>
      <c r="Q50" s="1" t="s">
        <v>1102</v>
      </c>
      <c r="R50" s="1">
        <v>1</v>
      </c>
      <c r="S50" s="1"/>
      <c r="T50" s="1"/>
      <c r="U50" s="5">
        <v>0</v>
      </c>
    </row>
    <row r="51" spans="9:21" x14ac:dyDescent="0.25">
      <c r="I51" s="4"/>
      <c r="J51" s="1">
        <v>12</v>
      </c>
      <c r="K51" s="1">
        <v>20</v>
      </c>
      <c r="L51" s="1"/>
      <c r="M51" s="1"/>
      <c r="N51" s="1"/>
      <c r="O51" s="1">
        <v>0</v>
      </c>
      <c r="P51" s="1" t="s">
        <v>1103</v>
      </c>
      <c r="Q51" s="1" t="s">
        <v>1104</v>
      </c>
      <c r="R51" s="1">
        <v>1</v>
      </c>
      <c r="S51" s="1"/>
      <c r="T51" s="1"/>
      <c r="U51" s="5">
        <v>0</v>
      </c>
    </row>
    <row r="52" spans="9:21" x14ac:dyDescent="0.25">
      <c r="I52" s="4"/>
      <c r="J52" s="1">
        <v>12</v>
      </c>
      <c r="K52" s="1">
        <v>20</v>
      </c>
      <c r="L52" s="1"/>
      <c r="M52" s="1"/>
      <c r="N52" s="1"/>
      <c r="O52" s="1">
        <v>0</v>
      </c>
      <c r="P52" s="1" t="s">
        <v>1105</v>
      </c>
      <c r="Q52" s="1" t="s">
        <v>1106</v>
      </c>
      <c r="R52" s="1">
        <v>1</v>
      </c>
      <c r="S52" s="1"/>
      <c r="T52" s="1"/>
      <c r="U52" s="5">
        <v>0</v>
      </c>
    </row>
    <row r="53" spans="9:21" x14ac:dyDescent="0.25">
      <c r="I53" s="4"/>
      <c r="J53" s="1">
        <v>12</v>
      </c>
      <c r="K53" s="1">
        <v>20</v>
      </c>
      <c r="L53" s="1"/>
      <c r="M53" s="1"/>
      <c r="N53" s="1"/>
      <c r="O53" s="1">
        <v>0</v>
      </c>
      <c r="P53" s="1" t="s">
        <v>161</v>
      </c>
      <c r="Q53" s="1" t="s">
        <v>161</v>
      </c>
      <c r="R53" s="1">
        <v>1</v>
      </c>
      <c r="S53" s="1"/>
      <c r="T53" s="1"/>
      <c r="U53" s="5">
        <v>0</v>
      </c>
    </row>
    <row r="54" spans="9:21" x14ac:dyDescent="0.25">
      <c r="I54" s="4"/>
      <c r="J54" s="1">
        <v>12</v>
      </c>
      <c r="K54" s="1">
        <v>20</v>
      </c>
      <c r="L54" s="1"/>
      <c r="M54" s="1"/>
      <c r="N54" s="1"/>
      <c r="O54" s="1">
        <v>0</v>
      </c>
      <c r="P54" s="1" t="s">
        <v>1107</v>
      </c>
      <c r="Q54" s="1" t="s">
        <v>1108</v>
      </c>
      <c r="R54" s="1">
        <v>1</v>
      </c>
      <c r="S54" s="1"/>
      <c r="T54" s="1"/>
      <c r="U54" s="5">
        <v>0</v>
      </c>
    </row>
    <row r="55" spans="9:21" x14ac:dyDescent="0.25">
      <c r="I55" s="4"/>
      <c r="J55" s="1">
        <v>12</v>
      </c>
      <c r="K55" s="1">
        <v>20</v>
      </c>
      <c r="L55" s="1"/>
      <c r="M55" s="1"/>
      <c r="N55" s="1"/>
      <c r="O55" s="1">
        <v>0</v>
      </c>
      <c r="P55" s="1" t="s">
        <v>1077</v>
      </c>
      <c r="Q55" s="1" t="s">
        <v>1077</v>
      </c>
      <c r="R55" s="1">
        <v>1</v>
      </c>
      <c r="S55" s="1"/>
      <c r="T55" s="1"/>
      <c r="U55" s="5">
        <v>0</v>
      </c>
    </row>
    <row r="56" spans="9:21" x14ac:dyDescent="0.25">
      <c r="I56" s="4"/>
      <c r="J56" s="1">
        <v>12</v>
      </c>
      <c r="K56" s="1">
        <v>20</v>
      </c>
      <c r="L56" s="1"/>
      <c r="M56" s="1"/>
      <c r="N56" s="1"/>
      <c r="O56" s="1">
        <v>0</v>
      </c>
      <c r="P56" s="1" t="s">
        <v>1109</v>
      </c>
      <c r="Q56" s="1" t="s">
        <v>1110</v>
      </c>
      <c r="R56" s="1">
        <v>1</v>
      </c>
      <c r="S56" s="1"/>
      <c r="T56" s="1"/>
      <c r="U56" s="5">
        <v>0</v>
      </c>
    </row>
    <row r="57" spans="9:21" x14ac:dyDescent="0.25">
      <c r="I57" s="4" t="s">
        <v>209</v>
      </c>
      <c r="J57" s="1"/>
      <c r="K57" s="1">
        <v>4</v>
      </c>
      <c r="L57" s="1"/>
      <c r="M57" s="1"/>
      <c r="N57" s="1"/>
      <c r="O57" s="1">
        <v>0</v>
      </c>
      <c r="P57" s="1" t="s">
        <v>1081</v>
      </c>
      <c r="Q57" s="1" t="s">
        <v>1082</v>
      </c>
      <c r="R57" s="1">
        <v>1</v>
      </c>
      <c r="S57" s="1"/>
      <c r="T57" s="1"/>
      <c r="U57" s="5">
        <v>0</v>
      </c>
    </row>
    <row r="58" spans="9:21" x14ac:dyDescent="0.25">
      <c r="I58" s="4"/>
      <c r="J58" s="1"/>
      <c r="K58" s="1">
        <v>4</v>
      </c>
      <c r="L58" s="1"/>
      <c r="M58" s="1"/>
      <c r="N58" s="1"/>
      <c r="O58" s="1">
        <v>0</v>
      </c>
      <c r="P58" s="1" t="s">
        <v>1083</v>
      </c>
      <c r="Q58" s="1" t="s">
        <v>1084</v>
      </c>
      <c r="R58" s="1">
        <v>1</v>
      </c>
      <c r="S58" s="1"/>
      <c r="T58" s="1"/>
      <c r="U58" s="5">
        <v>0</v>
      </c>
    </row>
    <row r="59" spans="9:21" x14ac:dyDescent="0.25">
      <c r="I59" s="4"/>
      <c r="J59" s="1"/>
      <c r="K59" s="1">
        <v>4</v>
      </c>
      <c r="L59" s="1"/>
      <c r="M59" s="1"/>
      <c r="N59" s="1"/>
      <c r="O59" s="1">
        <v>0</v>
      </c>
      <c r="P59" s="1" t="s">
        <v>24</v>
      </c>
      <c r="Q59" s="1" t="s">
        <v>636</v>
      </c>
      <c r="R59" s="1">
        <v>1</v>
      </c>
      <c r="S59" s="1"/>
      <c r="T59" s="1"/>
      <c r="U59" s="5">
        <v>0</v>
      </c>
    </row>
    <row r="60" spans="9:21" x14ac:dyDescent="0.25">
      <c r="I60" s="4"/>
      <c r="J60" s="1"/>
      <c r="K60" s="1">
        <v>4</v>
      </c>
      <c r="L60" s="1"/>
      <c r="M60" s="1"/>
      <c r="N60" s="1"/>
      <c r="O60" s="1">
        <v>0</v>
      </c>
      <c r="P60" s="3" t="s">
        <v>1111</v>
      </c>
      <c r="Q60" s="3" t="s">
        <v>1112</v>
      </c>
      <c r="R60" s="3">
        <v>1</v>
      </c>
      <c r="S60" s="1"/>
      <c r="T60" s="1"/>
      <c r="U60" s="5">
        <v>0</v>
      </c>
    </row>
    <row r="61" spans="9:21" x14ac:dyDescent="0.25">
      <c r="I61" s="4" t="s">
        <v>235</v>
      </c>
      <c r="J61" s="1"/>
      <c r="K61" s="1"/>
      <c r="L61" s="1">
        <v>31</v>
      </c>
      <c r="M61" s="1"/>
      <c r="N61" s="1"/>
      <c r="O61" s="1">
        <v>0</v>
      </c>
      <c r="P61" s="1"/>
      <c r="Q61" s="1"/>
      <c r="R61" s="1">
        <v>0</v>
      </c>
      <c r="S61" s="1" t="s">
        <v>1034</v>
      </c>
      <c r="T61" s="1" t="s">
        <v>1035</v>
      </c>
      <c r="U61" s="5">
        <v>1</v>
      </c>
    </row>
    <row r="62" spans="9:21" x14ac:dyDescent="0.25">
      <c r="I62" s="4"/>
      <c r="J62" s="1"/>
      <c r="K62" s="1"/>
      <c r="L62" s="1">
        <v>31</v>
      </c>
      <c r="M62" s="1"/>
      <c r="N62" s="1"/>
      <c r="O62" s="1">
        <v>0</v>
      </c>
      <c r="P62" s="1"/>
      <c r="Q62" s="1"/>
      <c r="R62" s="1">
        <v>0</v>
      </c>
      <c r="S62" s="1" t="s">
        <v>236</v>
      </c>
      <c r="T62" s="1" t="s">
        <v>236</v>
      </c>
      <c r="U62" s="5">
        <v>1</v>
      </c>
    </row>
    <row r="63" spans="9:21" x14ac:dyDescent="0.25">
      <c r="I63" s="4"/>
      <c r="J63" s="1"/>
      <c r="K63" s="1"/>
      <c r="L63" s="1">
        <v>31</v>
      </c>
      <c r="M63" s="1"/>
      <c r="N63" s="1"/>
      <c r="O63" s="1">
        <v>0</v>
      </c>
      <c r="P63" s="1"/>
      <c r="Q63" s="1"/>
      <c r="R63" s="1">
        <v>0</v>
      </c>
      <c r="S63" s="1" t="s">
        <v>987</v>
      </c>
      <c r="T63" s="1" t="s">
        <v>988</v>
      </c>
      <c r="U63" s="5">
        <v>1</v>
      </c>
    </row>
    <row r="64" spans="9:21" x14ac:dyDescent="0.25">
      <c r="I64" s="4"/>
      <c r="J64" s="1"/>
      <c r="K64" s="1"/>
      <c r="L64" s="1">
        <v>31</v>
      </c>
      <c r="M64" s="1"/>
      <c r="N64" s="1"/>
      <c r="O64" s="1">
        <v>0</v>
      </c>
      <c r="P64" s="1"/>
      <c r="Q64" s="1"/>
      <c r="R64" s="1">
        <v>0</v>
      </c>
      <c r="S64" s="1" t="s">
        <v>989</v>
      </c>
      <c r="T64" s="1" t="s">
        <v>990</v>
      </c>
      <c r="U64" s="5">
        <v>1</v>
      </c>
    </row>
    <row r="65" spans="9:21" x14ac:dyDescent="0.25">
      <c r="I65" s="4"/>
      <c r="J65" s="1"/>
      <c r="K65" s="1"/>
      <c r="L65" s="1">
        <v>31</v>
      </c>
      <c r="M65" s="1"/>
      <c r="N65" s="1"/>
      <c r="O65" s="1">
        <v>0</v>
      </c>
      <c r="P65" s="1"/>
      <c r="Q65" s="1"/>
      <c r="R65" s="1">
        <v>0</v>
      </c>
      <c r="S65" s="1" t="s">
        <v>1113</v>
      </c>
      <c r="T65" s="1" t="s">
        <v>1114</v>
      </c>
      <c r="U65" s="5">
        <v>3</v>
      </c>
    </row>
    <row r="66" spans="9:21" x14ac:dyDescent="0.25">
      <c r="I66" s="4"/>
      <c r="J66" s="1"/>
      <c r="K66" s="1"/>
      <c r="L66" s="1">
        <v>31</v>
      </c>
      <c r="M66" s="1"/>
      <c r="N66" s="1"/>
      <c r="O66" s="1">
        <v>0</v>
      </c>
      <c r="P66" s="1"/>
      <c r="Q66" s="1"/>
      <c r="R66" s="1">
        <v>0</v>
      </c>
      <c r="S66" s="1" t="s">
        <v>1115</v>
      </c>
      <c r="T66" s="1" t="s">
        <v>1116</v>
      </c>
      <c r="U66" s="5">
        <v>1</v>
      </c>
    </row>
    <row r="67" spans="9:21" x14ac:dyDescent="0.25">
      <c r="I67" s="4"/>
      <c r="J67" s="1"/>
      <c r="K67" s="1"/>
      <c r="L67" s="1">
        <v>31</v>
      </c>
      <c r="M67" s="1"/>
      <c r="N67" s="1"/>
      <c r="O67" s="1">
        <v>0</v>
      </c>
      <c r="P67" s="1"/>
      <c r="Q67" s="1"/>
      <c r="R67" s="1">
        <v>0</v>
      </c>
      <c r="S67" s="1" t="s">
        <v>1050</v>
      </c>
      <c r="T67" s="1" t="s">
        <v>1051</v>
      </c>
      <c r="U67" s="5">
        <v>1</v>
      </c>
    </row>
    <row r="68" spans="9:21" x14ac:dyDescent="0.25">
      <c r="I68" s="4"/>
      <c r="J68" s="1"/>
      <c r="K68" s="1"/>
      <c r="L68" s="1">
        <v>31</v>
      </c>
      <c r="M68" s="1"/>
      <c r="N68" s="1"/>
      <c r="O68" s="1">
        <v>0</v>
      </c>
      <c r="P68" s="1"/>
      <c r="Q68" s="1"/>
      <c r="R68" s="1">
        <v>0</v>
      </c>
      <c r="S68" s="1" t="s">
        <v>1117</v>
      </c>
      <c r="T68" s="1" t="s">
        <v>1118</v>
      </c>
      <c r="U68" s="5">
        <v>1</v>
      </c>
    </row>
    <row r="69" spans="9:21" x14ac:dyDescent="0.25">
      <c r="I69" s="4"/>
      <c r="J69" s="1"/>
      <c r="K69" s="1"/>
      <c r="L69" s="1">
        <v>31</v>
      </c>
      <c r="M69" s="1"/>
      <c r="N69" s="1"/>
      <c r="O69" s="1">
        <v>0</v>
      </c>
      <c r="P69" s="1"/>
      <c r="Q69" s="1"/>
      <c r="R69" s="1">
        <v>0</v>
      </c>
      <c r="S69" s="1" t="s">
        <v>1117</v>
      </c>
      <c r="T69" s="1" t="s">
        <v>1118</v>
      </c>
      <c r="U69" s="5">
        <v>1</v>
      </c>
    </row>
    <row r="70" spans="9:21" x14ac:dyDescent="0.25">
      <c r="I70" s="4"/>
      <c r="J70" s="1"/>
      <c r="K70" s="1"/>
      <c r="L70" s="1">
        <v>31</v>
      </c>
      <c r="M70" s="1"/>
      <c r="N70" s="1"/>
      <c r="O70" s="1">
        <v>0</v>
      </c>
      <c r="P70" s="1"/>
      <c r="Q70" s="1"/>
      <c r="R70" s="1">
        <v>0</v>
      </c>
      <c r="S70" s="1" t="s">
        <v>1062</v>
      </c>
      <c r="T70" s="1" t="s">
        <v>1063</v>
      </c>
      <c r="U70" s="5">
        <v>1</v>
      </c>
    </row>
    <row r="71" spans="9:21" x14ac:dyDescent="0.25">
      <c r="I71" s="4"/>
      <c r="J71" s="1"/>
      <c r="K71" s="1"/>
      <c r="L71" s="1">
        <v>31</v>
      </c>
      <c r="M71" s="1"/>
      <c r="N71" s="1"/>
      <c r="O71" s="1">
        <v>0</v>
      </c>
      <c r="P71" s="1"/>
      <c r="Q71" s="1"/>
      <c r="R71" s="1">
        <v>0</v>
      </c>
      <c r="S71" s="1" t="s">
        <v>1119</v>
      </c>
      <c r="T71" s="1" t="s">
        <v>1119</v>
      </c>
      <c r="U71" s="5">
        <v>2</v>
      </c>
    </row>
    <row r="72" spans="9:21" x14ac:dyDescent="0.25">
      <c r="I72" s="4"/>
      <c r="J72" s="1"/>
      <c r="K72" s="1"/>
      <c r="L72" s="1">
        <v>31</v>
      </c>
      <c r="M72" s="1"/>
      <c r="N72" s="1"/>
      <c r="O72" s="1">
        <v>0</v>
      </c>
      <c r="P72" s="1"/>
      <c r="Q72" s="1"/>
      <c r="R72" s="1">
        <v>0</v>
      </c>
      <c r="S72" s="1" t="s">
        <v>264</v>
      </c>
      <c r="T72" s="1" t="s">
        <v>264</v>
      </c>
      <c r="U72" s="5">
        <v>4</v>
      </c>
    </row>
    <row r="73" spans="9:21" x14ac:dyDescent="0.25">
      <c r="I73" s="4"/>
      <c r="J73" s="1"/>
      <c r="K73" s="1"/>
      <c r="L73" s="1">
        <v>31</v>
      </c>
      <c r="M73" s="1"/>
      <c r="N73" s="1"/>
      <c r="O73" s="1">
        <v>0</v>
      </c>
      <c r="P73" s="1"/>
      <c r="Q73" s="1"/>
      <c r="R73" s="1">
        <v>0</v>
      </c>
      <c r="S73" s="1" t="s">
        <v>1075</v>
      </c>
      <c r="T73" s="1" t="s">
        <v>1076</v>
      </c>
      <c r="U73" s="5">
        <v>1</v>
      </c>
    </row>
    <row r="74" spans="9:21" x14ac:dyDescent="0.25">
      <c r="I74" s="4"/>
      <c r="J74" s="1"/>
      <c r="K74" s="1"/>
      <c r="L74" s="1">
        <v>31</v>
      </c>
      <c r="M74" s="1"/>
      <c r="N74" s="1"/>
      <c r="O74" s="1">
        <v>0</v>
      </c>
      <c r="P74" s="1"/>
      <c r="Q74" s="1"/>
      <c r="R74" s="1">
        <v>0</v>
      </c>
      <c r="S74" s="1" t="s">
        <v>1120</v>
      </c>
      <c r="T74" s="1" t="s">
        <v>1121</v>
      </c>
      <c r="U74" s="5">
        <v>1</v>
      </c>
    </row>
    <row r="75" spans="9:21" x14ac:dyDescent="0.25">
      <c r="I75" s="4"/>
      <c r="J75" s="1"/>
      <c r="K75" s="1"/>
      <c r="L75" s="1">
        <v>31</v>
      </c>
      <c r="M75" s="1"/>
      <c r="N75" s="1"/>
      <c r="O75" s="1">
        <v>0</v>
      </c>
      <c r="P75" s="1"/>
      <c r="Q75" s="1"/>
      <c r="R75" s="1">
        <v>0</v>
      </c>
      <c r="S75" s="1" t="s">
        <v>1122</v>
      </c>
      <c r="T75" s="1" t="s">
        <v>1123</v>
      </c>
      <c r="U75" s="5">
        <v>2</v>
      </c>
    </row>
    <row r="76" spans="9:21" x14ac:dyDescent="0.25">
      <c r="I76" s="4"/>
      <c r="J76" s="1"/>
      <c r="K76" s="1"/>
      <c r="L76" s="1">
        <v>31</v>
      </c>
      <c r="M76" s="1"/>
      <c r="N76" s="1"/>
      <c r="O76" s="1">
        <v>0</v>
      </c>
      <c r="P76" s="1"/>
      <c r="Q76" s="1"/>
      <c r="R76" s="1">
        <v>0</v>
      </c>
      <c r="S76" s="1" t="s">
        <v>1122</v>
      </c>
      <c r="T76" s="1" t="s">
        <v>1124</v>
      </c>
      <c r="U76" s="5">
        <v>1</v>
      </c>
    </row>
    <row r="77" spans="9:21" x14ac:dyDescent="0.25">
      <c r="I77" s="4"/>
      <c r="J77" s="1"/>
      <c r="K77" s="1"/>
      <c r="L77" s="1">
        <v>31</v>
      </c>
      <c r="M77" s="1"/>
      <c r="N77" s="1"/>
      <c r="O77" s="1">
        <v>0</v>
      </c>
      <c r="P77" s="1"/>
      <c r="Q77" s="1"/>
      <c r="R77" s="1">
        <v>0</v>
      </c>
      <c r="S77" s="1" t="s">
        <v>931</v>
      </c>
      <c r="T77" s="1" t="s">
        <v>931</v>
      </c>
      <c r="U77" s="5">
        <v>1</v>
      </c>
    </row>
    <row r="78" spans="9:21" x14ac:dyDescent="0.25">
      <c r="I78" s="4"/>
      <c r="J78" s="1"/>
      <c r="K78" s="1"/>
      <c r="L78" s="1">
        <v>31</v>
      </c>
      <c r="M78" s="1"/>
      <c r="N78" s="1"/>
      <c r="O78" s="1">
        <v>0</v>
      </c>
      <c r="P78" s="1"/>
      <c r="Q78" s="1"/>
      <c r="R78" s="1">
        <v>0</v>
      </c>
      <c r="S78" s="1" t="s">
        <v>1125</v>
      </c>
      <c r="T78" s="1" t="s">
        <v>1126</v>
      </c>
      <c r="U78" s="5">
        <v>1</v>
      </c>
    </row>
    <row r="79" spans="9:21" x14ac:dyDescent="0.25">
      <c r="I79" s="4"/>
      <c r="J79" s="1"/>
      <c r="K79" s="1"/>
      <c r="L79" s="1">
        <v>31</v>
      </c>
      <c r="M79" s="1"/>
      <c r="N79" s="1"/>
      <c r="O79" s="1">
        <v>0</v>
      </c>
      <c r="P79" s="1"/>
      <c r="Q79" s="1"/>
      <c r="R79" s="1">
        <v>0</v>
      </c>
      <c r="S79" s="1" t="s">
        <v>1016</v>
      </c>
      <c r="T79" s="1" t="s">
        <v>1017</v>
      </c>
      <c r="U79" s="5">
        <v>1</v>
      </c>
    </row>
    <row r="80" spans="9:21" x14ac:dyDescent="0.25">
      <c r="I80" s="4"/>
      <c r="J80" s="1"/>
      <c r="K80" s="1"/>
      <c r="L80" s="1">
        <v>31</v>
      </c>
      <c r="M80" s="1"/>
      <c r="N80" s="1"/>
      <c r="O80" s="1">
        <v>0</v>
      </c>
      <c r="P80" s="1"/>
      <c r="Q80" s="1"/>
      <c r="R80" s="1">
        <v>0</v>
      </c>
      <c r="S80" s="1" t="s">
        <v>1127</v>
      </c>
      <c r="T80" s="1" t="s">
        <v>1128</v>
      </c>
      <c r="U80" s="5">
        <v>1</v>
      </c>
    </row>
    <row r="81" spans="9:21" x14ac:dyDescent="0.25">
      <c r="I81" s="4"/>
      <c r="J81" s="1"/>
      <c r="K81" s="1"/>
      <c r="L81" s="1">
        <v>31</v>
      </c>
      <c r="M81" s="1"/>
      <c r="N81" s="1"/>
      <c r="O81" s="1">
        <v>0</v>
      </c>
      <c r="P81" s="1"/>
      <c r="Q81" s="1"/>
      <c r="R81" s="1">
        <v>0</v>
      </c>
      <c r="S81" s="1" t="s">
        <v>1129</v>
      </c>
      <c r="T81" s="1" t="s">
        <v>1130</v>
      </c>
      <c r="U81" s="5">
        <v>1</v>
      </c>
    </row>
    <row r="82" spans="9:21" x14ac:dyDescent="0.25">
      <c r="I82" s="4"/>
      <c r="J82" s="1"/>
      <c r="K82" s="1"/>
      <c r="L82" s="1">
        <v>31</v>
      </c>
      <c r="M82" s="1"/>
      <c r="N82" s="1"/>
      <c r="O82" s="1">
        <v>0</v>
      </c>
      <c r="P82" s="1"/>
      <c r="Q82" s="1"/>
      <c r="R82" s="1">
        <v>0</v>
      </c>
      <c r="S82" s="1" t="s">
        <v>1129</v>
      </c>
      <c r="T82" s="1" t="s">
        <v>1130</v>
      </c>
      <c r="U82" s="5">
        <v>1</v>
      </c>
    </row>
    <row r="83" spans="9:21" x14ac:dyDescent="0.25">
      <c r="I83" s="4"/>
      <c r="J83" s="1"/>
      <c r="K83" s="1"/>
      <c r="L83" s="1">
        <v>31</v>
      </c>
      <c r="M83" s="1"/>
      <c r="N83" s="1"/>
      <c r="O83" s="1">
        <v>0</v>
      </c>
      <c r="P83" s="1"/>
      <c r="Q83" s="1"/>
      <c r="R83" s="1">
        <v>0</v>
      </c>
      <c r="S83" s="1" t="s">
        <v>1131</v>
      </c>
      <c r="T83" s="1" t="s">
        <v>1132</v>
      </c>
      <c r="U83" s="5">
        <v>1</v>
      </c>
    </row>
    <row r="84" spans="9:21" x14ac:dyDescent="0.25">
      <c r="I84" s="9"/>
      <c r="J84" s="10"/>
      <c r="K84" s="10"/>
      <c r="L84" s="10">
        <v>31</v>
      </c>
      <c r="M84" s="10"/>
      <c r="N84" s="10"/>
      <c r="O84" s="10">
        <v>0</v>
      </c>
      <c r="P84" s="10"/>
      <c r="Q84" s="10"/>
      <c r="R84" s="10">
        <v>0</v>
      </c>
      <c r="S84" s="10" t="s">
        <v>564</v>
      </c>
      <c r="T84" s="10" t="s">
        <v>564</v>
      </c>
      <c r="U84" s="1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B482-F5F0-4089-B3F6-2FEE2BDD4365}">
  <dimension ref="B2:U257"/>
  <sheetViews>
    <sheetView topLeftCell="F1" zoomScale="115" zoomScaleNormal="115" workbookViewId="0">
      <selection activeCell="M68" sqref="M68"/>
    </sheetView>
  </sheetViews>
  <sheetFormatPr defaultColWidth="8.75" defaultRowHeight="15.75" x14ac:dyDescent="0.25"/>
  <cols>
    <col min="1" max="1" width="8.75" style="2"/>
    <col min="2" max="2" width="13.875" style="2" bestFit="1" customWidth="1"/>
    <col min="3" max="5" width="3.875" style="2" bestFit="1" customWidth="1"/>
    <col min="6" max="6" width="5.5" style="2" bestFit="1" customWidth="1"/>
    <col min="7" max="8" width="8.75" style="2"/>
    <col min="9" max="9" width="13.875" style="2" bestFit="1" customWidth="1"/>
    <col min="10" max="12" width="3.875" style="2" bestFit="1" customWidth="1"/>
    <col min="13" max="14" width="9.75" style="2" bestFit="1" customWidth="1"/>
    <col min="15" max="15" width="5.5" style="2" bestFit="1" customWidth="1"/>
    <col min="16" max="16" width="12.5" style="2" bestFit="1" customWidth="1"/>
    <col min="17" max="17" width="11.25" style="2" bestFit="1" customWidth="1"/>
    <col min="18" max="18" width="5.625" style="2" bestFit="1" customWidth="1"/>
    <col min="19" max="19" width="9.5" style="2" bestFit="1" customWidth="1"/>
    <col min="20" max="20" width="8.875" style="2" bestFit="1" customWidth="1"/>
    <col min="21" max="21" width="5.25" style="2" bestFit="1" customWidth="1"/>
    <col min="22" max="16384" width="8.75" style="2"/>
  </cols>
  <sheetData>
    <row r="2" spans="2:21" x14ac:dyDescent="0.25">
      <c r="B2" s="6" t="s">
        <v>0</v>
      </c>
      <c r="C2" s="7" t="s">
        <v>1629</v>
      </c>
      <c r="D2" s="7" t="s">
        <v>1628</v>
      </c>
      <c r="E2" s="7" t="s">
        <v>1630</v>
      </c>
      <c r="F2" s="8" t="s">
        <v>270</v>
      </c>
      <c r="I2" s="6" t="s">
        <v>0</v>
      </c>
      <c r="J2" s="7" t="s">
        <v>1629</v>
      </c>
      <c r="K2" s="7" t="s">
        <v>1628</v>
      </c>
      <c r="L2" s="7" t="s">
        <v>1630</v>
      </c>
      <c r="M2" s="7" t="s">
        <v>271</v>
      </c>
      <c r="N2" s="7" t="s">
        <v>272</v>
      </c>
      <c r="O2" s="7" t="s">
        <v>273</v>
      </c>
      <c r="P2" s="7" t="s">
        <v>274</v>
      </c>
      <c r="Q2" s="7" t="s">
        <v>275</v>
      </c>
      <c r="R2" s="7" t="s">
        <v>276</v>
      </c>
      <c r="S2" s="7" t="s">
        <v>277</v>
      </c>
      <c r="T2" s="7" t="s">
        <v>278</v>
      </c>
      <c r="U2" s="8" t="s">
        <v>279</v>
      </c>
    </row>
    <row r="3" spans="2:21" x14ac:dyDescent="0.25">
      <c r="B3" s="4" t="s">
        <v>1</v>
      </c>
      <c r="C3" s="12">
        <v>104</v>
      </c>
      <c r="D3" s="12">
        <v>2</v>
      </c>
      <c r="E3" s="12">
        <v>0</v>
      </c>
      <c r="F3" s="5">
        <f>SUM(Table7[[#This Row],[⟨v⟩]:[⟨f⟩]])</f>
        <v>106</v>
      </c>
      <c r="I3" s="4" t="s">
        <v>1</v>
      </c>
      <c r="J3" s="1">
        <v>104</v>
      </c>
      <c r="K3" s="1">
        <v>2</v>
      </c>
      <c r="L3" s="1"/>
      <c r="M3" s="1" t="s">
        <v>332</v>
      </c>
      <c r="N3" s="1" t="s">
        <v>332</v>
      </c>
      <c r="O3" s="1">
        <v>3</v>
      </c>
      <c r="P3" s="1" t="s">
        <v>207</v>
      </c>
      <c r="Q3" s="1" t="s">
        <v>1363</v>
      </c>
      <c r="R3" s="1">
        <v>1</v>
      </c>
      <c r="S3" s="1"/>
      <c r="T3" s="1"/>
      <c r="U3" s="5">
        <v>0</v>
      </c>
    </row>
    <row r="4" spans="2:21" x14ac:dyDescent="0.25">
      <c r="B4" s="4" t="s">
        <v>42</v>
      </c>
      <c r="C4" s="12">
        <v>19</v>
      </c>
      <c r="D4" s="12">
        <v>209</v>
      </c>
      <c r="E4" s="12">
        <v>0</v>
      </c>
      <c r="F4" s="5">
        <f>SUM(Table7[[#This Row],[⟨v⟩]:[⟨f⟩]])</f>
        <v>228</v>
      </c>
      <c r="I4" s="4"/>
      <c r="J4" s="1">
        <v>104</v>
      </c>
      <c r="K4" s="1">
        <v>2</v>
      </c>
      <c r="L4" s="1"/>
      <c r="M4" s="1" t="s">
        <v>332</v>
      </c>
      <c r="N4" s="1" t="s">
        <v>1020</v>
      </c>
      <c r="O4" s="1">
        <v>5</v>
      </c>
      <c r="P4" s="1" t="s">
        <v>207</v>
      </c>
      <c r="Q4" s="1" t="s">
        <v>1364</v>
      </c>
      <c r="R4" s="1">
        <v>1</v>
      </c>
      <c r="S4" s="1"/>
      <c r="T4" s="1"/>
      <c r="U4" s="5">
        <v>0</v>
      </c>
    </row>
    <row r="5" spans="2:21" x14ac:dyDescent="0.25">
      <c r="B5" s="4" t="s">
        <v>209</v>
      </c>
      <c r="C5" s="12">
        <v>0</v>
      </c>
      <c r="D5" s="12">
        <v>1</v>
      </c>
      <c r="E5" s="12">
        <v>0</v>
      </c>
      <c r="F5" s="5">
        <f>SUM(Table7[[#This Row],[⟨v⟩]:[⟨f⟩]])</f>
        <v>1</v>
      </c>
      <c r="I5" s="4"/>
      <c r="J5" s="1">
        <v>104</v>
      </c>
      <c r="K5" s="1">
        <v>2</v>
      </c>
      <c r="L5" s="1"/>
      <c r="M5" s="1" t="s">
        <v>1133</v>
      </c>
      <c r="N5" s="1" t="s">
        <v>1134</v>
      </c>
      <c r="O5" s="1">
        <v>1</v>
      </c>
      <c r="P5" s="1"/>
      <c r="Q5" s="1"/>
      <c r="R5" s="1">
        <v>0</v>
      </c>
      <c r="S5" s="1"/>
      <c r="T5" s="1"/>
      <c r="U5" s="5">
        <v>0</v>
      </c>
    </row>
    <row r="6" spans="2:21" x14ac:dyDescent="0.25">
      <c r="B6" s="9" t="s">
        <v>235</v>
      </c>
      <c r="C6" s="13">
        <v>0</v>
      </c>
      <c r="D6" s="13">
        <v>0</v>
      </c>
      <c r="E6" s="13">
        <v>138</v>
      </c>
      <c r="F6" s="5">
        <f>SUM(Table7[[#This Row],[⟨v⟩]:[⟨f⟩]])</f>
        <v>138</v>
      </c>
      <c r="I6" s="4"/>
      <c r="J6" s="1">
        <v>104</v>
      </c>
      <c r="K6" s="1">
        <v>2</v>
      </c>
      <c r="L6" s="1"/>
      <c r="M6" s="1" t="s">
        <v>10</v>
      </c>
      <c r="N6" s="1" t="s">
        <v>11</v>
      </c>
      <c r="O6" s="1">
        <v>4</v>
      </c>
      <c r="P6" s="1"/>
      <c r="Q6" s="1"/>
      <c r="R6" s="1">
        <v>0</v>
      </c>
      <c r="S6" s="1"/>
      <c r="T6" s="1"/>
      <c r="U6" s="5">
        <v>0</v>
      </c>
    </row>
    <row r="7" spans="2:21" x14ac:dyDescent="0.25">
      <c r="B7" s="9" t="s">
        <v>270</v>
      </c>
      <c r="C7" s="11">
        <f>SUBTOTAL(109,Table7[⟨v⟩])</f>
        <v>123</v>
      </c>
      <c r="D7" s="11">
        <f>SUBTOTAL(109,Table7[⟨u⟩])</f>
        <v>212</v>
      </c>
      <c r="E7" s="11">
        <f>SUBTOTAL(109,Table7[⟨f⟩])</f>
        <v>138</v>
      </c>
      <c r="F7" s="11">
        <f>SUBTOTAL(109,Table7[Total])</f>
        <v>473</v>
      </c>
      <c r="I7" s="4"/>
      <c r="J7" s="1">
        <v>104</v>
      </c>
      <c r="K7" s="1">
        <v>2</v>
      </c>
      <c r="L7" s="1"/>
      <c r="M7" s="1" t="s">
        <v>10</v>
      </c>
      <c r="N7" s="1" t="s">
        <v>10</v>
      </c>
      <c r="O7" s="1">
        <v>2</v>
      </c>
      <c r="P7" s="1"/>
      <c r="Q7" s="1"/>
      <c r="R7" s="1">
        <v>0</v>
      </c>
      <c r="S7" s="1"/>
      <c r="T7" s="1"/>
      <c r="U7" s="5">
        <v>0</v>
      </c>
    </row>
    <row r="8" spans="2:21" x14ac:dyDescent="0.25">
      <c r="I8" s="4"/>
      <c r="J8" s="1">
        <v>104</v>
      </c>
      <c r="K8" s="1">
        <v>2</v>
      </c>
      <c r="L8" s="1"/>
      <c r="M8" s="1" t="s">
        <v>1135</v>
      </c>
      <c r="N8" s="1" t="s">
        <v>1136</v>
      </c>
      <c r="O8" s="1">
        <v>1</v>
      </c>
      <c r="P8" s="1"/>
      <c r="Q8" s="1"/>
      <c r="R8" s="1">
        <v>0</v>
      </c>
      <c r="S8" s="1"/>
      <c r="T8" s="1"/>
      <c r="U8" s="5">
        <v>0</v>
      </c>
    </row>
    <row r="9" spans="2:21" x14ac:dyDescent="0.25">
      <c r="I9" s="4"/>
      <c r="J9" s="1">
        <v>104</v>
      </c>
      <c r="K9" s="1">
        <v>2</v>
      </c>
      <c r="L9" s="1"/>
      <c r="M9" s="1" t="s">
        <v>1137</v>
      </c>
      <c r="N9" s="1" t="s">
        <v>1137</v>
      </c>
      <c r="O9" s="1">
        <v>1</v>
      </c>
      <c r="P9" s="1"/>
      <c r="Q9" s="1"/>
      <c r="R9" s="1">
        <v>0</v>
      </c>
      <c r="S9" s="1"/>
      <c r="T9" s="1"/>
      <c r="U9" s="5">
        <v>0</v>
      </c>
    </row>
    <row r="10" spans="2:21" x14ac:dyDescent="0.25">
      <c r="I10" s="4"/>
      <c r="J10" s="1">
        <v>104</v>
      </c>
      <c r="K10" s="1">
        <v>2</v>
      </c>
      <c r="L10" s="1"/>
      <c r="M10" s="1" t="s">
        <v>80</v>
      </c>
      <c r="N10" s="1" t="s">
        <v>318</v>
      </c>
      <c r="O10" s="1">
        <v>2</v>
      </c>
      <c r="P10" s="1"/>
      <c r="Q10" s="1"/>
      <c r="R10" s="1">
        <v>0</v>
      </c>
      <c r="S10" s="1"/>
      <c r="T10" s="1"/>
      <c r="U10" s="5">
        <v>0</v>
      </c>
    </row>
    <row r="11" spans="2:21" x14ac:dyDescent="0.25">
      <c r="I11" s="4"/>
      <c r="J11" s="1">
        <v>104</v>
      </c>
      <c r="K11" s="1">
        <v>2</v>
      </c>
      <c r="L11" s="1"/>
      <c r="M11" s="1" t="s">
        <v>618</v>
      </c>
      <c r="N11" s="1" t="s">
        <v>620</v>
      </c>
      <c r="O11" s="1">
        <v>5</v>
      </c>
      <c r="P11" s="1"/>
      <c r="Q11" s="1"/>
      <c r="R11" s="1">
        <v>0</v>
      </c>
      <c r="S11" s="1"/>
      <c r="T11" s="1"/>
      <c r="U11" s="5">
        <v>0</v>
      </c>
    </row>
    <row r="12" spans="2:21" x14ac:dyDescent="0.25">
      <c r="I12" s="4"/>
      <c r="J12" s="1">
        <v>104</v>
      </c>
      <c r="K12" s="1">
        <v>2</v>
      </c>
      <c r="L12" s="1"/>
      <c r="M12" s="1" t="s">
        <v>1138</v>
      </c>
      <c r="N12" s="1" t="s">
        <v>1139</v>
      </c>
      <c r="O12" s="1">
        <v>2</v>
      </c>
      <c r="P12" s="1"/>
      <c r="Q12" s="1"/>
      <c r="R12" s="1">
        <v>0</v>
      </c>
      <c r="S12" s="1"/>
      <c r="T12" s="1"/>
      <c r="U12" s="5">
        <v>0</v>
      </c>
    </row>
    <row r="13" spans="2:21" x14ac:dyDescent="0.25">
      <c r="I13" s="4"/>
      <c r="J13" s="1">
        <v>104</v>
      </c>
      <c r="K13" s="1">
        <v>2</v>
      </c>
      <c r="L13" s="1"/>
      <c r="M13" s="1" t="s">
        <v>28</v>
      </c>
      <c r="N13" s="1" t="s">
        <v>28</v>
      </c>
      <c r="O13" s="1">
        <v>3</v>
      </c>
      <c r="P13" s="1"/>
      <c r="Q13" s="1"/>
      <c r="R13" s="1">
        <v>0</v>
      </c>
      <c r="S13" s="1"/>
      <c r="T13" s="1"/>
      <c r="U13" s="5">
        <v>0</v>
      </c>
    </row>
    <row r="14" spans="2:21" x14ac:dyDescent="0.25">
      <c r="I14" s="4"/>
      <c r="J14" s="1">
        <v>104</v>
      </c>
      <c r="K14" s="1">
        <v>2</v>
      </c>
      <c r="L14" s="1"/>
      <c r="M14" s="1" t="s">
        <v>1140</v>
      </c>
      <c r="N14" s="1" t="s">
        <v>1141</v>
      </c>
      <c r="O14" s="1">
        <v>1</v>
      </c>
      <c r="P14" s="1"/>
      <c r="Q14" s="1"/>
      <c r="R14" s="1">
        <v>0</v>
      </c>
      <c r="S14" s="1"/>
      <c r="T14" s="1"/>
      <c r="U14" s="5">
        <v>0</v>
      </c>
    </row>
    <row r="15" spans="2:21" x14ac:dyDescent="0.25">
      <c r="I15" s="4"/>
      <c r="J15" s="1">
        <v>104</v>
      </c>
      <c r="K15" s="1">
        <v>2</v>
      </c>
      <c r="L15" s="1"/>
      <c r="M15" s="1" t="s">
        <v>1140</v>
      </c>
      <c r="N15" s="1" t="s">
        <v>1140</v>
      </c>
      <c r="O15" s="1">
        <v>1</v>
      </c>
      <c r="P15" s="1"/>
      <c r="Q15" s="1"/>
      <c r="R15" s="1">
        <v>0</v>
      </c>
      <c r="S15" s="1"/>
      <c r="T15" s="1"/>
      <c r="U15" s="5">
        <v>0</v>
      </c>
    </row>
    <row r="16" spans="2:21" x14ac:dyDescent="0.25">
      <c r="I16" s="4"/>
      <c r="J16" s="1">
        <v>104</v>
      </c>
      <c r="K16" s="1">
        <v>2</v>
      </c>
      <c r="L16" s="1"/>
      <c r="M16" s="1" t="s">
        <v>616</v>
      </c>
      <c r="N16" s="1" t="s">
        <v>616</v>
      </c>
      <c r="O16" s="1">
        <v>3</v>
      </c>
      <c r="P16" s="1"/>
      <c r="Q16" s="1"/>
      <c r="R16" s="1">
        <v>0</v>
      </c>
      <c r="S16" s="1"/>
      <c r="T16" s="1"/>
      <c r="U16" s="5">
        <v>0</v>
      </c>
    </row>
    <row r="17" spans="9:21" x14ac:dyDescent="0.25">
      <c r="I17" s="4"/>
      <c r="J17" s="1">
        <v>104</v>
      </c>
      <c r="K17" s="1">
        <v>2</v>
      </c>
      <c r="L17" s="1"/>
      <c r="M17" s="1" t="s">
        <v>600</v>
      </c>
      <c r="N17" s="1" t="s">
        <v>600</v>
      </c>
      <c r="O17" s="1">
        <v>2</v>
      </c>
      <c r="P17" s="1"/>
      <c r="Q17" s="1"/>
      <c r="R17" s="1">
        <v>0</v>
      </c>
      <c r="S17" s="1"/>
      <c r="T17" s="1"/>
      <c r="U17" s="5">
        <v>0</v>
      </c>
    </row>
    <row r="18" spans="9:21" x14ac:dyDescent="0.25">
      <c r="I18" s="4"/>
      <c r="J18" s="1">
        <v>104</v>
      </c>
      <c r="K18" s="1">
        <v>2</v>
      </c>
      <c r="L18" s="1"/>
      <c r="M18" s="1" t="s">
        <v>13</v>
      </c>
      <c r="N18" s="1" t="s">
        <v>11</v>
      </c>
      <c r="O18" s="1">
        <v>3</v>
      </c>
      <c r="P18" s="1"/>
      <c r="Q18" s="1"/>
      <c r="R18" s="1">
        <v>0</v>
      </c>
      <c r="S18" s="1"/>
      <c r="T18" s="1"/>
      <c r="U18" s="5">
        <v>0</v>
      </c>
    </row>
    <row r="19" spans="9:21" x14ac:dyDescent="0.25">
      <c r="I19" s="4"/>
      <c r="J19" s="1">
        <v>104</v>
      </c>
      <c r="K19" s="1">
        <v>2</v>
      </c>
      <c r="L19" s="1"/>
      <c r="M19" s="1" t="s">
        <v>13</v>
      </c>
      <c r="N19" s="1" t="s">
        <v>13</v>
      </c>
      <c r="O19" s="1">
        <v>5</v>
      </c>
      <c r="P19" s="1"/>
      <c r="Q19" s="1"/>
      <c r="R19" s="1">
        <v>0</v>
      </c>
      <c r="S19" s="1"/>
      <c r="T19" s="1"/>
      <c r="U19" s="5">
        <v>0</v>
      </c>
    </row>
    <row r="20" spans="9:21" x14ac:dyDescent="0.25">
      <c r="I20" s="4"/>
      <c r="J20" s="1">
        <v>104</v>
      </c>
      <c r="K20" s="1">
        <v>2</v>
      </c>
      <c r="L20" s="1"/>
      <c r="M20" s="1" t="s">
        <v>1142</v>
      </c>
      <c r="N20" s="1" t="s">
        <v>1143</v>
      </c>
      <c r="O20" s="1">
        <v>1</v>
      </c>
      <c r="P20" s="1"/>
      <c r="Q20" s="1"/>
      <c r="R20" s="1">
        <v>0</v>
      </c>
      <c r="S20" s="1"/>
      <c r="T20" s="1"/>
      <c r="U20" s="5">
        <v>0</v>
      </c>
    </row>
    <row r="21" spans="9:21" x14ac:dyDescent="0.25">
      <c r="I21" s="4"/>
      <c r="J21" s="1">
        <v>104</v>
      </c>
      <c r="K21" s="1">
        <v>2</v>
      </c>
      <c r="L21" s="1"/>
      <c r="M21" s="1" t="s">
        <v>1144</v>
      </c>
      <c r="N21" s="1" t="s">
        <v>1145</v>
      </c>
      <c r="O21" s="1">
        <v>1</v>
      </c>
      <c r="P21" s="1"/>
      <c r="Q21" s="1"/>
      <c r="R21" s="1">
        <v>0</v>
      </c>
      <c r="S21" s="1"/>
      <c r="T21" s="1"/>
      <c r="U21" s="5">
        <v>0</v>
      </c>
    </row>
    <row r="22" spans="9:21" x14ac:dyDescent="0.25">
      <c r="I22" s="4"/>
      <c r="J22" s="1">
        <v>104</v>
      </c>
      <c r="K22" s="1">
        <v>2</v>
      </c>
      <c r="L22" s="1"/>
      <c r="M22" s="1" t="s">
        <v>1144</v>
      </c>
      <c r="N22" s="1" t="s">
        <v>1144</v>
      </c>
      <c r="O22" s="1">
        <v>1</v>
      </c>
      <c r="P22" s="1"/>
      <c r="Q22" s="1"/>
      <c r="R22" s="1">
        <v>0</v>
      </c>
      <c r="S22" s="1"/>
      <c r="T22" s="1"/>
      <c r="U22" s="5">
        <v>0</v>
      </c>
    </row>
    <row r="23" spans="9:21" x14ac:dyDescent="0.25">
      <c r="I23" s="4"/>
      <c r="J23" s="1">
        <v>104</v>
      </c>
      <c r="K23" s="1">
        <v>2</v>
      </c>
      <c r="L23" s="1"/>
      <c r="M23" s="1" t="s">
        <v>1146</v>
      </c>
      <c r="N23" s="1" t="s">
        <v>1147</v>
      </c>
      <c r="O23" s="1">
        <v>1</v>
      </c>
      <c r="P23" s="1"/>
      <c r="Q23" s="1"/>
      <c r="R23" s="1">
        <v>0</v>
      </c>
      <c r="S23" s="1"/>
      <c r="T23" s="1"/>
      <c r="U23" s="5">
        <v>0</v>
      </c>
    </row>
    <row r="24" spans="9:21" x14ac:dyDescent="0.25">
      <c r="I24" s="4"/>
      <c r="J24" s="1">
        <v>104</v>
      </c>
      <c r="K24" s="1">
        <v>2</v>
      </c>
      <c r="L24" s="1"/>
      <c r="M24" s="1" t="s">
        <v>1148</v>
      </c>
      <c r="N24" s="1" t="s">
        <v>1149</v>
      </c>
      <c r="O24" s="1">
        <v>1</v>
      </c>
      <c r="P24" s="1"/>
      <c r="Q24" s="1"/>
      <c r="R24" s="1">
        <v>0</v>
      </c>
      <c r="S24" s="1"/>
      <c r="T24" s="1"/>
      <c r="U24" s="5">
        <v>0</v>
      </c>
    </row>
    <row r="25" spans="9:21" x14ac:dyDescent="0.25">
      <c r="I25" s="4"/>
      <c r="J25" s="1">
        <v>104</v>
      </c>
      <c r="K25" s="1">
        <v>2</v>
      </c>
      <c r="L25" s="1"/>
      <c r="M25" s="1" t="s">
        <v>1150</v>
      </c>
      <c r="N25" s="1" t="s">
        <v>1151</v>
      </c>
      <c r="O25" s="1">
        <v>1</v>
      </c>
      <c r="P25" s="1"/>
      <c r="Q25" s="1"/>
      <c r="R25" s="1">
        <v>0</v>
      </c>
      <c r="S25" s="1"/>
      <c r="T25" s="1"/>
      <c r="U25" s="5">
        <v>0</v>
      </c>
    </row>
    <row r="26" spans="9:21" x14ac:dyDescent="0.25">
      <c r="I26" s="4"/>
      <c r="J26" s="1">
        <v>104</v>
      </c>
      <c r="K26" s="1">
        <v>2</v>
      </c>
      <c r="L26" s="1"/>
      <c r="M26" s="1" t="s">
        <v>1150</v>
      </c>
      <c r="N26" s="1" t="s">
        <v>1152</v>
      </c>
      <c r="O26" s="1">
        <v>1</v>
      </c>
      <c r="P26" s="1"/>
      <c r="Q26" s="1"/>
      <c r="R26" s="1">
        <v>0</v>
      </c>
      <c r="S26" s="1"/>
      <c r="T26" s="1"/>
      <c r="U26" s="5">
        <v>0</v>
      </c>
    </row>
    <row r="27" spans="9:21" x14ac:dyDescent="0.25">
      <c r="I27" s="4"/>
      <c r="J27" s="1">
        <v>104</v>
      </c>
      <c r="K27" s="1">
        <v>2</v>
      </c>
      <c r="L27" s="1"/>
      <c r="M27" s="1" t="s">
        <v>1153</v>
      </c>
      <c r="N27" s="1" t="s">
        <v>1154</v>
      </c>
      <c r="O27" s="1">
        <v>1</v>
      </c>
      <c r="P27" s="1"/>
      <c r="Q27" s="1"/>
      <c r="R27" s="1">
        <v>0</v>
      </c>
      <c r="S27" s="1"/>
      <c r="T27" s="1"/>
      <c r="U27" s="5">
        <v>0</v>
      </c>
    </row>
    <row r="28" spans="9:21" x14ac:dyDescent="0.25">
      <c r="I28" s="4"/>
      <c r="J28" s="1">
        <v>104</v>
      </c>
      <c r="K28" s="1">
        <v>2</v>
      </c>
      <c r="L28" s="1"/>
      <c r="M28" s="1" t="s">
        <v>1155</v>
      </c>
      <c r="N28" s="1" t="s">
        <v>1156</v>
      </c>
      <c r="O28" s="1">
        <v>1</v>
      </c>
      <c r="P28" s="1"/>
      <c r="Q28" s="1"/>
      <c r="R28" s="1">
        <v>0</v>
      </c>
      <c r="S28" s="1"/>
      <c r="T28" s="1"/>
      <c r="U28" s="5">
        <v>0</v>
      </c>
    </row>
    <row r="29" spans="9:21" x14ac:dyDescent="0.25">
      <c r="I29" s="4"/>
      <c r="J29" s="1">
        <v>104</v>
      </c>
      <c r="K29" s="1">
        <v>2</v>
      </c>
      <c r="L29" s="1"/>
      <c r="M29" s="1" t="s">
        <v>1157</v>
      </c>
      <c r="N29" s="1" t="s">
        <v>1157</v>
      </c>
      <c r="O29" s="1">
        <v>1</v>
      </c>
      <c r="P29" s="1"/>
      <c r="Q29" s="1"/>
      <c r="R29" s="1">
        <v>0</v>
      </c>
      <c r="S29" s="1"/>
      <c r="T29" s="1"/>
      <c r="U29" s="5">
        <v>0</v>
      </c>
    </row>
    <row r="30" spans="9:21" x14ac:dyDescent="0.25">
      <c r="I30" s="4"/>
      <c r="J30" s="1">
        <v>104</v>
      </c>
      <c r="K30" s="1">
        <v>2</v>
      </c>
      <c r="L30" s="1"/>
      <c r="M30" s="1" t="s">
        <v>1158</v>
      </c>
      <c r="N30" s="1" t="s">
        <v>1159</v>
      </c>
      <c r="O30" s="1">
        <v>1</v>
      </c>
      <c r="P30" s="1"/>
      <c r="Q30" s="1"/>
      <c r="R30" s="1">
        <v>0</v>
      </c>
      <c r="S30" s="1"/>
      <c r="T30" s="1"/>
      <c r="U30" s="5">
        <v>0</v>
      </c>
    </row>
    <row r="31" spans="9:21" x14ac:dyDescent="0.25">
      <c r="I31" s="4"/>
      <c r="J31" s="1">
        <v>104</v>
      </c>
      <c r="K31" s="1">
        <v>2</v>
      </c>
      <c r="L31" s="1"/>
      <c r="M31" s="1" t="s">
        <v>1160</v>
      </c>
      <c r="N31" s="1" t="s">
        <v>1160</v>
      </c>
      <c r="O31" s="1">
        <v>1</v>
      </c>
      <c r="P31" s="1"/>
      <c r="Q31" s="1"/>
      <c r="R31" s="1">
        <v>0</v>
      </c>
      <c r="S31" s="1"/>
      <c r="T31" s="1"/>
      <c r="U31" s="5">
        <v>0</v>
      </c>
    </row>
    <row r="32" spans="9:21" x14ac:dyDescent="0.25">
      <c r="I32" s="4"/>
      <c r="J32" s="1">
        <v>104</v>
      </c>
      <c r="K32" s="1">
        <v>2</v>
      </c>
      <c r="L32" s="1"/>
      <c r="M32" s="1" t="s">
        <v>609</v>
      </c>
      <c r="N32" s="1" t="s">
        <v>610</v>
      </c>
      <c r="O32" s="1">
        <v>3</v>
      </c>
      <c r="P32" s="1"/>
      <c r="Q32" s="1"/>
      <c r="R32" s="1">
        <v>0</v>
      </c>
      <c r="S32" s="1"/>
      <c r="T32" s="1"/>
      <c r="U32" s="5">
        <v>0</v>
      </c>
    </row>
    <row r="33" spans="9:21" x14ac:dyDescent="0.25">
      <c r="I33" s="4"/>
      <c r="J33" s="1">
        <v>104</v>
      </c>
      <c r="K33" s="1">
        <v>2</v>
      </c>
      <c r="L33" s="1"/>
      <c r="M33" s="1" t="s">
        <v>88</v>
      </c>
      <c r="N33" s="1" t="s">
        <v>88</v>
      </c>
      <c r="O33" s="1">
        <v>1</v>
      </c>
      <c r="P33" s="1"/>
      <c r="Q33" s="1"/>
      <c r="R33" s="1">
        <v>0</v>
      </c>
      <c r="S33" s="1"/>
      <c r="T33" s="1"/>
      <c r="U33" s="5">
        <v>0</v>
      </c>
    </row>
    <row r="34" spans="9:21" x14ac:dyDescent="0.25">
      <c r="I34" s="4"/>
      <c r="J34" s="1">
        <v>104</v>
      </c>
      <c r="K34" s="1">
        <v>2</v>
      </c>
      <c r="L34" s="1"/>
      <c r="M34" s="1" t="s">
        <v>105</v>
      </c>
      <c r="N34" s="1" t="s">
        <v>105</v>
      </c>
      <c r="O34" s="1">
        <v>1</v>
      </c>
      <c r="P34" s="1"/>
      <c r="Q34" s="1"/>
      <c r="R34" s="1">
        <v>0</v>
      </c>
      <c r="S34" s="1"/>
      <c r="T34" s="1"/>
      <c r="U34" s="5">
        <v>0</v>
      </c>
    </row>
    <row r="35" spans="9:21" x14ac:dyDescent="0.25">
      <c r="I35" s="4"/>
      <c r="J35" s="1">
        <v>104</v>
      </c>
      <c r="K35" s="1">
        <v>2</v>
      </c>
      <c r="L35" s="1"/>
      <c r="M35" s="1" t="s">
        <v>105</v>
      </c>
      <c r="N35" s="1" t="s">
        <v>1161</v>
      </c>
      <c r="O35" s="1">
        <v>1</v>
      </c>
      <c r="P35" s="1"/>
      <c r="Q35" s="1"/>
      <c r="R35" s="1">
        <v>0</v>
      </c>
      <c r="S35" s="1"/>
      <c r="T35" s="1"/>
      <c r="U35" s="5">
        <v>0</v>
      </c>
    </row>
    <row r="36" spans="9:21" x14ac:dyDescent="0.25">
      <c r="I36" s="4"/>
      <c r="J36" s="1">
        <v>104</v>
      </c>
      <c r="K36" s="1">
        <v>2</v>
      </c>
      <c r="L36" s="1"/>
      <c r="M36" s="1" t="s">
        <v>1162</v>
      </c>
      <c r="N36" s="1" t="s">
        <v>1163</v>
      </c>
      <c r="O36" s="1">
        <v>1</v>
      </c>
      <c r="P36" s="1"/>
      <c r="Q36" s="1"/>
      <c r="R36" s="1">
        <v>0</v>
      </c>
      <c r="S36" s="1"/>
      <c r="T36" s="1"/>
      <c r="U36" s="5">
        <v>0</v>
      </c>
    </row>
    <row r="37" spans="9:21" x14ac:dyDescent="0.25">
      <c r="I37" s="4"/>
      <c r="J37" s="1">
        <v>104</v>
      </c>
      <c r="K37" s="1">
        <v>2</v>
      </c>
      <c r="L37" s="1"/>
      <c r="M37" s="1" t="s">
        <v>50</v>
      </c>
      <c r="N37" s="1" t="s">
        <v>1164</v>
      </c>
      <c r="O37" s="1">
        <v>1</v>
      </c>
      <c r="P37" s="1"/>
      <c r="Q37" s="1"/>
      <c r="R37" s="1">
        <v>0</v>
      </c>
      <c r="S37" s="1"/>
      <c r="T37" s="1"/>
      <c r="U37" s="5">
        <v>0</v>
      </c>
    </row>
    <row r="38" spans="9:21" x14ac:dyDescent="0.25">
      <c r="I38" s="4"/>
      <c r="J38" s="1">
        <v>104</v>
      </c>
      <c r="K38" s="1">
        <v>2</v>
      </c>
      <c r="L38" s="1"/>
      <c r="M38" s="1" t="s">
        <v>1165</v>
      </c>
      <c r="N38" s="1" t="s">
        <v>1165</v>
      </c>
      <c r="O38" s="1">
        <v>1</v>
      </c>
      <c r="P38" s="1"/>
      <c r="Q38" s="1"/>
      <c r="R38" s="1">
        <v>0</v>
      </c>
      <c r="S38" s="1"/>
      <c r="T38" s="1"/>
      <c r="U38" s="5">
        <v>0</v>
      </c>
    </row>
    <row r="39" spans="9:21" x14ac:dyDescent="0.25">
      <c r="I39" s="4"/>
      <c r="J39" s="1">
        <v>104</v>
      </c>
      <c r="K39" s="1">
        <v>2</v>
      </c>
      <c r="L39" s="1"/>
      <c r="M39" s="1" t="s">
        <v>1166</v>
      </c>
      <c r="N39" s="1" t="s">
        <v>1167</v>
      </c>
      <c r="O39" s="1">
        <v>1</v>
      </c>
      <c r="P39" s="1"/>
      <c r="Q39" s="1"/>
      <c r="R39" s="1">
        <v>0</v>
      </c>
      <c r="S39" s="1"/>
      <c r="T39" s="1"/>
      <c r="U39" s="5">
        <v>0</v>
      </c>
    </row>
    <row r="40" spans="9:21" x14ac:dyDescent="0.25">
      <c r="I40" s="4"/>
      <c r="J40" s="1">
        <v>104</v>
      </c>
      <c r="K40" s="1">
        <v>2</v>
      </c>
      <c r="L40" s="1"/>
      <c r="M40" s="1" t="s">
        <v>76</v>
      </c>
      <c r="N40" s="1" t="s">
        <v>76</v>
      </c>
      <c r="O40" s="1">
        <v>1</v>
      </c>
      <c r="P40" s="1"/>
      <c r="Q40" s="1"/>
      <c r="R40" s="1">
        <v>0</v>
      </c>
      <c r="S40" s="1"/>
      <c r="T40" s="1"/>
      <c r="U40" s="5">
        <v>0</v>
      </c>
    </row>
    <row r="41" spans="9:21" x14ac:dyDescent="0.25">
      <c r="I41" s="4"/>
      <c r="J41" s="1">
        <v>104</v>
      </c>
      <c r="K41" s="1">
        <v>2</v>
      </c>
      <c r="L41" s="1"/>
      <c r="M41" s="1" t="s">
        <v>1168</v>
      </c>
      <c r="N41" s="1" t="s">
        <v>1169</v>
      </c>
      <c r="O41" s="1">
        <v>1</v>
      </c>
      <c r="P41" s="1"/>
      <c r="Q41" s="1"/>
      <c r="R41" s="1">
        <v>0</v>
      </c>
      <c r="S41" s="1"/>
      <c r="T41" s="1"/>
      <c r="U41" s="5">
        <v>0</v>
      </c>
    </row>
    <row r="42" spans="9:21" x14ac:dyDescent="0.25">
      <c r="I42" s="4"/>
      <c r="J42" s="1">
        <v>104</v>
      </c>
      <c r="K42" s="1">
        <v>2</v>
      </c>
      <c r="L42" s="1"/>
      <c r="M42" s="1" t="s">
        <v>1168</v>
      </c>
      <c r="N42" s="1" t="s">
        <v>1170</v>
      </c>
      <c r="O42" s="1">
        <v>1</v>
      </c>
      <c r="P42" s="1"/>
      <c r="Q42" s="1"/>
      <c r="R42" s="1">
        <v>0</v>
      </c>
      <c r="S42" s="1"/>
      <c r="T42" s="1"/>
      <c r="U42" s="5">
        <v>0</v>
      </c>
    </row>
    <row r="43" spans="9:21" x14ac:dyDescent="0.25">
      <c r="I43" s="4"/>
      <c r="J43" s="1">
        <v>104</v>
      </c>
      <c r="K43" s="1">
        <v>2</v>
      </c>
      <c r="L43" s="1"/>
      <c r="M43" s="1" t="s">
        <v>1171</v>
      </c>
      <c r="N43" s="1" t="s">
        <v>1172</v>
      </c>
      <c r="O43" s="1">
        <v>2</v>
      </c>
      <c r="P43" s="1"/>
      <c r="Q43" s="1"/>
      <c r="R43" s="1">
        <v>0</v>
      </c>
      <c r="S43" s="1"/>
      <c r="T43" s="1"/>
      <c r="U43" s="5">
        <v>0</v>
      </c>
    </row>
    <row r="44" spans="9:21" x14ac:dyDescent="0.25">
      <c r="I44" s="4"/>
      <c r="J44" s="1">
        <v>104</v>
      </c>
      <c r="K44" s="1">
        <v>2</v>
      </c>
      <c r="L44" s="1"/>
      <c r="M44" s="1" t="s">
        <v>1173</v>
      </c>
      <c r="N44" s="1" t="s">
        <v>1174</v>
      </c>
      <c r="O44" s="1">
        <v>1</v>
      </c>
      <c r="P44" s="1"/>
      <c r="Q44" s="1"/>
      <c r="R44" s="1">
        <v>0</v>
      </c>
      <c r="S44" s="1"/>
      <c r="T44" s="1"/>
      <c r="U44" s="5">
        <v>0</v>
      </c>
    </row>
    <row r="45" spans="9:21" x14ac:dyDescent="0.25">
      <c r="I45" s="4"/>
      <c r="J45" s="1">
        <v>104</v>
      </c>
      <c r="K45" s="1">
        <v>2</v>
      </c>
      <c r="L45" s="1"/>
      <c r="M45" s="1" t="s">
        <v>12</v>
      </c>
      <c r="N45" s="1" t="s">
        <v>11</v>
      </c>
      <c r="O45" s="1">
        <v>8</v>
      </c>
      <c r="P45" s="1"/>
      <c r="Q45" s="1"/>
      <c r="R45" s="1">
        <v>0</v>
      </c>
      <c r="S45" s="1"/>
      <c r="T45" s="1"/>
      <c r="U45" s="5">
        <v>0</v>
      </c>
    </row>
    <row r="46" spans="9:21" x14ac:dyDescent="0.25">
      <c r="I46" s="4"/>
      <c r="J46" s="1">
        <v>104</v>
      </c>
      <c r="K46" s="1">
        <v>2</v>
      </c>
      <c r="L46" s="1"/>
      <c r="M46" s="1" t="s">
        <v>12</v>
      </c>
      <c r="N46" s="1" t="s">
        <v>574</v>
      </c>
      <c r="O46" s="1">
        <v>1</v>
      </c>
      <c r="P46" s="1"/>
      <c r="Q46" s="1"/>
      <c r="R46" s="1">
        <v>0</v>
      </c>
      <c r="S46" s="1"/>
      <c r="T46" s="1"/>
      <c r="U46" s="5">
        <v>0</v>
      </c>
    </row>
    <row r="47" spans="9:21" x14ac:dyDescent="0.25">
      <c r="I47" s="4"/>
      <c r="J47" s="1">
        <v>104</v>
      </c>
      <c r="K47" s="1">
        <v>2</v>
      </c>
      <c r="L47" s="1"/>
      <c r="M47" s="1" t="s">
        <v>24</v>
      </c>
      <c r="N47" s="1" t="s">
        <v>1175</v>
      </c>
      <c r="O47" s="1">
        <v>1</v>
      </c>
      <c r="P47" s="1"/>
      <c r="Q47" s="1"/>
      <c r="R47" s="1">
        <v>0</v>
      </c>
      <c r="S47" s="1"/>
      <c r="T47" s="1"/>
      <c r="U47" s="5">
        <v>0</v>
      </c>
    </row>
    <row r="48" spans="9:21" x14ac:dyDescent="0.25">
      <c r="I48" s="4"/>
      <c r="J48" s="1">
        <v>104</v>
      </c>
      <c r="K48" s="1">
        <v>2</v>
      </c>
      <c r="L48" s="1"/>
      <c r="M48" s="1" t="s">
        <v>1176</v>
      </c>
      <c r="N48" s="1" t="s">
        <v>1176</v>
      </c>
      <c r="O48" s="1">
        <v>1</v>
      </c>
      <c r="P48" s="1"/>
      <c r="Q48" s="1"/>
      <c r="R48" s="1">
        <v>0</v>
      </c>
      <c r="S48" s="1"/>
      <c r="T48" s="1"/>
      <c r="U48" s="5">
        <v>0</v>
      </c>
    </row>
    <row r="49" spans="9:21" x14ac:dyDescent="0.25">
      <c r="I49" s="4"/>
      <c r="J49" s="1">
        <v>104</v>
      </c>
      <c r="K49" s="1">
        <v>2</v>
      </c>
      <c r="L49" s="1"/>
      <c r="M49" s="1" t="s">
        <v>1176</v>
      </c>
      <c r="N49" s="1" t="s">
        <v>1177</v>
      </c>
      <c r="O49" s="1">
        <v>1</v>
      </c>
      <c r="P49" s="1"/>
      <c r="Q49" s="1"/>
      <c r="R49" s="1">
        <v>0</v>
      </c>
      <c r="S49" s="1"/>
      <c r="T49" s="1"/>
      <c r="U49" s="5">
        <v>0</v>
      </c>
    </row>
    <row r="50" spans="9:21" x14ac:dyDescent="0.25">
      <c r="I50" s="4"/>
      <c r="J50" s="1">
        <v>104</v>
      </c>
      <c r="K50" s="1">
        <v>2</v>
      </c>
      <c r="L50" s="1"/>
      <c r="M50" s="1" t="s">
        <v>1176</v>
      </c>
      <c r="N50" s="1" t="s">
        <v>1178</v>
      </c>
      <c r="O50" s="1">
        <v>1</v>
      </c>
      <c r="P50" s="1"/>
      <c r="Q50" s="1"/>
      <c r="R50" s="1">
        <v>0</v>
      </c>
      <c r="S50" s="1"/>
      <c r="T50" s="1"/>
      <c r="U50" s="5">
        <v>0</v>
      </c>
    </row>
    <row r="51" spans="9:21" x14ac:dyDescent="0.25">
      <c r="I51" s="4"/>
      <c r="J51" s="1">
        <v>104</v>
      </c>
      <c r="K51" s="1">
        <v>2</v>
      </c>
      <c r="L51" s="1"/>
      <c r="M51" s="1" t="s">
        <v>14</v>
      </c>
      <c r="N51" s="1" t="s">
        <v>1179</v>
      </c>
      <c r="O51" s="1">
        <v>3</v>
      </c>
      <c r="P51" s="1"/>
      <c r="Q51" s="1"/>
      <c r="R51" s="1">
        <v>0</v>
      </c>
      <c r="S51" s="1"/>
      <c r="T51" s="1"/>
      <c r="U51" s="5">
        <v>0</v>
      </c>
    </row>
    <row r="52" spans="9:21" x14ac:dyDescent="0.25">
      <c r="I52" s="4"/>
      <c r="J52" s="1">
        <v>104</v>
      </c>
      <c r="K52" s="1">
        <v>2</v>
      </c>
      <c r="L52" s="1"/>
      <c r="M52" s="1" t="s">
        <v>1180</v>
      </c>
      <c r="N52" s="1" t="s">
        <v>1181</v>
      </c>
      <c r="O52" s="1">
        <v>1</v>
      </c>
      <c r="P52" s="1"/>
      <c r="Q52" s="1"/>
      <c r="R52" s="1">
        <v>0</v>
      </c>
      <c r="S52" s="1"/>
      <c r="T52" s="1"/>
      <c r="U52" s="5">
        <v>0</v>
      </c>
    </row>
    <row r="53" spans="9:21" x14ac:dyDescent="0.25">
      <c r="I53" s="4"/>
      <c r="J53" s="1">
        <v>104</v>
      </c>
      <c r="K53" s="1">
        <v>2</v>
      </c>
      <c r="L53" s="1"/>
      <c r="M53" s="1" t="s">
        <v>1182</v>
      </c>
      <c r="N53" s="1" t="s">
        <v>1183</v>
      </c>
      <c r="O53" s="1">
        <v>1</v>
      </c>
      <c r="P53" s="1"/>
      <c r="Q53" s="1"/>
      <c r="R53" s="1">
        <v>0</v>
      </c>
      <c r="S53" s="1"/>
      <c r="T53" s="1"/>
      <c r="U53" s="5">
        <v>0</v>
      </c>
    </row>
    <row r="54" spans="9:21" x14ac:dyDescent="0.25">
      <c r="I54" s="4"/>
      <c r="J54" s="1">
        <v>104</v>
      </c>
      <c r="K54" s="1">
        <v>2</v>
      </c>
      <c r="L54" s="1"/>
      <c r="M54" s="1" t="s">
        <v>1184</v>
      </c>
      <c r="N54" s="1" t="s">
        <v>1185</v>
      </c>
      <c r="O54" s="1">
        <v>1</v>
      </c>
      <c r="P54" s="1"/>
      <c r="Q54" s="1"/>
      <c r="R54" s="1">
        <v>0</v>
      </c>
      <c r="S54" s="1"/>
      <c r="T54" s="1"/>
      <c r="U54" s="5">
        <v>0</v>
      </c>
    </row>
    <row r="55" spans="9:21" x14ac:dyDescent="0.25">
      <c r="I55" s="4"/>
      <c r="J55" s="1">
        <v>104</v>
      </c>
      <c r="K55" s="1">
        <v>2</v>
      </c>
      <c r="L55" s="1"/>
      <c r="M55" s="1" t="s">
        <v>1186</v>
      </c>
      <c r="N55" s="1" t="s">
        <v>770</v>
      </c>
      <c r="O55" s="1">
        <v>1</v>
      </c>
      <c r="P55" s="1"/>
      <c r="Q55" s="1"/>
      <c r="R55" s="1">
        <v>0</v>
      </c>
      <c r="S55" s="1"/>
      <c r="T55" s="1"/>
      <c r="U55" s="5">
        <v>0</v>
      </c>
    </row>
    <row r="56" spans="9:21" x14ac:dyDescent="0.25">
      <c r="I56" s="4"/>
      <c r="J56" s="1">
        <v>104</v>
      </c>
      <c r="K56" s="1">
        <v>2</v>
      </c>
      <c r="L56" s="1"/>
      <c r="M56" s="1" t="s">
        <v>1187</v>
      </c>
      <c r="N56" s="1" t="s">
        <v>1</v>
      </c>
      <c r="O56" s="1">
        <v>1</v>
      </c>
      <c r="P56" s="1"/>
      <c r="Q56" s="1"/>
      <c r="R56" s="1">
        <v>0</v>
      </c>
      <c r="S56" s="1"/>
      <c r="T56" s="1"/>
      <c r="U56" s="5">
        <v>0</v>
      </c>
    </row>
    <row r="57" spans="9:21" x14ac:dyDescent="0.25">
      <c r="I57" s="4"/>
      <c r="J57" s="1">
        <v>104</v>
      </c>
      <c r="K57" s="1">
        <v>2</v>
      </c>
      <c r="L57" s="1"/>
      <c r="M57" s="1" t="s">
        <v>1188</v>
      </c>
      <c r="N57" s="1" t="s">
        <v>1189</v>
      </c>
      <c r="O57" s="1">
        <v>1</v>
      </c>
      <c r="P57" s="1"/>
      <c r="Q57" s="1"/>
      <c r="R57" s="1">
        <v>0</v>
      </c>
      <c r="S57" s="1"/>
      <c r="T57" s="1"/>
      <c r="U57" s="5">
        <v>0</v>
      </c>
    </row>
    <row r="58" spans="9:21" x14ac:dyDescent="0.25">
      <c r="I58" s="4"/>
      <c r="J58" s="1">
        <v>104</v>
      </c>
      <c r="K58" s="1">
        <v>2</v>
      </c>
      <c r="L58" s="1"/>
      <c r="M58" s="1" t="s">
        <v>588</v>
      </c>
      <c r="N58" s="1" t="s">
        <v>589</v>
      </c>
      <c r="O58" s="1">
        <v>1</v>
      </c>
      <c r="P58" s="1"/>
      <c r="Q58" s="1"/>
      <c r="R58" s="1">
        <v>0</v>
      </c>
      <c r="S58" s="1"/>
      <c r="T58" s="1"/>
      <c r="U58" s="5">
        <v>0</v>
      </c>
    </row>
    <row r="59" spans="9:21" x14ac:dyDescent="0.25">
      <c r="I59" s="4"/>
      <c r="J59" s="1">
        <v>104</v>
      </c>
      <c r="K59" s="1">
        <v>2</v>
      </c>
      <c r="L59" s="1"/>
      <c r="M59" s="1" t="s">
        <v>60</v>
      </c>
      <c r="N59" s="1" t="s">
        <v>1190</v>
      </c>
      <c r="O59" s="1">
        <v>2</v>
      </c>
      <c r="P59" s="1"/>
      <c r="Q59" s="1"/>
      <c r="R59" s="1">
        <v>0</v>
      </c>
      <c r="S59" s="1"/>
      <c r="T59" s="1"/>
      <c r="U59" s="5">
        <v>0</v>
      </c>
    </row>
    <row r="60" spans="9:21" x14ac:dyDescent="0.25">
      <c r="I60" s="4"/>
      <c r="J60" s="1">
        <v>104</v>
      </c>
      <c r="K60" s="1">
        <v>2</v>
      </c>
      <c r="L60" s="1"/>
      <c r="M60" s="1" t="s">
        <v>464</v>
      </c>
      <c r="N60" s="1" t="s">
        <v>464</v>
      </c>
      <c r="O60" s="1">
        <v>1</v>
      </c>
      <c r="P60" s="1"/>
      <c r="Q60" s="1"/>
      <c r="R60" s="1">
        <v>0</v>
      </c>
      <c r="S60" s="1"/>
      <c r="T60" s="1"/>
      <c r="U60" s="5">
        <v>0</v>
      </c>
    </row>
    <row r="61" spans="9:21" x14ac:dyDescent="0.25">
      <c r="I61" s="4"/>
      <c r="J61" s="1">
        <v>104</v>
      </c>
      <c r="K61" s="1">
        <v>2</v>
      </c>
      <c r="L61" s="1"/>
      <c r="M61" s="1" t="s">
        <v>1191</v>
      </c>
      <c r="N61" s="1" t="s">
        <v>1192</v>
      </c>
      <c r="O61" s="1">
        <v>1</v>
      </c>
      <c r="P61" s="1"/>
      <c r="Q61" s="1"/>
      <c r="R61" s="1">
        <v>0</v>
      </c>
      <c r="S61" s="1"/>
      <c r="T61" s="1"/>
      <c r="U61" s="5">
        <v>0</v>
      </c>
    </row>
    <row r="62" spans="9:21" x14ac:dyDescent="0.25">
      <c r="I62" s="4"/>
      <c r="J62" s="1">
        <v>104</v>
      </c>
      <c r="K62" s="1">
        <v>2</v>
      </c>
      <c r="L62" s="1"/>
      <c r="M62" s="1" t="s">
        <v>1193</v>
      </c>
      <c r="N62" s="1" t="s">
        <v>1194</v>
      </c>
      <c r="O62" s="1">
        <v>1</v>
      </c>
      <c r="P62" s="1"/>
      <c r="Q62" s="1"/>
      <c r="R62" s="1">
        <v>0</v>
      </c>
      <c r="S62" s="1"/>
      <c r="T62" s="1"/>
      <c r="U62" s="5">
        <v>0</v>
      </c>
    </row>
    <row r="63" spans="9:21" x14ac:dyDescent="0.25">
      <c r="I63" s="4"/>
      <c r="J63" s="1">
        <v>104</v>
      </c>
      <c r="K63" s="1">
        <v>2</v>
      </c>
      <c r="L63" s="1"/>
      <c r="M63" s="1" t="s">
        <v>570</v>
      </c>
      <c r="N63" s="1" t="s">
        <v>570</v>
      </c>
      <c r="O63" s="1">
        <v>1</v>
      </c>
      <c r="P63" s="1"/>
      <c r="Q63" s="1"/>
      <c r="R63" s="1">
        <v>0</v>
      </c>
      <c r="S63" s="1"/>
      <c r="T63" s="1"/>
      <c r="U63" s="5">
        <v>0</v>
      </c>
    </row>
    <row r="64" spans="9:21" x14ac:dyDescent="0.25">
      <c r="I64" s="4"/>
      <c r="J64" s="1">
        <v>104</v>
      </c>
      <c r="K64" s="1">
        <v>2</v>
      </c>
      <c r="L64" s="1"/>
      <c r="M64" s="1" t="s">
        <v>1195</v>
      </c>
      <c r="N64" s="1" t="s">
        <v>1196</v>
      </c>
      <c r="O64" s="1">
        <v>1</v>
      </c>
      <c r="P64" s="1"/>
      <c r="Q64" s="1"/>
      <c r="R64" s="1">
        <v>0</v>
      </c>
      <c r="S64" s="1"/>
      <c r="T64" s="1"/>
      <c r="U64" s="5">
        <v>0</v>
      </c>
    </row>
    <row r="65" spans="9:21" x14ac:dyDescent="0.25">
      <c r="I65" s="4"/>
      <c r="J65" s="1">
        <v>104</v>
      </c>
      <c r="K65" s="1">
        <v>2</v>
      </c>
      <c r="L65" s="1"/>
      <c r="M65" s="1" t="s">
        <v>38</v>
      </c>
      <c r="N65" s="1" t="s">
        <v>39</v>
      </c>
      <c r="O65" s="1">
        <v>1</v>
      </c>
      <c r="P65" s="1"/>
      <c r="Q65" s="1"/>
      <c r="R65" s="1">
        <v>0</v>
      </c>
      <c r="S65" s="1"/>
      <c r="T65" s="1"/>
      <c r="U65" s="5">
        <v>0</v>
      </c>
    </row>
    <row r="66" spans="9:21" x14ac:dyDescent="0.25">
      <c r="I66" s="4"/>
      <c r="J66" s="1">
        <v>104</v>
      </c>
      <c r="K66" s="1">
        <v>2</v>
      </c>
      <c r="L66" s="1"/>
      <c r="M66" s="1" t="s">
        <v>1197</v>
      </c>
      <c r="N66" s="1" t="s">
        <v>1198</v>
      </c>
      <c r="O66" s="1">
        <v>1</v>
      </c>
      <c r="P66" s="1"/>
      <c r="Q66" s="1"/>
      <c r="R66" s="1">
        <v>0</v>
      </c>
      <c r="S66" s="1"/>
      <c r="T66" s="1"/>
      <c r="U66" s="5">
        <v>0</v>
      </c>
    </row>
    <row r="67" spans="9:21" x14ac:dyDescent="0.25">
      <c r="I67" s="4" t="s">
        <v>42</v>
      </c>
      <c r="J67" s="1">
        <v>19</v>
      </c>
      <c r="K67" s="1">
        <v>209</v>
      </c>
      <c r="L67" s="1"/>
      <c r="M67" s="1" t="s">
        <v>1199</v>
      </c>
      <c r="N67" s="1" t="s">
        <v>1200</v>
      </c>
      <c r="O67" s="1">
        <v>1</v>
      </c>
      <c r="P67" s="1" t="s">
        <v>110</v>
      </c>
      <c r="Q67" s="1" t="s">
        <v>111</v>
      </c>
      <c r="R67" s="1">
        <v>17</v>
      </c>
      <c r="S67" s="1"/>
      <c r="T67" s="1"/>
      <c r="U67" s="5">
        <v>0</v>
      </c>
    </row>
    <row r="68" spans="9:21" x14ac:dyDescent="0.25">
      <c r="I68" s="4"/>
      <c r="J68" s="1">
        <v>19</v>
      </c>
      <c r="K68" s="1">
        <v>209</v>
      </c>
      <c r="L68" s="1"/>
      <c r="M68" s="1" t="s">
        <v>80</v>
      </c>
      <c r="N68" s="1" t="s">
        <v>1201</v>
      </c>
      <c r="O68" s="1">
        <v>17</v>
      </c>
      <c r="P68" s="1" t="s">
        <v>1204</v>
      </c>
      <c r="Q68" s="1" t="s">
        <v>1205</v>
      </c>
      <c r="R68" s="1">
        <v>1</v>
      </c>
      <c r="S68" s="1"/>
      <c r="T68" s="1"/>
      <c r="U68" s="5">
        <v>0</v>
      </c>
    </row>
    <row r="69" spans="9:21" x14ac:dyDescent="0.25">
      <c r="I69" s="4"/>
      <c r="J69" s="1">
        <v>19</v>
      </c>
      <c r="K69" s="1">
        <v>209</v>
      </c>
      <c r="L69" s="1"/>
      <c r="M69" s="1" t="s">
        <v>1202</v>
      </c>
      <c r="N69" s="1" t="s">
        <v>1203</v>
      </c>
      <c r="O69" s="1">
        <v>1</v>
      </c>
      <c r="P69" s="1" t="s">
        <v>207</v>
      </c>
      <c r="Q69" s="1" t="s">
        <v>1206</v>
      </c>
      <c r="R69" s="1">
        <v>2</v>
      </c>
      <c r="S69" s="1"/>
      <c r="T69" s="1"/>
      <c r="U69" s="5">
        <v>0</v>
      </c>
    </row>
    <row r="70" spans="9:21" x14ac:dyDescent="0.25">
      <c r="I70" s="4"/>
      <c r="J70" s="1">
        <v>19</v>
      </c>
      <c r="K70" s="1">
        <v>209</v>
      </c>
      <c r="L70" s="1"/>
      <c r="M70" s="1"/>
      <c r="N70" s="1"/>
      <c r="O70" s="1">
        <v>0</v>
      </c>
      <c r="P70" s="1" t="s">
        <v>207</v>
      </c>
      <c r="Q70" s="1" t="s">
        <v>1207</v>
      </c>
      <c r="R70" s="1">
        <v>1</v>
      </c>
      <c r="S70" s="1"/>
      <c r="T70" s="1"/>
      <c r="U70" s="5">
        <v>0</v>
      </c>
    </row>
    <row r="71" spans="9:21" x14ac:dyDescent="0.25">
      <c r="I71" s="4"/>
      <c r="J71" s="1">
        <v>19</v>
      </c>
      <c r="K71" s="1">
        <v>209</v>
      </c>
      <c r="L71" s="1"/>
      <c r="M71" s="1"/>
      <c r="N71" s="1"/>
      <c r="O71" s="1">
        <v>0</v>
      </c>
      <c r="P71" s="1" t="s">
        <v>1208</v>
      </c>
      <c r="Q71" s="1" t="s">
        <v>1208</v>
      </c>
      <c r="R71" s="1">
        <v>2</v>
      </c>
      <c r="S71" s="1"/>
      <c r="T71" s="1"/>
      <c r="U71" s="5">
        <v>0</v>
      </c>
    </row>
    <row r="72" spans="9:21" x14ac:dyDescent="0.25">
      <c r="I72" s="4"/>
      <c r="J72" s="1">
        <v>19</v>
      </c>
      <c r="K72" s="1">
        <v>209</v>
      </c>
      <c r="L72" s="1"/>
      <c r="M72" s="1"/>
      <c r="N72" s="1"/>
      <c r="O72" s="1">
        <v>0</v>
      </c>
      <c r="P72" s="1" t="s">
        <v>120</v>
      </c>
      <c r="Q72" s="1" t="s">
        <v>120</v>
      </c>
      <c r="R72" s="1">
        <v>6</v>
      </c>
      <c r="S72" s="1"/>
      <c r="T72" s="1"/>
      <c r="U72" s="5">
        <v>0</v>
      </c>
    </row>
    <row r="73" spans="9:21" x14ac:dyDescent="0.25">
      <c r="I73" s="4"/>
      <c r="J73" s="1">
        <v>19</v>
      </c>
      <c r="K73" s="1">
        <v>209</v>
      </c>
      <c r="L73" s="1"/>
      <c r="M73" s="1"/>
      <c r="N73" s="1"/>
      <c r="O73" s="1">
        <v>0</v>
      </c>
      <c r="P73" s="1" t="s">
        <v>1209</v>
      </c>
      <c r="Q73" s="1" t="s">
        <v>1210</v>
      </c>
      <c r="R73" s="1">
        <v>1</v>
      </c>
      <c r="S73" s="1"/>
      <c r="T73" s="1"/>
      <c r="U73" s="5">
        <v>0</v>
      </c>
    </row>
    <row r="74" spans="9:21" x14ac:dyDescent="0.25">
      <c r="I74" s="4"/>
      <c r="J74" s="1">
        <v>19</v>
      </c>
      <c r="K74" s="1">
        <v>209</v>
      </c>
      <c r="L74" s="1"/>
      <c r="M74" s="1"/>
      <c r="N74" s="1"/>
      <c r="O74" s="1">
        <v>0</v>
      </c>
      <c r="P74" s="1" t="s">
        <v>1209</v>
      </c>
      <c r="Q74" s="1" t="s">
        <v>1210</v>
      </c>
      <c r="R74" s="1">
        <v>1</v>
      </c>
      <c r="S74" s="1"/>
      <c r="T74" s="1"/>
      <c r="U74" s="5">
        <v>0</v>
      </c>
    </row>
    <row r="75" spans="9:21" x14ac:dyDescent="0.25">
      <c r="I75" s="4"/>
      <c r="J75" s="1">
        <v>19</v>
      </c>
      <c r="K75" s="1">
        <v>209</v>
      </c>
      <c r="L75" s="1"/>
      <c r="M75" s="1"/>
      <c r="N75" s="1"/>
      <c r="O75" s="1">
        <v>0</v>
      </c>
      <c r="P75" s="1" t="s">
        <v>1211</v>
      </c>
      <c r="Q75" s="1" t="s">
        <v>1211</v>
      </c>
      <c r="R75" s="1">
        <v>1</v>
      </c>
      <c r="S75" s="1"/>
      <c r="T75" s="1"/>
      <c r="U75" s="5">
        <v>0</v>
      </c>
    </row>
    <row r="76" spans="9:21" x14ac:dyDescent="0.25">
      <c r="I76" s="4"/>
      <c r="J76" s="1">
        <v>19</v>
      </c>
      <c r="K76" s="1">
        <v>209</v>
      </c>
      <c r="L76" s="1"/>
      <c r="M76" s="1"/>
      <c r="N76" s="1"/>
      <c r="O76" s="1">
        <v>0</v>
      </c>
      <c r="P76" s="1" t="s">
        <v>1212</v>
      </c>
      <c r="Q76" s="1" t="s">
        <v>1213</v>
      </c>
      <c r="R76" s="1">
        <v>1</v>
      </c>
      <c r="S76" s="1"/>
      <c r="T76" s="1"/>
      <c r="U76" s="5">
        <v>0</v>
      </c>
    </row>
    <row r="77" spans="9:21" x14ac:dyDescent="0.25">
      <c r="I77" s="4"/>
      <c r="J77" s="1">
        <v>19</v>
      </c>
      <c r="K77" s="1">
        <v>209</v>
      </c>
      <c r="L77" s="1"/>
      <c r="M77" s="1"/>
      <c r="N77" s="1"/>
      <c r="O77" s="1">
        <v>0</v>
      </c>
      <c r="P77" s="1" t="s">
        <v>1214</v>
      </c>
      <c r="Q77" s="1" t="s">
        <v>1215</v>
      </c>
      <c r="R77" s="1">
        <v>1</v>
      </c>
      <c r="S77" s="1"/>
      <c r="T77" s="1"/>
      <c r="U77" s="5">
        <v>0</v>
      </c>
    </row>
    <row r="78" spans="9:21" x14ac:dyDescent="0.25">
      <c r="I78" s="4"/>
      <c r="J78" s="1">
        <v>19</v>
      </c>
      <c r="K78" s="1">
        <v>209</v>
      </c>
      <c r="L78" s="1"/>
      <c r="M78" s="1"/>
      <c r="N78" s="1"/>
      <c r="O78" s="1">
        <v>0</v>
      </c>
      <c r="P78" s="1" t="s">
        <v>1214</v>
      </c>
      <c r="Q78" s="1" t="s">
        <v>1215</v>
      </c>
      <c r="R78" s="1">
        <v>1</v>
      </c>
      <c r="S78" s="1"/>
      <c r="T78" s="1"/>
      <c r="U78" s="5">
        <v>0</v>
      </c>
    </row>
    <row r="79" spans="9:21" x14ac:dyDescent="0.25">
      <c r="I79" s="4"/>
      <c r="J79" s="1">
        <v>19</v>
      </c>
      <c r="K79" s="1">
        <v>209</v>
      </c>
      <c r="L79" s="1"/>
      <c r="M79" s="1"/>
      <c r="N79" s="1"/>
      <c r="O79" s="1">
        <v>0</v>
      </c>
      <c r="P79" s="1" t="s">
        <v>1216</v>
      </c>
      <c r="Q79" s="1" t="s">
        <v>1217</v>
      </c>
      <c r="R79" s="1">
        <v>1</v>
      </c>
      <c r="S79" s="1"/>
      <c r="T79" s="1"/>
      <c r="U79" s="5">
        <v>0</v>
      </c>
    </row>
    <row r="80" spans="9:21" x14ac:dyDescent="0.25">
      <c r="I80" s="4"/>
      <c r="J80" s="1">
        <v>19</v>
      </c>
      <c r="K80" s="1">
        <v>209</v>
      </c>
      <c r="L80" s="1"/>
      <c r="M80" s="1"/>
      <c r="N80" s="1"/>
      <c r="O80" s="1">
        <v>0</v>
      </c>
      <c r="P80" s="1" t="s">
        <v>1216</v>
      </c>
      <c r="Q80" s="1" t="s">
        <v>1218</v>
      </c>
      <c r="R80" s="1">
        <v>5</v>
      </c>
      <c r="S80" s="1"/>
      <c r="T80" s="1"/>
      <c r="U80" s="5">
        <v>0</v>
      </c>
    </row>
    <row r="81" spans="9:21" x14ac:dyDescent="0.25">
      <c r="I81" s="4"/>
      <c r="J81" s="1">
        <v>19</v>
      </c>
      <c r="K81" s="1">
        <v>209</v>
      </c>
      <c r="L81" s="1"/>
      <c r="M81" s="1"/>
      <c r="N81" s="1"/>
      <c r="O81" s="1">
        <v>0</v>
      </c>
      <c r="P81" s="1" t="s">
        <v>1219</v>
      </c>
      <c r="Q81" s="1" t="s">
        <v>1220</v>
      </c>
      <c r="R81" s="1">
        <v>1</v>
      </c>
      <c r="S81" s="1"/>
      <c r="T81" s="1"/>
      <c r="U81" s="5">
        <v>0</v>
      </c>
    </row>
    <row r="82" spans="9:21" x14ac:dyDescent="0.25">
      <c r="I82" s="4"/>
      <c r="J82" s="1">
        <v>19</v>
      </c>
      <c r="K82" s="1">
        <v>209</v>
      </c>
      <c r="L82" s="1"/>
      <c r="M82" s="1"/>
      <c r="N82" s="1"/>
      <c r="O82" s="1">
        <v>0</v>
      </c>
      <c r="P82" s="1" t="s">
        <v>1219</v>
      </c>
      <c r="Q82" s="1" t="s">
        <v>1221</v>
      </c>
      <c r="R82" s="1">
        <v>4</v>
      </c>
      <c r="S82" s="1"/>
      <c r="T82" s="1"/>
      <c r="U82" s="5">
        <v>0</v>
      </c>
    </row>
    <row r="83" spans="9:21" x14ac:dyDescent="0.25">
      <c r="I83" s="4"/>
      <c r="J83" s="1">
        <v>19</v>
      </c>
      <c r="K83" s="1">
        <v>209</v>
      </c>
      <c r="L83" s="1"/>
      <c r="M83" s="1"/>
      <c r="N83" s="1"/>
      <c r="O83" s="1">
        <v>0</v>
      </c>
      <c r="P83" s="1" t="s">
        <v>1222</v>
      </c>
      <c r="Q83" s="1" t="s">
        <v>1223</v>
      </c>
      <c r="R83" s="1">
        <v>1</v>
      </c>
      <c r="S83" s="1"/>
      <c r="T83" s="1"/>
      <c r="U83" s="5">
        <v>0</v>
      </c>
    </row>
    <row r="84" spans="9:21" x14ac:dyDescent="0.25">
      <c r="I84" s="4"/>
      <c r="J84" s="1">
        <v>19</v>
      </c>
      <c r="K84" s="1">
        <v>209</v>
      </c>
      <c r="L84" s="1"/>
      <c r="M84" s="1"/>
      <c r="N84" s="1"/>
      <c r="O84" s="1">
        <v>0</v>
      </c>
      <c r="P84" s="1" t="s">
        <v>1222</v>
      </c>
      <c r="Q84" s="1" t="s">
        <v>1223</v>
      </c>
      <c r="R84" s="1">
        <v>1</v>
      </c>
      <c r="S84" s="1"/>
      <c r="T84" s="1"/>
      <c r="U84" s="5">
        <v>0</v>
      </c>
    </row>
    <row r="85" spans="9:21" x14ac:dyDescent="0.25">
      <c r="I85" s="4"/>
      <c r="J85" s="1">
        <v>19</v>
      </c>
      <c r="K85" s="1">
        <v>209</v>
      </c>
      <c r="L85" s="1"/>
      <c r="M85" s="1"/>
      <c r="N85" s="1"/>
      <c r="O85" s="1">
        <v>0</v>
      </c>
      <c r="P85" s="1" t="s">
        <v>410</v>
      </c>
      <c r="Q85" s="1" t="s">
        <v>410</v>
      </c>
      <c r="R85" s="1">
        <v>25</v>
      </c>
      <c r="S85" s="1"/>
      <c r="T85" s="1"/>
      <c r="U85" s="5">
        <v>0</v>
      </c>
    </row>
    <row r="86" spans="9:21" x14ac:dyDescent="0.25">
      <c r="I86" s="4"/>
      <c r="J86" s="1">
        <v>19</v>
      </c>
      <c r="K86" s="1">
        <v>209</v>
      </c>
      <c r="L86" s="1"/>
      <c r="M86" s="1"/>
      <c r="N86" s="1"/>
      <c r="O86" s="1">
        <v>0</v>
      </c>
      <c r="P86" s="1" t="s">
        <v>1148</v>
      </c>
      <c r="Q86" s="1" t="s">
        <v>1149</v>
      </c>
      <c r="R86" s="1">
        <v>1</v>
      </c>
      <c r="S86" s="1"/>
      <c r="T86" s="1"/>
      <c r="U86" s="5">
        <v>0</v>
      </c>
    </row>
    <row r="87" spans="9:21" x14ac:dyDescent="0.25">
      <c r="I87" s="4"/>
      <c r="J87" s="1">
        <v>19</v>
      </c>
      <c r="K87" s="1">
        <v>209</v>
      </c>
      <c r="L87" s="1"/>
      <c r="M87" s="1"/>
      <c r="N87" s="1"/>
      <c r="O87" s="1">
        <v>0</v>
      </c>
      <c r="P87" s="1" t="s">
        <v>1224</v>
      </c>
      <c r="Q87" s="1" t="s">
        <v>1224</v>
      </c>
      <c r="R87" s="1">
        <v>1</v>
      </c>
      <c r="S87" s="1"/>
      <c r="T87" s="1"/>
      <c r="U87" s="5">
        <v>0</v>
      </c>
    </row>
    <row r="88" spans="9:21" x14ac:dyDescent="0.25">
      <c r="I88" s="4"/>
      <c r="J88" s="1">
        <v>19</v>
      </c>
      <c r="K88" s="1">
        <v>209</v>
      </c>
      <c r="L88" s="1"/>
      <c r="M88" s="1"/>
      <c r="N88" s="1"/>
      <c r="O88" s="1">
        <v>0</v>
      </c>
      <c r="P88" s="1" t="s">
        <v>1225</v>
      </c>
      <c r="Q88" s="1" t="s">
        <v>1226</v>
      </c>
      <c r="R88" s="1">
        <v>1</v>
      </c>
      <c r="S88" s="1"/>
      <c r="T88" s="1"/>
      <c r="U88" s="5">
        <v>0</v>
      </c>
    </row>
    <row r="89" spans="9:21" x14ac:dyDescent="0.25">
      <c r="I89" s="4"/>
      <c r="J89" s="1">
        <v>19</v>
      </c>
      <c r="K89" s="1">
        <v>209</v>
      </c>
      <c r="L89" s="1"/>
      <c r="M89" s="1"/>
      <c r="N89" s="1"/>
      <c r="O89" s="1">
        <v>0</v>
      </c>
      <c r="P89" s="1" t="s">
        <v>1227</v>
      </c>
      <c r="Q89" s="1" t="s">
        <v>1227</v>
      </c>
      <c r="R89" s="1">
        <v>2</v>
      </c>
      <c r="S89" s="1"/>
      <c r="T89" s="1"/>
      <c r="U89" s="5">
        <v>0</v>
      </c>
    </row>
    <row r="90" spans="9:21" x14ac:dyDescent="0.25">
      <c r="I90" s="4"/>
      <c r="J90" s="1">
        <v>19</v>
      </c>
      <c r="K90" s="1">
        <v>209</v>
      </c>
      <c r="L90" s="1"/>
      <c r="M90" s="1"/>
      <c r="N90" s="1"/>
      <c r="O90" s="1">
        <v>0</v>
      </c>
      <c r="P90" s="1" t="s">
        <v>1228</v>
      </c>
      <c r="Q90" s="1" t="s">
        <v>1229</v>
      </c>
      <c r="R90" s="1">
        <v>1</v>
      </c>
      <c r="S90" s="1"/>
      <c r="T90" s="1"/>
      <c r="U90" s="5">
        <v>0</v>
      </c>
    </row>
    <row r="91" spans="9:21" x14ac:dyDescent="0.25">
      <c r="I91" s="4"/>
      <c r="J91" s="1">
        <v>19</v>
      </c>
      <c r="K91" s="1">
        <v>209</v>
      </c>
      <c r="L91" s="1"/>
      <c r="M91" s="1"/>
      <c r="N91" s="1"/>
      <c r="O91" s="1">
        <v>0</v>
      </c>
      <c r="P91" s="1" t="s">
        <v>1230</v>
      </c>
      <c r="Q91" s="1" t="s">
        <v>1231</v>
      </c>
      <c r="R91" s="1">
        <v>1</v>
      </c>
      <c r="S91" s="1"/>
      <c r="T91" s="1"/>
      <c r="U91" s="5">
        <v>0</v>
      </c>
    </row>
    <row r="92" spans="9:21" x14ac:dyDescent="0.25">
      <c r="I92" s="4"/>
      <c r="J92" s="1">
        <v>19</v>
      </c>
      <c r="K92" s="1">
        <v>209</v>
      </c>
      <c r="L92" s="1"/>
      <c r="M92" s="1"/>
      <c r="N92" s="1"/>
      <c r="O92" s="1">
        <v>0</v>
      </c>
      <c r="P92" s="1" t="s">
        <v>1232</v>
      </c>
      <c r="Q92" s="1" t="s">
        <v>1233</v>
      </c>
      <c r="R92" s="1">
        <v>1</v>
      </c>
      <c r="S92" s="1"/>
      <c r="T92" s="1"/>
      <c r="U92" s="5">
        <v>0</v>
      </c>
    </row>
    <row r="93" spans="9:21" x14ac:dyDescent="0.25">
      <c r="I93" s="4"/>
      <c r="J93" s="1">
        <v>19</v>
      </c>
      <c r="K93" s="1">
        <v>209</v>
      </c>
      <c r="L93" s="1"/>
      <c r="M93" s="1"/>
      <c r="N93" s="1"/>
      <c r="O93" s="1">
        <v>0</v>
      </c>
      <c r="P93" s="1" t="s">
        <v>1234</v>
      </c>
      <c r="Q93" s="1" t="s">
        <v>1235</v>
      </c>
      <c r="R93" s="1">
        <v>1</v>
      </c>
      <c r="S93" s="1"/>
      <c r="T93" s="1"/>
      <c r="U93" s="5">
        <v>0</v>
      </c>
    </row>
    <row r="94" spans="9:21" x14ac:dyDescent="0.25">
      <c r="I94" s="4"/>
      <c r="J94" s="1">
        <v>19</v>
      </c>
      <c r="K94" s="1">
        <v>209</v>
      </c>
      <c r="L94" s="1"/>
      <c r="M94" s="1"/>
      <c r="N94" s="1"/>
      <c r="O94" s="1">
        <v>0</v>
      </c>
      <c r="P94" s="1" t="s">
        <v>1236</v>
      </c>
      <c r="Q94" s="1" t="s">
        <v>1237</v>
      </c>
      <c r="R94" s="1">
        <v>1</v>
      </c>
      <c r="S94" s="1"/>
      <c r="T94" s="1"/>
      <c r="U94" s="5">
        <v>0</v>
      </c>
    </row>
    <row r="95" spans="9:21" x14ac:dyDescent="0.25">
      <c r="I95" s="4"/>
      <c r="J95" s="1">
        <v>19</v>
      </c>
      <c r="K95" s="1">
        <v>209</v>
      </c>
      <c r="L95" s="1"/>
      <c r="M95" s="1"/>
      <c r="N95" s="1"/>
      <c r="O95" s="1">
        <v>0</v>
      </c>
      <c r="P95" s="1" t="s">
        <v>1236</v>
      </c>
      <c r="Q95" s="1" t="s">
        <v>1237</v>
      </c>
      <c r="R95" s="1">
        <v>1</v>
      </c>
      <c r="S95" s="1"/>
      <c r="T95" s="1"/>
      <c r="U95" s="5">
        <v>0</v>
      </c>
    </row>
    <row r="96" spans="9:21" x14ac:dyDescent="0.25">
      <c r="I96" s="4"/>
      <c r="J96" s="1">
        <v>19</v>
      </c>
      <c r="K96" s="1">
        <v>209</v>
      </c>
      <c r="L96" s="1"/>
      <c r="M96" s="1"/>
      <c r="N96" s="1"/>
      <c r="O96" s="1">
        <v>0</v>
      </c>
      <c r="P96" s="1" t="s">
        <v>372</v>
      </c>
      <c r="Q96" s="1" t="s">
        <v>1238</v>
      </c>
      <c r="R96" s="1">
        <v>2</v>
      </c>
      <c r="S96" s="1"/>
      <c r="T96" s="1"/>
      <c r="U96" s="5">
        <v>0</v>
      </c>
    </row>
    <row r="97" spans="9:21" x14ac:dyDescent="0.25">
      <c r="I97" s="4"/>
      <c r="J97" s="1">
        <v>19</v>
      </c>
      <c r="K97" s="1">
        <v>209</v>
      </c>
      <c r="L97" s="1"/>
      <c r="M97" s="1"/>
      <c r="N97" s="1"/>
      <c r="O97" s="1">
        <v>0</v>
      </c>
      <c r="P97" s="1" t="s">
        <v>1239</v>
      </c>
      <c r="Q97" s="1" t="s">
        <v>1240</v>
      </c>
      <c r="R97" s="1">
        <v>1</v>
      </c>
      <c r="S97" s="1"/>
      <c r="T97" s="1"/>
      <c r="U97" s="5">
        <v>0</v>
      </c>
    </row>
    <row r="98" spans="9:21" x14ac:dyDescent="0.25">
      <c r="I98" s="4"/>
      <c r="J98" s="1">
        <v>19</v>
      </c>
      <c r="K98" s="1">
        <v>209</v>
      </c>
      <c r="L98" s="1"/>
      <c r="M98" s="1"/>
      <c r="N98" s="1"/>
      <c r="O98" s="1">
        <v>0</v>
      </c>
      <c r="P98" s="1" t="s">
        <v>1239</v>
      </c>
      <c r="Q98" s="1" t="s">
        <v>1240</v>
      </c>
      <c r="R98" s="1">
        <v>1</v>
      </c>
      <c r="S98" s="1"/>
      <c r="T98" s="1"/>
      <c r="U98" s="5">
        <v>0</v>
      </c>
    </row>
    <row r="99" spans="9:21" x14ac:dyDescent="0.25">
      <c r="I99" s="4"/>
      <c r="J99" s="1">
        <v>19</v>
      </c>
      <c r="K99" s="1">
        <v>209</v>
      </c>
      <c r="L99" s="1"/>
      <c r="M99" s="1"/>
      <c r="N99" s="1"/>
      <c r="O99" s="1">
        <v>0</v>
      </c>
      <c r="P99" s="1" t="s">
        <v>1241</v>
      </c>
      <c r="Q99" s="1" t="s">
        <v>1242</v>
      </c>
      <c r="R99" s="1">
        <v>1</v>
      </c>
      <c r="S99" s="1"/>
      <c r="T99" s="1"/>
      <c r="U99" s="5">
        <v>0</v>
      </c>
    </row>
    <row r="100" spans="9:21" x14ac:dyDescent="0.25">
      <c r="I100" s="4"/>
      <c r="J100" s="1">
        <v>19</v>
      </c>
      <c r="K100" s="1">
        <v>209</v>
      </c>
      <c r="L100" s="1"/>
      <c r="M100" s="1"/>
      <c r="N100" s="1"/>
      <c r="O100" s="1">
        <v>0</v>
      </c>
      <c r="P100" s="1" t="s">
        <v>1243</v>
      </c>
      <c r="Q100" s="1" t="s">
        <v>1244</v>
      </c>
      <c r="R100" s="1">
        <v>1</v>
      </c>
      <c r="S100" s="1"/>
      <c r="T100" s="1"/>
      <c r="U100" s="5">
        <v>0</v>
      </c>
    </row>
    <row r="101" spans="9:21" x14ac:dyDescent="0.25">
      <c r="I101" s="4"/>
      <c r="J101" s="1">
        <v>19</v>
      </c>
      <c r="K101" s="1">
        <v>209</v>
      </c>
      <c r="L101" s="1"/>
      <c r="M101" s="1"/>
      <c r="N101" s="1"/>
      <c r="O101" s="1">
        <v>0</v>
      </c>
      <c r="P101" s="1" t="s">
        <v>1245</v>
      </c>
      <c r="Q101" s="1" t="s">
        <v>1245</v>
      </c>
      <c r="R101" s="1">
        <v>3</v>
      </c>
      <c r="S101" s="1"/>
      <c r="T101" s="1"/>
      <c r="U101" s="5">
        <v>0</v>
      </c>
    </row>
    <row r="102" spans="9:21" x14ac:dyDescent="0.25">
      <c r="I102" s="4"/>
      <c r="J102" s="1">
        <v>19</v>
      </c>
      <c r="K102" s="1">
        <v>209</v>
      </c>
      <c r="L102" s="1"/>
      <c r="M102" s="1"/>
      <c r="N102" s="1"/>
      <c r="O102" s="1">
        <v>0</v>
      </c>
      <c r="P102" s="1" t="s">
        <v>1245</v>
      </c>
      <c r="Q102" s="1" t="s">
        <v>1245</v>
      </c>
      <c r="R102" s="1">
        <v>3</v>
      </c>
      <c r="S102" s="1"/>
      <c r="T102" s="1"/>
      <c r="U102" s="5">
        <v>0</v>
      </c>
    </row>
    <row r="103" spans="9:21" x14ac:dyDescent="0.25">
      <c r="I103" s="4"/>
      <c r="J103" s="1">
        <v>19</v>
      </c>
      <c r="K103" s="1">
        <v>209</v>
      </c>
      <c r="L103" s="1"/>
      <c r="M103" s="1"/>
      <c r="N103" s="1"/>
      <c r="O103" s="1">
        <v>0</v>
      </c>
      <c r="P103" s="1" t="s">
        <v>1246</v>
      </c>
      <c r="Q103" s="1" t="s">
        <v>1246</v>
      </c>
      <c r="R103" s="1">
        <v>1</v>
      </c>
      <c r="S103" s="1"/>
      <c r="T103" s="1"/>
      <c r="U103" s="5">
        <v>0</v>
      </c>
    </row>
    <row r="104" spans="9:21" x14ac:dyDescent="0.25">
      <c r="I104" s="4"/>
      <c r="J104" s="1">
        <v>19</v>
      </c>
      <c r="K104" s="1">
        <v>209</v>
      </c>
      <c r="L104" s="1"/>
      <c r="M104" s="1"/>
      <c r="N104" s="1"/>
      <c r="O104" s="1">
        <v>0</v>
      </c>
      <c r="P104" s="1" t="s">
        <v>1247</v>
      </c>
      <c r="Q104" s="1" t="s">
        <v>1247</v>
      </c>
      <c r="R104" s="1">
        <v>1</v>
      </c>
      <c r="S104" s="1"/>
      <c r="T104" s="1"/>
      <c r="U104" s="5">
        <v>0</v>
      </c>
    </row>
    <row r="105" spans="9:21" x14ac:dyDescent="0.25">
      <c r="I105" s="4"/>
      <c r="J105" s="1">
        <v>19</v>
      </c>
      <c r="K105" s="1">
        <v>209</v>
      </c>
      <c r="L105" s="1"/>
      <c r="M105" s="1"/>
      <c r="N105" s="1"/>
      <c r="O105" s="1">
        <v>0</v>
      </c>
      <c r="P105" s="1" t="s">
        <v>1248</v>
      </c>
      <c r="Q105" s="1" t="s">
        <v>1248</v>
      </c>
      <c r="R105" s="1">
        <v>3</v>
      </c>
      <c r="S105" s="1"/>
      <c r="T105" s="1"/>
      <c r="U105" s="5">
        <v>0</v>
      </c>
    </row>
    <row r="106" spans="9:21" x14ac:dyDescent="0.25">
      <c r="I106" s="4"/>
      <c r="J106" s="1">
        <v>19</v>
      </c>
      <c r="K106" s="1">
        <v>209</v>
      </c>
      <c r="L106" s="1"/>
      <c r="M106" s="1"/>
      <c r="N106" s="1"/>
      <c r="O106" s="1">
        <v>0</v>
      </c>
      <c r="P106" s="1" t="s">
        <v>1249</v>
      </c>
      <c r="Q106" s="1" t="s">
        <v>1250</v>
      </c>
      <c r="R106" s="1">
        <v>1</v>
      </c>
      <c r="S106" s="1"/>
      <c r="T106" s="1"/>
      <c r="U106" s="5">
        <v>0</v>
      </c>
    </row>
    <row r="107" spans="9:21" x14ac:dyDescent="0.25">
      <c r="I107" s="4"/>
      <c r="J107" s="1">
        <v>19</v>
      </c>
      <c r="K107" s="1">
        <v>209</v>
      </c>
      <c r="L107" s="1"/>
      <c r="M107" s="1"/>
      <c r="N107" s="1"/>
      <c r="O107" s="1">
        <v>0</v>
      </c>
      <c r="P107" s="1" t="s">
        <v>223</v>
      </c>
      <c r="Q107" s="1" t="s">
        <v>223</v>
      </c>
      <c r="R107" s="1">
        <v>7</v>
      </c>
      <c r="S107" s="1"/>
      <c r="T107" s="1"/>
      <c r="U107" s="5">
        <v>0</v>
      </c>
    </row>
    <row r="108" spans="9:21" x14ac:dyDescent="0.25">
      <c r="I108" s="4"/>
      <c r="J108" s="1">
        <v>19</v>
      </c>
      <c r="K108" s="1">
        <v>209</v>
      </c>
      <c r="L108" s="1"/>
      <c r="M108" s="1"/>
      <c r="N108" s="1"/>
      <c r="O108" s="1">
        <v>0</v>
      </c>
      <c r="P108" s="1" t="s">
        <v>223</v>
      </c>
      <c r="Q108" s="1" t="s">
        <v>437</v>
      </c>
      <c r="R108" s="1">
        <v>1</v>
      </c>
      <c r="S108" s="1"/>
      <c r="T108" s="1"/>
      <c r="U108" s="5">
        <v>0</v>
      </c>
    </row>
    <row r="109" spans="9:21" x14ac:dyDescent="0.25">
      <c r="I109" s="4"/>
      <c r="J109" s="1">
        <v>19</v>
      </c>
      <c r="K109" s="1">
        <v>209</v>
      </c>
      <c r="L109" s="1"/>
      <c r="M109" s="1"/>
      <c r="N109" s="1"/>
      <c r="O109" s="1">
        <v>0</v>
      </c>
      <c r="P109" s="1" t="s">
        <v>1251</v>
      </c>
      <c r="Q109" s="1" t="s">
        <v>1252</v>
      </c>
      <c r="R109" s="1">
        <v>2</v>
      </c>
      <c r="S109" s="1"/>
      <c r="T109" s="1"/>
      <c r="U109" s="5">
        <v>0</v>
      </c>
    </row>
    <row r="110" spans="9:21" x14ac:dyDescent="0.25">
      <c r="I110" s="4"/>
      <c r="J110" s="1">
        <v>19</v>
      </c>
      <c r="K110" s="1">
        <v>209</v>
      </c>
      <c r="L110" s="1"/>
      <c r="M110" s="1"/>
      <c r="N110" s="1"/>
      <c r="O110" s="1">
        <v>0</v>
      </c>
      <c r="P110" s="1" t="s">
        <v>1251</v>
      </c>
      <c r="Q110" s="1" t="s">
        <v>1253</v>
      </c>
      <c r="R110" s="1">
        <v>1</v>
      </c>
      <c r="S110" s="1"/>
      <c r="T110" s="1"/>
      <c r="U110" s="5">
        <v>0</v>
      </c>
    </row>
    <row r="111" spans="9:21" x14ac:dyDescent="0.25">
      <c r="I111" s="4"/>
      <c r="J111" s="1">
        <v>19</v>
      </c>
      <c r="K111" s="1">
        <v>209</v>
      </c>
      <c r="L111" s="1"/>
      <c r="M111" s="1"/>
      <c r="N111" s="1"/>
      <c r="O111" s="1">
        <v>0</v>
      </c>
      <c r="P111" s="1" t="s">
        <v>1254</v>
      </c>
      <c r="Q111" s="1" t="s">
        <v>1254</v>
      </c>
      <c r="R111" s="1">
        <v>1</v>
      </c>
      <c r="S111" s="1"/>
      <c r="T111" s="1"/>
      <c r="U111" s="5">
        <v>0</v>
      </c>
    </row>
    <row r="112" spans="9:21" x14ac:dyDescent="0.25">
      <c r="I112" s="4"/>
      <c r="J112" s="1">
        <v>19</v>
      </c>
      <c r="K112" s="1">
        <v>209</v>
      </c>
      <c r="L112" s="1"/>
      <c r="M112" s="1"/>
      <c r="N112" s="1"/>
      <c r="O112" s="1">
        <v>0</v>
      </c>
      <c r="P112" s="1" t="s">
        <v>1255</v>
      </c>
      <c r="Q112" s="1" t="s">
        <v>1256</v>
      </c>
      <c r="R112" s="1">
        <v>1</v>
      </c>
      <c r="S112" s="1"/>
      <c r="T112" s="1"/>
      <c r="U112" s="5">
        <v>0</v>
      </c>
    </row>
    <row r="113" spans="9:21" x14ac:dyDescent="0.25">
      <c r="I113" s="4"/>
      <c r="J113" s="1">
        <v>19</v>
      </c>
      <c r="K113" s="1">
        <v>209</v>
      </c>
      <c r="L113" s="1"/>
      <c r="M113" s="1"/>
      <c r="N113" s="1"/>
      <c r="O113" s="1">
        <v>0</v>
      </c>
      <c r="P113" s="1" t="s">
        <v>1255</v>
      </c>
      <c r="Q113" s="1" t="s">
        <v>1257</v>
      </c>
      <c r="R113" s="1">
        <v>2</v>
      </c>
      <c r="S113" s="1"/>
      <c r="T113" s="1"/>
      <c r="U113" s="5">
        <v>0</v>
      </c>
    </row>
    <row r="114" spans="9:21" x14ac:dyDescent="0.25">
      <c r="I114" s="4"/>
      <c r="J114" s="1">
        <v>19</v>
      </c>
      <c r="K114" s="1">
        <v>209</v>
      </c>
      <c r="L114" s="1"/>
      <c r="M114" s="1"/>
      <c r="N114" s="1"/>
      <c r="O114" s="1">
        <v>0</v>
      </c>
      <c r="P114" s="1" t="s">
        <v>1258</v>
      </c>
      <c r="Q114" s="1" t="s">
        <v>1259</v>
      </c>
      <c r="R114" s="1">
        <v>1</v>
      </c>
      <c r="S114" s="1"/>
      <c r="T114" s="1"/>
      <c r="U114" s="5">
        <v>0</v>
      </c>
    </row>
    <row r="115" spans="9:21" x14ac:dyDescent="0.25">
      <c r="I115" s="4"/>
      <c r="J115" s="1">
        <v>19</v>
      </c>
      <c r="K115" s="1">
        <v>209</v>
      </c>
      <c r="L115" s="1"/>
      <c r="M115" s="1"/>
      <c r="N115" s="1"/>
      <c r="O115" s="1">
        <v>0</v>
      </c>
      <c r="P115" s="1" t="s">
        <v>1258</v>
      </c>
      <c r="Q115" s="1" t="s">
        <v>1260</v>
      </c>
      <c r="R115" s="1">
        <v>1</v>
      </c>
      <c r="S115" s="1"/>
      <c r="T115" s="1"/>
      <c r="U115" s="5">
        <v>0</v>
      </c>
    </row>
    <row r="116" spans="9:21" x14ac:dyDescent="0.25">
      <c r="I116" s="4"/>
      <c r="J116" s="1">
        <v>19</v>
      </c>
      <c r="K116" s="1">
        <v>209</v>
      </c>
      <c r="L116" s="1"/>
      <c r="M116" s="1"/>
      <c r="N116" s="1"/>
      <c r="O116" s="1">
        <v>0</v>
      </c>
      <c r="P116" s="1" t="s">
        <v>1261</v>
      </c>
      <c r="Q116" s="1" t="s">
        <v>1262</v>
      </c>
      <c r="R116" s="1">
        <v>1</v>
      </c>
      <c r="S116" s="1"/>
      <c r="T116" s="1"/>
      <c r="U116" s="5">
        <v>0</v>
      </c>
    </row>
    <row r="117" spans="9:21" x14ac:dyDescent="0.25">
      <c r="I117" s="4"/>
      <c r="J117" s="1">
        <v>19</v>
      </c>
      <c r="K117" s="1">
        <v>209</v>
      </c>
      <c r="L117" s="1"/>
      <c r="M117" s="1"/>
      <c r="N117" s="1"/>
      <c r="O117" s="1">
        <v>0</v>
      </c>
      <c r="P117" s="1" t="s">
        <v>1263</v>
      </c>
      <c r="Q117" s="1" t="s">
        <v>1264</v>
      </c>
      <c r="R117" s="1">
        <v>1</v>
      </c>
      <c r="S117" s="1"/>
      <c r="T117" s="1"/>
      <c r="U117" s="5">
        <v>0</v>
      </c>
    </row>
    <row r="118" spans="9:21" x14ac:dyDescent="0.25">
      <c r="I118" s="4"/>
      <c r="J118" s="1">
        <v>19</v>
      </c>
      <c r="K118" s="1">
        <v>209</v>
      </c>
      <c r="L118" s="1"/>
      <c r="M118" s="1"/>
      <c r="N118" s="1"/>
      <c r="O118" s="1">
        <v>0</v>
      </c>
      <c r="P118" s="1" t="s">
        <v>42</v>
      </c>
      <c r="Q118" s="1" t="s">
        <v>42</v>
      </c>
      <c r="R118" s="1">
        <v>6</v>
      </c>
      <c r="S118" s="1"/>
      <c r="T118" s="1"/>
      <c r="U118" s="5">
        <v>0</v>
      </c>
    </row>
    <row r="119" spans="9:21" x14ac:dyDescent="0.25">
      <c r="I119" s="4"/>
      <c r="J119" s="1">
        <v>19</v>
      </c>
      <c r="K119" s="1">
        <v>209</v>
      </c>
      <c r="L119" s="1"/>
      <c r="M119" s="1"/>
      <c r="N119" s="1"/>
      <c r="O119" s="1">
        <v>0</v>
      </c>
      <c r="P119" s="1" t="s">
        <v>1265</v>
      </c>
      <c r="Q119" s="1" t="s">
        <v>1266</v>
      </c>
      <c r="R119" s="1">
        <v>2</v>
      </c>
      <c r="S119" s="1"/>
      <c r="T119" s="1"/>
      <c r="U119" s="5">
        <v>0</v>
      </c>
    </row>
    <row r="120" spans="9:21" x14ac:dyDescent="0.25">
      <c r="I120" s="4"/>
      <c r="J120" s="1">
        <v>19</v>
      </c>
      <c r="K120" s="1">
        <v>209</v>
      </c>
      <c r="L120" s="1"/>
      <c r="M120" s="1"/>
      <c r="N120" s="1"/>
      <c r="O120" s="1">
        <v>0</v>
      </c>
      <c r="P120" s="1" t="s">
        <v>1267</v>
      </c>
      <c r="Q120" s="1" t="s">
        <v>1268</v>
      </c>
      <c r="R120" s="1">
        <v>1</v>
      </c>
      <c r="S120" s="1"/>
      <c r="T120" s="1"/>
      <c r="U120" s="5">
        <v>0</v>
      </c>
    </row>
    <row r="121" spans="9:21" x14ac:dyDescent="0.25">
      <c r="I121" s="4"/>
      <c r="J121" s="1">
        <v>19</v>
      </c>
      <c r="K121" s="1">
        <v>209</v>
      </c>
      <c r="L121" s="1"/>
      <c r="M121" s="1"/>
      <c r="N121" s="1"/>
      <c r="O121" s="1">
        <v>0</v>
      </c>
      <c r="P121" s="1" t="s">
        <v>50</v>
      </c>
      <c r="Q121" s="1" t="s">
        <v>1164</v>
      </c>
      <c r="R121" s="1">
        <v>1</v>
      </c>
      <c r="S121" s="1"/>
      <c r="T121" s="1"/>
      <c r="U121" s="5">
        <v>0</v>
      </c>
    </row>
    <row r="122" spans="9:21" x14ac:dyDescent="0.25">
      <c r="I122" s="4"/>
      <c r="J122" s="1">
        <v>19</v>
      </c>
      <c r="K122" s="1">
        <v>209</v>
      </c>
      <c r="L122" s="1"/>
      <c r="M122" s="1"/>
      <c r="N122" s="1"/>
      <c r="O122" s="1">
        <v>0</v>
      </c>
      <c r="P122" s="1" t="s">
        <v>1269</v>
      </c>
      <c r="Q122" s="1" t="s">
        <v>1270</v>
      </c>
      <c r="R122" s="1">
        <v>1</v>
      </c>
      <c r="S122" s="1"/>
      <c r="T122" s="1"/>
      <c r="U122" s="5">
        <v>0</v>
      </c>
    </row>
    <row r="123" spans="9:21" x14ac:dyDescent="0.25">
      <c r="I123" s="4"/>
      <c r="J123" s="1">
        <v>19</v>
      </c>
      <c r="K123" s="1">
        <v>209</v>
      </c>
      <c r="L123" s="1"/>
      <c r="M123" s="1"/>
      <c r="N123" s="1"/>
      <c r="O123" s="1">
        <v>0</v>
      </c>
      <c r="P123" s="1" t="s">
        <v>1271</v>
      </c>
      <c r="Q123" s="1" t="s">
        <v>1272</v>
      </c>
      <c r="R123" s="1">
        <v>2</v>
      </c>
      <c r="S123" s="1"/>
      <c r="T123" s="1"/>
      <c r="U123" s="5">
        <v>0</v>
      </c>
    </row>
    <row r="124" spans="9:21" x14ac:dyDescent="0.25">
      <c r="I124" s="4"/>
      <c r="J124" s="1">
        <v>19</v>
      </c>
      <c r="K124" s="1">
        <v>209</v>
      </c>
      <c r="L124" s="1"/>
      <c r="M124" s="1"/>
      <c r="N124" s="1"/>
      <c r="O124" s="1">
        <v>0</v>
      </c>
      <c r="P124" s="1" t="s">
        <v>134</v>
      </c>
      <c r="Q124" s="1" t="s">
        <v>134</v>
      </c>
      <c r="R124" s="1">
        <v>3</v>
      </c>
      <c r="S124" s="1"/>
      <c r="T124" s="1"/>
      <c r="U124" s="5">
        <v>0</v>
      </c>
    </row>
    <row r="125" spans="9:21" x14ac:dyDescent="0.25">
      <c r="I125" s="4"/>
      <c r="J125" s="1">
        <v>19</v>
      </c>
      <c r="K125" s="1">
        <v>209</v>
      </c>
      <c r="L125" s="1"/>
      <c r="M125" s="1"/>
      <c r="N125" s="1"/>
      <c r="O125" s="1">
        <v>0</v>
      </c>
      <c r="P125" s="1" t="s">
        <v>114</v>
      </c>
      <c r="Q125" s="1" t="s">
        <v>115</v>
      </c>
      <c r="R125" s="1">
        <v>2</v>
      </c>
      <c r="S125" s="1"/>
      <c r="T125" s="1"/>
      <c r="U125" s="5">
        <v>0</v>
      </c>
    </row>
    <row r="126" spans="9:21" x14ac:dyDescent="0.25">
      <c r="I126" s="4"/>
      <c r="J126" s="1">
        <v>19</v>
      </c>
      <c r="K126" s="1">
        <v>209</v>
      </c>
      <c r="L126" s="1"/>
      <c r="M126" s="1"/>
      <c r="N126" s="1"/>
      <c r="O126" s="1">
        <v>0</v>
      </c>
      <c r="P126" s="1" t="s">
        <v>1273</v>
      </c>
      <c r="Q126" s="1" t="s">
        <v>1274</v>
      </c>
      <c r="R126" s="1">
        <v>1</v>
      </c>
      <c r="S126" s="1"/>
      <c r="T126" s="1"/>
      <c r="U126" s="5">
        <v>0</v>
      </c>
    </row>
    <row r="127" spans="9:21" x14ac:dyDescent="0.25">
      <c r="I127" s="4"/>
      <c r="J127" s="1">
        <v>19</v>
      </c>
      <c r="K127" s="1">
        <v>209</v>
      </c>
      <c r="L127" s="1"/>
      <c r="M127" s="1"/>
      <c r="N127" s="1"/>
      <c r="O127" s="1">
        <v>0</v>
      </c>
      <c r="P127" s="1" t="s">
        <v>1275</v>
      </c>
      <c r="Q127" s="1" t="s">
        <v>1276</v>
      </c>
      <c r="R127" s="1">
        <v>1</v>
      </c>
      <c r="S127" s="1"/>
      <c r="T127" s="1"/>
      <c r="U127" s="5">
        <v>0</v>
      </c>
    </row>
    <row r="128" spans="9:21" x14ac:dyDescent="0.25">
      <c r="I128" s="4"/>
      <c r="J128" s="1">
        <v>19</v>
      </c>
      <c r="K128" s="1">
        <v>209</v>
      </c>
      <c r="L128" s="1"/>
      <c r="M128" s="1"/>
      <c r="N128" s="1"/>
      <c r="O128" s="1">
        <v>0</v>
      </c>
      <c r="P128" s="1" t="s">
        <v>1277</v>
      </c>
      <c r="Q128" s="1" t="s">
        <v>1277</v>
      </c>
      <c r="R128" s="1">
        <v>1</v>
      </c>
      <c r="S128" s="1"/>
      <c r="T128" s="1"/>
      <c r="U128" s="5">
        <v>0</v>
      </c>
    </row>
    <row r="129" spans="9:21" x14ac:dyDescent="0.25">
      <c r="I129" s="4"/>
      <c r="J129" s="1">
        <v>19</v>
      </c>
      <c r="K129" s="1">
        <v>209</v>
      </c>
      <c r="L129" s="1"/>
      <c r="M129" s="1"/>
      <c r="N129" s="1"/>
      <c r="O129" s="1">
        <v>0</v>
      </c>
      <c r="P129" s="1" t="s">
        <v>1278</v>
      </c>
      <c r="Q129" s="1" t="s">
        <v>1279</v>
      </c>
      <c r="R129" s="1">
        <v>1</v>
      </c>
      <c r="S129" s="1"/>
      <c r="T129" s="1"/>
      <c r="U129" s="5">
        <v>0</v>
      </c>
    </row>
    <row r="130" spans="9:21" x14ac:dyDescent="0.25">
      <c r="I130" s="4"/>
      <c r="J130" s="1">
        <v>19</v>
      </c>
      <c r="K130" s="1">
        <v>209</v>
      </c>
      <c r="L130" s="1"/>
      <c r="M130" s="1"/>
      <c r="N130" s="1"/>
      <c r="O130" s="1">
        <v>0</v>
      </c>
      <c r="P130" s="1" t="s">
        <v>1280</v>
      </c>
      <c r="Q130" s="1" t="s">
        <v>1281</v>
      </c>
      <c r="R130" s="1">
        <v>1</v>
      </c>
      <c r="S130" s="1"/>
      <c r="T130" s="1"/>
      <c r="U130" s="5">
        <v>0</v>
      </c>
    </row>
    <row r="131" spans="9:21" x14ac:dyDescent="0.25">
      <c r="I131" s="4"/>
      <c r="J131" s="1">
        <v>19</v>
      </c>
      <c r="K131" s="1">
        <v>209</v>
      </c>
      <c r="L131" s="1"/>
      <c r="M131" s="1"/>
      <c r="N131" s="1"/>
      <c r="O131" s="1">
        <v>0</v>
      </c>
      <c r="P131" s="1" t="s">
        <v>1282</v>
      </c>
      <c r="Q131" s="1" t="s">
        <v>1283</v>
      </c>
      <c r="R131" s="1">
        <v>1</v>
      </c>
      <c r="S131" s="1"/>
      <c r="T131" s="1"/>
      <c r="U131" s="5">
        <v>0</v>
      </c>
    </row>
    <row r="132" spans="9:21" x14ac:dyDescent="0.25">
      <c r="I132" s="4"/>
      <c r="J132" s="1">
        <v>19</v>
      </c>
      <c r="K132" s="1">
        <v>209</v>
      </c>
      <c r="L132" s="1"/>
      <c r="M132" s="1"/>
      <c r="N132" s="1"/>
      <c r="O132" s="1">
        <v>0</v>
      </c>
      <c r="P132" s="1" t="s">
        <v>1284</v>
      </c>
      <c r="Q132" s="1" t="s">
        <v>1285</v>
      </c>
      <c r="R132" s="1">
        <v>1</v>
      </c>
      <c r="S132" s="1"/>
      <c r="T132" s="1"/>
      <c r="U132" s="5">
        <v>0</v>
      </c>
    </row>
    <row r="133" spans="9:21" x14ac:dyDescent="0.25">
      <c r="I133" s="4"/>
      <c r="J133" s="1">
        <v>19</v>
      </c>
      <c r="K133" s="1">
        <v>209</v>
      </c>
      <c r="L133" s="1"/>
      <c r="M133" s="1"/>
      <c r="N133" s="1"/>
      <c r="O133" s="1">
        <v>0</v>
      </c>
      <c r="P133" s="1" t="s">
        <v>1286</v>
      </c>
      <c r="Q133" s="1" t="s">
        <v>1287</v>
      </c>
      <c r="R133" s="1">
        <v>1</v>
      </c>
      <c r="S133" s="1"/>
      <c r="T133" s="1"/>
      <c r="U133" s="5">
        <v>0</v>
      </c>
    </row>
    <row r="134" spans="9:21" x14ac:dyDescent="0.25">
      <c r="I134" s="4"/>
      <c r="J134" s="1">
        <v>19</v>
      </c>
      <c r="K134" s="1">
        <v>209</v>
      </c>
      <c r="L134" s="1"/>
      <c r="M134" s="1"/>
      <c r="N134" s="1"/>
      <c r="O134" s="1">
        <v>0</v>
      </c>
      <c r="P134" s="1" t="s">
        <v>1288</v>
      </c>
      <c r="Q134" s="1" t="s">
        <v>1289</v>
      </c>
      <c r="R134" s="1">
        <v>3</v>
      </c>
      <c r="S134" s="1"/>
      <c r="T134" s="1"/>
      <c r="U134" s="5">
        <v>0</v>
      </c>
    </row>
    <row r="135" spans="9:21" x14ac:dyDescent="0.25">
      <c r="I135" s="4"/>
      <c r="J135" s="1">
        <v>19</v>
      </c>
      <c r="K135" s="1">
        <v>209</v>
      </c>
      <c r="L135" s="1"/>
      <c r="M135" s="1"/>
      <c r="N135" s="1"/>
      <c r="O135" s="1">
        <v>0</v>
      </c>
      <c r="P135" s="1" t="s">
        <v>1290</v>
      </c>
      <c r="Q135" s="1" t="s">
        <v>1291</v>
      </c>
      <c r="R135" s="1">
        <v>1</v>
      </c>
      <c r="S135" s="1"/>
      <c r="T135" s="1"/>
      <c r="U135" s="5">
        <v>0</v>
      </c>
    </row>
    <row r="136" spans="9:21" x14ac:dyDescent="0.25">
      <c r="I136" s="4"/>
      <c r="J136" s="1">
        <v>19</v>
      </c>
      <c r="K136" s="1">
        <v>209</v>
      </c>
      <c r="L136" s="1"/>
      <c r="M136" s="1"/>
      <c r="N136" s="1"/>
      <c r="O136" s="1">
        <v>0</v>
      </c>
      <c r="P136" s="1" t="s">
        <v>1292</v>
      </c>
      <c r="Q136" s="1" t="s">
        <v>1292</v>
      </c>
      <c r="R136" s="1">
        <v>2</v>
      </c>
      <c r="S136" s="1"/>
      <c r="T136" s="1"/>
      <c r="U136" s="5">
        <v>0</v>
      </c>
    </row>
    <row r="137" spans="9:21" x14ac:dyDescent="0.25">
      <c r="I137" s="4"/>
      <c r="J137" s="1">
        <v>19</v>
      </c>
      <c r="K137" s="1">
        <v>209</v>
      </c>
      <c r="L137" s="1"/>
      <c r="M137" s="1"/>
      <c r="N137" s="1"/>
      <c r="O137" s="1">
        <v>0</v>
      </c>
      <c r="P137" s="1" t="s">
        <v>1293</v>
      </c>
      <c r="Q137" s="1" t="s">
        <v>1294</v>
      </c>
      <c r="R137" s="1">
        <v>1</v>
      </c>
      <c r="S137" s="1"/>
      <c r="T137" s="1"/>
      <c r="U137" s="5">
        <v>0</v>
      </c>
    </row>
    <row r="138" spans="9:21" x14ac:dyDescent="0.25">
      <c r="I138" s="4"/>
      <c r="J138" s="1">
        <v>19</v>
      </c>
      <c r="K138" s="1">
        <v>209</v>
      </c>
      <c r="L138" s="1"/>
      <c r="M138" s="1"/>
      <c r="N138" s="1"/>
      <c r="O138" s="1">
        <v>0</v>
      </c>
      <c r="P138" s="1" t="s">
        <v>1293</v>
      </c>
      <c r="Q138" s="1" t="s">
        <v>1294</v>
      </c>
      <c r="R138" s="1">
        <v>1</v>
      </c>
      <c r="S138" s="1"/>
      <c r="T138" s="1"/>
      <c r="U138" s="5">
        <v>0</v>
      </c>
    </row>
    <row r="139" spans="9:21" x14ac:dyDescent="0.25">
      <c r="I139" s="4"/>
      <c r="J139" s="1">
        <v>19</v>
      </c>
      <c r="K139" s="1">
        <v>209</v>
      </c>
      <c r="L139" s="1"/>
      <c r="M139" s="1"/>
      <c r="N139" s="1"/>
      <c r="O139" s="1">
        <v>0</v>
      </c>
      <c r="P139" s="1" t="s">
        <v>1295</v>
      </c>
      <c r="Q139" s="1" t="s">
        <v>1296</v>
      </c>
      <c r="R139" s="1">
        <v>3</v>
      </c>
      <c r="S139" s="1"/>
      <c r="T139" s="1"/>
      <c r="U139" s="5">
        <v>0</v>
      </c>
    </row>
    <row r="140" spans="9:21" x14ac:dyDescent="0.25">
      <c r="I140" s="4"/>
      <c r="J140" s="1">
        <v>19</v>
      </c>
      <c r="K140" s="1">
        <v>209</v>
      </c>
      <c r="L140" s="1"/>
      <c r="M140" s="1"/>
      <c r="N140" s="1"/>
      <c r="O140" s="1">
        <v>0</v>
      </c>
      <c r="P140" s="1" t="s">
        <v>1297</v>
      </c>
      <c r="Q140" s="1" t="s">
        <v>1298</v>
      </c>
      <c r="R140" s="1">
        <v>2</v>
      </c>
      <c r="S140" s="1"/>
      <c r="T140" s="1"/>
      <c r="U140" s="5">
        <v>0</v>
      </c>
    </row>
    <row r="141" spans="9:21" x14ac:dyDescent="0.25">
      <c r="I141" s="4"/>
      <c r="J141" s="1">
        <v>19</v>
      </c>
      <c r="K141" s="1">
        <v>209</v>
      </c>
      <c r="L141" s="1"/>
      <c r="M141" s="1"/>
      <c r="N141" s="1"/>
      <c r="O141" s="1">
        <v>0</v>
      </c>
      <c r="P141" s="1" t="s">
        <v>1299</v>
      </c>
      <c r="Q141" s="1" t="s">
        <v>1299</v>
      </c>
      <c r="R141" s="1">
        <v>1</v>
      </c>
      <c r="S141" s="1"/>
      <c r="T141" s="1"/>
      <c r="U141" s="5">
        <v>0</v>
      </c>
    </row>
    <row r="142" spans="9:21" x14ac:dyDescent="0.25">
      <c r="I142" s="4"/>
      <c r="J142" s="1">
        <v>19</v>
      </c>
      <c r="K142" s="1">
        <v>209</v>
      </c>
      <c r="L142" s="1"/>
      <c r="M142" s="1"/>
      <c r="N142" s="1"/>
      <c r="O142" s="1">
        <v>0</v>
      </c>
      <c r="P142" s="1" t="s">
        <v>24</v>
      </c>
      <c r="Q142" s="1" t="s">
        <v>1175</v>
      </c>
      <c r="R142" s="1">
        <v>1</v>
      </c>
      <c r="S142" s="1"/>
      <c r="T142" s="1"/>
      <c r="U142" s="5">
        <v>0</v>
      </c>
    </row>
    <row r="143" spans="9:21" x14ac:dyDescent="0.25">
      <c r="I143" s="4"/>
      <c r="J143" s="1">
        <v>19</v>
      </c>
      <c r="K143" s="1">
        <v>209</v>
      </c>
      <c r="L143" s="1"/>
      <c r="M143" s="1"/>
      <c r="N143" s="1"/>
      <c r="O143" s="1">
        <v>0</v>
      </c>
      <c r="P143" s="1" t="s">
        <v>1300</v>
      </c>
      <c r="Q143" s="1" t="s">
        <v>1301</v>
      </c>
      <c r="R143" s="1">
        <v>1</v>
      </c>
      <c r="S143" s="1"/>
      <c r="T143" s="1"/>
      <c r="U143" s="5">
        <v>0</v>
      </c>
    </row>
    <row r="144" spans="9:21" x14ac:dyDescent="0.25">
      <c r="I144" s="4"/>
      <c r="J144" s="1">
        <v>19</v>
      </c>
      <c r="K144" s="1">
        <v>209</v>
      </c>
      <c r="L144" s="1"/>
      <c r="M144" s="1"/>
      <c r="N144" s="1"/>
      <c r="O144" s="1">
        <v>0</v>
      </c>
      <c r="P144" s="1" t="s">
        <v>1302</v>
      </c>
      <c r="Q144" s="1" t="s">
        <v>1302</v>
      </c>
      <c r="R144" s="1">
        <v>1</v>
      </c>
      <c r="S144" s="1"/>
      <c r="T144" s="1"/>
      <c r="U144" s="5">
        <v>0</v>
      </c>
    </row>
    <row r="145" spans="9:21" x14ac:dyDescent="0.25">
      <c r="I145" s="4"/>
      <c r="J145" s="1">
        <v>19</v>
      </c>
      <c r="K145" s="1">
        <v>209</v>
      </c>
      <c r="L145" s="1"/>
      <c r="M145" s="1"/>
      <c r="N145" s="1"/>
      <c r="O145" s="1">
        <v>0</v>
      </c>
      <c r="P145" s="1" t="s">
        <v>1303</v>
      </c>
      <c r="Q145" s="1" t="s">
        <v>1304</v>
      </c>
      <c r="R145" s="1">
        <v>2</v>
      </c>
      <c r="S145" s="1"/>
      <c r="T145" s="1"/>
      <c r="U145" s="5">
        <v>0</v>
      </c>
    </row>
    <row r="146" spans="9:21" x14ac:dyDescent="0.25">
      <c r="I146" s="4"/>
      <c r="J146" s="1">
        <v>19</v>
      </c>
      <c r="K146" s="1">
        <v>209</v>
      </c>
      <c r="L146" s="1"/>
      <c r="M146" s="1"/>
      <c r="N146" s="1"/>
      <c r="O146" s="1">
        <v>0</v>
      </c>
      <c r="P146" s="1" t="s">
        <v>1305</v>
      </c>
      <c r="Q146" s="1" t="s">
        <v>1306</v>
      </c>
      <c r="R146" s="1">
        <v>1</v>
      </c>
      <c r="S146" s="1"/>
      <c r="T146" s="1"/>
      <c r="U146" s="5">
        <v>0</v>
      </c>
    </row>
    <row r="147" spans="9:21" x14ac:dyDescent="0.25">
      <c r="I147" s="4"/>
      <c r="J147" s="1">
        <v>19</v>
      </c>
      <c r="K147" s="1">
        <v>209</v>
      </c>
      <c r="L147" s="1"/>
      <c r="M147" s="1"/>
      <c r="N147" s="1"/>
      <c r="O147" s="1">
        <v>0</v>
      </c>
      <c r="P147" s="1" t="s">
        <v>1305</v>
      </c>
      <c r="Q147" s="1" t="s">
        <v>1306</v>
      </c>
      <c r="R147" s="1">
        <v>1</v>
      </c>
      <c r="S147" s="1"/>
      <c r="T147" s="1"/>
      <c r="U147" s="5">
        <v>0</v>
      </c>
    </row>
    <row r="148" spans="9:21" x14ac:dyDescent="0.25">
      <c r="I148" s="4"/>
      <c r="J148" s="1">
        <v>19</v>
      </c>
      <c r="K148" s="1">
        <v>209</v>
      </c>
      <c r="L148" s="1"/>
      <c r="M148" s="1"/>
      <c r="N148" s="1"/>
      <c r="O148" s="1">
        <v>0</v>
      </c>
      <c r="P148" s="1" t="s">
        <v>1307</v>
      </c>
      <c r="Q148" s="1" t="s">
        <v>1308</v>
      </c>
      <c r="R148" s="1">
        <v>1</v>
      </c>
      <c r="S148" s="1"/>
      <c r="T148" s="1"/>
      <c r="U148" s="5">
        <v>0</v>
      </c>
    </row>
    <row r="149" spans="9:21" x14ac:dyDescent="0.25">
      <c r="I149" s="4"/>
      <c r="J149" s="1">
        <v>19</v>
      </c>
      <c r="K149" s="1">
        <v>209</v>
      </c>
      <c r="L149" s="1"/>
      <c r="M149" s="1"/>
      <c r="N149" s="1"/>
      <c r="O149" s="1">
        <v>0</v>
      </c>
      <c r="P149" s="1" t="s">
        <v>1309</v>
      </c>
      <c r="Q149" s="1" t="s">
        <v>1309</v>
      </c>
      <c r="R149" s="1">
        <v>1</v>
      </c>
      <c r="S149" s="1"/>
      <c r="T149" s="1"/>
      <c r="U149" s="5">
        <v>0</v>
      </c>
    </row>
    <row r="150" spans="9:21" x14ac:dyDescent="0.25">
      <c r="I150" s="4"/>
      <c r="J150" s="1">
        <v>19</v>
      </c>
      <c r="K150" s="1">
        <v>209</v>
      </c>
      <c r="L150" s="1"/>
      <c r="M150" s="1"/>
      <c r="N150" s="1"/>
      <c r="O150" s="1">
        <v>0</v>
      </c>
      <c r="P150" s="1" t="s">
        <v>1310</v>
      </c>
      <c r="Q150" s="1" t="s">
        <v>1310</v>
      </c>
      <c r="R150" s="1">
        <v>1</v>
      </c>
      <c r="S150" s="1"/>
      <c r="T150" s="1"/>
      <c r="U150" s="5">
        <v>0</v>
      </c>
    </row>
    <row r="151" spans="9:21" x14ac:dyDescent="0.25">
      <c r="I151" s="4"/>
      <c r="J151" s="1">
        <v>19</v>
      </c>
      <c r="K151" s="1">
        <v>209</v>
      </c>
      <c r="L151" s="1"/>
      <c r="M151" s="1"/>
      <c r="N151" s="1"/>
      <c r="O151" s="1">
        <v>0</v>
      </c>
      <c r="P151" s="1" t="s">
        <v>1311</v>
      </c>
      <c r="Q151" s="1" t="s">
        <v>1312</v>
      </c>
      <c r="R151" s="1">
        <v>1</v>
      </c>
      <c r="S151" s="1"/>
      <c r="T151" s="1"/>
      <c r="U151" s="5">
        <v>0</v>
      </c>
    </row>
    <row r="152" spans="9:21" x14ac:dyDescent="0.25">
      <c r="I152" s="4"/>
      <c r="J152" s="1">
        <v>19</v>
      </c>
      <c r="K152" s="1">
        <v>209</v>
      </c>
      <c r="L152" s="1"/>
      <c r="M152" s="1"/>
      <c r="N152" s="1"/>
      <c r="O152" s="1">
        <v>0</v>
      </c>
      <c r="P152" s="1" t="s">
        <v>1313</v>
      </c>
      <c r="Q152" s="1" t="s">
        <v>1314</v>
      </c>
      <c r="R152" s="1">
        <v>1</v>
      </c>
      <c r="S152" s="1"/>
      <c r="T152" s="1"/>
      <c r="U152" s="5">
        <v>0</v>
      </c>
    </row>
    <row r="153" spans="9:21" x14ac:dyDescent="0.25">
      <c r="I153" s="4"/>
      <c r="J153" s="1">
        <v>19</v>
      </c>
      <c r="K153" s="1">
        <v>209</v>
      </c>
      <c r="L153" s="1"/>
      <c r="M153" s="1"/>
      <c r="N153" s="1"/>
      <c r="O153" s="1">
        <v>0</v>
      </c>
      <c r="P153" s="1" t="s">
        <v>1315</v>
      </c>
      <c r="Q153" s="1" t="s">
        <v>1316</v>
      </c>
      <c r="R153" s="1">
        <v>1</v>
      </c>
      <c r="S153" s="1"/>
      <c r="T153" s="1"/>
      <c r="U153" s="5">
        <v>0</v>
      </c>
    </row>
    <row r="154" spans="9:21" x14ac:dyDescent="0.25">
      <c r="I154" s="4"/>
      <c r="J154" s="1">
        <v>19</v>
      </c>
      <c r="K154" s="1">
        <v>209</v>
      </c>
      <c r="L154" s="1"/>
      <c r="M154" s="1"/>
      <c r="N154" s="1"/>
      <c r="O154" s="1">
        <v>0</v>
      </c>
      <c r="P154" s="1" t="s">
        <v>1317</v>
      </c>
      <c r="Q154" s="1" t="s">
        <v>1317</v>
      </c>
      <c r="R154" s="1">
        <v>1</v>
      </c>
      <c r="S154" s="1"/>
      <c r="T154" s="1"/>
      <c r="U154" s="5">
        <v>0</v>
      </c>
    </row>
    <row r="155" spans="9:21" x14ac:dyDescent="0.25">
      <c r="I155" s="4"/>
      <c r="J155" s="1">
        <v>19</v>
      </c>
      <c r="K155" s="1">
        <v>209</v>
      </c>
      <c r="L155" s="1"/>
      <c r="M155" s="1"/>
      <c r="N155" s="1"/>
      <c r="O155" s="1">
        <v>0</v>
      </c>
      <c r="P155" s="1" t="s">
        <v>1318</v>
      </c>
      <c r="Q155" s="1" t="s">
        <v>1318</v>
      </c>
      <c r="R155" s="1">
        <v>1</v>
      </c>
      <c r="S155" s="1"/>
      <c r="T155" s="1"/>
      <c r="U155" s="5">
        <v>0</v>
      </c>
    </row>
    <row r="156" spans="9:21" x14ac:dyDescent="0.25">
      <c r="I156" s="4"/>
      <c r="J156" s="1">
        <v>19</v>
      </c>
      <c r="K156" s="1">
        <v>209</v>
      </c>
      <c r="L156" s="1"/>
      <c r="M156" s="1"/>
      <c r="N156" s="1"/>
      <c r="O156" s="1">
        <v>0</v>
      </c>
      <c r="P156" s="1" t="s">
        <v>1319</v>
      </c>
      <c r="Q156" s="1" t="s">
        <v>1320</v>
      </c>
      <c r="R156" s="1">
        <v>1</v>
      </c>
      <c r="S156" s="1"/>
      <c r="T156" s="1"/>
      <c r="U156" s="5">
        <v>0</v>
      </c>
    </row>
    <row r="157" spans="9:21" x14ac:dyDescent="0.25">
      <c r="I157" s="4"/>
      <c r="J157" s="1">
        <v>19</v>
      </c>
      <c r="K157" s="1">
        <v>209</v>
      </c>
      <c r="L157" s="1"/>
      <c r="M157" s="1"/>
      <c r="N157" s="1"/>
      <c r="O157" s="1">
        <v>0</v>
      </c>
      <c r="P157" s="1" t="s">
        <v>533</v>
      </c>
      <c r="Q157" s="1" t="s">
        <v>533</v>
      </c>
      <c r="R157" s="1">
        <v>1</v>
      </c>
      <c r="S157" s="1"/>
      <c r="T157" s="1"/>
      <c r="U157" s="5">
        <v>0</v>
      </c>
    </row>
    <row r="158" spans="9:21" x14ac:dyDescent="0.25">
      <c r="I158" s="4"/>
      <c r="J158" s="1">
        <v>19</v>
      </c>
      <c r="K158" s="1">
        <v>209</v>
      </c>
      <c r="L158" s="1"/>
      <c r="M158" s="1"/>
      <c r="N158" s="1"/>
      <c r="O158" s="1">
        <v>0</v>
      </c>
      <c r="P158" s="1" t="s">
        <v>1321</v>
      </c>
      <c r="Q158" s="1" t="s">
        <v>1321</v>
      </c>
      <c r="R158" s="1">
        <v>1</v>
      </c>
      <c r="S158" s="1"/>
      <c r="T158" s="1"/>
      <c r="U158" s="5">
        <v>0</v>
      </c>
    </row>
    <row r="159" spans="9:21" x14ac:dyDescent="0.25">
      <c r="I159" s="4"/>
      <c r="J159" s="1">
        <v>19</v>
      </c>
      <c r="K159" s="1">
        <v>209</v>
      </c>
      <c r="L159" s="1"/>
      <c r="M159" s="1"/>
      <c r="N159" s="1"/>
      <c r="O159" s="1">
        <v>0</v>
      </c>
      <c r="P159" s="1" t="s">
        <v>1322</v>
      </c>
      <c r="Q159" s="1" t="s">
        <v>1323</v>
      </c>
      <c r="R159" s="1">
        <v>1</v>
      </c>
      <c r="S159" s="1"/>
      <c r="T159" s="1"/>
      <c r="U159" s="5">
        <v>0</v>
      </c>
    </row>
    <row r="160" spans="9:21" x14ac:dyDescent="0.25">
      <c r="I160" s="4"/>
      <c r="J160" s="1">
        <v>19</v>
      </c>
      <c r="K160" s="1">
        <v>209</v>
      </c>
      <c r="L160" s="1"/>
      <c r="M160" s="1"/>
      <c r="N160" s="1"/>
      <c r="O160" s="1">
        <v>0</v>
      </c>
      <c r="P160" s="1" t="s">
        <v>234</v>
      </c>
      <c r="Q160" s="1" t="s">
        <v>380</v>
      </c>
      <c r="R160" s="1">
        <v>1</v>
      </c>
      <c r="S160" s="1"/>
      <c r="T160" s="1"/>
      <c r="U160" s="5">
        <v>0</v>
      </c>
    </row>
    <row r="161" spans="9:21" x14ac:dyDescent="0.25">
      <c r="I161" s="4"/>
      <c r="J161" s="1">
        <v>19</v>
      </c>
      <c r="K161" s="1">
        <v>209</v>
      </c>
      <c r="L161" s="1"/>
      <c r="M161" s="1"/>
      <c r="N161" s="1"/>
      <c r="O161" s="1">
        <v>0</v>
      </c>
      <c r="P161" s="1" t="s">
        <v>1324</v>
      </c>
      <c r="Q161" s="1" t="s">
        <v>1325</v>
      </c>
      <c r="R161" s="1">
        <v>1</v>
      </c>
      <c r="S161" s="1"/>
      <c r="T161" s="1"/>
      <c r="U161" s="5">
        <v>0</v>
      </c>
    </row>
    <row r="162" spans="9:21" x14ac:dyDescent="0.25">
      <c r="I162" s="4"/>
      <c r="J162" s="1">
        <v>19</v>
      </c>
      <c r="K162" s="1">
        <v>209</v>
      </c>
      <c r="L162" s="1"/>
      <c r="M162" s="1"/>
      <c r="N162" s="1"/>
      <c r="O162" s="1">
        <v>0</v>
      </c>
      <c r="P162" s="1" t="s">
        <v>1326</v>
      </c>
      <c r="Q162" s="1" t="s">
        <v>1327</v>
      </c>
      <c r="R162" s="1">
        <v>1</v>
      </c>
      <c r="S162" s="1"/>
      <c r="T162" s="1"/>
      <c r="U162" s="5">
        <v>0</v>
      </c>
    </row>
    <row r="163" spans="9:21" x14ac:dyDescent="0.25">
      <c r="I163" s="4"/>
      <c r="J163" s="1">
        <v>19</v>
      </c>
      <c r="K163" s="1">
        <v>209</v>
      </c>
      <c r="L163" s="1"/>
      <c r="M163" s="1"/>
      <c r="N163" s="1"/>
      <c r="O163" s="1">
        <v>0</v>
      </c>
      <c r="P163" s="1" t="s">
        <v>1328</v>
      </c>
      <c r="Q163" s="1" t="s">
        <v>1329</v>
      </c>
      <c r="R163" s="1">
        <v>1</v>
      </c>
      <c r="S163" s="1"/>
      <c r="T163" s="1"/>
      <c r="U163" s="5">
        <v>0</v>
      </c>
    </row>
    <row r="164" spans="9:21" x14ac:dyDescent="0.25">
      <c r="I164" s="4"/>
      <c r="J164" s="1">
        <v>19</v>
      </c>
      <c r="K164" s="1">
        <v>209</v>
      </c>
      <c r="L164" s="1"/>
      <c r="M164" s="1"/>
      <c r="N164" s="1"/>
      <c r="O164" s="1">
        <v>0</v>
      </c>
      <c r="P164" s="1" t="s">
        <v>1330</v>
      </c>
      <c r="Q164" s="1" t="s">
        <v>1330</v>
      </c>
      <c r="R164" s="1">
        <v>4</v>
      </c>
      <c r="S164" s="1"/>
      <c r="T164" s="1"/>
      <c r="U164" s="5">
        <v>0</v>
      </c>
    </row>
    <row r="165" spans="9:21" x14ac:dyDescent="0.25">
      <c r="I165" s="4"/>
      <c r="J165" s="1">
        <v>19</v>
      </c>
      <c r="K165" s="1">
        <v>209</v>
      </c>
      <c r="L165" s="1"/>
      <c r="M165" s="1"/>
      <c r="N165" s="1"/>
      <c r="O165" s="1">
        <v>0</v>
      </c>
      <c r="P165" s="1" t="s">
        <v>1331</v>
      </c>
      <c r="Q165" s="1" t="s">
        <v>1332</v>
      </c>
      <c r="R165" s="1">
        <v>1</v>
      </c>
      <c r="S165" s="1"/>
      <c r="T165" s="1"/>
      <c r="U165" s="5">
        <v>0</v>
      </c>
    </row>
    <row r="166" spans="9:21" x14ac:dyDescent="0.25">
      <c r="I166" s="4"/>
      <c r="J166" s="1">
        <v>19</v>
      </c>
      <c r="K166" s="1">
        <v>209</v>
      </c>
      <c r="L166" s="1"/>
      <c r="M166" s="1"/>
      <c r="N166" s="1"/>
      <c r="O166" s="1">
        <v>0</v>
      </c>
      <c r="P166" s="1" t="s">
        <v>1333</v>
      </c>
      <c r="Q166" s="1" t="s">
        <v>1334</v>
      </c>
      <c r="R166" s="1">
        <v>2</v>
      </c>
      <c r="S166" s="1"/>
      <c r="T166" s="1"/>
      <c r="U166" s="5">
        <v>0</v>
      </c>
    </row>
    <row r="167" spans="9:21" x14ac:dyDescent="0.25">
      <c r="I167" s="4"/>
      <c r="J167" s="1">
        <v>19</v>
      </c>
      <c r="K167" s="1">
        <v>209</v>
      </c>
      <c r="L167" s="1"/>
      <c r="M167" s="1"/>
      <c r="N167" s="1"/>
      <c r="O167" s="1">
        <v>0</v>
      </c>
      <c r="P167" s="1" t="s">
        <v>1335</v>
      </c>
      <c r="Q167" s="1" t="s">
        <v>1336</v>
      </c>
      <c r="R167" s="1">
        <v>1</v>
      </c>
      <c r="S167" s="1"/>
      <c r="T167" s="1"/>
      <c r="U167" s="5">
        <v>0</v>
      </c>
    </row>
    <row r="168" spans="9:21" x14ac:dyDescent="0.25">
      <c r="I168" s="4"/>
      <c r="J168" s="1">
        <v>19</v>
      </c>
      <c r="K168" s="1">
        <v>209</v>
      </c>
      <c r="L168" s="1"/>
      <c r="M168" s="1"/>
      <c r="N168" s="1"/>
      <c r="O168" s="1">
        <v>0</v>
      </c>
      <c r="P168" s="1" t="s">
        <v>1337</v>
      </c>
      <c r="Q168" s="1" t="s">
        <v>1338</v>
      </c>
      <c r="R168" s="1">
        <v>1</v>
      </c>
      <c r="S168" s="1"/>
      <c r="T168" s="1"/>
      <c r="U168" s="5">
        <v>0</v>
      </c>
    </row>
    <row r="169" spans="9:21" x14ac:dyDescent="0.25">
      <c r="I169" s="4"/>
      <c r="J169" s="1">
        <v>19</v>
      </c>
      <c r="K169" s="1">
        <v>209</v>
      </c>
      <c r="L169" s="1"/>
      <c r="M169" s="1"/>
      <c r="N169" s="1"/>
      <c r="O169" s="1">
        <v>0</v>
      </c>
      <c r="P169" s="1" t="s">
        <v>1339</v>
      </c>
      <c r="Q169" s="1" t="s">
        <v>1340</v>
      </c>
      <c r="R169" s="1">
        <v>1</v>
      </c>
      <c r="S169" s="1"/>
      <c r="T169" s="1"/>
      <c r="U169" s="5">
        <v>0</v>
      </c>
    </row>
    <row r="170" spans="9:21" x14ac:dyDescent="0.25">
      <c r="I170" s="4"/>
      <c r="J170" s="1">
        <v>19</v>
      </c>
      <c r="K170" s="1">
        <v>209</v>
      </c>
      <c r="L170" s="1"/>
      <c r="M170" s="1"/>
      <c r="N170" s="1"/>
      <c r="O170" s="1">
        <v>0</v>
      </c>
      <c r="P170" s="1" t="s">
        <v>1339</v>
      </c>
      <c r="Q170" s="1" t="s">
        <v>1341</v>
      </c>
      <c r="R170" s="1">
        <v>1</v>
      </c>
      <c r="S170" s="1"/>
      <c r="T170" s="1"/>
      <c r="U170" s="5">
        <v>0</v>
      </c>
    </row>
    <row r="171" spans="9:21" x14ac:dyDescent="0.25">
      <c r="I171" s="4"/>
      <c r="J171" s="1">
        <v>19</v>
      </c>
      <c r="K171" s="1">
        <v>209</v>
      </c>
      <c r="L171" s="1"/>
      <c r="M171" s="1"/>
      <c r="N171" s="1"/>
      <c r="O171" s="1">
        <v>0</v>
      </c>
      <c r="P171" s="1" t="s">
        <v>1342</v>
      </c>
      <c r="Q171" s="1" t="s">
        <v>1343</v>
      </c>
      <c r="R171" s="1">
        <v>1</v>
      </c>
      <c r="S171" s="1"/>
      <c r="T171" s="1"/>
      <c r="U171" s="5">
        <v>0</v>
      </c>
    </row>
    <row r="172" spans="9:21" x14ac:dyDescent="0.25">
      <c r="I172" s="4"/>
      <c r="J172" s="1">
        <v>19</v>
      </c>
      <c r="K172" s="1">
        <v>209</v>
      </c>
      <c r="L172" s="1"/>
      <c r="M172" s="1"/>
      <c r="N172" s="1"/>
      <c r="O172" s="1">
        <v>0</v>
      </c>
      <c r="P172" s="1" t="s">
        <v>1344</v>
      </c>
      <c r="Q172" s="1" t="s">
        <v>1345</v>
      </c>
      <c r="R172" s="1">
        <v>1</v>
      </c>
      <c r="S172" s="1"/>
      <c r="T172" s="1"/>
      <c r="U172" s="5">
        <v>0</v>
      </c>
    </row>
    <row r="173" spans="9:21" x14ac:dyDescent="0.25">
      <c r="I173" s="4"/>
      <c r="J173" s="1">
        <v>19</v>
      </c>
      <c r="K173" s="1">
        <v>209</v>
      </c>
      <c r="L173" s="1"/>
      <c r="M173" s="1"/>
      <c r="N173" s="1"/>
      <c r="O173" s="1">
        <v>0</v>
      </c>
      <c r="P173" s="1" t="s">
        <v>1344</v>
      </c>
      <c r="Q173" s="1" t="s">
        <v>1345</v>
      </c>
      <c r="R173" s="1">
        <v>1</v>
      </c>
      <c r="S173" s="1"/>
      <c r="T173" s="1"/>
      <c r="U173" s="5">
        <v>0</v>
      </c>
    </row>
    <row r="174" spans="9:21" x14ac:dyDescent="0.25">
      <c r="I174" s="4"/>
      <c r="J174" s="1">
        <v>19</v>
      </c>
      <c r="K174" s="1">
        <v>209</v>
      </c>
      <c r="L174" s="1"/>
      <c r="M174" s="1"/>
      <c r="N174" s="1"/>
      <c r="O174" s="1">
        <v>0</v>
      </c>
      <c r="P174" s="1" t="s">
        <v>1346</v>
      </c>
      <c r="Q174" s="1" t="s">
        <v>1346</v>
      </c>
      <c r="R174" s="1">
        <v>1</v>
      </c>
      <c r="S174" s="1"/>
      <c r="T174" s="1"/>
      <c r="U174" s="5">
        <v>0</v>
      </c>
    </row>
    <row r="175" spans="9:21" x14ac:dyDescent="0.25">
      <c r="I175" s="4"/>
      <c r="J175" s="1">
        <v>19</v>
      </c>
      <c r="K175" s="1">
        <v>209</v>
      </c>
      <c r="L175" s="1"/>
      <c r="M175" s="1"/>
      <c r="N175" s="1"/>
      <c r="O175" s="1">
        <v>0</v>
      </c>
      <c r="P175" s="1" t="s">
        <v>1347</v>
      </c>
      <c r="Q175" s="1" t="s">
        <v>1348</v>
      </c>
      <c r="R175" s="1">
        <v>1</v>
      </c>
      <c r="S175" s="1"/>
      <c r="T175" s="1"/>
      <c r="U175" s="5">
        <v>0</v>
      </c>
    </row>
    <row r="176" spans="9:21" x14ac:dyDescent="0.25">
      <c r="I176" s="4"/>
      <c r="J176" s="1">
        <v>19</v>
      </c>
      <c r="K176" s="1">
        <v>209</v>
      </c>
      <c r="L176" s="1"/>
      <c r="M176" s="1"/>
      <c r="N176" s="1"/>
      <c r="O176" s="1">
        <v>0</v>
      </c>
      <c r="P176" s="1" t="s">
        <v>1347</v>
      </c>
      <c r="Q176" s="1" t="s">
        <v>1349</v>
      </c>
      <c r="R176" s="1">
        <v>1</v>
      </c>
      <c r="S176" s="1"/>
      <c r="T176" s="1"/>
      <c r="U176" s="5">
        <v>0</v>
      </c>
    </row>
    <row r="177" spans="9:21" x14ac:dyDescent="0.25">
      <c r="I177" s="4"/>
      <c r="J177" s="1">
        <v>19</v>
      </c>
      <c r="K177" s="1">
        <v>209</v>
      </c>
      <c r="L177" s="1"/>
      <c r="M177" s="1"/>
      <c r="N177" s="1"/>
      <c r="O177" s="1">
        <v>0</v>
      </c>
      <c r="P177" s="1" t="s">
        <v>1350</v>
      </c>
      <c r="Q177" s="1" t="s">
        <v>1351</v>
      </c>
      <c r="R177" s="1">
        <v>1</v>
      </c>
      <c r="S177" s="1"/>
      <c r="T177" s="1"/>
      <c r="U177" s="5">
        <v>0</v>
      </c>
    </row>
    <row r="178" spans="9:21" x14ac:dyDescent="0.25">
      <c r="I178" s="4"/>
      <c r="J178" s="1">
        <v>19</v>
      </c>
      <c r="K178" s="1">
        <v>209</v>
      </c>
      <c r="L178" s="1"/>
      <c r="M178" s="1"/>
      <c r="N178" s="1"/>
      <c r="O178" s="1">
        <v>0</v>
      </c>
      <c r="P178" s="1" t="s">
        <v>1352</v>
      </c>
      <c r="Q178" s="1" t="s">
        <v>1353</v>
      </c>
      <c r="R178" s="1">
        <v>1</v>
      </c>
      <c r="S178" s="1"/>
      <c r="T178" s="1"/>
      <c r="U178" s="5">
        <v>0</v>
      </c>
    </row>
    <row r="179" spans="9:21" x14ac:dyDescent="0.25">
      <c r="I179" s="4"/>
      <c r="J179" s="1">
        <v>19</v>
      </c>
      <c r="K179" s="1">
        <v>209</v>
      </c>
      <c r="L179" s="1"/>
      <c r="M179" s="1"/>
      <c r="N179" s="1"/>
      <c r="O179" s="1">
        <v>0</v>
      </c>
      <c r="P179" s="1" t="s">
        <v>1354</v>
      </c>
      <c r="Q179" s="1" t="s">
        <v>1354</v>
      </c>
      <c r="R179" s="1">
        <v>1</v>
      </c>
      <c r="S179" s="1"/>
      <c r="T179" s="1"/>
      <c r="U179" s="5">
        <v>0</v>
      </c>
    </row>
    <row r="180" spans="9:21" x14ac:dyDescent="0.25">
      <c r="I180" s="4"/>
      <c r="J180" s="1">
        <v>19</v>
      </c>
      <c r="K180" s="1">
        <v>209</v>
      </c>
      <c r="L180" s="1"/>
      <c r="M180" s="1"/>
      <c r="N180" s="1"/>
      <c r="O180" s="1">
        <v>0</v>
      </c>
      <c r="P180" s="1" t="s">
        <v>1355</v>
      </c>
      <c r="Q180" s="1" t="s">
        <v>1356</v>
      </c>
      <c r="R180" s="1">
        <v>1</v>
      </c>
      <c r="S180" s="1"/>
      <c r="T180" s="1"/>
      <c r="U180" s="5">
        <v>0</v>
      </c>
    </row>
    <row r="181" spans="9:21" x14ac:dyDescent="0.25">
      <c r="I181" s="4"/>
      <c r="J181" s="1">
        <v>19</v>
      </c>
      <c r="K181" s="1">
        <v>209</v>
      </c>
      <c r="L181" s="1"/>
      <c r="M181" s="1"/>
      <c r="N181" s="1"/>
      <c r="O181" s="1">
        <v>0</v>
      </c>
      <c r="P181" s="1" t="s">
        <v>786</v>
      </c>
      <c r="Q181" s="1" t="s">
        <v>786</v>
      </c>
      <c r="R181" s="1">
        <v>1</v>
      </c>
      <c r="S181" s="1"/>
      <c r="T181" s="1"/>
      <c r="U181" s="5">
        <v>0</v>
      </c>
    </row>
    <row r="182" spans="9:21" x14ac:dyDescent="0.25">
      <c r="I182" s="4"/>
      <c r="J182" s="1">
        <v>19</v>
      </c>
      <c r="K182" s="1">
        <v>209</v>
      </c>
      <c r="L182" s="1"/>
      <c r="M182" s="1"/>
      <c r="N182" s="1"/>
      <c r="O182" s="1">
        <v>0</v>
      </c>
      <c r="P182" s="1" t="s">
        <v>1357</v>
      </c>
      <c r="Q182" s="1" t="s">
        <v>1358</v>
      </c>
      <c r="R182" s="1">
        <v>1</v>
      </c>
      <c r="S182" s="1"/>
      <c r="T182" s="1"/>
      <c r="U182" s="5">
        <v>0</v>
      </c>
    </row>
    <row r="183" spans="9:21" x14ac:dyDescent="0.25">
      <c r="I183" s="4"/>
      <c r="J183" s="1">
        <v>19</v>
      </c>
      <c r="K183" s="1">
        <v>209</v>
      </c>
      <c r="L183" s="1"/>
      <c r="M183" s="1"/>
      <c r="N183" s="1"/>
      <c r="O183" s="1">
        <v>0</v>
      </c>
      <c r="P183" s="1" t="s">
        <v>1359</v>
      </c>
      <c r="Q183" s="1" t="s">
        <v>1360</v>
      </c>
      <c r="R183" s="1">
        <v>1</v>
      </c>
      <c r="S183" s="1"/>
      <c r="T183" s="1"/>
      <c r="U183" s="5">
        <v>0</v>
      </c>
    </row>
    <row r="184" spans="9:21" x14ac:dyDescent="0.25">
      <c r="I184" s="4"/>
      <c r="J184" s="1">
        <v>19</v>
      </c>
      <c r="K184" s="1">
        <v>209</v>
      </c>
      <c r="L184" s="1"/>
      <c r="M184" s="1"/>
      <c r="N184" s="1"/>
      <c r="O184" s="1">
        <v>0</v>
      </c>
      <c r="P184" s="1" t="s">
        <v>1361</v>
      </c>
      <c r="Q184" s="1" t="s">
        <v>1362</v>
      </c>
      <c r="R184" s="1">
        <v>1</v>
      </c>
      <c r="S184" s="1"/>
      <c r="T184" s="1"/>
      <c r="U184" s="5">
        <v>0</v>
      </c>
    </row>
    <row r="185" spans="9:21" x14ac:dyDescent="0.25">
      <c r="I185" s="4" t="s">
        <v>209</v>
      </c>
      <c r="J185" s="1"/>
      <c r="K185" s="1">
        <v>1</v>
      </c>
      <c r="L185" s="1"/>
      <c r="M185" s="1"/>
      <c r="N185" s="1"/>
      <c r="O185" s="1">
        <v>0</v>
      </c>
      <c r="P185" s="1" t="s">
        <v>1271</v>
      </c>
      <c r="Q185" s="1" t="s">
        <v>1365</v>
      </c>
      <c r="R185" s="1">
        <v>1</v>
      </c>
      <c r="S185" s="1"/>
      <c r="T185" s="1"/>
      <c r="U185" s="5">
        <v>0</v>
      </c>
    </row>
    <row r="186" spans="9:21" x14ac:dyDescent="0.25">
      <c r="I186" s="4" t="s">
        <v>235</v>
      </c>
      <c r="J186" s="1"/>
      <c r="K186" s="1"/>
      <c r="L186" s="1">
        <v>138</v>
      </c>
      <c r="M186" s="1"/>
      <c r="N186" s="1"/>
      <c r="O186" s="1">
        <v>0</v>
      </c>
      <c r="P186" s="1"/>
      <c r="Q186" s="1"/>
      <c r="R186" s="1">
        <v>0</v>
      </c>
      <c r="S186" s="1" t="s">
        <v>1366</v>
      </c>
      <c r="T186" s="1" t="s">
        <v>1367</v>
      </c>
      <c r="U186" s="5">
        <v>1</v>
      </c>
    </row>
    <row r="187" spans="9:21" x14ac:dyDescent="0.25">
      <c r="I187" s="4"/>
      <c r="J187" s="1"/>
      <c r="K187" s="1"/>
      <c r="L187" s="1">
        <v>138</v>
      </c>
      <c r="M187" s="1"/>
      <c r="N187" s="1"/>
      <c r="O187" s="1">
        <v>0</v>
      </c>
      <c r="P187" s="1"/>
      <c r="Q187" s="1"/>
      <c r="R187" s="1">
        <v>0</v>
      </c>
      <c r="S187" s="1" t="s">
        <v>1368</v>
      </c>
      <c r="T187" s="1" t="s">
        <v>1368</v>
      </c>
      <c r="U187" s="5">
        <v>4</v>
      </c>
    </row>
    <row r="188" spans="9:21" x14ac:dyDescent="0.25">
      <c r="I188" s="4"/>
      <c r="J188" s="1"/>
      <c r="K188" s="1"/>
      <c r="L188" s="1">
        <v>138</v>
      </c>
      <c r="M188" s="1"/>
      <c r="N188" s="1"/>
      <c r="O188" s="1">
        <v>0</v>
      </c>
      <c r="P188" s="1"/>
      <c r="Q188" s="1"/>
      <c r="R188" s="1">
        <v>0</v>
      </c>
      <c r="S188" s="1" t="s">
        <v>969</v>
      </c>
      <c r="T188" s="1" t="s">
        <v>969</v>
      </c>
      <c r="U188" s="5">
        <v>7</v>
      </c>
    </row>
    <row r="189" spans="9:21" x14ac:dyDescent="0.25">
      <c r="I189" s="4"/>
      <c r="J189" s="1"/>
      <c r="K189" s="1"/>
      <c r="L189" s="1">
        <v>138</v>
      </c>
      <c r="M189" s="1"/>
      <c r="N189" s="1"/>
      <c r="O189" s="1">
        <v>0</v>
      </c>
      <c r="P189" s="1"/>
      <c r="Q189" s="1"/>
      <c r="R189" s="1">
        <v>0</v>
      </c>
      <c r="S189" s="1" t="s">
        <v>1224</v>
      </c>
      <c r="T189" s="1" t="s">
        <v>1224</v>
      </c>
      <c r="U189" s="5">
        <v>1</v>
      </c>
    </row>
    <row r="190" spans="9:21" x14ac:dyDescent="0.25">
      <c r="I190" s="4"/>
      <c r="J190" s="1"/>
      <c r="K190" s="1"/>
      <c r="L190" s="1">
        <v>138</v>
      </c>
      <c r="M190" s="1"/>
      <c r="N190" s="1"/>
      <c r="O190" s="1">
        <v>0</v>
      </c>
      <c r="P190" s="1"/>
      <c r="Q190" s="1"/>
      <c r="R190" s="1">
        <v>0</v>
      </c>
      <c r="S190" s="1" t="s">
        <v>1369</v>
      </c>
      <c r="T190" s="1" t="s">
        <v>1370</v>
      </c>
      <c r="U190" s="5">
        <v>2</v>
      </c>
    </row>
    <row r="191" spans="9:21" x14ac:dyDescent="0.25">
      <c r="I191" s="4"/>
      <c r="J191" s="1"/>
      <c r="K191" s="1"/>
      <c r="L191" s="1">
        <v>138</v>
      </c>
      <c r="M191" s="1"/>
      <c r="N191" s="1"/>
      <c r="O191" s="1">
        <v>0</v>
      </c>
      <c r="P191" s="1"/>
      <c r="Q191" s="1"/>
      <c r="R191" s="1">
        <v>0</v>
      </c>
      <c r="S191" s="1" t="s">
        <v>1371</v>
      </c>
      <c r="T191" s="1" t="s">
        <v>1372</v>
      </c>
      <c r="U191" s="5">
        <v>1</v>
      </c>
    </row>
    <row r="192" spans="9:21" x14ac:dyDescent="0.25">
      <c r="I192" s="4"/>
      <c r="J192" s="1"/>
      <c r="K192" s="1"/>
      <c r="L192" s="1">
        <v>138</v>
      </c>
      <c r="M192" s="1"/>
      <c r="N192" s="1"/>
      <c r="O192" s="1">
        <v>0</v>
      </c>
      <c r="P192" s="1"/>
      <c r="Q192" s="1"/>
      <c r="R192" s="1">
        <v>0</v>
      </c>
      <c r="S192" s="1" t="s">
        <v>1234</v>
      </c>
      <c r="T192" s="1" t="s">
        <v>1235</v>
      </c>
      <c r="U192" s="5">
        <v>1</v>
      </c>
    </row>
    <row r="193" spans="9:21" x14ac:dyDescent="0.25">
      <c r="I193" s="4"/>
      <c r="J193" s="1"/>
      <c r="K193" s="1"/>
      <c r="L193" s="1">
        <v>138</v>
      </c>
      <c r="M193" s="1"/>
      <c r="N193" s="1"/>
      <c r="O193" s="1">
        <v>0</v>
      </c>
      <c r="P193" s="1"/>
      <c r="Q193" s="1"/>
      <c r="R193" s="1">
        <v>0</v>
      </c>
      <c r="S193" s="1" t="s">
        <v>236</v>
      </c>
      <c r="T193" s="1" t="s">
        <v>236</v>
      </c>
      <c r="U193" s="5">
        <v>12</v>
      </c>
    </row>
    <row r="194" spans="9:21" x14ac:dyDescent="0.25">
      <c r="I194" s="4"/>
      <c r="J194" s="1"/>
      <c r="K194" s="1"/>
      <c r="L194" s="1">
        <v>138</v>
      </c>
      <c r="M194" s="1"/>
      <c r="N194" s="1"/>
      <c r="O194" s="1">
        <v>0</v>
      </c>
      <c r="P194" s="1"/>
      <c r="Q194" s="1"/>
      <c r="R194" s="1">
        <v>0</v>
      </c>
      <c r="S194" s="1" t="s">
        <v>264</v>
      </c>
      <c r="T194" s="1" t="s">
        <v>264</v>
      </c>
      <c r="U194" s="5">
        <v>10</v>
      </c>
    </row>
    <row r="195" spans="9:21" x14ac:dyDescent="0.25">
      <c r="I195" s="4"/>
      <c r="J195" s="1"/>
      <c r="K195" s="1"/>
      <c r="L195" s="1">
        <v>138</v>
      </c>
      <c r="M195" s="1"/>
      <c r="N195" s="1"/>
      <c r="O195" s="1">
        <v>0</v>
      </c>
      <c r="P195" s="1"/>
      <c r="Q195" s="1"/>
      <c r="R195" s="1">
        <v>0</v>
      </c>
      <c r="S195" s="1" t="s">
        <v>1373</v>
      </c>
      <c r="T195" s="1" t="s">
        <v>1374</v>
      </c>
      <c r="U195" s="5">
        <v>1</v>
      </c>
    </row>
    <row r="196" spans="9:21" x14ac:dyDescent="0.25">
      <c r="I196" s="4"/>
      <c r="J196" s="1"/>
      <c r="K196" s="1"/>
      <c r="L196" s="1">
        <v>138</v>
      </c>
      <c r="M196" s="1"/>
      <c r="N196" s="1"/>
      <c r="O196" s="1">
        <v>0</v>
      </c>
      <c r="P196" s="1"/>
      <c r="Q196" s="1"/>
      <c r="R196" s="1">
        <v>0</v>
      </c>
      <c r="S196" s="1" t="s">
        <v>244</v>
      </c>
      <c r="T196" s="1" t="s">
        <v>244</v>
      </c>
      <c r="U196" s="5">
        <v>3</v>
      </c>
    </row>
    <row r="197" spans="9:21" x14ac:dyDescent="0.25">
      <c r="I197" s="4"/>
      <c r="J197" s="1"/>
      <c r="K197" s="1"/>
      <c r="L197" s="1">
        <v>138</v>
      </c>
      <c r="M197" s="1"/>
      <c r="N197" s="1"/>
      <c r="O197" s="1">
        <v>0</v>
      </c>
      <c r="P197" s="1"/>
      <c r="Q197" s="1"/>
      <c r="R197" s="1">
        <v>0</v>
      </c>
      <c r="S197" s="1" t="s">
        <v>956</v>
      </c>
      <c r="T197" s="1" t="s">
        <v>957</v>
      </c>
      <c r="U197" s="5">
        <v>13</v>
      </c>
    </row>
    <row r="198" spans="9:21" x14ac:dyDescent="0.25">
      <c r="I198" s="4"/>
      <c r="J198" s="1"/>
      <c r="K198" s="1"/>
      <c r="L198" s="1">
        <v>138</v>
      </c>
      <c r="M198" s="1"/>
      <c r="N198" s="1"/>
      <c r="O198" s="1">
        <v>0</v>
      </c>
      <c r="P198" s="1"/>
      <c r="Q198" s="1"/>
      <c r="R198" s="1">
        <v>0</v>
      </c>
      <c r="S198" s="1" t="s">
        <v>956</v>
      </c>
      <c r="T198" s="1" t="s">
        <v>1375</v>
      </c>
      <c r="U198" s="5">
        <v>1</v>
      </c>
    </row>
    <row r="199" spans="9:21" x14ac:dyDescent="0.25">
      <c r="I199" s="4"/>
      <c r="J199" s="1"/>
      <c r="K199" s="1"/>
      <c r="L199" s="1">
        <v>138</v>
      </c>
      <c r="M199" s="1"/>
      <c r="N199" s="1"/>
      <c r="O199" s="1">
        <v>0</v>
      </c>
      <c r="P199" s="1"/>
      <c r="Q199" s="1"/>
      <c r="R199" s="1">
        <v>0</v>
      </c>
      <c r="S199" s="1" t="s">
        <v>1251</v>
      </c>
      <c r="T199" s="1" t="s">
        <v>1252</v>
      </c>
      <c r="U199" s="5">
        <v>2</v>
      </c>
    </row>
    <row r="200" spans="9:21" x14ac:dyDescent="0.25">
      <c r="I200" s="4"/>
      <c r="J200" s="1"/>
      <c r="K200" s="1"/>
      <c r="L200" s="1">
        <v>138</v>
      </c>
      <c r="M200" s="1"/>
      <c r="N200" s="1"/>
      <c r="O200" s="1">
        <v>0</v>
      </c>
      <c r="P200" s="1"/>
      <c r="Q200" s="1"/>
      <c r="R200" s="1">
        <v>0</v>
      </c>
      <c r="S200" s="1" t="s">
        <v>1251</v>
      </c>
      <c r="T200" s="1" t="s">
        <v>1252</v>
      </c>
      <c r="U200" s="5">
        <v>2</v>
      </c>
    </row>
    <row r="201" spans="9:21" x14ac:dyDescent="0.25">
      <c r="I201" s="4"/>
      <c r="J201" s="1"/>
      <c r="K201" s="1"/>
      <c r="L201" s="1">
        <v>138</v>
      </c>
      <c r="M201" s="1"/>
      <c r="N201" s="1"/>
      <c r="O201" s="1">
        <v>0</v>
      </c>
      <c r="P201" s="1"/>
      <c r="Q201" s="1"/>
      <c r="R201" s="1">
        <v>0</v>
      </c>
      <c r="S201" s="1" t="s">
        <v>1251</v>
      </c>
      <c r="T201" s="1" t="s">
        <v>1253</v>
      </c>
      <c r="U201" s="5">
        <v>1</v>
      </c>
    </row>
    <row r="202" spans="9:21" x14ac:dyDescent="0.25">
      <c r="I202" s="4"/>
      <c r="J202" s="1"/>
      <c r="K202" s="1"/>
      <c r="L202" s="1">
        <v>138</v>
      </c>
      <c r="M202" s="1"/>
      <c r="N202" s="1"/>
      <c r="O202" s="1">
        <v>0</v>
      </c>
      <c r="P202" s="1"/>
      <c r="Q202" s="1"/>
      <c r="R202" s="1">
        <v>0</v>
      </c>
      <c r="S202" s="1" t="s">
        <v>1251</v>
      </c>
      <c r="T202" s="1" t="s">
        <v>1253</v>
      </c>
      <c r="U202" s="5">
        <v>1</v>
      </c>
    </row>
    <row r="203" spans="9:21" x14ac:dyDescent="0.25">
      <c r="I203" s="4"/>
      <c r="J203" s="1"/>
      <c r="K203" s="1"/>
      <c r="L203" s="1">
        <v>138</v>
      </c>
      <c r="M203" s="1"/>
      <c r="N203" s="1"/>
      <c r="O203" s="1">
        <v>0</v>
      </c>
      <c r="P203" s="1"/>
      <c r="Q203" s="1"/>
      <c r="R203" s="1">
        <v>0</v>
      </c>
      <c r="S203" s="1" t="s">
        <v>1254</v>
      </c>
      <c r="T203" s="1" t="s">
        <v>1254</v>
      </c>
      <c r="U203" s="5">
        <v>1</v>
      </c>
    </row>
    <row r="204" spans="9:21" x14ac:dyDescent="0.25">
      <c r="I204" s="4"/>
      <c r="J204" s="1"/>
      <c r="K204" s="1"/>
      <c r="L204" s="1">
        <v>138</v>
      </c>
      <c r="M204" s="1"/>
      <c r="N204" s="1"/>
      <c r="O204" s="1">
        <v>0</v>
      </c>
      <c r="P204" s="1"/>
      <c r="Q204" s="1"/>
      <c r="R204" s="1">
        <v>0</v>
      </c>
      <c r="S204" s="1" t="s">
        <v>1258</v>
      </c>
      <c r="T204" s="1" t="s">
        <v>1259</v>
      </c>
      <c r="U204" s="5">
        <v>1</v>
      </c>
    </row>
    <row r="205" spans="9:21" x14ac:dyDescent="0.25">
      <c r="I205" s="4"/>
      <c r="J205" s="1"/>
      <c r="K205" s="1"/>
      <c r="L205" s="1">
        <v>138</v>
      </c>
      <c r="M205" s="1"/>
      <c r="N205" s="1"/>
      <c r="O205" s="1">
        <v>0</v>
      </c>
      <c r="P205" s="1"/>
      <c r="Q205" s="1"/>
      <c r="R205" s="1">
        <v>0</v>
      </c>
      <c r="S205" s="1" t="s">
        <v>1258</v>
      </c>
      <c r="T205" s="1" t="s">
        <v>1260</v>
      </c>
      <c r="U205" s="5">
        <v>1</v>
      </c>
    </row>
    <row r="206" spans="9:21" x14ac:dyDescent="0.25">
      <c r="I206" s="4"/>
      <c r="J206" s="1"/>
      <c r="K206" s="1"/>
      <c r="L206" s="1">
        <v>138</v>
      </c>
      <c r="M206" s="1"/>
      <c r="N206" s="1"/>
      <c r="O206" s="1">
        <v>0</v>
      </c>
      <c r="P206" s="1"/>
      <c r="Q206" s="1"/>
      <c r="R206" s="1">
        <v>0</v>
      </c>
      <c r="S206" s="1" t="s">
        <v>1376</v>
      </c>
      <c r="T206" s="1" t="s">
        <v>1377</v>
      </c>
      <c r="U206" s="5">
        <v>1</v>
      </c>
    </row>
    <row r="207" spans="9:21" x14ac:dyDescent="0.25">
      <c r="I207" s="4"/>
      <c r="J207" s="1"/>
      <c r="K207" s="1"/>
      <c r="L207" s="1">
        <v>138</v>
      </c>
      <c r="M207" s="1"/>
      <c r="N207" s="1"/>
      <c r="O207" s="1">
        <v>0</v>
      </c>
      <c r="P207" s="1"/>
      <c r="Q207" s="1"/>
      <c r="R207" s="1">
        <v>0</v>
      </c>
      <c r="S207" s="1" t="s">
        <v>1263</v>
      </c>
      <c r="T207" s="1" t="s">
        <v>1264</v>
      </c>
      <c r="U207" s="5">
        <v>1</v>
      </c>
    </row>
    <row r="208" spans="9:21" x14ac:dyDescent="0.25">
      <c r="I208" s="4"/>
      <c r="J208" s="1"/>
      <c r="K208" s="1"/>
      <c r="L208" s="1">
        <v>138</v>
      </c>
      <c r="M208" s="1"/>
      <c r="N208" s="1"/>
      <c r="O208" s="1">
        <v>0</v>
      </c>
      <c r="P208" s="1"/>
      <c r="Q208" s="1"/>
      <c r="R208" s="1">
        <v>0</v>
      </c>
      <c r="S208" s="1" t="s">
        <v>1378</v>
      </c>
      <c r="T208" s="1" t="s">
        <v>1378</v>
      </c>
      <c r="U208" s="5">
        <v>1</v>
      </c>
    </row>
    <row r="209" spans="9:21" x14ac:dyDescent="0.25">
      <c r="I209" s="4"/>
      <c r="J209" s="1"/>
      <c r="K209" s="1"/>
      <c r="L209" s="1">
        <v>138</v>
      </c>
      <c r="M209" s="1"/>
      <c r="N209" s="1"/>
      <c r="O209" s="1">
        <v>0</v>
      </c>
      <c r="P209" s="1"/>
      <c r="Q209" s="1"/>
      <c r="R209" s="1">
        <v>0</v>
      </c>
      <c r="S209" s="1" t="s">
        <v>1378</v>
      </c>
      <c r="T209" s="1" t="s">
        <v>1379</v>
      </c>
      <c r="U209" s="5">
        <v>1</v>
      </c>
    </row>
    <row r="210" spans="9:21" x14ac:dyDescent="0.25">
      <c r="I210" s="4"/>
      <c r="J210" s="1"/>
      <c r="K210" s="1"/>
      <c r="L210" s="1">
        <v>138</v>
      </c>
      <c r="M210" s="1"/>
      <c r="N210" s="1"/>
      <c r="O210" s="1">
        <v>0</v>
      </c>
      <c r="P210" s="1"/>
      <c r="Q210" s="1"/>
      <c r="R210" s="1">
        <v>0</v>
      </c>
      <c r="S210" s="1" t="s">
        <v>1380</v>
      </c>
      <c r="T210" s="1" t="s">
        <v>1381</v>
      </c>
      <c r="U210" s="5">
        <v>3</v>
      </c>
    </row>
    <row r="211" spans="9:21" x14ac:dyDescent="0.25">
      <c r="I211" s="4"/>
      <c r="J211" s="1"/>
      <c r="K211" s="1"/>
      <c r="L211" s="1">
        <v>138</v>
      </c>
      <c r="M211" s="1"/>
      <c r="N211" s="1"/>
      <c r="O211" s="1">
        <v>0</v>
      </c>
      <c r="P211" s="1"/>
      <c r="Q211" s="1"/>
      <c r="R211" s="1">
        <v>0</v>
      </c>
      <c r="S211" s="1" t="s">
        <v>1380</v>
      </c>
      <c r="T211" s="1" t="s">
        <v>1382</v>
      </c>
      <c r="U211" s="5">
        <v>1</v>
      </c>
    </row>
    <row r="212" spans="9:21" x14ac:dyDescent="0.25">
      <c r="I212" s="4"/>
      <c r="J212" s="1"/>
      <c r="K212" s="1"/>
      <c r="L212" s="1">
        <v>138</v>
      </c>
      <c r="M212" s="1"/>
      <c r="N212" s="1"/>
      <c r="O212" s="1">
        <v>0</v>
      </c>
      <c r="P212" s="1"/>
      <c r="Q212" s="1"/>
      <c r="R212" s="1">
        <v>0</v>
      </c>
      <c r="S212" s="1" t="s">
        <v>1383</v>
      </c>
      <c r="T212" s="1" t="s">
        <v>1384</v>
      </c>
      <c r="U212" s="5">
        <v>3</v>
      </c>
    </row>
    <row r="213" spans="9:21" x14ac:dyDescent="0.25">
      <c r="I213" s="4"/>
      <c r="J213" s="1"/>
      <c r="K213" s="1"/>
      <c r="L213" s="1">
        <v>138</v>
      </c>
      <c r="M213" s="1"/>
      <c r="N213" s="1"/>
      <c r="O213" s="1">
        <v>0</v>
      </c>
      <c r="P213" s="1"/>
      <c r="Q213" s="1"/>
      <c r="R213" s="1">
        <v>0</v>
      </c>
      <c r="S213" s="1" t="s">
        <v>242</v>
      </c>
      <c r="T213" s="1" t="s">
        <v>1385</v>
      </c>
      <c r="U213" s="5">
        <v>1</v>
      </c>
    </row>
    <row r="214" spans="9:21" x14ac:dyDescent="0.25">
      <c r="I214" s="4"/>
      <c r="J214" s="1"/>
      <c r="K214" s="1"/>
      <c r="L214" s="1">
        <v>138</v>
      </c>
      <c r="M214" s="1"/>
      <c r="N214" s="1"/>
      <c r="O214" s="1">
        <v>0</v>
      </c>
      <c r="P214" s="1"/>
      <c r="Q214" s="1"/>
      <c r="R214" s="1">
        <v>0</v>
      </c>
      <c r="S214" s="1" t="s">
        <v>242</v>
      </c>
      <c r="T214" s="1" t="s">
        <v>243</v>
      </c>
      <c r="U214" s="5">
        <v>5</v>
      </c>
    </row>
    <row r="215" spans="9:21" x14ac:dyDescent="0.25">
      <c r="I215" s="4"/>
      <c r="J215" s="1"/>
      <c r="K215" s="1"/>
      <c r="L215" s="1">
        <v>138</v>
      </c>
      <c r="M215" s="1"/>
      <c r="N215" s="1"/>
      <c r="O215" s="1">
        <v>0</v>
      </c>
      <c r="P215" s="1"/>
      <c r="Q215" s="1"/>
      <c r="R215" s="1">
        <v>0</v>
      </c>
      <c r="S215" s="1" t="s">
        <v>1386</v>
      </c>
      <c r="T215" s="1" t="s">
        <v>1387</v>
      </c>
      <c r="U215" s="5">
        <v>1</v>
      </c>
    </row>
    <row r="216" spans="9:21" x14ac:dyDescent="0.25">
      <c r="I216" s="4"/>
      <c r="J216" s="1"/>
      <c r="K216" s="1"/>
      <c r="L216" s="1">
        <v>138</v>
      </c>
      <c r="M216" s="1"/>
      <c r="N216" s="1"/>
      <c r="O216" s="1">
        <v>0</v>
      </c>
      <c r="P216" s="1"/>
      <c r="Q216" s="1"/>
      <c r="R216" s="1">
        <v>0</v>
      </c>
      <c r="S216" s="1" t="s">
        <v>1386</v>
      </c>
      <c r="T216" s="1" t="s">
        <v>1386</v>
      </c>
      <c r="U216" s="5">
        <v>1</v>
      </c>
    </row>
    <row r="217" spans="9:21" x14ac:dyDescent="0.25">
      <c r="I217" s="4"/>
      <c r="J217" s="1"/>
      <c r="K217" s="1"/>
      <c r="L217" s="1">
        <v>138</v>
      </c>
      <c r="M217" s="1"/>
      <c r="N217" s="1"/>
      <c r="O217" s="1">
        <v>0</v>
      </c>
      <c r="P217" s="1"/>
      <c r="Q217" s="1"/>
      <c r="R217" s="1">
        <v>0</v>
      </c>
      <c r="S217" s="1" t="s">
        <v>1388</v>
      </c>
      <c r="T217" s="1" t="s">
        <v>1389</v>
      </c>
      <c r="U217" s="5">
        <v>1</v>
      </c>
    </row>
    <row r="218" spans="9:21" x14ac:dyDescent="0.25">
      <c r="I218" s="4"/>
      <c r="J218" s="1"/>
      <c r="K218" s="1"/>
      <c r="L218" s="1">
        <v>138</v>
      </c>
      <c r="M218" s="1"/>
      <c r="N218" s="1"/>
      <c r="O218" s="1">
        <v>0</v>
      </c>
      <c r="P218" s="1"/>
      <c r="Q218" s="1"/>
      <c r="R218" s="1">
        <v>0</v>
      </c>
      <c r="S218" s="1" t="s">
        <v>1390</v>
      </c>
      <c r="T218" s="1" t="s">
        <v>1391</v>
      </c>
      <c r="U218" s="5">
        <v>4</v>
      </c>
    </row>
    <row r="219" spans="9:21" x14ac:dyDescent="0.25">
      <c r="I219" s="4"/>
      <c r="J219" s="1"/>
      <c r="K219" s="1"/>
      <c r="L219" s="1">
        <v>138</v>
      </c>
      <c r="M219" s="1"/>
      <c r="N219" s="1"/>
      <c r="O219" s="1">
        <v>0</v>
      </c>
      <c r="P219" s="1"/>
      <c r="Q219" s="1"/>
      <c r="R219" s="1">
        <v>0</v>
      </c>
      <c r="S219" s="1" t="s">
        <v>1392</v>
      </c>
      <c r="T219" s="1" t="s">
        <v>1393</v>
      </c>
      <c r="U219" s="5">
        <v>2</v>
      </c>
    </row>
    <row r="220" spans="9:21" x14ac:dyDescent="0.25">
      <c r="I220" s="4"/>
      <c r="J220" s="1"/>
      <c r="K220" s="1"/>
      <c r="L220" s="1">
        <v>138</v>
      </c>
      <c r="M220" s="1"/>
      <c r="N220" s="1"/>
      <c r="O220" s="1">
        <v>0</v>
      </c>
      <c r="P220" s="1"/>
      <c r="Q220" s="1"/>
      <c r="R220" s="1">
        <v>0</v>
      </c>
      <c r="S220" s="1" t="s">
        <v>1392</v>
      </c>
      <c r="T220" s="1" t="s">
        <v>1394</v>
      </c>
      <c r="U220" s="5">
        <v>1</v>
      </c>
    </row>
    <row r="221" spans="9:21" x14ac:dyDescent="0.25">
      <c r="I221" s="4"/>
      <c r="J221" s="1"/>
      <c r="K221" s="1"/>
      <c r="L221" s="1">
        <v>138</v>
      </c>
      <c r="M221" s="1"/>
      <c r="N221" s="1"/>
      <c r="O221" s="1">
        <v>0</v>
      </c>
      <c r="P221" s="1"/>
      <c r="Q221" s="1"/>
      <c r="R221" s="1">
        <v>0</v>
      </c>
      <c r="S221" s="1" t="s">
        <v>1271</v>
      </c>
      <c r="T221" s="1" t="s">
        <v>1272</v>
      </c>
      <c r="U221" s="5">
        <v>2</v>
      </c>
    </row>
    <row r="222" spans="9:21" x14ac:dyDescent="0.25">
      <c r="I222" s="4"/>
      <c r="J222" s="1"/>
      <c r="K222" s="1"/>
      <c r="L222" s="1">
        <v>138</v>
      </c>
      <c r="M222" s="1"/>
      <c r="N222" s="1"/>
      <c r="O222" s="1">
        <v>0</v>
      </c>
      <c r="P222" s="1"/>
      <c r="Q222" s="1"/>
      <c r="R222" s="1">
        <v>0</v>
      </c>
      <c r="S222" s="1" t="s">
        <v>1271</v>
      </c>
      <c r="T222" s="1" t="s">
        <v>1365</v>
      </c>
      <c r="U222" s="5">
        <v>1</v>
      </c>
    </row>
    <row r="223" spans="9:21" x14ac:dyDescent="0.25">
      <c r="I223" s="4"/>
      <c r="J223" s="1"/>
      <c r="K223" s="1"/>
      <c r="L223" s="1">
        <v>138</v>
      </c>
      <c r="M223" s="1"/>
      <c r="N223" s="1"/>
      <c r="O223" s="1">
        <v>0</v>
      </c>
      <c r="P223" s="1"/>
      <c r="Q223" s="1"/>
      <c r="R223" s="1">
        <v>0</v>
      </c>
      <c r="S223" s="1" t="s">
        <v>1395</v>
      </c>
      <c r="T223" s="1" t="s">
        <v>1396</v>
      </c>
      <c r="U223" s="5">
        <v>1</v>
      </c>
    </row>
    <row r="224" spans="9:21" x14ac:dyDescent="0.25">
      <c r="I224" s="4"/>
      <c r="J224" s="1"/>
      <c r="K224" s="1"/>
      <c r="L224" s="1">
        <v>138</v>
      </c>
      <c r="M224" s="1"/>
      <c r="N224" s="1"/>
      <c r="O224" s="1">
        <v>0</v>
      </c>
      <c r="P224" s="1"/>
      <c r="Q224" s="1"/>
      <c r="R224" s="1">
        <v>0</v>
      </c>
      <c r="S224" s="1" t="s">
        <v>1397</v>
      </c>
      <c r="T224" s="1" t="s">
        <v>1398</v>
      </c>
      <c r="U224" s="5">
        <v>1</v>
      </c>
    </row>
    <row r="225" spans="9:21" x14ac:dyDescent="0.25">
      <c r="I225" s="4"/>
      <c r="J225" s="1"/>
      <c r="K225" s="1"/>
      <c r="L225" s="1">
        <v>138</v>
      </c>
      <c r="M225" s="1"/>
      <c r="N225" s="1"/>
      <c r="O225" s="1">
        <v>0</v>
      </c>
      <c r="P225" s="1"/>
      <c r="Q225" s="1"/>
      <c r="R225" s="1">
        <v>0</v>
      </c>
      <c r="S225" s="1" t="s">
        <v>1399</v>
      </c>
      <c r="T225" s="1" t="s">
        <v>1400</v>
      </c>
      <c r="U225" s="5">
        <v>1</v>
      </c>
    </row>
    <row r="226" spans="9:21" x14ac:dyDescent="0.25">
      <c r="I226" s="4"/>
      <c r="J226" s="1"/>
      <c r="K226" s="1"/>
      <c r="L226" s="1">
        <v>138</v>
      </c>
      <c r="M226" s="1"/>
      <c r="N226" s="1"/>
      <c r="O226" s="1">
        <v>0</v>
      </c>
      <c r="P226" s="1"/>
      <c r="Q226" s="1"/>
      <c r="R226" s="1">
        <v>0</v>
      </c>
      <c r="S226" s="1" t="s">
        <v>943</v>
      </c>
      <c r="T226" s="1" t="s">
        <v>1401</v>
      </c>
      <c r="U226" s="5">
        <v>3</v>
      </c>
    </row>
    <row r="227" spans="9:21" x14ac:dyDescent="0.25">
      <c r="I227" s="4"/>
      <c r="J227" s="1"/>
      <c r="K227" s="1"/>
      <c r="L227" s="1">
        <v>138</v>
      </c>
      <c r="M227" s="1"/>
      <c r="N227" s="1"/>
      <c r="O227" s="1">
        <v>0</v>
      </c>
      <c r="P227" s="1"/>
      <c r="Q227" s="1"/>
      <c r="R227" s="1">
        <v>0</v>
      </c>
      <c r="S227" s="1" t="s">
        <v>1402</v>
      </c>
      <c r="T227" s="1" t="s">
        <v>1403</v>
      </c>
      <c r="U227" s="5">
        <v>2</v>
      </c>
    </row>
    <row r="228" spans="9:21" x14ac:dyDescent="0.25">
      <c r="I228" s="4"/>
      <c r="J228" s="1"/>
      <c r="K228" s="1"/>
      <c r="L228" s="1">
        <v>138</v>
      </c>
      <c r="M228" s="1"/>
      <c r="N228" s="1"/>
      <c r="O228" s="1">
        <v>0</v>
      </c>
      <c r="P228" s="1"/>
      <c r="Q228" s="1"/>
      <c r="R228" s="1">
        <v>0</v>
      </c>
      <c r="S228" s="1" t="s">
        <v>1404</v>
      </c>
      <c r="T228" s="1" t="s">
        <v>1404</v>
      </c>
      <c r="U228" s="5">
        <v>1</v>
      </c>
    </row>
    <row r="229" spans="9:21" x14ac:dyDescent="0.25">
      <c r="I229" s="4"/>
      <c r="J229" s="1"/>
      <c r="K229" s="1"/>
      <c r="L229" s="1">
        <v>138</v>
      </c>
      <c r="M229" s="1"/>
      <c r="N229" s="1"/>
      <c r="O229" s="1">
        <v>0</v>
      </c>
      <c r="P229" s="1"/>
      <c r="Q229" s="1"/>
      <c r="R229" s="1">
        <v>0</v>
      </c>
      <c r="S229" s="1" t="s">
        <v>425</v>
      </c>
      <c r="T229" s="1" t="s">
        <v>425</v>
      </c>
      <c r="U229" s="5">
        <v>1</v>
      </c>
    </row>
    <row r="230" spans="9:21" x14ac:dyDescent="0.25">
      <c r="I230" s="4"/>
      <c r="J230" s="1"/>
      <c r="K230" s="1"/>
      <c r="L230" s="1">
        <v>138</v>
      </c>
      <c r="M230" s="1"/>
      <c r="N230" s="1"/>
      <c r="O230" s="1">
        <v>0</v>
      </c>
      <c r="P230" s="1"/>
      <c r="Q230" s="1"/>
      <c r="R230" s="1">
        <v>0</v>
      </c>
      <c r="S230" s="1" t="s">
        <v>1405</v>
      </c>
      <c r="T230" s="1" t="s">
        <v>1406</v>
      </c>
      <c r="U230" s="5">
        <v>2</v>
      </c>
    </row>
    <row r="231" spans="9:21" x14ac:dyDescent="0.25">
      <c r="I231" s="4"/>
      <c r="J231" s="1"/>
      <c r="K231" s="1"/>
      <c r="L231" s="1">
        <v>138</v>
      </c>
      <c r="M231" s="1"/>
      <c r="N231" s="1"/>
      <c r="O231" s="1">
        <v>0</v>
      </c>
      <c r="P231" s="1"/>
      <c r="Q231" s="1"/>
      <c r="R231" s="1">
        <v>0</v>
      </c>
      <c r="S231" s="1" t="s">
        <v>1407</v>
      </c>
      <c r="T231" s="1" t="s">
        <v>1408</v>
      </c>
      <c r="U231" s="5">
        <v>1</v>
      </c>
    </row>
    <row r="232" spans="9:21" x14ac:dyDescent="0.25">
      <c r="I232" s="4"/>
      <c r="J232" s="1"/>
      <c r="K232" s="1"/>
      <c r="L232" s="1">
        <v>138</v>
      </c>
      <c r="M232" s="1"/>
      <c r="N232" s="1"/>
      <c r="O232" s="1">
        <v>0</v>
      </c>
      <c r="P232" s="1"/>
      <c r="Q232" s="1"/>
      <c r="R232" s="1">
        <v>0</v>
      </c>
      <c r="S232" s="1" t="s">
        <v>1290</v>
      </c>
      <c r="T232" s="1" t="s">
        <v>1291</v>
      </c>
      <c r="U232" s="5">
        <v>1</v>
      </c>
    </row>
    <row r="233" spans="9:21" x14ac:dyDescent="0.25">
      <c r="I233" s="4"/>
      <c r="J233" s="1"/>
      <c r="K233" s="1"/>
      <c r="L233" s="1">
        <v>138</v>
      </c>
      <c r="M233" s="1"/>
      <c r="N233" s="1"/>
      <c r="O233" s="1">
        <v>0</v>
      </c>
      <c r="P233" s="1"/>
      <c r="Q233" s="1"/>
      <c r="R233" s="1">
        <v>0</v>
      </c>
      <c r="S233" s="1" t="s">
        <v>1409</v>
      </c>
      <c r="T233" s="1" t="s">
        <v>1410</v>
      </c>
      <c r="U233" s="5">
        <v>1</v>
      </c>
    </row>
    <row r="234" spans="9:21" x14ac:dyDescent="0.25">
      <c r="I234" s="4"/>
      <c r="J234" s="1"/>
      <c r="K234" s="1"/>
      <c r="L234" s="1">
        <v>138</v>
      </c>
      <c r="M234" s="1"/>
      <c r="N234" s="1"/>
      <c r="O234" s="1">
        <v>0</v>
      </c>
      <c r="P234" s="1"/>
      <c r="Q234" s="1"/>
      <c r="R234" s="1">
        <v>0</v>
      </c>
      <c r="S234" s="1" t="s">
        <v>1411</v>
      </c>
      <c r="T234" s="1" t="s">
        <v>1412</v>
      </c>
      <c r="U234" s="5">
        <v>1</v>
      </c>
    </row>
    <row r="235" spans="9:21" x14ac:dyDescent="0.25">
      <c r="I235" s="4"/>
      <c r="J235" s="1"/>
      <c r="K235" s="1"/>
      <c r="L235" s="1">
        <v>138</v>
      </c>
      <c r="M235" s="1"/>
      <c r="N235" s="1"/>
      <c r="O235" s="1">
        <v>0</v>
      </c>
      <c r="P235" s="1"/>
      <c r="Q235" s="1"/>
      <c r="R235" s="1">
        <v>0</v>
      </c>
      <c r="S235" s="1" t="s">
        <v>1413</v>
      </c>
      <c r="T235" s="1" t="s">
        <v>1413</v>
      </c>
      <c r="U235" s="5">
        <v>1</v>
      </c>
    </row>
    <row r="236" spans="9:21" x14ac:dyDescent="0.25">
      <c r="I236" s="4"/>
      <c r="J236" s="1"/>
      <c r="K236" s="1"/>
      <c r="L236" s="1">
        <v>138</v>
      </c>
      <c r="M236" s="1"/>
      <c r="N236" s="1"/>
      <c r="O236" s="1">
        <v>0</v>
      </c>
      <c r="P236" s="1"/>
      <c r="Q236" s="1"/>
      <c r="R236" s="1">
        <v>0</v>
      </c>
      <c r="S236" s="1" t="s">
        <v>1300</v>
      </c>
      <c r="T236" s="1" t="s">
        <v>1301</v>
      </c>
      <c r="U236" s="5">
        <v>1</v>
      </c>
    </row>
    <row r="237" spans="9:21" x14ac:dyDescent="0.25">
      <c r="I237" s="4"/>
      <c r="J237" s="1"/>
      <c r="K237" s="1"/>
      <c r="L237" s="1">
        <v>138</v>
      </c>
      <c r="M237" s="1"/>
      <c r="N237" s="1"/>
      <c r="O237" s="1">
        <v>0</v>
      </c>
      <c r="P237" s="1"/>
      <c r="Q237" s="1"/>
      <c r="R237" s="1">
        <v>0</v>
      </c>
      <c r="S237" s="1" t="s">
        <v>1300</v>
      </c>
      <c r="T237" s="1" t="s">
        <v>1301</v>
      </c>
      <c r="U237" s="5">
        <v>1</v>
      </c>
    </row>
    <row r="238" spans="9:21" x14ac:dyDescent="0.25">
      <c r="I238" s="4"/>
      <c r="J238" s="1"/>
      <c r="K238" s="1"/>
      <c r="L238" s="1">
        <v>138</v>
      </c>
      <c r="M238" s="1"/>
      <c r="N238" s="1"/>
      <c r="O238" s="1">
        <v>0</v>
      </c>
      <c r="P238" s="1"/>
      <c r="Q238" s="1"/>
      <c r="R238" s="1">
        <v>0</v>
      </c>
      <c r="S238" s="1" t="s">
        <v>1414</v>
      </c>
      <c r="T238" s="1" t="s">
        <v>1414</v>
      </c>
      <c r="U238" s="5">
        <v>1</v>
      </c>
    </row>
    <row r="239" spans="9:21" x14ac:dyDescent="0.25">
      <c r="I239" s="4"/>
      <c r="J239" s="1"/>
      <c r="K239" s="1"/>
      <c r="L239" s="1">
        <v>138</v>
      </c>
      <c r="M239" s="1"/>
      <c r="N239" s="1"/>
      <c r="O239" s="1">
        <v>0</v>
      </c>
      <c r="P239" s="1"/>
      <c r="Q239" s="1"/>
      <c r="R239" s="1">
        <v>0</v>
      </c>
      <c r="S239" s="1" t="s">
        <v>1414</v>
      </c>
      <c r="T239" s="1" t="s">
        <v>1415</v>
      </c>
      <c r="U239" s="5">
        <v>1</v>
      </c>
    </row>
    <row r="240" spans="9:21" x14ac:dyDescent="0.25">
      <c r="I240" s="4"/>
      <c r="J240" s="1"/>
      <c r="K240" s="1"/>
      <c r="L240" s="1">
        <v>138</v>
      </c>
      <c r="M240" s="1"/>
      <c r="N240" s="1"/>
      <c r="O240" s="1">
        <v>0</v>
      </c>
      <c r="P240" s="1"/>
      <c r="Q240" s="1"/>
      <c r="R240" s="1">
        <v>0</v>
      </c>
      <c r="S240" s="1" t="s">
        <v>1416</v>
      </c>
      <c r="T240" s="1" t="s">
        <v>1417</v>
      </c>
      <c r="U240" s="5">
        <v>2</v>
      </c>
    </row>
    <row r="241" spans="9:21" x14ac:dyDescent="0.25">
      <c r="I241" s="4"/>
      <c r="J241" s="1"/>
      <c r="K241" s="1"/>
      <c r="L241" s="1">
        <v>138</v>
      </c>
      <c r="M241" s="1"/>
      <c r="N241" s="1"/>
      <c r="O241" s="1">
        <v>0</v>
      </c>
      <c r="P241" s="1"/>
      <c r="Q241" s="1"/>
      <c r="R241" s="1">
        <v>0</v>
      </c>
      <c r="S241" s="1" t="s">
        <v>1309</v>
      </c>
      <c r="T241" s="1" t="s">
        <v>1309</v>
      </c>
      <c r="U241" s="5">
        <v>1</v>
      </c>
    </row>
    <row r="242" spans="9:21" x14ac:dyDescent="0.25">
      <c r="I242" s="4"/>
      <c r="J242" s="1"/>
      <c r="K242" s="1"/>
      <c r="L242" s="1">
        <v>138</v>
      </c>
      <c r="M242" s="1"/>
      <c r="N242" s="1"/>
      <c r="O242" s="1">
        <v>0</v>
      </c>
      <c r="P242" s="1"/>
      <c r="Q242" s="1"/>
      <c r="R242" s="1">
        <v>0</v>
      </c>
      <c r="S242" s="1" t="s">
        <v>1418</v>
      </c>
      <c r="T242" s="1" t="s">
        <v>1418</v>
      </c>
      <c r="U242" s="5">
        <v>1</v>
      </c>
    </row>
    <row r="243" spans="9:21" x14ac:dyDescent="0.25">
      <c r="I243" s="4"/>
      <c r="J243" s="1"/>
      <c r="K243" s="1"/>
      <c r="L243" s="1">
        <v>138</v>
      </c>
      <c r="M243" s="1"/>
      <c r="N243" s="1"/>
      <c r="O243" s="1">
        <v>0</v>
      </c>
      <c r="P243" s="1"/>
      <c r="Q243" s="1"/>
      <c r="R243" s="1">
        <v>0</v>
      </c>
      <c r="S243" s="1" t="s">
        <v>1419</v>
      </c>
      <c r="T243" s="1" t="s">
        <v>1419</v>
      </c>
      <c r="U243" s="5">
        <v>1</v>
      </c>
    </row>
    <row r="244" spans="9:21" x14ac:dyDescent="0.25">
      <c r="I244" s="4"/>
      <c r="J244" s="1"/>
      <c r="K244" s="1"/>
      <c r="L244" s="1">
        <v>138</v>
      </c>
      <c r="M244" s="1"/>
      <c r="N244" s="1"/>
      <c r="O244" s="1">
        <v>0</v>
      </c>
      <c r="P244" s="1"/>
      <c r="Q244" s="1"/>
      <c r="R244" s="1">
        <v>0</v>
      </c>
      <c r="S244" s="1" t="s">
        <v>1419</v>
      </c>
      <c r="T244" s="1" t="s">
        <v>1419</v>
      </c>
      <c r="U244" s="5">
        <v>1</v>
      </c>
    </row>
    <row r="245" spans="9:21" x14ac:dyDescent="0.25">
      <c r="I245" s="4"/>
      <c r="J245" s="1"/>
      <c r="K245" s="1"/>
      <c r="L245" s="1">
        <v>138</v>
      </c>
      <c r="M245" s="1"/>
      <c r="N245" s="1"/>
      <c r="O245" s="1">
        <v>0</v>
      </c>
      <c r="P245" s="1"/>
      <c r="Q245" s="1"/>
      <c r="R245" s="1">
        <v>0</v>
      </c>
      <c r="S245" s="1" t="s">
        <v>1420</v>
      </c>
      <c r="T245" s="1" t="s">
        <v>1421</v>
      </c>
      <c r="U245" s="5">
        <v>2</v>
      </c>
    </row>
    <row r="246" spans="9:21" x14ac:dyDescent="0.25">
      <c r="I246" s="4"/>
      <c r="J246" s="1"/>
      <c r="K246" s="1"/>
      <c r="L246" s="1">
        <v>138</v>
      </c>
      <c r="M246" s="1"/>
      <c r="N246" s="1"/>
      <c r="O246" s="1">
        <v>0</v>
      </c>
      <c r="P246" s="1"/>
      <c r="Q246" s="1"/>
      <c r="R246" s="1">
        <v>0</v>
      </c>
      <c r="S246" s="1" t="s">
        <v>1420</v>
      </c>
      <c r="T246" s="1" t="s">
        <v>1421</v>
      </c>
      <c r="U246" s="5">
        <v>2</v>
      </c>
    </row>
    <row r="247" spans="9:21" x14ac:dyDescent="0.25">
      <c r="I247" s="4"/>
      <c r="J247" s="1"/>
      <c r="K247" s="1"/>
      <c r="L247" s="1">
        <v>138</v>
      </c>
      <c r="M247" s="1"/>
      <c r="N247" s="1"/>
      <c r="O247" s="1">
        <v>0</v>
      </c>
      <c r="P247" s="1"/>
      <c r="Q247" s="1"/>
      <c r="R247" s="1">
        <v>0</v>
      </c>
      <c r="S247" s="1" t="s">
        <v>1422</v>
      </c>
      <c r="T247" s="1" t="s">
        <v>1423</v>
      </c>
      <c r="U247" s="5">
        <v>1</v>
      </c>
    </row>
    <row r="248" spans="9:21" x14ac:dyDescent="0.25">
      <c r="I248" s="4"/>
      <c r="J248" s="1"/>
      <c r="K248" s="1"/>
      <c r="L248" s="1">
        <v>138</v>
      </c>
      <c r="M248" s="1"/>
      <c r="N248" s="1"/>
      <c r="O248" s="1">
        <v>0</v>
      </c>
      <c r="P248" s="1"/>
      <c r="Q248" s="1"/>
      <c r="R248" s="1">
        <v>0</v>
      </c>
      <c r="S248" s="1" t="s">
        <v>1424</v>
      </c>
      <c r="T248" s="1" t="s">
        <v>1425</v>
      </c>
      <c r="U248" s="5">
        <v>1</v>
      </c>
    </row>
    <row r="249" spans="9:21" x14ac:dyDescent="0.25">
      <c r="I249" s="4"/>
      <c r="J249" s="1"/>
      <c r="K249" s="1"/>
      <c r="L249" s="1">
        <v>138</v>
      </c>
      <c r="M249" s="1"/>
      <c r="N249" s="1"/>
      <c r="O249" s="1">
        <v>0</v>
      </c>
      <c r="P249" s="1"/>
      <c r="Q249" s="1"/>
      <c r="R249" s="1">
        <v>0</v>
      </c>
      <c r="S249" s="1" t="s">
        <v>1426</v>
      </c>
      <c r="T249" s="1" t="s">
        <v>1427</v>
      </c>
      <c r="U249" s="5">
        <v>1</v>
      </c>
    </row>
    <row r="250" spans="9:21" x14ac:dyDescent="0.25">
      <c r="I250" s="4"/>
      <c r="J250" s="1"/>
      <c r="K250" s="1"/>
      <c r="L250" s="1">
        <v>138</v>
      </c>
      <c r="M250" s="1"/>
      <c r="N250" s="1"/>
      <c r="O250" s="1">
        <v>0</v>
      </c>
      <c r="P250" s="1"/>
      <c r="Q250" s="1"/>
      <c r="R250" s="1">
        <v>0</v>
      </c>
      <c r="S250" s="1" t="s">
        <v>1428</v>
      </c>
      <c r="T250" s="1" t="s">
        <v>1428</v>
      </c>
      <c r="U250" s="5">
        <v>1</v>
      </c>
    </row>
    <row r="251" spans="9:21" x14ac:dyDescent="0.25">
      <c r="I251" s="4"/>
      <c r="J251" s="1"/>
      <c r="K251" s="1"/>
      <c r="L251" s="1">
        <v>138</v>
      </c>
      <c r="M251" s="1"/>
      <c r="N251" s="1"/>
      <c r="O251" s="1">
        <v>0</v>
      </c>
      <c r="P251" s="1"/>
      <c r="Q251" s="1"/>
      <c r="R251" s="1">
        <v>0</v>
      </c>
      <c r="S251" s="1" t="s">
        <v>1335</v>
      </c>
      <c r="T251" s="1" t="s">
        <v>1336</v>
      </c>
      <c r="U251" s="5">
        <v>1</v>
      </c>
    </row>
    <row r="252" spans="9:21" x14ac:dyDescent="0.25">
      <c r="I252" s="4"/>
      <c r="J252" s="1"/>
      <c r="K252" s="1"/>
      <c r="L252" s="1">
        <v>138</v>
      </c>
      <c r="M252" s="1"/>
      <c r="N252" s="1"/>
      <c r="O252" s="1">
        <v>0</v>
      </c>
      <c r="P252" s="1"/>
      <c r="Q252" s="1"/>
      <c r="R252" s="1">
        <v>0</v>
      </c>
      <c r="S252" s="1" t="s">
        <v>1429</v>
      </c>
      <c r="T252" s="1" t="s">
        <v>1430</v>
      </c>
      <c r="U252" s="5">
        <v>1</v>
      </c>
    </row>
    <row r="253" spans="9:21" x14ac:dyDescent="0.25">
      <c r="I253" s="4"/>
      <c r="J253" s="1"/>
      <c r="K253" s="1"/>
      <c r="L253" s="1">
        <v>138</v>
      </c>
      <c r="M253" s="1"/>
      <c r="N253" s="1"/>
      <c r="O253" s="1">
        <v>0</v>
      </c>
      <c r="P253" s="1"/>
      <c r="Q253" s="1"/>
      <c r="R253" s="1">
        <v>0</v>
      </c>
      <c r="S253" s="1" t="s">
        <v>1431</v>
      </c>
      <c r="T253" s="1" t="s">
        <v>1432</v>
      </c>
      <c r="U253" s="5">
        <v>1</v>
      </c>
    </row>
    <row r="254" spans="9:21" x14ac:dyDescent="0.25">
      <c r="I254" s="4"/>
      <c r="J254" s="1"/>
      <c r="K254" s="1"/>
      <c r="L254" s="1">
        <v>138</v>
      </c>
      <c r="M254" s="1"/>
      <c r="N254" s="1"/>
      <c r="O254" s="1">
        <v>0</v>
      </c>
      <c r="P254" s="1"/>
      <c r="Q254" s="1"/>
      <c r="R254" s="1">
        <v>0</v>
      </c>
      <c r="S254" s="1" t="s">
        <v>1433</v>
      </c>
      <c r="T254" s="1" t="s">
        <v>1433</v>
      </c>
      <c r="U254" s="5">
        <v>1</v>
      </c>
    </row>
    <row r="255" spans="9:21" x14ac:dyDescent="0.25">
      <c r="I255" s="4"/>
      <c r="J255" s="1"/>
      <c r="K255" s="1"/>
      <c r="L255" s="1">
        <v>138</v>
      </c>
      <c r="M255" s="1"/>
      <c r="N255" s="1"/>
      <c r="O255" s="1">
        <v>0</v>
      </c>
      <c r="P255" s="1"/>
      <c r="Q255" s="1"/>
      <c r="R255" s="1">
        <v>0</v>
      </c>
      <c r="S255" s="1" t="s">
        <v>1434</v>
      </c>
      <c r="T255" s="1" t="s">
        <v>1435</v>
      </c>
      <c r="U255" s="5">
        <v>1</v>
      </c>
    </row>
    <row r="256" spans="9:21" x14ac:dyDescent="0.25">
      <c r="I256" s="4"/>
      <c r="J256" s="1"/>
      <c r="K256" s="1"/>
      <c r="L256" s="1">
        <v>138</v>
      </c>
      <c r="M256" s="1"/>
      <c r="N256" s="1"/>
      <c r="O256" s="1">
        <v>0</v>
      </c>
      <c r="P256" s="1"/>
      <c r="Q256" s="1"/>
      <c r="R256" s="1">
        <v>0</v>
      </c>
      <c r="S256" s="1" t="s">
        <v>1357</v>
      </c>
      <c r="T256" s="1" t="s">
        <v>1358</v>
      </c>
      <c r="U256" s="5">
        <v>1</v>
      </c>
    </row>
    <row r="257" spans="9:21" x14ac:dyDescent="0.25">
      <c r="I257" s="9"/>
      <c r="J257" s="10"/>
      <c r="K257" s="10"/>
      <c r="L257" s="10">
        <v>138</v>
      </c>
      <c r="M257" s="10"/>
      <c r="N257" s="10"/>
      <c r="O257" s="10">
        <v>0</v>
      </c>
      <c r="P257" s="10"/>
      <c r="Q257" s="10"/>
      <c r="R257" s="10">
        <v>0</v>
      </c>
      <c r="S257" s="10" t="s">
        <v>1436</v>
      </c>
      <c r="T257" s="10" t="s">
        <v>1437</v>
      </c>
      <c r="U257" s="1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64B-6DED-4B1B-95A8-6FC60CCEEC56}">
  <dimension ref="B2:U110"/>
  <sheetViews>
    <sheetView topLeftCell="B49" zoomScaleNormal="100" workbookViewId="0">
      <selection activeCell="B2" sqref="B2:F8"/>
    </sheetView>
  </sheetViews>
  <sheetFormatPr defaultColWidth="8.75" defaultRowHeight="15.75" x14ac:dyDescent="0.25"/>
  <cols>
    <col min="1" max="1" width="8.75" style="2"/>
    <col min="2" max="2" width="13.875" style="2" bestFit="1" customWidth="1"/>
    <col min="3" max="4" width="3.875" style="2" bestFit="1" customWidth="1"/>
    <col min="5" max="5" width="3.25" style="2" bestFit="1" customWidth="1"/>
    <col min="6" max="6" width="5.25" style="2" bestFit="1" customWidth="1"/>
    <col min="7" max="8" width="8.75" style="2"/>
    <col min="9" max="9" width="13.875" style="2" bestFit="1" customWidth="1"/>
    <col min="10" max="11" width="3.875" style="2" bestFit="1" customWidth="1"/>
    <col min="12" max="12" width="3.25" style="2" bestFit="1" customWidth="1"/>
    <col min="13" max="13" width="11.625" style="2" bestFit="1" customWidth="1"/>
    <col min="14" max="14" width="11.125" style="2" bestFit="1" customWidth="1"/>
    <col min="15" max="15" width="5.375" style="2" bestFit="1" customWidth="1"/>
    <col min="16" max="16" width="11.625" style="2" bestFit="1" customWidth="1"/>
    <col min="17" max="17" width="11.125" style="2" bestFit="1" customWidth="1"/>
    <col min="18" max="18" width="5.375" style="2" bestFit="1" customWidth="1"/>
    <col min="19" max="19" width="9.875" style="2" bestFit="1" customWidth="1"/>
    <col min="20" max="20" width="10.25" style="2" bestFit="1" customWidth="1"/>
    <col min="21" max="21" width="5" style="2" bestFit="1" customWidth="1"/>
    <col min="22" max="16384" width="8.75" style="2"/>
  </cols>
  <sheetData>
    <row r="2" spans="2:21" x14ac:dyDescent="0.25">
      <c r="B2" s="6" t="s">
        <v>0</v>
      </c>
      <c r="C2" s="7" t="s">
        <v>1629</v>
      </c>
      <c r="D2" s="7" t="s">
        <v>1628</v>
      </c>
      <c r="E2" s="7" t="s">
        <v>1630</v>
      </c>
      <c r="F2" s="8" t="s">
        <v>270</v>
      </c>
      <c r="I2" s="6" t="s">
        <v>0</v>
      </c>
      <c r="J2" s="7" t="s">
        <v>1629</v>
      </c>
      <c r="K2" s="7" t="s">
        <v>1628</v>
      </c>
      <c r="L2" s="7" t="s">
        <v>1630</v>
      </c>
      <c r="M2" s="7" t="s">
        <v>271</v>
      </c>
      <c r="N2" s="7" t="s">
        <v>272</v>
      </c>
      <c r="O2" s="7" t="s">
        <v>273</v>
      </c>
      <c r="P2" s="7" t="s">
        <v>274</v>
      </c>
      <c r="Q2" s="7" t="s">
        <v>275</v>
      </c>
      <c r="R2" s="7" t="s">
        <v>276</v>
      </c>
      <c r="S2" s="7" t="s">
        <v>277</v>
      </c>
      <c r="T2" s="7" t="s">
        <v>278</v>
      </c>
      <c r="U2" s="8" t="s">
        <v>279</v>
      </c>
    </row>
    <row r="3" spans="2:21" x14ac:dyDescent="0.25">
      <c r="B3" s="4" t="s">
        <v>1</v>
      </c>
      <c r="C3" s="1">
        <v>8</v>
      </c>
      <c r="D3" s="1">
        <v>3</v>
      </c>
      <c r="E3" s="1">
        <v>0</v>
      </c>
      <c r="F3" s="5">
        <f>SUM(Table8[[#This Row],[⟨v⟩]:[⟨f⟩]])</f>
        <v>11</v>
      </c>
      <c r="I3" s="4" t="s">
        <v>1</v>
      </c>
      <c r="J3" s="1">
        <v>8</v>
      </c>
      <c r="K3" s="1">
        <v>3</v>
      </c>
      <c r="L3" s="1"/>
      <c r="M3" s="1" t="s">
        <v>12</v>
      </c>
      <c r="N3" s="1" t="s">
        <v>574</v>
      </c>
      <c r="O3" s="1">
        <v>3</v>
      </c>
      <c r="P3" s="1" t="s">
        <v>110</v>
      </c>
      <c r="Q3" s="1" t="s">
        <v>384</v>
      </c>
      <c r="R3" s="1">
        <v>1</v>
      </c>
      <c r="S3" s="1"/>
      <c r="T3" s="1"/>
      <c r="U3" s="5">
        <v>0</v>
      </c>
    </row>
    <row r="4" spans="2:21" x14ac:dyDescent="0.25">
      <c r="B4" s="4" t="s">
        <v>42</v>
      </c>
      <c r="C4" s="1">
        <v>100</v>
      </c>
      <c r="D4" s="1">
        <v>108</v>
      </c>
      <c r="E4" s="1">
        <v>0</v>
      </c>
      <c r="F4" s="5">
        <f>SUM(Table8[[#This Row],[⟨v⟩]:[⟨f⟩]])</f>
        <v>208</v>
      </c>
      <c r="I4" s="4"/>
      <c r="J4" s="1">
        <v>8</v>
      </c>
      <c r="K4" s="1">
        <v>3</v>
      </c>
      <c r="L4" s="1"/>
      <c r="M4" s="1" t="s">
        <v>13</v>
      </c>
      <c r="N4" s="1" t="s">
        <v>13</v>
      </c>
      <c r="O4" s="1">
        <v>1</v>
      </c>
      <c r="P4" s="1" t="s">
        <v>410</v>
      </c>
      <c r="Q4" s="1" t="s">
        <v>1528</v>
      </c>
      <c r="R4" s="1">
        <v>1</v>
      </c>
      <c r="S4" s="1"/>
      <c r="T4" s="1"/>
      <c r="U4" s="5">
        <v>0</v>
      </c>
    </row>
    <row r="5" spans="2:21" x14ac:dyDescent="0.25">
      <c r="B5" s="4" t="s">
        <v>209</v>
      </c>
      <c r="C5" s="1">
        <v>0</v>
      </c>
      <c r="D5" s="1">
        <v>1</v>
      </c>
      <c r="E5" s="1">
        <v>0</v>
      </c>
      <c r="F5" s="5">
        <f>SUM(Table8[[#This Row],[⟨v⟩]:[⟨f⟩]])</f>
        <v>1</v>
      </c>
      <c r="I5" s="4"/>
      <c r="J5" s="1">
        <v>8</v>
      </c>
      <c r="K5" s="1">
        <v>3</v>
      </c>
      <c r="L5" s="1"/>
      <c r="M5" s="1" t="s">
        <v>478</v>
      </c>
      <c r="N5" s="1" t="s">
        <v>478</v>
      </c>
      <c r="O5" s="1">
        <v>1</v>
      </c>
      <c r="P5" s="1" t="s">
        <v>132</v>
      </c>
      <c r="Q5" s="1" t="s">
        <v>220</v>
      </c>
      <c r="R5" s="1">
        <v>1</v>
      </c>
      <c r="S5" s="1"/>
      <c r="T5" s="1"/>
      <c r="U5" s="5">
        <v>0</v>
      </c>
    </row>
    <row r="6" spans="2:21" x14ac:dyDescent="0.25">
      <c r="B6" s="4" t="s">
        <v>235</v>
      </c>
      <c r="C6" s="1">
        <v>1</v>
      </c>
      <c r="D6" s="1">
        <v>0</v>
      </c>
      <c r="E6" s="1">
        <v>38</v>
      </c>
      <c r="F6" s="5">
        <f>SUM(Table8[[#This Row],[⟨v⟩]:[⟨f⟩]])</f>
        <v>39</v>
      </c>
      <c r="I6" s="4"/>
      <c r="J6" s="1">
        <v>8</v>
      </c>
      <c r="K6" s="1">
        <v>3</v>
      </c>
      <c r="L6" s="1"/>
      <c r="M6" s="1" t="s">
        <v>609</v>
      </c>
      <c r="N6" s="1" t="s">
        <v>609</v>
      </c>
      <c r="O6" s="1">
        <v>1</v>
      </c>
      <c r="P6" s="1"/>
      <c r="Q6" s="1"/>
      <c r="R6" s="1">
        <v>0</v>
      </c>
      <c r="S6" s="1"/>
      <c r="T6" s="1"/>
      <c r="U6" s="5">
        <v>0</v>
      </c>
    </row>
    <row r="7" spans="2:21" x14ac:dyDescent="0.25">
      <c r="B7" s="9" t="s">
        <v>567</v>
      </c>
      <c r="C7" s="10">
        <v>1</v>
      </c>
      <c r="D7" s="10">
        <v>0</v>
      </c>
      <c r="E7" s="10">
        <v>4</v>
      </c>
      <c r="F7" s="5">
        <f>SUM(Table8[[#This Row],[⟨v⟩]:[⟨f⟩]])</f>
        <v>5</v>
      </c>
      <c r="I7" s="4"/>
      <c r="J7" s="1">
        <v>8</v>
      </c>
      <c r="K7" s="1">
        <v>3</v>
      </c>
      <c r="L7" s="1"/>
      <c r="M7" s="1" t="s">
        <v>24</v>
      </c>
      <c r="N7" s="1" t="s">
        <v>25</v>
      </c>
      <c r="O7" s="1">
        <v>1</v>
      </c>
      <c r="P7" s="1"/>
      <c r="Q7" s="1"/>
      <c r="R7" s="1">
        <v>0</v>
      </c>
      <c r="S7" s="1"/>
      <c r="T7" s="1"/>
      <c r="U7" s="5">
        <v>0</v>
      </c>
    </row>
    <row r="8" spans="2:21" x14ac:dyDescent="0.25">
      <c r="B8" s="9" t="s">
        <v>270</v>
      </c>
      <c r="C8" s="11">
        <f>SUBTOTAL(109,Table8[⟨v⟩])</f>
        <v>110</v>
      </c>
      <c r="D8" s="11">
        <f>SUBTOTAL(109,Table8[⟨u⟩])</f>
        <v>112</v>
      </c>
      <c r="E8" s="11">
        <f>SUBTOTAL(109,Table8[⟨f⟩])</f>
        <v>42</v>
      </c>
      <c r="F8" s="11">
        <f>SUBTOTAL(109,Table8[Total])</f>
        <v>264</v>
      </c>
      <c r="I8" s="4"/>
      <c r="J8" s="1">
        <v>8</v>
      </c>
      <c r="K8" s="1">
        <v>3</v>
      </c>
      <c r="L8" s="1"/>
      <c r="M8" s="1" t="s">
        <v>36</v>
      </c>
      <c r="N8" s="1" t="s">
        <v>36</v>
      </c>
      <c r="O8" s="1">
        <v>1</v>
      </c>
      <c r="P8" s="1"/>
      <c r="Q8" s="1"/>
      <c r="R8" s="1">
        <v>0</v>
      </c>
      <c r="S8" s="1"/>
      <c r="T8" s="1"/>
      <c r="U8" s="5">
        <v>0</v>
      </c>
    </row>
    <row r="9" spans="2:21" x14ac:dyDescent="0.25">
      <c r="I9" s="4" t="s">
        <v>42</v>
      </c>
      <c r="J9" s="1">
        <v>100</v>
      </c>
      <c r="K9" s="1">
        <v>108</v>
      </c>
      <c r="L9" s="1"/>
      <c r="M9" s="1" t="s">
        <v>332</v>
      </c>
      <c r="N9" s="1" t="s">
        <v>1438</v>
      </c>
      <c r="O9" s="1">
        <v>4</v>
      </c>
      <c r="P9" s="1" t="s">
        <v>110</v>
      </c>
      <c r="Q9" s="1" t="s">
        <v>111</v>
      </c>
      <c r="R9" s="1">
        <v>1</v>
      </c>
      <c r="S9" s="1"/>
      <c r="T9" s="1"/>
      <c r="U9" s="5">
        <v>0</v>
      </c>
    </row>
    <row r="10" spans="2:21" x14ac:dyDescent="0.25">
      <c r="I10" s="4"/>
      <c r="J10" s="1">
        <v>100</v>
      </c>
      <c r="K10" s="1">
        <v>108</v>
      </c>
      <c r="L10" s="1"/>
      <c r="M10" s="1" t="s">
        <v>570</v>
      </c>
      <c r="N10" s="1" t="s">
        <v>1439</v>
      </c>
      <c r="O10" s="1">
        <v>1</v>
      </c>
      <c r="P10" s="1" t="s">
        <v>204</v>
      </c>
      <c r="Q10" s="1" t="s">
        <v>1529</v>
      </c>
      <c r="R10" s="1">
        <v>11</v>
      </c>
      <c r="S10" s="1"/>
      <c r="T10" s="1"/>
      <c r="U10" s="5">
        <v>0</v>
      </c>
    </row>
    <row r="11" spans="2:21" x14ac:dyDescent="0.25">
      <c r="I11" s="4"/>
      <c r="J11" s="1">
        <v>100</v>
      </c>
      <c r="K11" s="1">
        <v>108</v>
      </c>
      <c r="L11" s="1"/>
      <c r="M11" s="1" t="s">
        <v>1440</v>
      </c>
      <c r="N11" s="1" t="s">
        <v>1441</v>
      </c>
      <c r="O11" s="1">
        <v>1</v>
      </c>
      <c r="P11" s="1" t="s">
        <v>1530</v>
      </c>
      <c r="Q11" s="1" t="s">
        <v>1530</v>
      </c>
      <c r="R11" s="1">
        <v>4</v>
      </c>
      <c r="S11" s="1"/>
      <c r="T11" s="1"/>
      <c r="U11" s="5">
        <v>0</v>
      </c>
    </row>
    <row r="12" spans="2:21" x14ac:dyDescent="0.25">
      <c r="I12" s="4"/>
      <c r="J12" s="1">
        <v>100</v>
      </c>
      <c r="K12" s="1">
        <v>108</v>
      </c>
      <c r="L12" s="1"/>
      <c r="M12" s="1" t="s">
        <v>58</v>
      </c>
      <c r="N12" s="1" t="s">
        <v>1442</v>
      </c>
      <c r="O12" s="1">
        <v>1</v>
      </c>
      <c r="P12" s="1" t="s">
        <v>828</v>
      </c>
      <c r="Q12" s="1" t="s">
        <v>828</v>
      </c>
      <c r="R12" s="1">
        <v>2</v>
      </c>
      <c r="S12" s="1"/>
      <c r="T12" s="1"/>
      <c r="U12" s="5">
        <v>0</v>
      </c>
    </row>
    <row r="13" spans="2:21" x14ac:dyDescent="0.25">
      <c r="I13" s="4"/>
      <c r="J13" s="1">
        <v>100</v>
      </c>
      <c r="K13" s="1">
        <v>108</v>
      </c>
      <c r="L13" s="1"/>
      <c r="M13" s="1" t="s">
        <v>1443</v>
      </c>
      <c r="N13" s="1" t="s">
        <v>1444</v>
      </c>
      <c r="O13" s="1">
        <v>2</v>
      </c>
      <c r="P13" s="1" t="s">
        <v>1531</v>
      </c>
      <c r="Q13" s="1" t="s">
        <v>1532</v>
      </c>
      <c r="R13" s="1">
        <v>1</v>
      </c>
      <c r="S13" s="1"/>
      <c r="T13" s="1"/>
      <c r="U13" s="5">
        <v>0</v>
      </c>
    </row>
    <row r="14" spans="2:21" x14ac:dyDescent="0.25">
      <c r="I14" s="4"/>
      <c r="J14" s="1">
        <v>100</v>
      </c>
      <c r="K14" s="1">
        <v>108</v>
      </c>
      <c r="L14" s="1"/>
      <c r="M14" s="1" t="s">
        <v>80</v>
      </c>
      <c r="N14" s="1" t="s">
        <v>81</v>
      </c>
      <c r="O14" s="1">
        <v>3</v>
      </c>
      <c r="P14" s="1" t="s">
        <v>1533</v>
      </c>
      <c r="Q14" s="1" t="s">
        <v>1533</v>
      </c>
      <c r="R14" s="1">
        <v>5</v>
      </c>
      <c r="S14" s="1"/>
      <c r="T14" s="1"/>
      <c r="U14" s="5">
        <v>0</v>
      </c>
    </row>
    <row r="15" spans="2:21" x14ac:dyDescent="0.25">
      <c r="I15" s="4"/>
      <c r="J15" s="1">
        <v>100</v>
      </c>
      <c r="K15" s="1">
        <v>108</v>
      </c>
      <c r="L15" s="1"/>
      <c r="M15" s="1" t="s">
        <v>80</v>
      </c>
      <c r="N15" s="1" t="s">
        <v>1445</v>
      </c>
      <c r="O15" s="1">
        <v>1</v>
      </c>
      <c r="P15" s="1" t="s">
        <v>1534</v>
      </c>
      <c r="Q15" s="1" t="s">
        <v>1534</v>
      </c>
      <c r="R15" s="1">
        <v>3</v>
      </c>
      <c r="S15" s="1"/>
      <c r="T15" s="1"/>
      <c r="U15" s="5">
        <v>0</v>
      </c>
    </row>
    <row r="16" spans="2:21" x14ac:dyDescent="0.25">
      <c r="I16" s="4"/>
      <c r="J16" s="1">
        <v>100</v>
      </c>
      <c r="K16" s="1">
        <v>108</v>
      </c>
      <c r="L16" s="1"/>
      <c r="M16" s="1" t="s">
        <v>80</v>
      </c>
      <c r="N16" s="1" t="s">
        <v>1446</v>
      </c>
      <c r="O16" s="1">
        <v>3</v>
      </c>
      <c r="P16" s="1" t="s">
        <v>161</v>
      </c>
      <c r="Q16" s="1" t="s">
        <v>365</v>
      </c>
      <c r="R16" s="1">
        <v>2</v>
      </c>
      <c r="S16" s="1"/>
      <c r="T16" s="1"/>
      <c r="U16" s="5">
        <v>0</v>
      </c>
    </row>
    <row r="17" spans="9:21" x14ac:dyDescent="0.25">
      <c r="I17" s="4"/>
      <c r="J17" s="1">
        <v>100</v>
      </c>
      <c r="K17" s="1">
        <v>108</v>
      </c>
      <c r="L17" s="1"/>
      <c r="M17" s="1" t="s">
        <v>12</v>
      </c>
      <c r="N17" s="1" t="s">
        <v>1447</v>
      </c>
      <c r="O17" s="1">
        <v>5</v>
      </c>
      <c r="P17" s="1" t="s">
        <v>1535</v>
      </c>
      <c r="Q17" s="1" t="s">
        <v>1535</v>
      </c>
      <c r="R17" s="1">
        <v>1</v>
      </c>
      <c r="S17" s="1"/>
      <c r="T17" s="1"/>
      <c r="U17" s="5">
        <v>0</v>
      </c>
    </row>
    <row r="18" spans="9:21" x14ac:dyDescent="0.25">
      <c r="I18" s="4"/>
      <c r="J18" s="1">
        <v>100</v>
      </c>
      <c r="K18" s="1">
        <v>108</v>
      </c>
      <c r="L18" s="1"/>
      <c r="M18" s="1" t="s">
        <v>1448</v>
      </c>
      <c r="N18" s="1" t="s">
        <v>1449</v>
      </c>
      <c r="O18" s="1">
        <v>1</v>
      </c>
      <c r="P18" s="1" t="s">
        <v>1536</v>
      </c>
      <c r="Q18" s="1" t="s">
        <v>1536</v>
      </c>
      <c r="R18" s="1">
        <v>1</v>
      </c>
      <c r="S18" s="1"/>
      <c r="T18" s="1"/>
      <c r="U18" s="5">
        <v>0</v>
      </c>
    </row>
    <row r="19" spans="9:21" x14ac:dyDescent="0.25">
      <c r="I19" s="4"/>
      <c r="J19" s="1">
        <v>100</v>
      </c>
      <c r="K19" s="1">
        <v>108</v>
      </c>
      <c r="L19" s="1"/>
      <c r="M19" s="1" t="s">
        <v>13</v>
      </c>
      <c r="N19" s="1" t="s">
        <v>61</v>
      </c>
      <c r="O19" s="1">
        <v>6</v>
      </c>
      <c r="P19" s="1" t="s">
        <v>1536</v>
      </c>
      <c r="Q19" s="1" t="s">
        <v>1536</v>
      </c>
      <c r="R19" s="1">
        <v>1</v>
      </c>
      <c r="S19" s="1"/>
      <c r="T19" s="1"/>
      <c r="U19" s="5">
        <v>0</v>
      </c>
    </row>
    <row r="20" spans="9:21" x14ac:dyDescent="0.25">
      <c r="I20" s="4"/>
      <c r="J20" s="1">
        <v>100</v>
      </c>
      <c r="K20" s="1">
        <v>108</v>
      </c>
      <c r="L20" s="1"/>
      <c r="M20" s="1" t="s">
        <v>40</v>
      </c>
      <c r="N20" s="1" t="s">
        <v>1450</v>
      </c>
      <c r="O20" s="1">
        <v>6</v>
      </c>
      <c r="P20" s="1" t="s">
        <v>1537</v>
      </c>
      <c r="Q20" s="1" t="s">
        <v>1538</v>
      </c>
      <c r="R20" s="1">
        <v>1</v>
      </c>
      <c r="S20" s="1"/>
      <c r="T20" s="1"/>
      <c r="U20" s="5">
        <v>0</v>
      </c>
    </row>
    <row r="21" spans="9:21" x14ac:dyDescent="0.25">
      <c r="I21" s="4"/>
      <c r="J21" s="1">
        <v>100</v>
      </c>
      <c r="K21" s="1">
        <v>108</v>
      </c>
      <c r="L21" s="1"/>
      <c r="M21" s="1" t="s">
        <v>1451</v>
      </c>
      <c r="N21" s="1" t="s">
        <v>1452</v>
      </c>
      <c r="O21" s="1">
        <v>1</v>
      </c>
      <c r="P21" s="1" t="s">
        <v>1524</v>
      </c>
      <c r="Q21" s="1" t="s">
        <v>1525</v>
      </c>
      <c r="R21" s="1">
        <v>1</v>
      </c>
      <c r="S21" s="1"/>
      <c r="T21" s="1"/>
      <c r="U21" s="5">
        <v>0</v>
      </c>
    </row>
    <row r="22" spans="9:21" x14ac:dyDescent="0.25">
      <c r="I22" s="4"/>
      <c r="J22" s="1">
        <v>100</v>
      </c>
      <c r="K22" s="1">
        <v>108</v>
      </c>
      <c r="L22" s="1"/>
      <c r="M22" s="1" t="s">
        <v>1453</v>
      </c>
      <c r="N22" s="1" t="s">
        <v>1454</v>
      </c>
      <c r="O22" s="1">
        <v>1</v>
      </c>
      <c r="P22" s="1" t="s">
        <v>1539</v>
      </c>
      <c r="Q22" s="1" t="s">
        <v>1539</v>
      </c>
      <c r="R22" s="1">
        <v>1</v>
      </c>
      <c r="S22" s="1"/>
      <c r="T22" s="1"/>
      <c r="U22" s="5">
        <v>0</v>
      </c>
    </row>
    <row r="23" spans="9:21" x14ac:dyDescent="0.25">
      <c r="I23" s="4"/>
      <c r="J23" s="1">
        <v>100</v>
      </c>
      <c r="K23" s="1">
        <v>108</v>
      </c>
      <c r="L23" s="1"/>
      <c r="M23" s="1" t="s">
        <v>1199</v>
      </c>
      <c r="N23" s="1" t="s">
        <v>1455</v>
      </c>
      <c r="O23" s="1">
        <v>1</v>
      </c>
      <c r="P23" s="1" t="s">
        <v>1540</v>
      </c>
      <c r="Q23" s="1" t="s">
        <v>1541</v>
      </c>
      <c r="R23" s="1">
        <v>1</v>
      </c>
      <c r="S23" s="1"/>
      <c r="T23" s="1"/>
      <c r="U23" s="5">
        <v>0</v>
      </c>
    </row>
    <row r="24" spans="9:21" x14ac:dyDescent="0.25">
      <c r="I24" s="4"/>
      <c r="J24" s="1">
        <v>100</v>
      </c>
      <c r="K24" s="1">
        <v>108</v>
      </c>
      <c r="L24" s="1"/>
      <c r="M24" s="1" t="s">
        <v>28</v>
      </c>
      <c r="N24" s="1" t="s">
        <v>1456</v>
      </c>
      <c r="O24" s="1">
        <v>1</v>
      </c>
      <c r="P24" s="1" t="s">
        <v>1542</v>
      </c>
      <c r="Q24" s="1" t="s">
        <v>1543</v>
      </c>
      <c r="R24" s="1">
        <v>1</v>
      </c>
      <c r="S24" s="1"/>
      <c r="T24" s="1"/>
      <c r="U24" s="5">
        <v>0</v>
      </c>
    </row>
    <row r="25" spans="9:21" x14ac:dyDescent="0.25">
      <c r="I25" s="4"/>
      <c r="J25" s="1">
        <v>100</v>
      </c>
      <c r="K25" s="1">
        <v>108</v>
      </c>
      <c r="L25" s="1"/>
      <c r="M25" s="1" t="s">
        <v>1457</v>
      </c>
      <c r="N25" s="1" t="s">
        <v>1458</v>
      </c>
      <c r="O25" s="1">
        <v>1</v>
      </c>
      <c r="P25" s="1" t="s">
        <v>1544</v>
      </c>
      <c r="Q25" s="1" t="s">
        <v>1545</v>
      </c>
      <c r="R25" s="1">
        <v>1</v>
      </c>
      <c r="S25" s="1"/>
      <c r="T25" s="1"/>
      <c r="U25" s="5">
        <v>0</v>
      </c>
    </row>
    <row r="26" spans="9:21" x14ac:dyDescent="0.25">
      <c r="I26" s="4"/>
      <c r="J26" s="1">
        <v>100</v>
      </c>
      <c r="K26" s="1">
        <v>108</v>
      </c>
      <c r="L26" s="1"/>
      <c r="M26" s="1" t="s">
        <v>618</v>
      </c>
      <c r="N26" s="1" t="s">
        <v>1459</v>
      </c>
      <c r="O26" s="1">
        <v>2</v>
      </c>
      <c r="P26" s="1" t="s">
        <v>1546</v>
      </c>
      <c r="Q26" s="1" t="s">
        <v>1546</v>
      </c>
      <c r="R26" s="1">
        <v>1</v>
      </c>
      <c r="S26" s="1"/>
      <c r="T26" s="1"/>
      <c r="U26" s="5">
        <v>0</v>
      </c>
    </row>
    <row r="27" spans="9:21" x14ac:dyDescent="0.25">
      <c r="I27" s="4"/>
      <c r="J27" s="1">
        <v>100</v>
      </c>
      <c r="K27" s="1">
        <v>108</v>
      </c>
      <c r="L27" s="1"/>
      <c r="M27" s="1" t="s">
        <v>1460</v>
      </c>
      <c r="N27" s="1" t="s">
        <v>1461</v>
      </c>
      <c r="O27" s="1">
        <v>1</v>
      </c>
      <c r="P27" s="1" t="s">
        <v>1547</v>
      </c>
      <c r="Q27" s="1" t="s">
        <v>1547</v>
      </c>
      <c r="R27" s="1">
        <v>1</v>
      </c>
      <c r="S27" s="1"/>
      <c r="T27" s="1"/>
      <c r="U27" s="5">
        <v>0</v>
      </c>
    </row>
    <row r="28" spans="9:21" x14ac:dyDescent="0.25">
      <c r="I28" s="4"/>
      <c r="J28" s="1">
        <v>100</v>
      </c>
      <c r="K28" s="1">
        <v>108</v>
      </c>
      <c r="L28" s="1"/>
      <c r="M28" s="1" t="s">
        <v>1032</v>
      </c>
      <c r="N28" s="1" t="s">
        <v>1462</v>
      </c>
      <c r="O28" s="1">
        <v>1</v>
      </c>
      <c r="P28" s="1" t="s">
        <v>410</v>
      </c>
      <c r="Q28" s="1" t="s">
        <v>410</v>
      </c>
      <c r="R28" s="1">
        <v>3</v>
      </c>
      <c r="S28" s="1"/>
      <c r="T28" s="1"/>
      <c r="U28" s="5">
        <v>0</v>
      </c>
    </row>
    <row r="29" spans="9:21" x14ac:dyDescent="0.25">
      <c r="I29" s="4"/>
      <c r="J29" s="1">
        <v>100</v>
      </c>
      <c r="K29" s="1">
        <v>108</v>
      </c>
      <c r="L29" s="1"/>
      <c r="M29" s="1" t="s">
        <v>1463</v>
      </c>
      <c r="N29" s="1" t="s">
        <v>1464</v>
      </c>
      <c r="O29" s="1">
        <v>1</v>
      </c>
      <c r="P29" s="1" t="s">
        <v>201</v>
      </c>
      <c r="Q29" s="1" t="s">
        <v>201</v>
      </c>
      <c r="R29" s="1">
        <v>1</v>
      </c>
      <c r="S29" s="1"/>
      <c r="T29" s="1"/>
      <c r="U29" s="5">
        <v>0</v>
      </c>
    </row>
    <row r="30" spans="9:21" x14ac:dyDescent="0.25">
      <c r="I30" s="4"/>
      <c r="J30" s="1">
        <v>100</v>
      </c>
      <c r="K30" s="1">
        <v>108</v>
      </c>
      <c r="L30" s="1"/>
      <c r="M30" s="1" t="s">
        <v>672</v>
      </c>
      <c r="N30" s="1" t="s">
        <v>1465</v>
      </c>
      <c r="O30" s="1">
        <v>1</v>
      </c>
      <c r="P30" s="1" t="s">
        <v>201</v>
      </c>
      <c r="Q30" s="1" t="s">
        <v>201</v>
      </c>
      <c r="R30" s="1">
        <v>1</v>
      </c>
      <c r="S30" s="1"/>
      <c r="T30" s="1"/>
      <c r="U30" s="5">
        <v>0</v>
      </c>
    </row>
    <row r="31" spans="9:21" x14ac:dyDescent="0.25">
      <c r="I31" s="4"/>
      <c r="J31" s="1">
        <v>100</v>
      </c>
      <c r="K31" s="1">
        <v>108</v>
      </c>
      <c r="L31" s="1"/>
      <c r="M31" s="1" t="s">
        <v>1466</v>
      </c>
      <c r="N31" s="1" t="s">
        <v>1467</v>
      </c>
      <c r="O31" s="1">
        <v>1</v>
      </c>
      <c r="P31" s="1" t="s">
        <v>1548</v>
      </c>
      <c r="Q31" s="1" t="s">
        <v>1549</v>
      </c>
      <c r="R31" s="1">
        <v>1</v>
      </c>
      <c r="S31" s="1"/>
      <c r="T31" s="1"/>
      <c r="U31" s="5">
        <v>0</v>
      </c>
    </row>
    <row r="32" spans="9:21" x14ac:dyDescent="0.25">
      <c r="I32" s="4"/>
      <c r="J32" s="1">
        <v>100</v>
      </c>
      <c r="K32" s="1">
        <v>108</v>
      </c>
      <c r="L32" s="1"/>
      <c r="M32" s="1" t="s">
        <v>1468</v>
      </c>
      <c r="N32" s="1" t="s">
        <v>1469</v>
      </c>
      <c r="O32" s="1">
        <v>2</v>
      </c>
      <c r="P32" s="1" t="s">
        <v>1457</v>
      </c>
      <c r="Q32" s="1" t="s">
        <v>1458</v>
      </c>
      <c r="R32" s="1">
        <v>1</v>
      </c>
      <c r="S32" s="1"/>
      <c r="T32" s="1"/>
      <c r="U32" s="5">
        <v>0</v>
      </c>
    </row>
    <row r="33" spans="9:21" x14ac:dyDescent="0.25">
      <c r="I33" s="4"/>
      <c r="J33" s="1">
        <v>100</v>
      </c>
      <c r="K33" s="1">
        <v>108</v>
      </c>
      <c r="L33" s="1"/>
      <c r="M33" s="1" t="s">
        <v>621</v>
      </c>
      <c r="N33" s="1" t="s">
        <v>1470</v>
      </c>
      <c r="O33" s="1">
        <v>2</v>
      </c>
      <c r="P33" s="1" t="s">
        <v>1550</v>
      </c>
      <c r="Q33" s="1" t="s">
        <v>1551</v>
      </c>
      <c r="R33" s="1">
        <v>1</v>
      </c>
      <c r="S33" s="1"/>
      <c r="T33" s="1"/>
      <c r="U33" s="5">
        <v>0</v>
      </c>
    </row>
    <row r="34" spans="9:21" x14ac:dyDescent="0.25">
      <c r="I34" s="4"/>
      <c r="J34" s="1">
        <v>100</v>
      </c>
      <c r="K34" s="1">
        <v>108</v>
      </c>
      <c r="L34" s="1"/>
      <c r="M34" s="1" t="s">
        <v>1009</v>
      </c>
      <c r="N34" s="1" t="s">
        <v>1471</v>
      </c>
      <c r="O34" s="1">
        <v>1</v>
      </c>
      <c r="P34" s="1" t="s">
        <v>186</v>
      </c>
      <c r="Q34" s="1" t="s">
        <v>186</v>
      </c>
      <c r="R34" s="1">
        <v>1</v>
      </c>
      <c r="S34" s="1"/>
      <c r="T34" s="1"/>
      <c r="U34" s="5">
        <v>0</v>
      </c>
    </row>
    <row r="35" spans="9:21" x14ac:dyDescent="0.25">
      <c r="I35" s="4"/>
      <c r="J35" s="1">
        <v>100</v>
      </c>
      <c r="K35" s="1">
        <v>108</v>
      </c>
      <c r="L35" s="1"/>
      <c r="M35" s="1" t="s">
        <v>598</v>
      </c>
      <c r="N35" s="1" t="s">
        <v>1472</v>
      </c>
      <c r="O35" s="1">
        <v>2</v>
      </c>
      <c r="P35" s="1" t="s">
        <v>1460</v>
      </c>
      <c r="Q35" s="1" t="s">
        <v>1461</v>
      </c>
      <c r="R35" s="1">
        <v>1</v>
      </c>
      <c r="S35" s="1"/>
      <c r="T35" s="1"/>
      <c r="U35" s="5">
        <v>0</v>
      </c>
    </row>
    <row r="36" spans="9:21" x14ac:dyDescent="0.25">
      <c r="I36" s="4"/>
      <c r="J36" s="1">
        <v>100</v>
      </c>
      <c r="K36" s="1">
        <v>108</v>
      </c>
      <c r="L36" s="1"/>
      <c r="M36" s="1" t="s">
        <v>38</v>
      </c>
      <c r="N36" s="1" t="s">
        <v>1026</v>
      </c>
      <c r="O36" s="1">
        <v>2</v>
      </c>
      <c r="P36" s="1" t="s">
        <v>1552</v>
      </c>
      <c r="Q36" s="1" t="s">
        <v>1553</v>
      </c>
      <c r="R36" s="1">
        <v>1</v>
      </c>
      <c r="S36" s="1"/>
      <c r="T36" s="1"/>
      <c r="U36" s="5">
        <v>0</v>
      </c>
    </row>
    <row r="37" spans="9:21" x14ac:dyDescent="0.25">
      <c r="I37" s="4"/>
      <c r="J37" s="1">
        <v>100</v>
      </c>
      <c r="K37" s="1">
        <v>108</v>
      </c>
      <c r="L37" s="1"/>
      <c r="M37" s="1" t="s">
        <v>38</v>
      </c>
      <c r="N37" s="1" t="s">
        <v>1473</v>
      </c>
      <c r="O37" s="1">
        <v>1</v>
      </c>
      <c r="P37" s="1" t="s">
        <v>1466</v>
      </c>
      <c r="Q37" s="1" t="s">
        <v>1467</v>
      </c>
      <c r="R37" s="1">
        <v>1</v>
      </c>
      <c r="S37" s="1"/>
      <c r="T37" s="1"/>
      <c r="U37" s="5">
        <v>0</v>
      </c>
    </row>
    <row r="38" spans="9:21" x14ac:dyDescent="0.25">
      <c r="I38" s="4"/>
      <c r="J38" s="1">
        <v>100</v>
      </c>
      <c r="K38" s="1">
        <v>108</v>
      </c>
      <c r="L38" s="1"/>
      <c r="M38" s="1" t="s">
        <v>1474</v>
      </c>
      <c r="N38" s="1" t="s">
        <v>1475</v>
      </c>
      <c r="O38" s="1">
        <v>1</v>
      </c>
      <c r="P38" s="1" t="s">
        <v>132</v>
      </c>
      <c r="Q38" s="1" t="s">
        <v>133</v>
      </c>
      <c r="R38" s="1">
        <v>1</v>
      </c>
      <c r="S38" s="1"/>
      <c r="T38" s="1"/>
      <c r="U38" s="5">
        <v>0</v>
      </c>
    </row>
    <row r="39" spans="9:21" x14ac:dyDescent="0.25">
      <c r="I39" s="4"/>
      <c r="J39" s="1">
        <v>100</v>
      </c>
      <c r="K39" s="1">
        <v>108</v>
      </c>
      <c r="L39" s="1"/>
      <c r="M39" s="1" t="s">
        <v>1474</v>
      </c>
      <c r="N39" s="1" t="s">
        <v>1475</v>
      </c>
      <c r="O39" s="1">
        <v>1</v>
      </c>
      <c r="P39" s="1" t="s">
        <v>717</v>
      </c>
      <c r="Q39" s="1" t="s">
        <v>1554</v>
      </c>
      <c r="R39" s="1">
        <v>1</v>
      </c>
      <c r="S39" s="1"/>
      <c r="T39" s="1"/>
      <c r="U39" s="5">
        <v>0</v>
      </c>
    </row>
    <row r="40" spans="9:21" x14ac:dyDescent="0.25">
      <c r="I40" s="4"/>
      <c r="J40" s="1">
        <v>100</v>
      </c>
      <c r="K40" s="1">
        <v>108</v>
      </c>
      <c r="L40" s="1"/>
      <c r="M40" s="1" t="s">
        <v>1476</v>
      </c>
      <c r="N40" s="1" t="s">
        <v>1477</v>
      </c>
      <c r="O40" s="1">
        <v>1</v>
      </c>
      <c r="P40" s="1" t="s">
        <v>717</v>
      </c>
      <c r="Q40" s="1" t="s">
        <v>1555</v>
      </c>
      <c r="R40" s="1">
        <v>2</v>
      </c>
      <c r="S40" s="1"/>
      <c r="T40" s="1"/>
      <c r="U40" s="5">
        <v>0</v>
      </c>
    </row>
    <row r="41" spans="9:21" x14ac:dyDescent="0.25">
      <c r="I41" s="4"/>
      <c r="J41" s="1">
        <v>100</v>
      </c>
      <c r="K41" s="1">
        <v>108</v>
      </c>
      <c r="L41" s="1"/>
      <c r="M41" s="1" t="s">
        <v>1478</v>
      </c>
      <c r="N41" s="1" t="s">
        <v>1479</v>
      </c>
      <c r="O41" s="1">
        <v>1</v>
      </c>
      <c r="P41" s="1" t="s">
        <v>1556</v>
      </c>
      <c r="Q41" s="1" t="s">
        <v>1557</v>
      </c>
      <c r="R41" s="1">
        <v>1</v>
      </c>
      <c r="S41" s="1"/>
      <c r="T41" s="1"/>
      <c r="U41" s="5">
        <v>0</v>
      </c>
    </row>
    <row r="42" spans="9:21" x14ac:dyDescent="0.25">
      <c r="I42" s="4"/>
      <c r="J42" s="1">
        <v>100</v>
      </c>
      <c r="K42" s="1">
        <v>108</v>
      </c>
      <c r="L42" s="1"/>
      <c r="M42" s="1" t="s">
        <v>1480</v>
      </c>
      <c r="N42" s="1" t="s">
        <v>1481</v>
      </c>
      <c r="O42" s="1">
        <v>2</v>
      </c>
      <c r="P42" s="1" t="s">
        <v>1558</v>
      </c>
      <c r="Q42" s="1" t="s">
        <v>1558</v>
      </c>
      <c r="R42" s="1">
        <v>1</v>
      </c>
      <c r="S42" s="1"/>
      <c r="T42" s="1"/>
      <c r="U42" s="5">
        <v>0</v>
      </c>
    </row>
    <row r="43" spans="9:21" x14ac:dyDescent="0.25">
      <c r="I43" s="4"/>
      <c r="J43" s="1">
        <v>100</v>
      </c>
      <c r="K43" s="1">
        <v>108</v>
      </c>
      <c r="L43" s="1"/>
      <c r="M43" s="1" t="s">
        <v>1482</v>
      </c>
      <c r="N43" s="1" t="s">
        <v>1483</v>
      </c>
      <c r="O43" s="1">
        <v>2</v>
      </c>
      <c r="P43" s="1" t="s">
        <v>1559</v>
      </c>
      <c r="Q43" s="1" t="s">
        <v>1560</v>
      </c>
      <c r="R43" s="1">
        <v>1</v>
      </c>
      <c r="S43" s="1"/>
      <c r="T43" s="1"/>
      <c r="U43" s="5">
        <v>0</v>
      </c>
    </row>
    <row r="44" spans="9:21" x14ac:dyDescent="0.25">
      <c r="I44" s="4"/>
      <c r="J44" s="1">
        <v>100</v>
      </c>
      <c r="K44" s="1">
        <v>108</v>
      </c>
      <c r="L44" s="1"/>
      <c r="M44" s="1" t="s">
        <v>1484</v>
      </c>
      <c r="N44" s="1" t="s">
        <v>1485</v>
      </c>
      <c r="O44" s="1">
        <v>1</v>
      </c>
      <c r="P44" s="1" t="s">
        <v>1561</v>
      </c>
      <c r="Q44" s="1" t="s">
        <v>1562</v>
      </c>
      <c r="R44" s="1">
        <v>1</v>
      </c>
      <c r="S44" s="1"/>
      <c r="T44" s="1"/>
      <c r="U44" s="5">
        <v>0</v>
      </c>
    </row>
    <row r="45" spans="9:21" x14ac:dyDescent="0.25">
      <c r="I45" s="4"/>
      <c r="J45" s="1">
        <v>100</v>
      </c>
      <c r="K45" s="1">
        <v>108</v>
      </c>
      <c r="L45" s="1"/>
      <c r="M45" s="1" t="s">
        <v>1486</v>
      </c>
      <c r="N45" s="1" t="s">
        <v>1487</v>
      </c>
      <c r="O45" s="1">
        <v>1</v>
      </c>
      <c r="P45" s="1" t="s">
        <v>1563</v>
      </c>
      <c r="Q45" s="1" t="s">
        <v>1564</v>
      </c>
      <c r="R45" s="1">
        <v>1</v>
      </c>
      <c r="S45" s="1"/>
      <c r="T45" s="1"/>
      <c r="U45" s="5">
        <v>0</v>
      </c>
    </row>
    <row r="46" spans="9:21" x14ac:dyDescent="0.25">
      <c r="I46" s="4"/>
      <c r="J46" s="1">
        <v>100</v>
      </c>
      <c r="K46" s="1">
        <v>108</v>
      </c>
      <c r="L46" s="1"/>
      <c r="M46" s="1" t="s">
        <v>1171</v>
      </c>
      <c r="N46" s="1" t="s">
        <v>1488</v>
      </c>
      <c r="O46" s="1">
        <v>1</v>
      </c>
      <c r="P46" s="1" t="s">
        <v>1565</v>
      </c>
      <c r="Q46" s="1" t="s">
        <v>1566</v>
      </c>
      <c r="R46" s="1">
        <v>1</v>
      </c>
      <c r="S46" s="1"/>
      <c r="T46" s="1"/>
      <c r="U46" s="5">
        <v>0</v>
      </c>
    </row>
    <row r="47" spans="9:21" x14ac:dyDescent="0.25">
      <c r="I47" s="4"/>
      <c r="J47" s="1">
        <v>100</v>
      </c>
      <c r="K47" s="1">
        <v>108</v>
      </c>
      <c r="L47" s="1"/>
      <c r="M47" s="1" t="s">
        <v>14</v>
      </c>
      <c r="N47" s="1" t="s">
        <v>1489</v>
      </c>
      <c r="O47" s="1">
        <v>3</v>
      </c>
      <c r="P47" s="1" t="s">
        <v>1567</v>
      </c>
      <c r="Q47" s="1" t="s">
        <v>1568</v>
      </c>
      <c r="R47" s="1">
        <v>1</v>
      </c>
      <c r="S47" s="1"/>
      <c r="T47" s="1"/>
      <c r="U47" s="5">
        <v>0</v>
      </c>
    </row>
    <row r="48" spans="9:21" x14ac:dyDescent="0.25">
      <c r="I48" s="4"/>
      <c r="J48" s="1">
        <v>100</v>
      </c>
      <c r="K48" s="1">
        <v>108</v>
      </c>
      <c r="L48" s="1"/>
      <c r="M48" s="1" t="s">
        <v>1490</v>
      </c>
      <c r="N48" s="1" t="s">
        <v>1491</v>
      </c>
      <c r="O48" s="1">
        <v>1</v>
      </c>
      <c r="P48" s="1" t="s">
        <v>114</v>
      </c>
      <c r="Q48" s="1" t="s">
        <v>115</v>
      </c>
      <c r="R48" s="1">
        <v>6</v>
      </c>
      <c r="S48" s="1"/>
      <c r="T48" s="1"/>
      <c r="U48" s="5">
        <v>0</v>
      </c>
    </row>
    <row r="49" spans="9:21" x14ac:dyDescent="0.25">
      <c r="I49" s="4"/>
      <c r="J49" s="1">
        <v>100</v>
      </c>
      <c r="K49" s="1">
        <v>108</v>
      </c>
      <c r="L49" s="1"/>
      <c r="M49" s="1" t="s">
        <v>1492</v>
      </c>
      <c r="N49" s="1" t="s">
        <v>1493</v>
      </c>
      <c r="O49" s="1">
        <v>1</v>
      </c>
      <c r="P49" s="1" t="s">
        <v>1569</v>
      </c>
      <c r="Q49" s="1" t="s">
        <v>1569</v>
      </c>
      <c r="R49" s="1">
        <v>1</v>
      </c>
      <c r="S49" s="1"/>
      <c r="T49" s="1"/>
      <c r="U49" s="5">
        <v>0</v>
      </c>
    </row>
    <row r="50" spans="9:21" x14ac:dyDescent="0.25">
      <c r="I50" s="4"/>
      <c r="J50" s="1">
        <v>100</v>
      </c>
      <c r="K50" s="1">
        <v>108</v>
      </c>
      <c r="L50" s="1"/>
      <c r="M50" s="1" t="s">
        <v>1494</v>
      </c>
      <c r="N50" s="1" t="s">
        <v>1495</v>
      </c>
      <c r="O50" s="1">
        <v>1</v>
      </c>
      <c r="P50" s="1" t="s">
        <v>1570</v>
      </c>
      <c r="Q50" s="1" t="s">
        <v>1570</v>
      </c>
      <c r="R50" s="1">
        <v>1</v>
      </c>
      <c r="S50" s="1"/>
      <c r="T50" s="1"/>
      <c r="U50" s="5">
        <v>0</v>
      </c>
    </row>
    <row r="51" spans="9:21" x14ac:dyDescent="0.25">
      <c r="I51" s="4"/>
      <c r="J51" s="1">
        <v>100</v>
      </c>
      <c r="K51" s="1">
        <v>108</v>
      </c>
      <c r="L51" s="1"/>
      <c r="M51" s="1" t="s">
        <v>1496</v>
      </c>
      <c r="N51" s="1" t="s">
        <v>1497</v>
      </c>
      <c r="O51" s="1">
        <v>1</v>
      </c>
      <c r="P51" s="1" t="s">
        <v>862</v>
      </c>
      <c r="Q51" s="1" t="s">
        <v>1571</v>
      </c>
      <c r="R51" s="1">
        <v>1</v>
      </c>
      <c r="S51" s="1"/>
      <c r="T51" s="1"/>
      <c r="U51" s="5">
        <v>0</v>
      </c>
    </row>
    <row r="52" spans="9:21" x14ac:dyDescent="0.25">
      <c r="I52" s="4"/>
      <c r="J52" s="1">
        <v>100</v>
      </c>
      <c r="K52" s="1">
        <v>108</v>
      </c>
      <c r="L52" s="1"/>
      <c r="M52" s="1" t="s">
        <v>1498</v>
      </c>
      <c r="N52" s="1" t="s">
        <v>1499</v>
      </c>
      <c r="O52" s="1">
        <v>1</v>
      </c>
      <c r="P52" s="1" t="s">
        <v>223</v>
      </c>
      <c r="Q52" s="1" t="s">
        <v>223</v>
      </c>
      <c r="R52" s="1">
        <v>4</v>
      </c>
      <c r="S52" s="1"/>
      <c r="T52" s="1"/>
      <c r="U52" s="5">
        <v>0</v>
      </c>
    </row>
    <row r="53" spans="9:21" x14ac:dyDescent="0.25">
      <c r="I53" s="4"/>
      <c r="J53" s="1">
        <v>100</v>
      </c>
      <c r="K53" s="1">
        <v>108</v>
      </c>
      <c r="L53" s="1"/>
      <c r="M53" s="1" t="s">
        <v>1500</v>
      </c>
      <c r="N53" s="1" t="s">
        <v>1501</v>
      </c>
      <c r="O53" s="1">
        <v>1</v>
      </c>
      <c r="P53" s="1" t="s">
        <v>1572</v>
      </c>
      <c r="Q53" s="1" t="s">
        <v>1573</v>
      </c>
      <c r="R53" s="1">
        <v>1</v>
      </c>
      <c r="S53" s="1"/>
      <c r="T53" s="1"/>
      <c r="U53" s="5">
        <v>0</v>
      </c>
    </row>
    <row r="54" spans="9:21" x14ac:dyDescent="0.25">
      <c r="I54" s="4"/>
      <c r="J54" s="1">
        <v>100</v>
      </c>
      <c r="K54" s="1">
        <v>108</v>
      </c>
      <c r="L54" s="1"/>
      <c r="M54" s="1" t="s">
        <v>41</v>
      </c>
      <c r="N54" s="1" t="s">
        <v>1502</v>
      </c>
      <c r="O54" s="1">
        <v>3</v>
      </c>
      <c r="P54" s="1" t="s">
        <v>1574</v>
      </c>
      <c r="Q54" s="1" t="s">
        <v>1575</v>
      </c>
      <c r="R54" s="1">
        <v>1</v>
      </c>
      <c r="S54" s="1"/>
      <c r="T54" s="1"/>
      <c r="U54" s="5">
        <v>0</v>
      </c>
    </row>
    <row r="55" spans="9:21" x14ac:dyDescent="0.25">
      <c r="I55" s="4"/>
      <c r="J55" s="1">
        <v>100</v>
      </c>
      <c r="K55" s="1">
        <v>108</v>
      </c>
      <c r="L55" s="1"/>
      <c r="M55" s="1" t="s">
        <v>1503</v>
      </c>
      <c r="N55" s="1" t="s">
        <v>1504</v>
      </c>
      <c r="O55" s="1">
        <v>1</v>
      </c>
      <c r="P55" s="1" t="s">
        <v>386</v>
      </c>
      <c r="Q55" s="1" t="s">
        <v>386</v>
      </c>
      <c r="R55" s="1">
        <v>1</v>
      </c>
      <c r="S55" s="1"/>
      <c r="T55" s="1"/>
      <c r="U55" s="5">
        <v>0</v>
      </c>
    </row>
    <row r="56" spans="9:21" x14ac:dyDescent="0.25">
      <c r="I56" s="4"/>
      <c r="J56" s="1">
        <v>100</v>
      </c>
      <c r="K56" s="1">
        <v>108</v>
      </c>
      <c r="L56" s="1"/>
      <c r="M56" s="1" t="s">
        <v>616</v>
      </c>
      <c r="N56" s="1" t="s">
        <v>1505</v>
      </c>
      <c r="O56" s="1">
        <v>1</v>
      </c>
      <c r="P56" s="1" t="s">
        <v>1576</v>
      </c>
      <c r="Q56" s="1" t="s">
        <v>1576</v>
      </c>
      <c r="R56" s="1">
        <v>1</v>
      </c>
      <c r="S56" s="1"/>
      <c r="T56" s="1"/>
      <c r="U56" s="5">
        <v>0</v>
      </c>
    </row>
    <row r="57" spans="9:21" x14ac:dyDescent="0.25">
      <c r="I57" s="4"/>
      <c r="J57" s="1">
        <v>100</v>
      </c>
      <c r="K57" s="1">
        <v>108</v>
      </c>
      <c r="L57" s="1"/>
      <c r="M57" s="1" t="s">
        <v>1506</v>
      </c>
      <c r="N57" s="1" t="s">
        <v>1507</v>
      </c>
      <c r="O57" s="1">
        <v>1</v>
      </c>
      <c r="P57" s="1" t="s">
        <v>1577</v>
      </c>
      <c r="Q57" s="1" t="s">
        <v>1578</v>
      </c>
      <c r="R57" s="1">
        <v>1</v>
      </c>
      <c r="S57" s="1"/>
      <c r="T57" s="1"/>
      <c r="U57" s="5">
        <v>0</v>
      </c>
    </row>
    <row r="58" spans="9:21" x14ac:dyDescent="0.25">
      <c r="I58" s="4"/>
      <c r="J58" s="1">
        <v>100</v>
      </c>
      <c r="K58" s="1">
        <v>108</v>
      </c>
      <c r="L58" s="1"/>
      <c r="M58" s="1" t="s">
        <v>1508</v>
      </c>
      <c r="N58" s="1" t="s">
        <v>1509</v>
      </c>
      <c r="O58" s="1">
        <v>4</v>
      </c>
      <c r="P58" s="1" t="s">
        <v>1579</v>
      </c>
      <c r="Q58" s="1" t="s">
        <v>1580</v>
      </c>
      <c r="R58" s="1">
        <v>1</v>
      </c>
      <c r="S58" s="1"/>
      <c r="T58" s="1"/>
      <c r="U58" s="5">
        <v>0</v>
      </c>
    </row>
    <row r="59" spans="9:21" x14ac:dyDescent="0.25">
      <c r="I59" s="4"/>
      <c r="J59" s="1">
        <v>100</v>
      </c>
      <c r="K59" s="1">
        <v>108</v>
      </c>
      <c r="L59" s="1"/>
      <c r="M59" s="1" t="s">
        <v>474</v>
      </c>
      <c r="N59" s="1" t="s">
        <v>1489</v>
      </c>
      <c r="O59" s="1">
        <v>1</v>
      </c>
      <c r="P59" s="1" t="s">
        <v>1581</v>
      </c>
      <c r="Q59" s="1" t="s">
        <v>1581</v>
      </c>
      <c r="R59" s="1">
        <v>1</v>
      </c>
      <c r="S59" s="1"/>
      <c r="T59" s="1"/>
      <c r="U59" s="5">
        <v>0</v>
      </c>
    </row>
    <row r="60" spans="9:21" x14ac:dyDescent="0.25">
      <c r="I60" s="4"/>
      <c r="J60" s="1">
        <v>100</v>
      </c>
      <c r="K60" s="1">
        <v>108</v>
      </c>
      <c r="L60" s="1"/>
      <c r="M60" s="1" t="s">
        <v>10</v>
      </c>
      <c r="N60" s="1" t="s">
        <v>1029</v>
      </c>
      <c r="O60" s="1">
        <v>1</v>
      </c>
      <c r="P60" s="1" t="s">
        <v>909</v>
      </c>
      <c r="Q60" s="1" t="s">
        <v>909</v>
      </c>
      <c r="R60" s="1">
        <v>1</v>
      </c>
      <c r="S60" s="1"/>
      <c r="T60" s="1"/>
      <c r="U60" s="5">
        <v>0</v>
      </c>
    </row>
    <row r="61" spans="9:21" x14ac:dyDescent="0.25">
      <c r="I61" s="4"/>
      <c r="J61" s="1">
        <v>100</v>
      </c>
      <c r="K61" s="1">
        <v>108</v>
      </c>
      <c r="L61" s="1"/>
      <c r="M61" s="1" t="s">
        <v>10</v>
      </c>
      <c r="N61" s="1" t="s">
        <v>1456</v>
      </c>
      <c r="O61" s="1">
        <v>1</v>
      </c>
      <c r="P61" s="1" t="s">
        <v>1236</v>
      </c>
      <c r="Q61" s="1" t="s">
        <v>1236</v>
      </c>
      <c r="R61" s="1">
        <v>1</v>
      </c>
      <c r="S61" s="1"/>
      <c r="T61" s="1"/>
      <c r="U61" s="5">
        <v>0</v>
      </c>
    </row>
    <row r="62" spans="9:21" x14ac:dyDescent="0.25">
      <c r="I62" s="4"/>
      <c r="J62" s="1">
        <v>100</v>
      </c>
      <c r="K62" s="1">
        <v>108</v>
      </c>
      <c r="L62" s="1"/>
      <c r="M62" s="1" t="s">
        <v>1510</v>
      </c>
      <c r="N62" s="1" t="s">
        <v>1511</v>
      </c>
      <c r="O62" s="1">
        <v>1</v>
      </c>
      <c r="P62" s="1" t="s">
        <v>1236</v>
      </c>
      <c r="Q62" s="1" t="s">
        <v>1236</v>
      </c>
      <c r="R62" s="1">
        <v>1</v>
      </c>
      <c r="S62" s="1"/>
      <c r="T62" s="1"/>
      <c r="U62" s="5">
        <v>0</v>
      </c>
    </row>
    <row r="63" spans="9:21" x14ac:dyDescent="0.25">
      <c r="I63" s="4"/>
      <c r="J63" s="1">
        <v>100</v>
      </c>
      <c r="K63" s="1">
        <v>108</v>
      </c>
      <c r="L63" s="1"/>
      <c r="M63" s="1" t="s">
        <v>1512</v>
      </c>
      <c r="N63" s="1" t="s">
        <v>1513</v>
      </c>
      <c r="O63" s="1">
        <v>1</v>
      </c>
      <c r="P63" s="1" t="s">
        <v>1582</v>
      </c>
      <c r="Q63" s="1" t="s">
        <v>1582</v>
      </c>
      <c r="R63" s="1">
        <v>1</v>
      </c>
      <c r="S63" s="1"/>
      <c r="T63" s="1"/>
      <c r="U63" s="5">
        <v>0</v>
      </c>
    </row>
    <row r="64" spans="9:21" x14ac:dyDescent="0.25">
      <c r="I64" s="4"/>
      <c r="J64" s="1">
        <v>100</v>
      </c>
      <c r="K64" s="1">
        <v>108</v>
      </c>
      <c r="L64" s="1"/>
      <c r="M64" s="1" t="s">
        <v>1514</v>
      </c>
      <c r="N64" s="1" t="s">
        <v>1515</v>
      </c>
      <c r="O64" s="1">
        <v>1</v>
      </c>
      <c r="P64" s="1" t="s">
        <v>1583</v>
      </c>
      <c r="Q64" s="1" t="s">
        <v>1583</v>
      </c>
      <c r="R64" s="1">
        <v>1</v>
      </c>
      <c r="S64" s="1"/>
      <c r="T64" s="1"/>
      <c r="U64" s="5">
        <v>0</v>
      </c>
    </row>
    <row r="65" spans="9:21" x14ac:dyDescent="0.25">
      <c r="I65" s="4"/>
      <c r="J65" s="1">
        <v>100</v>
      </c>
      <c r="K65" s="1">
        <v>108</v>
      </c>
      <c r="L65" s="1"/>
      <c r="M65" s="1" t="s">
        <v>1516</v>
      </c>
      <c r="N65" s="1" t="s">
        <v>1517</v>
      </c>
      <c r="O65" s="1">
        <v>1</v>
      </c>
      <c r="P65" s="1" t="s">
        <v>1584</v>
      </c>
      <c r="Q65" s="1" t="s">
        <v>1585</v>
      </c>
      <c r="R65" s="1">
        <v>1</v>
      </c>
      <c r="S65" s="1"/>
      <c r="T65" s="1"/>
      <c r="U65" s="5">
        <v>0</v>
      </c>
    </row>
    <row r="66" spans="9:21" x14ac:dyDescent="0.25">
      <c r="I66" s="4"/>
      <c r="J66" s="1">
        <v>100</v>
      </c>
      <c r="K66" s="1">
        <v>108</v>
      </c>
      <c r="L66" s="1"/>
      <c r="M66" s="1" t="s">
        <v>1518</v>
      </c>
      <c r="N66" s="1" t="s">
        <v>1519</v>
      </c>
      <c r="O66" s="1">
        <v>3</v>
      </c>
      <c r="P66" s="1" t="s">
        <v>1586</v>
      </c>
      <c r="Q66" s="1" t="s">
        <v>1587</v>
      </c>
      <c r="R66" s="1">
        <v>1</v>
      </c>
      <c r="S66" s="1"/>
      <c r="T66" s="1"/>
      <c r="U66" s="5">
        <v>0</v>
      </c>
    </row>
    <row r="67" spans="9:21" x14ac:dyDescent="0.25">
      <c r="I67" s="4"/>
      <c r="J67" s="1">
        <v>100</v>
      </c>
      <c r="K67" s="1">
        <v>108</v>
      </c>
      <c r="L67" s="1"/>
      <c r="M67" s="1" t="s">
        <v>60</v>
      </c>
      <c r="N67" s="1" t="s">
        <v>1520</v>
      </c>
      <c r="O67" s="1">
        <v>1</v>
      </c>
      <c r="P67" s="1" t="s">
        <v>1588</v>
      </c>
      <c r="Q67" s="1" t="s">
        <v>1589</v>
      </c>
      <c r="R67" s="1">
        <v>1</v>
      </c>
      <c r="S67" s="1"/>
      <c r="T67" s="1"/>
      <c r="U67" s="5">
        <v>0</v>
      </c>
    </row>
    <row r="68" spans="9:21" x14ac:dyDescent="0.25">
      <c r="I68" s="4"/>
      <c r="J68" s="1">
        <v>100</v>
      </c>
      <c r="K68" s="1">
        <v>108</v>
      </c>
      <c r="L68" s="1"/>
      <c r="M68" s="1" t="s">
        <v>1521</v>
      </c>
      <c r="N68" s="1" t="s">
        <v>1522</v>
      </c>
      <c r="O68" s="1">
        <v>1</v>
      </c>
      <c r="P68" s="1" t="s">
        <v>1590</v>
      </c>
      <c r="Q68" s="1" t="s">
        <v>1591</v>
      </c>
      <c r="R68" s="1">
        <v>1</v>
      </c>
      <c r="S68" s="1"/>
      <c r="T68" s="1"/>
      <c r="U68" s="5">
        <v>0</v>
      </c>
    </row>
    <row r="69" spans="9:21" x14ac:dyDescent="0.25">
      <c r="I69" s="4"/>
      <c r="J69" s="1">
        <v>100</v>
      </c>
      <c r="K69" s="1">
        <v>108</v>
      </c>
      <c r="L69" s="1"/>
      <c r="M69" s="1" t="s">
        <v>1162</v>
      </c>
      <c r="N69" s="1" t="s">
        <v>1523</v>
      </c>
      <c r="O69" s="1">
        <v>1</v>
      </c>
      <c r="P69" s="1" t="s">
        <v>131</v>
      </c>
      <c r="Q69" s="1" t="s">
        <v>131</v>
      </c>
      <c r="R69" s="1">
        <v>1</v>
      </c>
      <c r="S69" s="1"/>
      <c r="T69" s="1"/>
      <c r="U69" s="5">
        <v>0</v>
      </c>
    </row>
    <row r="70" spans="9:21" x14ac:dyDescent="0.25">
      <c r="I70" s="4"/>
      <c r="J70" s="1">
        <v>100</v>
      </c>
      <c r="K70" s="1">
        <v>108</v>
      </c>
      <c r="L70" s="1"/>
      <c r="M70" s="1" t="s">
        <v>96</v>
      </c>
      <c r="N70" s="1" t="s">
        <v>460</v>
      </c>
      <c r="O70" s="1">
        <v>1</v>
      </c>
      <c r="P70" s="1" t="s">
        <v>1232</v>
      </c>
      <c r="Q70" s="1" t="s">
        <v>1592</v>
      </c>
      <c r="R70" s="1">
        <v>1</v>
      </c>
      <c r="S70" s="1"/>
      <c r="T70" s="1"/>
      <c r="U70" s="5">
        <v>0</v>
      </c>
    </row>
    <row r="71" spans="9:21" x14ac:dyDescent="0.25">
      <c r="I71" s="4"/>
      <c r="J71" s="1">
        <v>100</v>
      </c>
      <c r="K71" s="1">
        <v>108</v>
      </c>
      <c r="L71" s="1"/>
      <c r="M71" s="1"/>
      <c r="N71" s="1"/>
      <c r="O71" s="1">
        <v>0</v>
      </c>
      <c r="P71" s="1" t="s">
        <v>179</v>
      </c>
      <c r="Q71" s="1" t="s">
        <v>1593</v>
      </c>
      <c r="R71" s="1">
        <v>1</v>
      </c>
      <c r="S71" s="1"/>
      <c r="T71" s="1"/>
      <c r="U71" s="5">
        <v>0</v>
      </c>
    </row>
    <row r="72" spans="9:21" x14ac:dyDescent="0.25">
      <c r="I72" s="4"/>
      <c r="J72" s="1">
        <v>100</v>
      </c>
      <c r="K72" s="1">
        <v>108</v>
      </c>
      <c r="L72" s="1"/>
      <c r="M72" s="1"/>
      <c r="N72" s="1"/>
      <c r="O72" s="1">
        <v>0</v>
      </c>
      <c r="P72" s="1" t="s">
        <v>1594</v>
      </c>
      <c r="Q72" s="1" t="s">
        <v>1594</v>
      </c>
      <c r="R72" s="1">
        <v>1</v>
      </c>
      <c r="S72" s="1"/>
      <c r="T72" s="1"/>
      <c r="U72" s="5">
        <v>0</v>
      </c>
    </row>
    <row r="73" spans="9:21" x14ac:dyDescent="0.25">
      <c r="I73" s="4"/>
      <c r="J73" s="1">
        <v>100</v>
      </c>
      <c r="K73" s="1">
        <v>108</v>
      </c>
      <c r="L73" s="1"/>
      <c r="M73" s="1"/>
      <c r="N73" s="1"/>
      <c r="O73" s="1">
        <v>0</v>
      </c>
      <c r="P73" s="1" t="s">
        <v>24</v>
      </c>
      <c r="Q73" s="1" t="s">
        <v>25</v>
      </c>
      <c r="R73" s="1">
        <v>1</v>
      </c>
      <c r="S73" s="1"/>
      <c r="T73" s="1"/>
      <c r="U73" s="5">
        <v>0</v>
      </c>
    </row>
    <row r="74" spans="9:21" x14ac:dyDescent="0.25">
      <c r="I74" s="4"/>
      <c r="J74" s="1">
        <v>100</v>
      </c>
      <c r="K74" s="1">
        <v>108</v>
      </c>
      <c r="L74" s="1"/>
      <c r="M74" s="1"/>
      <c r="N74" s="1"/>
      <c r="O74" s="1">
        <v>0</v>
      </c>
      <c r="P74" s="1" t="s">
        <v>1216</v>
      </c>
      <c r="Q74" s="1" t="s">
        <v>1216</v>
      </c>
      <c r="R74" s="1">
        <v>1</v>
      </c>
      <c r="S74" s="1"/>
      <c r="T74" s="1"/>
      <c r="U74" s="5">
        <v>0</v>
      </c>
    </row>
    <row r="75" spans="9:21" x14ac:dyDescent="0.25">
      <c r="I75" s="4"/>
      <c r="J75" s="1">
        <v>100</v>
      </c>
      <c r="K75" s="1">
        <v>108</v>
      </c>
      <c r="L75" s="1"/>
      <c r="M75" s="1"/>
      <c r="N75" s="1"/>
      <c r="O75" s="1">
        <v>0</v>
      </c>
      <c r="P75" s="1" t="s">
        <v>1595</v>
      </c>
      <c r="Q75" s="1" t="s">
        <v>1596</v>
      </c>
      <c r="R75" s="1">
        <v>1</v>
      </c>
      <c r="S75" s="1"/>
      <c r="T75" s="1"/>
      <c r="U75" s="5">
        <v>0</v>
      </c>
    </row>
    <row r="76" spans="9:21" x14ac:dyDescent="0.25">
      <c r="I76" s="4"/>
      <c r="J76" s="1">
        <v>100</v>
      </c>
      <c r="K76" s="1">
        <v>108</v>
      </c>
      <c r="L76" s="1"/>
      <c r="M76" s="1"/>
      <c r="N76" s="1"/>
      <c r="O76" s="1">
        <v>0</v>
      </c>
      <c r="P76" s="1" t="s">
        <v>907</v>
      </c>
      <c r="Q76" s="1" t="s">
        <v>1597</v>
      </c>
      <c r="R76" s="1">
        <v>1</v>
      </c>
      <c r="S76" s="1"/>
      <c r="T76" s="1"/>
      <c r="U76" s="5">
        <v>0</v>
      </c>
    </row>
    <row r="77" spans="9:21" x14ac:dyDescent="0.25">
      <c r="I77" s="4"/>
      <c r="J77" s="1">
        <v>100</v>
      </c>
      <c r="K77" s="1">
        <v>108</v>
      </c>
      <c r="L77" s="1"/>
      <c r="M77" s="1"/>
      <c r="N77" s="1"/>
      <c r="O77" s="1">
        <v>0</v>
      </c>
      <c r="P77" s="1" t="s">
        <v>1598</v>
      </c>
      <c r="Q77" s="1" t="s">
        <v>1598</v>
      </c>
      <c r="R77" s="1">
        <v>1</v>
      </c>
      <c r="S77" s="1"/>
      <c r="T77" s="1"/>
      <c r="U77" s="5">
        <v>0</v>
      </c>
    </row>
    <row r="78" spans="9:21" x14ac:dyDescent="0.25">
      <c r="I78" s="4"/>
      <c r="J78" s="1">
        <v>100</v>
      </c>
      <c r="K78" s="1">
        <v>108</v>
      </c>
      <c r="L78" s="1"/>
      <c r="M78" s="1"/>
      <c r="N78" s="1"/>
      <c r="O78" s="1">
        <v>0</v>
      </c>
      <c r="P78" s="1" t="s">
        <v>1599</v>
      </c>
      <c r="Q78" s="1" t="s">
        <v>1599</v>
      </c>
      <c r="R78" s="1">
        <v>1</v>
      </c>
      <c r="S78" s="1"/>
      <c r="T78" s="1"/>
      <c r="U78" s="5">
        <v>0</v>
      </c>
    </row>
    <row r="79" spans="9:21" x14ac:dyDescent="0.25">
      <c r="I79" s="4"/>
      <c r="J79" s="1">
        <v>100</v>
      </c>
      <c r="K79" s="1">
        <v>108</v>
      </c>
      <c r="L79" s="1"/>
      <c r="M79" s="1"/>
      <c r="N79" s="1"/>
      <c r="O79" s="1">
        <v>0</v>
      </c>
      <c r="P79" s="1" t="s">
        <v>1600</v>
      </c>
      <c r="Q79" s="1" t="s">
        <v>1600</v>
      </c>
      <c r="R79" s="1">
        <v>1</v>
      </c>
      <c r="S79" s="1"/>
      <c r="T79" s="1"/>
      <c r="U79" s="5">
        <v>0</v>
      </c>
    </row>
    <row r="80" spans="9:21" x14ac:dyDescent="0.25">
      <c r="I80" s="4"/>
      <c r="J80" s="1">
        <v>100</v>
      </c>
      <c r="K80" s="1">
        <v>108</v>
      </c>
      <c r="L80" s="1"/>
      <c r="M80" s="1"/>
      <c r="N80" s="1"/>
      <c r="O80" s="1">
        <v>0</v>
      </c>
      <c r="P80" s="1" t="s">
        <v>923</v>
      </c>
      <c r="Q80" s="1" t="s">
        <v>1601</v>
      </c>
      <c r="R80" s="1">
        <v>1</v>
      </c>
      <c r="S80" s="1"/>
      <c r="T80" s="1"/>
      <c r="U80" s="5">
        <v>0</v>
      </c>
    </row>
    <row r="81" spans="9:21" x14ac:dyDescent="0.25">
      <c r="I81" s="4"/>
      <c r="J81" s="1">
        <v>100</v>
      </c>
      <c r="K81" s="1">
        <v>108</v>
      </c>
      <c r="L81" s="1"/>
      <c r="M81" s="1"/>
      <c r="N81" s="1"/>
      <c r="O81" s="1">
        <v>0</v>
      </c>
      <c r="P81" s="1" t="s">
        <v>1303</v>
      </c>
      <c r="Q81" s="1" t="s">
        <v>1602</v>
      </c>
      <c r="R81" s="1">
        <v>1</v>
      </c>
      <c r="S81" s="1"/>
      <c r="T81" s="1"/>
      <c r="U81" s="5">
        <v>0</v>
      </c>
    </row>
    <row r="82" spans="9:21" x14ac:dyDescent="0.25">
      <c r="I82" s="4"/>
      <c r="J82" s="1">
        <v>100</v>
      </c>
      <c r="K82" s="1">
        <v>108</v>
      </c>
      <c r="L82" s="1"/>
      <c r="M82" s="1"/>
      <c r="N82" s="1"/>
      <c r="O82" s="1">
        <v>0</v>
      </c>
      <c r="P82" s="1" t="s">
        <v>1603</v>
      </c>
      <c r="Q82" s="1" t="s">
        <v>1603</v>
      </c>
      <c r="R82" s="1">
        <v>1</v>
      </c>
      <c r="S82" s="1"/>
      <c r="T82" s="1"/>
      <c r="U82" s="5">
        <v>0</v>
      </c>
    </row>
    <row r="83" spans="9:21" x14ac:dyDescent="0.25">
      <c r="I83" s="4"/>
      <c r="J83" s="1">
        <v>100</v>
      </c>
      <c r="K83" s="1">
        <v>108</v>
      </c>
      <c r="L83" s="1"/>
      <c r="M83" s="1"/>
      <c r="N83" s="1"/>
      <c r="O83" s="1">
        <v>0</v>
      </c>
      <c r="P83" s="1" t="s">
        <v>1604</v>
      </c>
      <c r="Q83" s="1" t="s">
        <v>1605</v>
      </c>
      <c r="R83" s="1">
        <v>1</v>
      </c>
      <c r="S83" s="1"/>
      <c r="T83" s="1"/>
      <c r="U83" s="5">
        <v>0</v>
      </c>
    </row>
    <row r="84" spans="9:21" x14ac:dyDescent="0.25">
      <c r="I84" s="4"/>
      <c r="J84" s="1">
        <v>100</v>
      </c>
      <c r="K84" s="1">
        <v>108</v>
      </c>
      <c r="L84" s="1"/>
      <c r="M84" s="1"/>
      <c r="N84" s="1"/>
      <c r="O84" s="1">
        <v>0</v>
      </c>
      <c r="P84" s="1" t="s">
        <v>1604</v>
      </c>
      <c r="Q84" s="1" t="s">
        <v>1605</v>
      </c>
      <c r="R84" s="1">
        <v>1</v>
      </c>
      <c r="S84" s="1"/>
      <c r="T84" s="1"/>
      <c r="U84" s="5">
        <v>0</v>
      </c>
    </row>
    <row r="85" spans="9:21" x14ac:dyDescent="0.25">
      <c r="I85" s="4" t="s">
        <v>209</v>
      </c>
      <c r="J85" s="1"/>
      <c r="K85" s="1">
        <v>1</v>
      </c>
      <c r="L85" s="1"/>
      <c r="M85" s="1"/>
      <c r="N85" s="1"/>
      <c r="O85" s="1">
        <v>0</v>
      </c>
      <c r="P85" s="1" t="s">
        <v>1608</v>
      </c>
      <c r="Q85" s="1" t="s">
        <v>1609</v>
      </c>
      <c r="R85" s="1">
        <v>1</v>
      </c>
      <c r="S85" s="1"/>
      <c r="T85" s="1"/>
      <c r="U85" s="5">
        <v>0</v>
      </c>
    </row>
    <row r="86" spans="9:21" x14ac:dyDescent="0.25">
      <c r="I86" s="4" t="s">
        <v>235</v>
      </c>
      <c r="J86" s="1">
        <v>1</v>
      </c>
      <c r="K86" s="1"/>
      <c r="L86" s="1">
        <v>38</v>
      </c>
      <c r="M86" s="1" t="s">
        <v>1524</v>
      </c>
      <c r="N86" s="1" t="s">
        <v>1525</v>
      </c>
      <c r="O86" s="1">
        <v>1</v>
      </c>
      <c r="P86" s="1"/>
      <c r="Q86" s="1"/>
      <c r="R86" s="1">
        <v>0</v>
      </c>
      <c r="S86" s="1" t="s">
        <v>564</v>
      </c>
      <c r="T86" s="1" t="s">
        <v>565</v>
      </c>
      <c r="U86" s="5">
        <v>2</v>
      </c>
    </row>
    <row r="87" spans="9:21" x14ac:dyDescent="0.25">
      <c r="I87" s="4"/>
      <c r="J87" s="1">
        <v>1</v>
      </c>
      <c r="K87" s="1"/>
      <c r="L87" s="1">
        <v>38</v>
      </c>
      <c r="M87" s="1"/>
      <c r="N87" s="1"/>
      <c r="O87" s="1">
        <v>0</v>
      </c>
      <c r="P87" s="1"/>
      <c r="Q87" s="1"/>
      <c r="R87" s="1">
        <v>0</v>
      </c>
      <c r="S87" s="1" t="s">
        <v>564</v>
      </c>
      <c r="T87" s="1" t="s">
        <v>1610</v>
      </c>
      <c r="U87" s="5">
        <v>3</v>
      </c>
    </row>
    <row r="88" spans="9:21" x14ac:dyDescent="0.25">
      <c r="I88" s="4"/>
      <c r="J88" s="1">
        <v>1</v>
      </c>
      <c r="K88" s="1"/>
      <c r="L88" s="1">
        <v>38</v>
      </c>
      <c r="M88" s="1"/>
      <c r="N88" s="1"/>
      <c r="O88" s="1">
        <v>0</v>
      </c>
      <c r="P88" s="1"/>
      <c r="Q88" s="1"/>
      <c r="R88" s="1">
        <v>0</v>
      </c>
      <c r="S88" s="1" t="s">
        <v>1611</v>
      </c>
      <c r="T88" s="1" t="s">
        <v>1612</v>
      </c>
      <c r="U88" s="5">
        <v>1</v>
      </c>
    </row>
    <row r="89" spans="9:21" x14ac:dyDescent="0.25">
      <c r="I89" s="4"/>
      <c r="J89" s="1">
        <v>1</v>
      </c>
      <c r="K89" s="1"/>
      <c r="L89" s="1">
        <v>38</v>
      </c>
      <c r="M89" s="1"/>
      <c r="N89" s="1"/>
      <c r="O89" s="1">
        <v>0</v>
      </c>
      <c r="P89" s="1"/>
      <c r="Q89" s="1"/>
      <c r="R89" s="1">
        <v>0</v>
      </c>
      <c r="S89" s="1" t="s">
        <v>236</v>
      </c>
      <c r="T89" s="1" t="s">
        <v>236</v>
      </c>
      <c r="U89" s="5">
        <v>7</v>
      </c>
    </row>
    <row r="90" spans="9:21" x14ac:dyDescent="0.25">
      <c r="I90" s="4"/>
      <c r="J90" s="1">
        <v>1</v>
      </c>
      <c r="K90" s="1"/>
      <c r="L90" s="1">
        <v>38</v>
      </c>
      <c r="M90" s="1"/>
      <c r="N90" s="1"/>
      <c r="O90" s="1">
        <v>0</v>
      </c>
      <c r="P90" s="1"/>
      <c r="Q90" s="1"/>
      <c r="R90" s="1">
        <v>0</v>
      </c>
      <c r="S90" s="1" t="s">
        <v>1606</v>
      </c>
      <c r="T90" s="1" t="s">
        <v>1607</v>
      </c>
      <c r="U90" s="5">
        <v>1</v>
      </c>
    </row>
    <row r="91" spans="9:21" x14ac:dyDescent="0.25">
      <c r="I91" s="4"/>
      <c r="J91" s="1">
        <v>1</v>
      </c>
      <c r="K91" s="1"/>
      <c r="L91" s="1">
        <v>38</v>
      </c>
      <c r="M91" s="1"/>
      <c r="N91" s="1"/>
      <c r="O91" s="1">
        <v>0</v>
      </c>
      <c r="P91" s="1"/>
      <c r="Q91" s="1"/>
      <c r="R91" s="1">
        <v>0</v>
      </c>
      <c r="S91" s="1" t="s">
        <v>1613</v>
      </c>
      <c r="T91" s="1" t="s">
        <v>1613</v>
      </c>
      <c r="U91" s="5">
        <v>1</v>
      </c>
    </row>
    <row r="92" spans="9:21" x14ac:dyDescent="0.25">
      <c r="I92" s="4"/>
      <c r="J92" s="1">
        <v>1</v>
      </c>
      <c r="K92" s="1"/>
      <c r="L92" s="1">
        <v>38</v>
      </c>
      <c r="M92" s="1"/>
      <c r="N92" s="1"/>
      <c r="O92" s="1">
        <v>0</v>
      </c>
      <c r="P92" s="1"/>
      <c r="Q92" s="1"/>
      <c r="R92" s="1">
        <v>0</v>
      </c>
      <c r="S92" s="1" t="s">
        <v>1614</v>
      </c>
      <c r="T92" s="1" t="s">
        <v>1614</v>
      </c>
      <c r="U92" s="5">
        <v>1</v>
      </c>
    </row>
    <row r="93" spans="9:21" x14ac:dyDescent="0.25">
      <c r="I93" s="4"/>
      <c r="J93" s="1">
        <v>1</v>
      </c>
      <c r="K93" s="1"/>
      <c r="L93" s="1">
        <v>38</v>
      </c>
      <c r="M93" s="1"/>
      <c r="N93" s="1"/>
      <c r="O93" s="1">
        <v>0</v>
      </c>
      <c r="P93" s="1"/>
      <c r="Q93" s="1"/>
      <c r="R93" s="1">
        <v>0</v>
      </c>
      <c r="S93" s="1" t="s">
        <v>1615</v>
      </c>
      <c r="T93" s="1" t="s">
        <v>1615</v>
      </c>
      <c r="U93" s="5">
        <v>1</v>
      </c>
    </row>
    <row r="94" spans="9:21" x14ac:dyDescent="0.25">
      <c r="I94" s="4"/>
      <c r="J94" s="1">
        <v>1</v>
      </c>
      <c r="K94" s="1"/>
      <c r="L94" s="1">
        <v>38</v>
      </c>
      <c r="M94" s="1"/>
      <c r="N94" s="1"/>
      <c r="O94" s="1">
        <v>0</v>
      </c>
      <c r="P94" s="1"/>
      <c r="Q94" s="1"/>
      <c r="R94" s="1">
        <v>0</v>
      </c>
      <c r="S94" s="1" t="s">
        <v>244</v>
      </c>
      <c r="T94" s="1" t="s">
        <v>244</v>
      </c>
      <c r="U94" s="5">
        <v>1</v>
      </c>
    </row>
    <row r="95" spans="9:21" x14ac:dyDescent="0.25">
      <c r="I95" s="4"/>
      <c r="J95" s="1">
        <v>1</v>
      </c>
      <c r="K95" s="1"/>
      <c r="L95" s="1">
        <v>38</v>
      </c>
      <c r="M95" s="1"/>
      <c r="N95" s="1"/>
      <c r="O95" s="1">
        <v>0</v>
      </c>
      <c r="P95" s="1"/>
      <c r="Q95" s="1"/>
      <c r="R95" s="1">
        <v>0</v>
      </c>
      <c r="S95" s="1" t="s">
        <v>939</v>
      </c>
      <c r="T95" s="1" t="s">
        <v>939</v>
      </c>
      <c r="U95" s="5">
        <v>1</v>
      </c>
    </row>
    <row r="96" spans="9:21" x14ac:dyDescent="0.25">
      <c r="I96" s="4"/>
      <c r="J96" s="1">
        <v>1</v>
      </c>
      <c r="K96" s="1"/>
      <c r="L96" s="1">
        <v>38</v>
      </c>
      <c r="M96" s="1"/>
      <c r="N96" s="1"/>
      <c r="O96" s="1">
        <v>0</v>
      </c>
      <c r="P96" s="1"/>
      <c r="Q96" s="1"/>
      <c r="R96" s="1">
        <v>0</v>
      </c>
      <c r="S96" s="1" t="s">
        <v>1431</v>
      </c>
      <c r="T96" s="1" t="s">
        <v>1616</v>
      </c>
      <c r="U96" s="5">
        <v>1</v>
      </c>
    </row>
    <row r="97" spans="9:21" x14ac:dyDescent="0.25">
      <c r="I97" s="4"/>
      <c r="J97" s="1">
        <v>1</v>
      </c>
      <c r="K97" s="1"/>
      <c r="L97" s="1">
        <v>38</v>
      </c>
      <c r="M97" s="1"/>
      <c r="N97" s="1"/>
      <c r="O97" s="1">
        <v>0</v>
      </c>
      <c r="P97" s="1"/>
      <c r="Q97" s="1"/>
      <c r="R97" s="1">
        <v>0</v>
      </c>
      <c r="S97" s="1" t="s">
        <v>264</v>
      </c>
      <c r="T97" s="1" t="s">
        <v>264</v>
      </c>
      <c r="U97" s="5">
        <v>8</v>
      </c>
    </row>
    <row r="98" spans="9:21" x14ac:dyDescent="0.25">
      <c r="I98" s="4"/>
      <c r="J98" s="1">
        <v>1</v>
      </c>
      <c r="K98" s="1"/>
      <c r="L98" s="1">
        <v>38</v>
      </c>
      <c r="M98" s="1"/>
      <c r="N98" s="1"/>
      <c r="O98" s="1">
        <v>0</v>
      </c>
      <c r="P98" s="1"/>
      <c r="Q98" s="1"/>
      <c r="R98" s="1">
        <v>0</v>
      </c>
      <c r="S98" s="1" t="s">
        <v>1617</v>
      </c>
      <c r="T98" s="1" t="s">
        <v>1618</v>
      </c>
      <c r="U98" s="5">
        <v>1</v>
      </c>
    </row>
    <row r="99" spans="9:21" x14ac:dyDescent="0.25">
      <c r="I99" s="4"/>
      <c r="J99" s="1">
        <v>1</v>
      </c>
      <c r="K99" s="1"/>
      <c r="L99" s="1">
        <v>38</v>
      </c>
      <c r="M99" s="1"/>
      <c r="N99" s="1"/>
      <c r="O99" s="1">
        <v>0</v>
      </c>
      <c r="P99" s="1"/>
      <c r="Q99" s="1"/>
      <c r="R99" s="1">
        <v>0</v>
      </c>
      <c r="S99" s="1" t="s">
        <v>1574</v>
      </c>
      <c r="T99" s="1" t="s">
        <v>1575</v>
      </c>
      <c r="U99" s="5">
        <v>1</v>
      </c>
    </row>
    <row r="100" spans="9:21" x14ac:dyDescent="0.25">
      <c r="I100" s="4"/>
      <c r="J100" s="1">
        <v>1</v>
      </c>
      <c r="K100" s="1"/>
      <c r="L100" s="1">
        <v>38</v>
      </c>
      <c r="M100" s="1"/>
      <c r="N100" s="1"/>
      <c r="O100" s="1">
        <v>0</v>
      </c>
      <c r="P100" s="1"/>
      <c r="Q100" s="1"/>
      <c r="R100" s="1">
        <v>0</v>
      </c>
      <c r="S100" s="1" t="s">
        <v>1579</v>
      </c>
      <c r="T100" s="1" t="s">
        <v>1580</v>
      </c>
      <c r="U100" s="5">
        <v>1</v>
      </c>
    </row>
    <row r="101" spans="9:21" x14ac:dyDescent="0.25">
      <c r="I101" s="4"/>
      <c r="J101" s="1">
        <v>1</v>
      </c>
      <c r="K101" s="1"/>
      <c r="L101" s="1">
        <v>38</v>
      </c>
      <c r="M101" s="1"/>
      <c r="N101" s="1"/>
      <c r="O101" s="1">
        <v>0</v>
      </c>
      <c r="P101" s="1"/>
      <c r="Q101" s="1"/>
      <c r="R101" s="1">
        <v>0</v>
      </c>
      <c r="S101" s="1" t="s">
        <v>1619</v>
      </c>
      <c r="T101" s="1" t="s">
        <v>1620</v>
      </c>
      <c r="U101" s="5">
        <v>1</v>
      </c>
    </row>
    <row r="102" spans="9:21" x14ac:dyDescent="0.25">
      <c r="I102" s="4"/>
      <c r="J102" s="1">
        <v>1</v>
      </c>
      <c r="K102" s="1"/>
      <c r="L102" s="1">
        <v>38</v>
      </c>
      <c r="M102" s="1"/>
      <c r="N102" s="1"/>
      <c r="O102" s="1">
        <v>0</v>
      </c>
      <c r="P102" s="1"/>
      <c r="Q102" s="1"/>
      <c r="R102" s="1">
        <v>0</v>
      </c>
      <c r="S102" s="1" t="s">
        <v>1368</v>
      </c>
      <c r="T102" s="1" t="s">
        <v>1368</v>
      </c>
      <c r="U102" s="5">
        <v>1</v>
      </c>
    </row>
    <row r="103" spans="9:21" x14ac:dyDescent="0.25">
      <c r="I103" s="4"/>
      <c r="J103" s="1">
        <v>1</v>
      </c>
      <c r="K103" s="1"/>
      <c r="L103" s="1">
        <v>38</v>
      </c>
      <c r="M103" s="1"/>
      <c r="N103" s="1"/>
      <c r="O103" s="1">
        <v>0</v>
      </c>
      <c r="P103" s="1"/>
      <c r="Q103" s="1"/>
      <c r="R103" s="1">
        <v>0</v>
      </c>
      <c r="S103" s="1" t="s">
        <v>1621</v>
      </c>
      <c r="T103" s="1" t="s">
        <v>1622</v>
      </c>
      <c r="U103" s="5">
        <v>1</v>
      </c>
    </row>
    <row r="104" spans="9:21" x14ac:dyDescent="0.25">
      <c r="I104" s="4"/>
      <c r="J104" s="1">
        <v>1</v>
      </c>
      <c r="K104" s="1"/>
      <c r="L104" s="1">
        <v>38</v>
      </c>
      <c r="M104" s="1"/>
      <c r="N104" s="1"/>
      <c r="O104" s="1">
        <v>0</v>
      </c>
      <c r="P104" s="1"/>
      <c r="Q104" s="1"/>
      <c r="R104" s="1">
        <v>0</v>
      </c>
      <c r="S104" s="1" t="s">
        <v>1366</v>
      </c>
      <c r="T104" s="1" t="s">
        <v>1366</v>
      </c>
      <c r="U104" s="5">
        <v>1</v>
      </c>
    </row>
    <row r="105" spans="9:21" x14ac:dyDescent="0.25">
      <c r="I105" s="4"/>
      <c r="J105" s="1">
        <v>1</v>
      </c>
      <c r="K105" s="1"/>
      <c r="L105" s="1">
        <v>38</v>
      </c>
      <c r="M105" s="1"/>
      <c r="N105" s="1"/>
      <c r="O105" s="1">
        <v>0</v>
      </c>
      <c r="P105" s="1"/>
      <c r="Q105" s="1"/>
      <c r="R105" s="1">
        <v>0</v>
      </c>
      <c r="S105" s="1" t="s">
        <v>1516</v>
      </c>
      <c r="T105" s="1" t="s">
        <v>1517</v>
      </c>
      <c r="U105" s="5">
        <v>1</v>
      </c>
    </row>
    <row r="106" spans="9:21" x14ac:dyDescent="0.25">
      <c r="I106" s="4"/>
      <c r="J106" s="1">
        <v>1</v>
      </c>
      <c r="K106" s="1"/>
      <c r="L106" s="1">
        <v>38</v>
      </c>
      <c r="M106" s="1"/>
      <c r="N106" s="1"/>
      <c r="O106" s="1">
        <v>0</v>
      </c>
      <c r="P106" s="1"/>
      <c r="Q106" s="1"/>
      <c r="R106" s="1">
        <v>0</v>
      </c>
      <c r="S106" s="1" t="s">
        <v>1623</v>
      </c>
      <c r="T106" s="1" t="s">
        <v>1623</v>
      </c>
      <c r="U106" s="5">
        <v>1</v>
      </c>
    </row>
    <row r="107" spans="9:21" x14ac:dyDescent="0.25">
      <c r="I107" s="4"/>
      <c r="J107" s="1">
        <v>1</v>
      </c>
      <c r="K107" s="1"/>
      <c r="L107" s="1">
        <v>38</v>
      </c>
      <c r="M107" s="1"/>
      <c r="N107" s="1"/>
      <c r="O107" s="1">
        <v>0</v>
      </c>
      <c r="P107" s="1"/>
      <c r="Q107" s="1"/>
      <c r="R107" s="1">
        <v>0</v>
      </c>
      <c r="S107" s="1" t="s">
        <v>1624</v>
      </c>
      <c r="T107" s="1" t="s">
        <v>1625</v>
      </c>
      <c r="U107" s="5">
        <v>1</v>
      </c>
    </row>
    <row r="108" spans="9:21" x14ac:dyDescent="0.25">
      <c r="I108" s="4" t="s">
        <v>567</v>
      </c>
      <c r="J108" s="1">
        <v>1</v>
      </c>
      <c r="K108" s="1"/>
      <c r="L108" s="1">
        <v>4</v>
      </c>
      <c r="M108" s="1" t="s">
        <v>1526</v>
      </c>
      <c r="N108" s="1" t="s">
        <v>1527</v>
      </c>
      <c r="O108" s="1">
        <v>1</v>
      </c>
      <c r="P108" s="1"/>
      <c r="Q108" s="1"/>
      <c r="R108" s="1">
        <v>0</v>
      </c>
      <c r="S108" s="1" t="s">
        <v>1544</v>
      </c>
      <c r="T108" s="1" t="s">
        <v>1545</v>
      </c>
      <c r="U108" s="5">
        <v>1</v>
      </c>
    </row>
    <row r="109" spans="9:21" x14ac:dyDescent="0.25">
      <c r="I109" s="4"/>
      <c r="J109" s="1">
        <v>1</v>
      </c>
      <c r="K109" s="1"/>
      <c r="L109" s="1">
        <v>4</v>
      </c>
      <c r="M109" s="1"/>
      <c r="N109" s="1"/>
      <c r="O109" s="1">
        <v>0</v>
      </c>
      <c r="P109" s="1"/>
      <c r="Q109" s="1"/>
      <c r="R109" s="1">
        <v>0</v>
      </c>
      <c r="S109" s="1" t="s">
        <v>1615</v>
      </c>
      <c r="T109" s="1" t="s">
        <v>1626</v>
      </c>
      <c r="U109" s="5">
        <v>1</v>
      </c>
    </row>
    <row r="110" spans="9:21" x14ac:dyDescent="0.25">
      <c r="I110" s="9"/>
      <c r="J110" s="10">
        <v>1</v>
      </c>
      <c r="K110" s="10"/>
      <c r="L110" s="10">
        <v>4</v>
      </c>
      <c r="M110" s="10"/>
      <c r="N110" s="10"/>
      <c r="O110" s="10">
        <v>0</v>
      </c>
      <c r="P110" s="10"/>
      <c r="Q110" s="10"/>
      <c r="R110" s="10">
        <v>0</v>
      </c>
      <c r="S110" s="10" t="s">
        <v>969</v>
      </c>
      <c r="T110" s="10" t="s">
        <v>1627</v>
      </c>
      <c r="U110" s="11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Synth</vt:lpstr>
      <vt:lpstr>OOS S</vt:lpstr>
      <vt:lpstr>OOS M</vt:lpstr>
      <vt:lpstr>OOS A</vt:lpstr>
      <vt:lpstr>GQ2</vt:lpstr>
      <vt:lpstr>ESR</vt:lpstr>
      <vt:lpstr>SGT</vt:lpstr>
      <vt:lpstr>NGT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 Vestvik</dc:creator>
  <cp:lastModifiedBy>Cornelius Vestvik</cp:lastModifiedBy>
  <dcterms:created xsi:type="dcterms:W3CDTF">2025-05-07T14:32:38Z</dcterms:created>
  <dcterms:modified xsi:type="dcterms:W3CDTF">2025-05-12T08:19:04Z</dcterms:modified>
</cp:coreProperties>
</file>