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on\Downloads\"/>
    </mc:Choice>
  </mc:AlternateContent>
  <xr:revisionPtr revIDLastSave="0" documentId="8_{41BB80D7-C3F1-4157-B4E5-1FAEDF98D59F}" xr6:coauthVersionLast="47" xr6:coauthVersionMax="47" xr10:uidLastSave="{00000000-0000-0000-0000-000000000000}"/>
  <bookViews>
    <workbookView xWindow="-108" yWindow="-108" windowWidth="23256" windowHeight="12456" xr2:uid="{1EBE5405-ABF1-4F52-8ABC-18BEC5FEE8AB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153" i="1" l="1" a="1"/>
  <c r="BD153" i="1" s="1"/>
  <c r="BC153" i="1" a="1"/>
  <c r="BC153" i="1" s="1"/>
  <c r="AY153" i="1" a="1"/>
  <c r="AY153" i="1" s="1"/>
  <c r="AX153" i="1" a="1"/>
  <c r="AX153" i="1" s="1"/>
  <c r="AT153" i="1" a="1"/>
  <c r="AT153" i="1" s="1"/>
  <c r="AS153" i="1" a="1"/>
  <c r="AS153" i="1" s="1"/>
  <c r="AO153" i="1" a="1"/>
  <c r="AO153" i="1" s="1"/>
  <c r="AN153" i="1" a="1"/>
  <c r="AN153" i="1" s="1"/>
  <c r="AJ153" i="1" a="1"/>
  <c r="AJ153" i="1" s="1"/>
  <c r="AI153" i="1" a="1"/>
  <c r="AI153" i="1" s="1"/>
  <c r="AE153" i="1" a="1"/>
  <c r="AE153" i="1" s="1"/>
  <c r="AD153" i="1" a="1"/>
  <c r="AD153" i="1" s="1"/>
  <c r="Z153" i="1" a="1"/>
  <c r="Z153" i="1" s="1"/>
  <c r="Y153" i="1" a="1"/>
  <c r="Y153" i="1" s="1"/>
  <c r="U153" i="1" a="1"/>
  <c r="U153" i="1" s="1"/>
  <c r="T153" i="1" s="1" a="1"/>
  <c r="T153" i="1" s="1"/>
  <c r="S153" i="1"/>
  <c r="P153" i="1" a="1"/>
  <c r="P153" i="1" s="1"/>
  <c r="M153" i="1" s="1" a="1"/>
  <c r="M153" i="1" s="1"/>
  <c r="L153" i="1"/>
  <c r="BD152" i="1" a="1"/>
  <c r="BD152" i="1" s="1"/>
  <c r="BC152" i="1" a="1"/>
  <c r="BC152" i="1" s="1"/>
  <c r="AY152" i="1" a="1"/>
  <c r="AY152" i="1" s="1"/>
  <c r="AX152" i="1" a="1"/>
  <c r="AX152" i="1" s="1"/>
  <c r="AT152" i="1" a="1"/>
  <c r="AT152" i="1" s="1"/>
  <c r="AS152" i="1" a="1"/>
  <c r="AS152" i="1" s="1"/>
  <c r="AO152" i="1" a="1"/>
  <c r="AO152" i="1" s="1"/>
  <c r="AN152" i="1" a="1"/>
  <c r="AN152" i="1" s="1"/>
  <c r="AJ152" i="1" a="1"/>
  <c r="AJ152" i="1" s="1"/>
  <c r="AI152" i="1" a="1"/>
  <c r="AI152" i="1" s="1"/>
  <c r="AE152" i="1" a="1"/>
  <c r="AE152" i="1" s="1"/>
  <c r="AD152" i="1" a="1"/>
  <c r="AD152" i="1" s="1"/>
  <c r="Z152" i="1" a="1"/>
  <c r="Z152" i="1" s="1"/>
  <c r="Y152" i="1" a="1"/>
  <c r="Y152" i="1" s="1"/>
  <c r="U152" i="1" a="1"/>
  <c r="U152" i="1" s="1"/>
  <c r="T152" i="1" s="1" a="1"/>
  <c r="T152" i="1" s="1"/>
  <c r="S152" i="1"/>
  <c r="P152" i="1" a="1"/>
  <c r="P152" i="1" s="1"/>
  <c r="M152" i="1" s="1" a="1"/>
  <c r="M152" i="1" s="1"/>
  <c r="L152" i="1"/>
  <c r="BD151" i="1" a="1"/>
  <c r="BD151" i="1" s="1"/>
  <c r="BC151" i="1" a="1"/>
  <c r="BC151" i="1" s="1"/>
  <c r="AY151" i="1" a="1"/>
  <c r="AY151" i="1" s="1"/>
  <c r="AX151" i="1" a="1"/>
  <c r="AX151" i="1" s="1"/>
  <c r="AT151" i="1" a="1"/>
  <c r="AT151" i="1" s="1"/>
  <c r="AS151" i="1" a="1"/>
  <c r="AS151" i="1" s="1"/>
  <c r="AO151" i="1" a="1"/>
  <c r="AO151" i="1" s="1"/>
  <c r="AN151" i="1" a="1"/>
  <c r="AN151" i="1" s="1"/>
  <c r="AJ151" i="1" a="1"/>
  <c r="AJ151" i="1" s="1"/>
  <c r="AI151" i="1" a="1"/>
  <c r="AI151" i="1" s="1"/>
  <c r="AE151" i="1" a="1"/>
  <c r="AE151" i="1" s="1"/>
  <c r="AD151" i="1" a="1"/>
  <c r="AD151" i="1" s="1"/>
  <c r="Z151" i="1" a="1"/>
  <c r="Z151" i="1" s="1"/>
  <c r="Y151" i="1" a="1"/>
  <c r="Y151" i="1" s="1"/>
  <c r="U151" i="1" a="1"/>
  <c r="U151" i="1" s="1"/>
  <c r="T151" i="1" s="1" a="1"/>
  <c r="T151" i="1" s="1"/>
  <c r="S151" i="1"/>
  <c r="P151" i="1" a="1"/>
  <c r="P151" i="1" s="1"/>
  <c r="L151" i="1"/>
  <c r="BD150" i="1" a="1"/>
  <c r="BD150" i="1" s="1"/>
  <c r="BC150" i="1" a="1"/>
  <c r="BC150" i="1" s="1"/>
  <c r="AY150" i="1" a="1"/>
  <c r="AY150" i="1" s="1"/>
  <c r="AX150" i="1" a="1"/>
  <c r="AX150" i="1" s="1"/>
  <c r="AT150" i="1" a="1"/>
  <c r="AT150" i="1" s="1"/>
  <c r="AS150" i="1" a="1"/>
  <c r="AS150" i="1" s="1"/>
  <c r="AO150" i="1" a="1"/>
  <c r="AO150" i="1" s="1"/>
  <c r="AN150" i="1" a="1"/>
  <c r="AN150" i="1" s="1"/>
  <c r="AJ150" i="1" a="1"/>
  <c r="AJ150" i="1" s="1"/>
  <c r="AI150" i="1" a="1"/>
  <c r="AI150" i="1" s="1"/>
  <c r="AE150" i="1" a="1"/>
  <c r="AE150" i="1" s="1"/>
  <c r="AD150" i="1" a="1"/>
  <c r="AD150" i="1" s="1"/>
  <c r="Z150" i="1" a="1"/>
  <c r="Z150" i="1" s="1"/>
  <c r="Y150" i="1" a="1"/>
  <c r="Y150" i="1" s="1"/>
  <c r="U150" i="1" a="1"/>
  <c r="U150" i="1" s="1"/>
  <c r="T150" i="1" s="1" a="1"/>
  <c r="T150" i="1" s="1"/>
  <c r="S150" i="1"/>
  <c r="P150" i="1" a="1"/>
  <c r="P150" i="1" s="1"/>
  <c r="L150" i="1"/>
  <c r="BD149" i="1" a="1"/>
  <c r="BD149" i="1" s="1"/>
  <c r="BC149" i="1" a="1"/>
  <c r="BC149" i="1" s="1"/>
  <c r="AY149" i="1" a="1"/>
  <c r="AY149" i="1" s="1"/>
  <c r="AX149" i="1" a="1"/>
  <c r="AX149" i="1" s="1"/>
  <c r="AT149" i="1" a="1"/>
  <c r="AT149" i="1" s="1"/>
  <c r="AS149" i="1" a="1"/>
  <c r="AS149" i="1" s="1"/>
  <c r="AO149" i="1" a="1"/>
  <c r="AO149" i="1" s="1"/>
  <c r="AN149" i="1" a="1"/>
  <c r="AN149" i="1" s="1"/>
  <c r="AJ149" i="1" a="1"/>
  <c r="AJ149" i="1" s="1"/>
  <c r="AI149" i="1" a="1"/>
  <c r="AI149" i="1" s="1"/>
  <c r="AE149" i="1" a="1"/>
  <c r="AE149" i="1" s="1"/>
  <c r="AD149" i="1" a="1"/>
  <c r="AD149" i="1" s="1"/>
  <c r="Z149" i="1" a="1"/>
  <c r="Z149" i="1" s="1"/>
  <c r="Y149" i="1" a="1"/>
  <c r="Y149" i="1" s="1"/>
  <c r="U149" i="1" a="1"/>
  <c r="U149" i="1" s="1"/>
  <c r="T149" i="1" s="1" a="1"/>
  <c r="T149" i="1" s="1"/>
  <c r="S149" i="1"/>
  <c r="P149" i="1"/>
  <c r="P149" i="1" a="1"/>
  <c r="L149" i="1"/>
  <c r="BD148" i="1" a="1"/>
  <c r="BD148" i="1" s="1"/>
  <c r="BC148" i="1" a="1"/>
  <c r="BC148" i="1" s="1"/>
  <c r="AY148" i="1" a="1"/>
  <c r="AY148" i="1" s="1"/>
  <c r="AX148" i="1" a="1"/>
  <c r="AX148" i="1" s="1"/>
  <c r="AT148" i="1" a="1"/>
  <c r="AT148" i="1" s="1"/>
  <c r="AS148" i="1" a="1"/>
  <c r="AS148" i="1" s="1"/>
  <c r="AO148" i="1" a="1"/>
  <c r="AO148" i="1" s="1"/>
  <c r="AN148" i="1" a="1"/>
  <c r="AN148" i="1" s="1"/>
  <c r="AJ148" i="1" a="1"/>
  <c r="AJ148" i="1" s="1"/>
  <c r="AI148" i="1" a="1"/>
  <c r="AI148" i="1" s="1"/>
  <c r="AE148" i="1" a="1"/>
  <c r="AE148" i="1" s="1"/>
  <c r="AD148" i="1" a="1"/>
  <c r="AD148" i="1" s="1"/>
  <c r="Z148" i="1" a="1"/>
  <c r="Z148" i="1" s="1"/>
  <c r="Y148" i="1" a="1"/>
  <c r="Y148" i="1" s="1"/>
  <c r="U148" i="1" a="1"/>
  <c r="U148" i="1" s="1"/>
  <c r="T148" i="1" a="1"/>
  <c r="T148" i="1" s="1"/>
  <c r="S148" i="1"/>
  <c r="P148" i="1"/>
  <c r="P148" i="1" a="1"/>
  <c r="L148" i="1"/>
  <c r="BD147" i="1" a="1"/>
  <c r="BD147" i="1" s="1"/>
  <c r="BC147" i="1" a="1"/>
  <c r="BC147" i="1" s="1"/>
  <c r="AY147" i="1" a="1"/>
  <c r="AY147" i="1" s="1"/>
  <c r="AX147" i="1" a="1"/>
  <c r="AX147" i="1" s="1"/>
  <c r="AT147" i="1" a="1"/>
  <c r="AT147" i="1" s="1"/>
  <c r="AS147" i="1" a="1"/>
  <c r="AS147" i="1" s="1"/>
  <c r="AO147" i="1" a="1"/>
  <c r="AO147" i="1" s="1"/>
  <c r="AN147" i="1" a="1"/>
  <c r="AN147" i="1" s="1"/>
  <c r="AJ147" i="1" a="1"/>
  <c r="AJ147" i="1" s="1"/>
  <c r="AI147" i="1" a="1"/>
  <c r="AI147" i="1" s="1"/>
  <c r="AE147" i="1" a="1"/>
  <c r="AE147" i="1" s="1"/>
  <c r="AD147" i="1" a="1"/>
  <c r="AD147" i="1" s="1"/>
  <c r="Z147" i="1" a="1"/>
  <c r="Z147" i="1" s="1"/>
  <c r="Y147" i="1" a="1"/>
  <c r="Y147" i="1" s="1"/>
  <c r="U147" i="1" a="1"/>
  <c r="U147" i="1" s="1"/>
  <c r="T147" i="1" a="1"/>
  <c r="T147" i="1" s="1"/>
  <c r="S147" i="1"/>
  <c r="P147" i="1"/>
  <c r="P147" i="1" a="1"/>
  <c r="L147" i="1"/>
  <c r="BD146" i="1" a="1"/>
  <c r="BD146" i="1" s="1"/>
  <c r="BC146" i="1" a="1"/>
  <c r="BC146" i="1" s="1"/>
  <c r="AY146" i="1" a="1"/>
  <c r="AY146" i="1" s="1"/>
  <c r="AX146" i="1" a="1"/>
  <c r="AX146" i="1" s="1"/>
  <c r="AT146" i="1" a="1"/>
  <c r="AT146" i="1" s="1"/>
  <c r="AS146" i="1" a="1"/>
  <c r="AS146" i="1" s="1"/>
  <c r="AO146" i="1" a="1"/>
  <c r="AO146" i="1" s="1"/>
  <c r="AN146" i="1" a="1"/>
  <c r="AN146" i="1" s="1"/>
  <c r="AJ146" i="1" a="1"/>
  <c r="AJ146" i="1" s="1"/>
  <c r="AI146" i="1" a="1"/>
  <c r="AI146" i="1" s="1"/>
  <c r="AE146" i="1" a="1"/>
  <c r="AE146" i="1" s="1"/>
  <c r="AD146" i="1" a="1"/>
  <c r="AD146" i="1" s="1"/>
  <c r="Z146" i="1" a="1"/>
  <c r="Z146" i="1" s="1"/>
  <c r="Y146" i="1" a="1"/>
  <c r="Y146" i="1" s="1"/>
  <c r="U146" i="1" a="1"/>
  <c r="U146" i="1" s="1"/>
  <c r="T146" i="1" s="1" a="1"/>
  <c r="T146" i="1" s="1"/>
  <c r="S146" i="1"/>
  <c r="P146" i="1"/>
  <c r="P146" i="1" a="1"/>
  <c r="L146" i="1"/>
  <c r="BD145" i="1" a="1"/>
  <c r="BD145" i="1" s="1"/>
  <c r="BC145" i="1" a="1"/>
  <c r="BC145" i="1" s="1"/>
  <c r="AY145" i="1" a="1"/>
  <c r="AY145" i="1" s="1"/>
  <c r="AX145" i="1" a="1"/>
  <c r="AX145" i="1" s="1"/>
  <c r="AT145" i="1" a="1"/>
  <c r="AT145" i="1" s="1"/>
  <c r="AS145" i="1" a="1"/>
  <c r="AS145" i="1" s="1"/>
  <c r="AO145" i="1" a="1"/>
  <c r="AO145" i="1" s="1"/>
  <c r="AN145" i="1" a="1"/>
  <c r="AN145" i="1" s="1"/>
  <c r="AJ145" i="1" a="1"/>
  <c r="AJ145" i="1" s="1"/>
  <c r="AI145" i="1" a="1"/>
  <c r="AI145" i="1" s="1"/>
  <c r="AE145" i="1" a="1"/>
  <c r="AE145" i="1" s="1"/>
  <c r="AD145" i="1" a="1"/>
  <c r="AD145" i="1" s="1"/>
  <c r="Z145" i="1" a="1"/>
  <c r="Z145" i="1" s="1"/>
  <c r="Y145" i="1" a="1"/>
  <c r="Y145" i="1" s="1"/>
  <c r="U145" i="1" a="1"/>
  <c r="U145" i="1" s="1"/>
  <c r="T145" i="1" s="1" a="1"/>
  <c r="T145" i="1" s="1"/>
  <c r="S145" i="1"/>
  <c r="P145" i="1" a="1"/>
  <c r="P145" i="1" s="1"/>
  <c r="L145" i="1"/>
  <c r="BD144" i="1" a="1"/>
  <c r="BD144" i="1" s="1"/>
  <c r="BC144" i="1" a="1"/>
  <c r="BC144" i="1" s="1"/>
  <c r="AY144" i="1" a="1"/>
  <c r="AY144" i="1" s="1"/>
  <c r="AX144" i="1" a="1"/>
  <c r="AX144" i="1" s="1"/>
  <c r="AT144" i="1" a="1"/>
  <c r="AT144" i="1" s="1"/>
  <c r="AS144" i="1" a="1"/>
  <c r="AS144" i="1" s="1"/>
  <c r="AO144" i="1" a="1"/>
  <c r="AO144" i="1" s="1"/>
  <c r="AN144" i="1" a="1"/>
  <c r="AN144" i="1" s="1"/>
  <c r="AJ144" i="1" a="1"/>
  <c r="AJ144" i="1" s="1"/>
  <c r="AI144" i="1" a="1"/>
  <c r="AI144" i="1" s="1"/>
  <c r="AE144" i="1" a="1"/>
  <c r="AE144" i="1" s="1"/>
  <c r="AD144" i="1" a="1"/>
  <c r="AD144" i="1" s="1"/>
  <c r="Z144" i="1" a="1"/>
  <c r="Z144" i="1" s="1"/>
  <c r="Y144" i="1" a="1"/>
  <c r="Y144" i="1" s="1"/>
  <c r="U144" i="1" a="1"/>
  <c r="U144" i="1" s="1"/>
  <c r="T144" i="1" s="1" a="1"/>
  <c r="T144" i="1" s="1"/>
  <c r="S144" i="1"/>
  <c r="P144" i="1"/>
  <c r="P144" i="1" a="1"/>
  <c r="L144" i="1"/>
  <c r="BD143" i="1" a="1"/>
  <c r="BD143" i="1" s="1"/>
  <c r="BC143" i="1" a="1"/>
  <c r="BC143" i="1" s="1"/>
  <c r="AY143" i="1" a="1"/>
  <c r="AY143" i="1" s="1"/>
  <c r="AX143" i="1" a="1"/>
  <c r="AX143" i="1" s="1"/>
  <c r="AT143" i="1" a="1"/>
  <c r="AT143" i="1" s="1"/>
  <c r="AS143" i="1" a="1"/>
  <c r="AS143" i="1" s="1"/>
  <c r="AO143" i="1" a="1"/>
  <c r="AO143" i="1" s="1"/>
  <c r="AN143" i="1" a="1"/>
  <c r="AN143" i="1" s="1"/>
  <c r="AJ143" i="1" a="1"/>
  <c r="AJ143" i="1" s="1"/>
  <c r="AI143" i="1" a="1"/>
  <c r="AI143" i="1" s="1"/>
  <c r="AE143" i="1" a="1"/>
  <c r="AE143" i="1" s="1"/>
  <c r="AD143" i="1" a="1"/>
  <c r="AD143" i="1" s="1"/>
  <c r="Z143" i="1" a="1"/>
  <c r="Z143" i="1" s="1"/>
  <c r="Y143" i="1" a="1"/>
  <c r="Y143" i="1" s="1"/>
  <c r="U143" i="1" a="1"/>
  <c r="U143" i="1" s="1"/>
  <c r="T143" i="1" s="1" a="1"/>
  <c r="T143" i="1" s="1"/>
  <c r="S143" i="1"/>
  <c r="P143" i="1" a="1"/>
  <c r="P143" i="1" s="1"/>
  <c r="L143" i="1"/>
  <c r="BD142" i="1" a="1"/>
  <c r="BD142" i="1" s="1"/>
  <c r="BC142" i="1" a="1"/>
  <c r="BC142" i="1" s="1"/>
  <c r="AY142" i="1" a="1"/>
  <c r="AY142" i="1" s="1"/>
  <c r="AX142" i="1" a="1"/>
  <c r="AX142" i="1" s="1"/>
  <c r="AT142" i="1" a="1"/>
  <c r="AT142" i="1" s="1"/>
  <c r="AS142" i="1" a="1"/>
  <c r="AS142" i="1" s="1"/>
  <c r="AO142" i="1" a="1"/>
  <c r="AO142" i="1" s="1"/>
  <c r="AN142" i="1" a="1"/>
  <c r="AN142" i="1" s="1"/>
  <c r="AJ142" i="1" a="1"/>
  <c r="AJ142" i="1" s="1"/>
  <c r="AI142" i="1" a="1"/>
  <c r="AI142" i="1" s="1"/>
  <c r="AE142" i="1" a="1"/>
  <c r="AE142" i="1" s="1"/>
  <c r="AD142" i="1" a="1"/>
  <c r="AD142" i="1" s="1"/>
  <c r="Z142" i="1" a="1"/>
  <c r="Z142" i="1" s="1"/>
  <c r="Y142" i="1" a="1"/>
  <c r="Y142" i="1" s="1"/>
  <c r="U142" i="1" a="1"/>
  <c r="U142" i="1" s="1"/>
  <c r="T142" i="1" s="1" a="1"/>
  <c r="T142" i="1" s="1"/>
  <c r="S142" i="1"/>
  <c r="P142" i="1" a="1"/>
  <c r="P142" i="1" s="1"/>
  <c r="L142" i="1"/>
  <c r="BD141" i="1" a="1"/>
  <c r="BD141" i="1" s="1"/>
  <c r="BC141" i="1" a="1"/>
  <c r="BC141" i="1" s="1"/>
  <c r="AY141" i="1" a="1"/>
  <c r="AY141" i="1" s="1"/>
  <c r="AX141" i="1" a="1"/>
  <c r="AX141" i="1" s="1"/>
  <c r="AT141" i="1" a="1"/>
  <c r="AT141" i="1" s="1"/>
  <c r="AS141" i="1" a="1"/>
  <c r="AS141" i="1" s="1"/>
  <c r="AO141" i="1" a="1"/>
  <c r="AO141" i="1" s="1"/>
  <c r="AN141" i="1" a="1"/>
  <c r="AN141" i="1" s="1"/>
  <c r="AJ141" i="1" a="1"/>
  <c r="AJ141" i="1" s="1"/>
  <c r="AI141" i="1" a="1"/>
  <c r="AI141" i="1" s="1"/>
  <c r="AE141" i="1" a="1"/>
  <c r="AE141" i="1" s="1"/>
  <c r="AD141" i="1" a="1"/>
  <c r="AD141" i="1" s="1"/>
  <c r="Z141" i="1" a="1"/>
  <c r="Z141" i="1" s="1"/>
  <c r="Y141" i="1" a="1"/>
  <c r="Y141" i="1" s="1"/>
  <c r="U141" i="1" a="1"/>
  <c r="U141" i="1" s="1"/>
  <c r="T141" i="1" s="1" a="1"/>
  <c r="T141" i="1" s="1"/>
  <c r="S141" i="1"/>
  <c r="P141" i="1"/>
  <c r="P141" i="1" a="1"/>
  <c r="L141" i="1"/>
  <c r="BD140" i="1" a="1"/>
  <c r="BD140" i="1" s="1"/>
  <c r="BC140" i="1" a="1"/>
  <c r="BC140" i="1" s="1"/>
  <c r="AY140" i="1" a="1"/>
  <c r="AY140" i="1" s="1"/>
  <c r="AX140" i="1" a="1"/>
  <c r="AX140" i="1" s="1"/>
  <c r="AT140" i="1" a="1"/>
  <c r="AT140" i="1" s="1"/>
  <c r="AS140" i="1" a="1"/>
  <c r="AS140" i="1" s="1"/>
  <c r="AO140" i="1" a="1"/>
  <c r="AO140" i="1" s="1"/>
  <c r="AN140" i="1" a="1"/>
  <c r="AN140" i="1" s="1"/>
  <c r="AJ140" i="1" a="1"/>
  <c r="AJ140" i="1" s="1"/>
  <c r="AI140" i="1" a="1"/>
  <c r="AI140" i="1" s="1"/>
  <c r="AE140" i="1" a="1"/>
  <c r="AE140" i="1" s="1"/>
  <c r="AD140" i="1" a="1"/>
  <c r="AD140" i="1" s="1"/>
  <c r="Z140" i="1" a="1"/>
  <c r="Z140" i="1" s="1"/>
  <c r="Y140" i="1" a="1"/>
  <c r="Y140" i="1" s="1"/>
  <c r="U140" i="1" a="1"/>
  <c r="U140" i="1" s="1"/>
  <c r="T140" i="1" a="1"/>
  <c r="T140" i="1" s="1"/>
  <c r="S140" i="1"/>
  <c r="P140" i="1"/>
  <c r="M140" i="1" s="1" a="1"/>
  <c r="M140" i="1" s="1"/>
  <c r="P140" i="1" a="1"/>
  <c r="L140" i="1"/>
  <c r="BD139" i="1" a="1"/>
  <c r="BD139" i="1" s="1"/>
  <c r="BC139" i="1" a="1"/>
  <c r="BC139" i="1" s="1"/>
  <c r="AY139" i="1" a="1"/>
  <c r="AY139" i="1" s="1"/>
  <c r="AX139" i="1" a="1"/>
  <c r="AX139" i="1" s="1"/>
  <c r="AT139" i="1" a="1"/>
  <c r="AT139" i="1" s="1"/>
  <c r="AS139" i="1" a="1"/>
  <c r="AS139" i="1" s="1"/>
  <c r="AO139" i="1" a="1"/>
  <c r="AO139" i="1" s="1"/>
  <c r="AN139" i="1" a="1"/>
  <c r="AN139" i="1" s="1"/>
  <c r="AJ139" i="1" a="1"/>
  <c r="AJ139" i="1" s="1"/>
  <c r="AI139" i="1" a="1"/>
  <c r="AI139" i="1" s="1"/>
  <c r="AE139" i="1" a="1"/>
  <c r="AE139" i="1" s="1"/>
  <c r="AD139" i="1" a="1"/>
  <c r="AD139" i="1" s="1"/>
  <c r="Z139" i="1" a="1"/>
  <c r="Z139" i="1" s="1"/>
  <c r="Y139" i="1" a="1"/>
  <c r="Y139" i="1" s="1"/>
  <c r="U139" i="1" a="1"/>
  <c r="U139" i="1" s="1"/>
  <c r="T139" i="1" a="1"/>
  <c r="T139" i="1" s="1"/>
  <c r="S139" i="1"/>
  <c r="P139" i="1"/>
  <c r="P139" i="1" a="1"/>
  <c r="L139" i="1"/>
  <c r="BD138" i="1" a="1"/>
  <c r="BD138" i="1" s="1"/>
  <c r="BC138" i="1" a="1"/>
  <c r="BC138" i="1" s="1"/>
  <c r="AY138" i="1" a="1"/>
  <c r="AY138" i="1" s="1"/>
  <c r="AX138" i="1" a="1"/>
  <c r="AX138" i="1" s="1"/>
  <c r="AT138" i="1" a="1"/>
  <c r="AT138" i="1" s="1"/>
  <c r="AS138" i="1" a="1"/>
  <c r="AS138" i="1" s="1"/>
  <c r="AO138" i="1" a="1"/>
  <c r="AO138" i="1" s="1"/>
  <c r="AN138" i="1" a="1"/>
  <c r="AN138" i="1" s="1"/>
  <c r="AJ138" i="1" a="1"/>
  <c r="AJ138" i="1" s="1"/>
  <c r="AI138" i="1" a="1"/>
  <c r="AI138" i="1" s="1"/>
  <c r="AE138" i="1" a="1"/>
  <c r="AE138" i="1" s="1"/>
  <c r="AD138" i="1" a="1"/>
  <c r="AD138" i="1" s="1"/>
  <c r="Z138" i="1" a="1"/>
  <c r="Z138" i="1" s="1"/>
  <c r="Y138" i="1" a="1"/>
  <c r="Y138" i="1" s="1"/>
  <c r="U138" i="1" a="1"/>
  <c r="U138" i="1" s="1"/>
  <c r="T138" i="1" s="1" a="1"/>
  <c r="T138" i="1" s="1"/>
  <c r="S138" i="1"/>
  <c r="P138" i="1"/>
  <c r="P138" i="1" a="1"/>
  <c r="L138" i="1"/>
  <c r="BD137" i="1" a="1"/>
  <c r="BD137" i="1" s="1"/>
  <c r="BC137" i="1" a="1"/>
  <c r="BC137" i="1" s="1"/>
  <c r="AY137" i="1" a="1"/>
  <c r="AY137" i="1" s="1"/>
  <c r="AX137" i="1" a="1"/>
  <c r="AX137" i="1" s="1"/>
  <c r="AT137" i="1" a="1"/>
  <c r="AT137" i="1" s="1"/>
  <c r="AS137" i="1" a="1"/>
  <c r="AS137" i="1" s="1"/>
  <c r="AO137" i="1" a="1"/>
  <c r="AO137" i="1" s="1"/>
  <c r="AN137" i="1" a="1"/>
  <c r="AN137" i="1" s="1"/>
  <c r="AJ137" i="1" a="1"/>
  <c r="AJ137" i="1" s="1"/>
  <c r="AI137" i="1" a="1"/>
  <c r="AI137" i="1" s="1"/>
  <c r="AE137" i="1" a="1"/>
  <c r="AE137" i="1" s="1"/>
  <c r="AD137" i="1" a="1"/>
  <c r="AD137" i="1" s="1"/>
  <c r="Z137" i="1" a="1"/>
  <c r="Z137" i="1" s="1"/>
  <c r="Y137" i="1" a="1"/>
  <c r="Y137" i="1" s="1"/>
  <c r="U137" i="1" a="1"/>
  <c r="U137" i="1" s="1"/>
  <c r="T137" i="1" s="1" a="1"/>
  <c r="T137" i="1" s="1"/>
  <c r="S137" i="1"/>
  <c r="P137" i="1"/>
  <c r="P137" i="1" a="1"/>
  <c r="L137" i="1"/>
  <c r="BD136" i="1" a="1"/>
  <c r="BD136" i="1" s="1"/>
  <c r="BC136" i="1" a="1"/>
  <c r="BC136" i="1" s="1"/>
  <c r="AY136" i="1" a="1"/>
  <c r="AY136" i="1" s="1"/>
  <c r="AX136" i="1" a="1"/>
  <c r="AX136" i="1" s="1"/>
  <c r="AT136" i="1" a="1"/>
  <c r="AT136" i="1" s="1"/>
  <c r="AS136" i="1" a="1"/>
  <c r="AS136" i="1" s="1"/>
  <c r="AO136" i="1" a="1"/>
  <c r="AO136" i="1" s="1"/>
  <c r="AN136" i="1" a="1"/>
  <c r="AN136" i="1" s="1"/>
  <c r="AJ136" i="1" a="1"/>
  <c r="AJ136" i="1" s="1"/>
  <c r="AI136" i="1" a="1"/>
  <c r="AI136" i="1" s="1"/>
  <c r="AE136" i="1" a="1"/>
  <c r="AE136" i="1" s="1"/>
  <c r="AD136" i="1" a="1"/>
  <c r="AD136" i="1" s="1"/>
  <c r="Z136" i="1" a="1"/>
  <c r="Z136" i="1" s="1"/>
  <c r="Y136" i="1" a="1"/>
  <c r="Y136" i="1" s="1"/>
  <c r="U136" i="1" a="1"/>
  <c r="U136" i="1" s="1"/>
  <c r="T136" i="1" a="1"/>
  <c r="T136" i="1" s="1"/>
  <c r="S136" i="1"/>
  <c r="P136" i="1" a="1"/>
  <c r="P136" i="1" s="1"/>
  <c r="M136" i="1" s="1" a="1"/>
  <c r="M136" i="1" s="1"/>
  <c r="L136" i="1"/>
  <c r="BD135" i="1" a="1"/>
  <c r="BD135" i="1" s="1"/>
  <c r="BC135" i="1" a="1"/>
  <c r="BC135" i="1" s="1"/>
  <c r="AY135" i="1" a="1"/>
  <c r="AY135" i="1" s="1"/>
  <c r="AX135" i="1" a="1"/>
  <c r="AX135" i="1" s="1"/>
  <c r="AT135" i="1" a="1"/>
  <c r="AT135" i="1" s="1"/>
  <c r="AS135" i="1" a="1"/>
  <c r="AS135" i="1" s="1"/>
  <c r="AO135" i="1" a="1"/>
  <c r="AO135" i="1" s="1"/>
  <c r="AN135" i="1" a="1"/>
  <c r="AN135" i="1" s="1"/>
  <c r="AJ135" i="1" a="1"/>
  <c r="AJ135" i="1" s="1"/>
  <c r="AI135" i="1" a="1"/>
  <c r="AI135" i="1" s="1"/>
  <c r="AE135" i="1" a="1"/>
  <c r="AE135" i="1" s="1"/>
  <c r="AD135" i="1" a="1"/>
  <c r="AD135" i="1" s="1"/>
  <c r="Z135" i="1" a="1"/>
  <c r="Z135" i="1" s="1"/>
  <c r="Y135" i="1" a="1"/>
  <c r="Y135" i="1" s="1"/>
  <c r="U135" i="1" a="1"/>
  <c r="U135" i="1" s="1"/>
  <c r="T135" i="1" s="1" a="1"/>
  <c r="T135" i="1" s="1"/>
  <c r="S135" i="1"/>
  <c r="P135" i="1"/>
  <c r="P135" i="1" a="1"/>
  <c r="L135" i="1"/>
  <c r="BD134" i="1" a="1"/>
  <c r="BD134" i="1" s="1"/>
  <c r="BC134" i="1" a="1"/>
  <c r="BC134" i="1" s="1"/>
  <c r="AY134" i="1" a="1"/>
  <c r="AY134" i="1" s="1"/>
  <c r="AX134" i="1" a="1"/>
  <c r="AX134" i="1" s="1"/>
  <c r="AT134" i="1" a="1"/>
  <c r="AT134" i="1" s="1"/>
  <c r="AS134" i="1" a="1"/>
  <c r="AS134" i="1" s="1"/>
  <c r="AO134" i="1" a="1"/>
  <c r="AO134" i="1" s="1"/>
  <c r="AN134" i="1" a="1"/>
  <c r="AN134" i="1" s="1"/>
  <c r="AJ134" i="1" a="1"/>
  <c r="AJ134" i="1" s="1"/>
  <c r="AI134" i="1" a="1"/>
  <c r="AI134" i="1" s="1"/>
  <c r="AE134" i="1" a="1"/>
  <c r="AE134" i="1" s="1"/>
  <c r="AD134" i="1" a="1"/>
  <c r="AD134" i="1" s="1"/>
  <c r="Z134" i="1" a="1"/>
  <c r="Z134" i="1" s="1"/>
  <c r="Y134" i="1" a="1"/>
  <c r="Y134" i="1" s="1"/>
  <c r="U134" i="1" a="1"/>
  <c r="U134" i="1" s="1"/>
  <c r="T134" i="1" s="1" a="1"/>
  <c r="T134" i="1" s="1"/>
  <c r="S134" i="1"/>
  <c r="P134" i="1" a="1"/>
  <c r="P134" i="1" s="1"/>
  <c r="L134" i="1"/>
  <c r="BD133" i="1" a="1"/>
  <c r="BD133" i="1" s="1"/>
  <c r="BC133" i="1" a="1"/>
  <c r="BC133" i="1" s="1"/>
  <c r="AY133" i="1" a="1"/>
  <c r="AY133" i="1" s="1"/>
  <c r="AX133" i="1" a="1"/>
  <c r="AX133" i="1" s="1"/>
  <c r="AT133" i="1" a="1"/>
  <c r="AT133" i="1" s="1"/>
  <c r="AS133" i="1" a="1"/>
  <c r="AS133" i="1" s="1"/>
  <c r="AO133" i="1" a="1"/>
  <c r="AO133" i="1" s="1"/>
  <c r="AN133" i="1" a="1"/>
  <c r="AN133" i="1" s="1"/>
  <c r="AE133" i="1" a="1"/>
  <c r="AE133" i="1" s="1"/>
  <c r="AD133" i="1" a="1"/>
  <c r="AD133" i="1" s="1"/>
  <c r="Z133" i="1" a="1"/>
  <c r="Z133" i="1" s="1"/>
  <c r="Y133" i="1" a="1"/>
  <c r="Y133" i="1" s="1"/>
  <c r="U133" i="1" a="1"/>
  <c r="U133" i="1" s="1"/>
  <c r="T133" i="1" s="1" a="1"/>
  <c r="T133" i="1" s="1"/>
  <c r="S133" i="1"/>
  <c r="P133" i="1"/>
  <c r="P133" i="1" a="1"/>
  <c r="L133" i="1"/>
  <c r="BD132" i="1" a="1"/>
  <c r="BD132" i="1" s="1"/>
  <c r="BC132" i="1" a="1"/>
  <c r="BC132" i="1" s="1"/>
  <c r="AY132" i="1" a="1"/>
  <c r="AY132" i="1" s="1"/>
  <c r="AX132" i="1" a="1"/>
  <c r="AX132" i="1" s="1"/>
  <c r="AT132" i="1" a="1"/>
  <c r="AT132" i="1" s="1"/>
  <c r="AS132" i="1" a="1"/>
  <c r="AS132" i="1" s="1"/>
  <c r="AO132" i="1" a="1"/>
  <c r="AO132" i="1" s="1"/>
  <c r="AN132" i="1" a="1"/>
  <c r="AN132" i="1" s="1"/>
  <c r="AJ132" i="1" a="1"/>
  <c r="AJ132" i="1" s="1"/>
  <c r="AI132" i="1" a="1"/>
  <c r="AI132" i="1" s="1"/>
  <c r="AE132" i="1" a="1"/>
  <c r="AE132" i="1" s="1"/>
  <c r="AD132" i="1" a="1"/>
  <c r="AD132" i="1" s="1"/>
  <c r="Z132" i="1" a="1"/>
  <c r="Z132" i="1" s="1"/>
  <c r="Y132" i="1" a="1"/>
  <c r="Y132" i="1" s="1"/>
  <c r="U132" i="1" a="1"/>
  <c r="U132" i="1" s="1"/>
  <c r="T132" i="1" s="1" a="1"/>
  <c r="T132" i="1" s="1"/>
  <c r="S132" i="1"/>
  <c r="P132" i="1"/>
  <c r="P132" i="1" a="1"/>
  <c r="L132" i="1"/>
  <c r="BD131" i="1" a="1"/>
  <c r="BD131" i="1" s="1"/>
  <c r="BC131" i="1" a="1"/>
  <c r="BC131" i="1" s="1"/>
  <c r="AY131" i="1" a="1"/>
  <c r="AY131" i="1" s="1"/>
  <c r="AX131" i="1" a="1"/>
  <c r="AX131" i="1" s="1"/>
  <c r="AT131" i="1" a="1"/>
  <c r="AT131" i="1" s="1"/>
  <c r="AS131" i="1" a="1"/>
  <c r="AS131" i="1" s="1"/>
  <c r="AO131" i="1" a="1"/>
  <c r="AO131" i="1" s="1"/>
  <c r="AN131" i="1" a="1"/>
  <c r="AN131" i="1" s="1"/>
  <c r="AJ131" i="1" a="1"/>
  <c r="AJ131" i="1" s="1"/>
  <c r="AI131" i="1" a="1"/>
  <c r="AI131" i="1" s="1"/>
  <c r="AE131" i="1" a="1"/>
  <c r="AE131" i="1" s="1"/>
  <c r="AD131" i="1" a="1"/>
  <c r="AD131" i="1" s="1"/>
  <c r="Z131" i="1" a="1"/>
  <c r="Z131" i="1" s="1"/>
  <c r="Y131" i="1" a="1"/>
  <c r="Y131" i="1" s="1"/>
  <c r="U131" i="1" a="1"/>
  <c r="U131" i="1" s="1"/>
  <c r="T131" i="1" s="1" a="1"/>
  <c r="T131" i="1" s="1"/>
  <c r="S131" i="1"/>
  <c r="P131" i="1" a="1"/>
  <c r="P131" i="1" s="1"/>
  <c r="L131" i="1"/>
  <c r="BD130" i="1" a="1"/>
  <c r="BD130" i="1" s="1"/>
  <c r="BC130" i="1" a="1"/>
  <c r="BC130" i="1" s="1"/>
  <c r="AY130" i="1" a="1"/>
  <c r="AY130" i="1" s="1"/>
  <c r="AX130" i="1" a="1"/>
  <c r="AX130" i="1" s="1"/>
  <c r="AT130" i="1" a="1"/>
  <c r="AT130" i="1" s="1"/>
  <c r="AS130" i="1" a="1"/>
  <c r="AS130" i="1" s="1"/>
  <c r="AO130" i="1" a="1"/>
  <c r="AO130" i="1" s="1"/>
  <c r="AN130" i="1" a="1"/>
  <c r="AN130" i="1" s="1"/>
  <c r="AJ130" i="1" a="1"/>
  <c r="AJ130" i="1" s="1"/>
  <c r="AI130" i="1" a="1"/>
  <c r="AI130" i="1" s="1"/>
  <c r="AE130" i="1" a="1"/>
  <c r="AE130" i="1" s="1"/>
  <c r="AD130" i="1" a="1"/>
  <c r="AD130" i="1" s="1"/>
  <c r="Z130" i="1" a="1"/>
  <c r="Z130" i="1" s="1"/>
  <c r="Y130" i="1" a="1"/>
  <c r="Y130" i="1" s="1"/>
  <c r="U130" i="1" a="1"/>
  <c r="U130" i="1" s="1"/>
  <c r="T130" i="1" a="1"/>
  <c r="T130" i="1" s="1"/>
  <c r="S130" i="1"/>
  <c r="P130" i="1" a="1"/>
  <c r="P130" i="1" s="1"/>
  <c r="L130" i="1"/>
  <c r="BD129" i="1" a="1"/>
  <c r="BD129" i="1" s="1"/>
  <c r="BC129" i="1" a="1"/>
  <c r="BC129" i="1" s="1"/>
  <c r="AY129" i="1" a="1"/>
  <c r="AY129" i="1" s="1"/>
  <c r="AX129" i="1" a="1"/>
  <c r="AX129" i="1" s="1"/>
  <c r="AT129" i="1" a="1"/>
  <c r="AT129" i="1" s="1"/>
  <c r="AS129" i="1" a="1"/>
  <c r="AS129" i="1" s="1"/>
  <c r="AO129" i="1" a="1"/>
  <c r="AO129" i="1" s="1"/>
  <c r="AN129" i="1" a="1"/>
  <c r="AN129" i="1" s="1"/>
  <c r="AJ129" i="1" a="1"/>
  <c r="AJ129" i="1" s="1"/>
  <c r="AI129" i="1" a="1"/>
  <c r="AI129" i="1" s="1"/>
  <c r="AE129" i="1" a="1"/>
  <c r="AE129" i="1" s="1"/>
  <c r="AD129" i="1" a="1"/>
  <c r="AD129" i="1" s="1"/>
  <c r="Z129" i="1" a="1"/>
  <c r="Z129" i="1" s="1"/>
  <c r="Y129" i="1" a="1"/>
  <c r="Y129" i="1" s="1"/>
  <c r="U129" i="1" a="1"/>
  <c r="U129" i="1" s="1"/>
  <c r="T129" i="1" s="1" a="1"/>
  <c r="T129" i="1" s="1"/>
  <c r="S129" i="1"/>
  <c r="P129" i="1" a="1"/>
  <c r="P129" i="1" s="1"/>
  <c r="L129" i="1"/>
  <c r="BD128" i="1" a="1"/>
  <c r="BD128" i="1" s="1"/>
  <c r="BC128" i="1" a="1"/>
  <c r="BC128" i="1" s="1"/>
  <c r="AY128" i="1" a="1"/>
  <c r="AY128" i="1" s="1"/>
  <c r="AX128" i="1" a="1"/>
  <c r="AX128" i="1" s="1"/>
  <c r="AT128" i="1" a="1"/>
  <c r="AT128" i="1" s="1"/>
  <c r="AS128" i="1" a="1"/>
  <c r="AS128" i="1" s="1"/>
  <c r="AO128" i="1" a="1"/>
  <c r="AO128" i="1" s="1"/>
  <c r="AN128" i="1" a="1"/>
  <c r="AN128" i="1" s="1"/>
  <c r="AJ128" i="1" a="1"/>
  <c r="AJ128" i="1" s="1"/>
  <c r="AI128" i="1" a="1"/>
  <c r="AI128" i="1" s="1"/>
  <c r="AE128" i="1" a="1"/>
  <c r="AE128" i="1" s="1"/>
  <c r="AD128" i="1" a="1"/>
  <c r="AD128" i="1" s="1"/>
  <c r="Z128" i="1" a="1"/>
  <c r="Z128" i="1" s="1"/>
  <c r="Y128" i="1" a="1"/>
  <c r="Y128" i="1" s="1"/>
  <c r="U128" i="1" a="1"/>
  <c r="U128" i="1" s="1"/>
  <c r="T128" i="1" s="1" a="1"/>
  <c r="T128" i="1" s="1"/>
  <c r="S128" i="1"/>
  <c r="P128" i="1"/>
  <c r="P128" i="1" a="1"/>
  <c r="L128" i="1"/>
  <c r="BD127" i="1" a="1"/>
  <c r="BD127" i="1" s="1"/>
  <c r="BC127" i="1" a="1"/>
  <c r="BC127" i="1" s="1"/>
  <c r="AY127" i="1" a="1"/>
  <c r="AY127" i="1" s="1"/>
  <c r="AX127" i="1" a="1"/>
  <c r="AX127" i="1" s="1"/>
  <c r="AT127" i="1" a="1"/>
  <c r="AT127" i="1" s="1"/>
  <c r="AS127" i="1" a="1"/>
  <c r="AS127" i="1" s="1"/>
  <c r="AO127" i="1" a="1"/>
  <c r="AO127" i="1" s="1"/>
  <c r="AN127" i="1" a="1"/>
  <c r="AN127" i="1" s="1"/>
  <c r="AJ127" i="1" a="1"/>
  <c r="AJ127" i="1" s="1"/>
  <c r="AI127" i="1" a="1"/>
  <c r="AI127" i="1" s="1"/>
  <c r="AE127" i="1" a="1"/>
  <c r="AE127" i="1" s="1"/>
  <c r="AD127" i="1" a="1"/>
  <c r="AD127" i="1" s="1"/>
  <c r="Z127" i="1" a="1"/>
  <c r="Z127" i="1" s="1"/>
  <c r="Y127" i="1" a="1"/>
  <c r="Y127" i="1" s="1"/>
  <c r="U127" i="1" a="1"/>
  <c r="U127" i="1" s="1"/>
  <c r="T127" i="1" s="1" a="1"/>
  <c r="T127" i="1" s="1"/>
  <c r="S127" i="1"/>
  <c r="P127" i="1"/>
  <c r="P127" i="1" a="1"/>
  <c r="L127" i="1"/>
  <c r="BD126" i="1" a="1"/>
  <c r="BD126" i="1" s="1"/>
  <c r="BC126" i="1" a="1"/>
  <c r="BC126" i="1" s="1"/>
  <c r="AY126" i="1" a="1"/>
  <c r="AY126" i="1" s="1"/>
  <c r="AX126" i="1" a="1"/>
  <c r="AX126" i="1" s="1"/>
  <c r="AT126" i="1" a="1"/>
  <c r="AT126" i="1" s="1"/>
  <c r="AS126" i="1" a="1"/>
  <c r="AS126" i="1" s="1"/>
  <c r="AO126" i="1" a="1"/>
  <c r="AO126" i="1" s="1"/>
  <c r="AN126" i="1" a="1"/>
  <c r="AN126" i="1" s="1"/>
  <c r="AJ126" i="1" a="1"/>
  <c r="AJ126" i="1" s="1"/>
  <c r="AI126" i="1" a="1"/>
  <c r="AI126" i="1" s="1"/>
  <c r="AE126" i="1" a="1"/>
  <c r="AE126" i="1" s="1"/>
  <c r="AD126" i="1" a="1"/>
  <c r="AD126" i="1" s="1"/>
  <c r="Z126" i="1" a="1"/>
  <c r="Z126" i="1" s="1"/>
  <c r="Y126" i="1" a="1"/>
  <c r="Y126" i="1" s="1"/>
  <c r="U126" i="1" a="1"/>
  <c r="U126" i="1" s="1"/>
  <c r="T126" i="1" s="1" a="1"/>
  <c r="T126" i="1" s="1"/>
  <c r="S126" i="1"/>
  <c r="P126" i="1"/>
  <c r="P126" i="1" a="1"/>
  <c r="L126" i="1"/>
  <c r="BD125" i="1" a="1"/>
  <c r="BD125" i="1" s="1"/>
  <c r="BC125" i="1" a="1"/>
  <c r="BC125" i="1" s="1"/>
  <c r="AY125" i="1" a="1"/>
  <c r="AY125" i="1" s="1"/>
  <c r="AX125" i="1" a="1"/>
  <c r="AX125" i="1" s="1"/>
  <c r="AT125" i="1" a="1"/>
  <c r="AT125" i="1" s="1"/>
  <c r="AS125" i="1" a="1"/>
  <c r="AS125" i="1" s="1"/>
  <c r="AO125" i="1" a="1"/>
  <c r="AO125" i="1" s="1"/>
  <c r="AN125" i="1" a="1"/>
  <c r="AN125" i="1" s="1"/>
  <c r="AJ125" i="1" a="1"/>
  <c r="AJ125" i="1" s="1"/>
  <c r="AI125" i="1" a="1"/>
  <c r="AI125" i="1" s="1"/>
  <c r="AE125" i="1" a="1"/>
  <c r="AE125" i="1" s="1"/>
  <c r="AD125" i="1" a="1"/>
  <c r="AD125" i="1" s="1"/>
  <c r="Z125" i="1" a="1"/>
  <c r="Z125" i="1" s="1"/>
  <c r="Y125" i="1" a="1"/>
  <c r="Y125" i="1" s="1"/>
  <c r="U125" i="1" a="1"/>
  <c r="U125" i="1" s="1"/>
  <c r="T125" i="1" s="1" a="1"/>
  <c r="T125" i="1" s="1"/>
  <c r="S125" i="1"/>
  <c r="P125" i="1"/>
  <c r="P125" i="1" a="1"/>
  <c r="L125" i="1"/>
  <c r="BD124" i="1" a="1"/>
  <c r="BD124" i="1" s="1"/>
  <c r="BC124" i="1" a="1"/>
  <c r="BC124" i="1" s="1"/>
  <c r="AY124" i="1" a="1"/>
  <c r="AY124" i="1" s="1"/>
  <c r="AX124" i="1" a="1"/>
  <c r="AX124" i="1" s="1"/>
  <c r="AT124" i="1" a="1"/>
  <c r="AT124" i="1" s="1"/>
  <c r="AS124" i="1" a="1"/>
  <c r="AS124" i="1" s="1"/>
  <c r="AO124" i="1" a="1"/>
  <c r="AO124" i="1" s="1"/>
  <c r="AN124" i="1" a="1"/>
  <c r="AN124" i="1" s="1"/>
  <c r="AJ124" i="1" a="1"/>
  <c r="AJ124" i="1" s="1"/>
  <c r="AI124" i="1" a="1"/>
  <c r="AI124" i="1" s="1"/>
  <c r="AE124" i="1" a="1"/>
  <c r="AE124" i="1" s="1"/>
  <c r="AD124" i="1" a="1"/>
  <c r="AD124" i="1" s="1"/>
  <c r="Z124" i="1" a="1"/>
  <c r="Z124" i="1" s="1"/>
  <c r="Y124" i="1" a="1"/>
  <c r="Y124" i="1" s="1"/>
  <c r="U124" i="1" a="1"/>
  <c r="U124" i="1" s="1"/>
  <c r="T124" i="1" s="1" a="1"/>
  <c r="T124" i="1" s="1"/>
  <c r="S124" i="1"/>
  <c r="P124" i="1" a="1"/>
  <c r="P124" i="1" s="1"/>
  <c r="L124" i="1"/>
  <c r="BD123" i="1" a="1"/>
  <c r="BD123" i="1" s="1"/>
  <c r="BC123" i="1" a="1"/>
  <c r="BC123" i="1" s="1"/>
  <c r="AY123" i="1" a="1"/>
  <c r="AY123" i="1" s="1"/>
  <c r="AX123" i="1" a="1"/>
  <c r="AX123" i="1" s="1"/>
  <c r="AT123" i="1" a="1"/>
  <c r="AT123" i="1" s="1"/>
  <c r="AS123" i="1" a="1"/>
  <c r="AS123" i="1" s="1"/>
  <c r="AO123" i="1" a="1"/>
  <c r="AO123" i="1" s="1"/>
  <c r="AN123" i="1" a="1"/>
  <c r="AN123" i="1" s="1"/>
  <c r="AJ123" i="1" a="1"/>
  <c r="AJ123" i="1" s="1"/>
  <c r="AI123" i="1" a="1"/>
  <c r="AI123" i="1" s="1"/>
  <c r="AE123" i="1" a="1"/>
  <c r="AE123" i="1" s="1"/>
  <c r="AD123" i="1" a="1"/>
  <c r="AD123" i="1" s="1"/>
  <c r="Z123" i="1" a="1"/>
  <c r="Z123" i="1" s="1"/>
  <c r="Y123" i="1" a="1"/>
  <c r="Y123" i="1" s="1"/>
  <c r="U123" i="1" a="1"/>
  <c r="U123" i="1" s="1"/>
  <c r="T123" i="1" s="1" a="1"/>
  <c r="T123" i="1" s="1"/>
  <c r="S123" i="1"/>
  <c r="P123" i="1" a="1"/>
  <c r="P123" i="1" s="1"/>
  <c r="L123" i="1"/>
  <c r="BD122" i="1" a="1"/>
  <c r="BD122" i="1" s="1"/>
  <c r="BC122" i="1" a="1"/>
  <c r="BC122" i="1" s="1"/>
  <c r="AY122" i="1" a="1"/>
  <c r="AY122" i="1" s="1"/>
  <c r="AX122" i="1" a="1"/>
  <c r="AX122" i="1" s="1"/>
  <c r="AT122" i="1" a="1"/>
  <c r="AT122" i="1" s="1"/>
  <c r="AS122" i="1" a="1"/>
  <c r="AS122" i="1" s="1"/>
  <c r="AO122" i="1" a="1"/>
  <c r="AO122" i="1" s="1"/>
  <c r="AN122" i="1" a="1"/>
  <c r="AN122" i="1" s="1"/>
  <c r="AJ122" i="1" a="1"/>
  <c r="AJ122" i="1" s="1"/>
  <c r="AI122" i="1" a="1"/>
  <c r="AI122" i="1" s="1"/>
  <c r="AE122" i="1" a="1"/>
  <c r="AE122" i="1" s="1"/>
  <c r="AD122" i="1" a="1"/>
  <c r="AD122" i="1" s="1"/>
  <c r="Z122" i="1" a="1"/>
  <c r="Z122" i="1" s="1"/>
  <c r="Y122" i="1" a="1"/>
  <c r="Y122" i="1" s="1"/>
  <c r="U122" i="1" a="1"/>
  <c r="U122" i="1" s="1"/>
  <c r="T122" i="1" s="1" a="1"/>
  <c r="T122" i="1" s="1"/>
  <c r="S122" i="1"/>
  <c r="P122" i="1" a="1"/>
  <c r="P122" i="1" s="1"/>
  <c r="L122" i="1"/>
  <c r="BD121" i="1" a="1"/>
  <c r="BD121" i="1" s="1"/>
  <c r="BC121" i="1" a="1"/>
  <c r="BC121" i="1" s="1"/>
  <c r="AY121" i="1" a="1"/>
  <c r="AY121" i="1" s="1"/>
  <c r="AX121" i="1" a="1"/>
  <c r="AX121" i="1" s="1"/>
  <c r="AT121" i="1" a="1"/>
  <c r="AT121" i="1" s="1"/>
  <c r="AS121" i="1" a="1"/>
  <c r="AS121" i="1" s="1"/>
  <c r="AO121" i="1" a="1"/>
  <c r="AO121" i="1" s="1"/>
  <c r="AN121" i="1" a="1"/>
  <c r="AN121" i="1" s="1"/>
  <c r="AJ121" i="1" a="1"/>
  <c r="AJ121" i="1" s="1"/>
  <c r="AI121" i="1" a="1"/>
  <c r="AI121" i="1" s="1"/>
  <c r="AE121" i="1" a="1"/>
  <c r="AE121" i="1" s="1"/>
  <c r="AD121" i="1" a="1"/>
  <c r="AD121" i="1" s="1"/>
  <c r="Z121" i="1" a="1"/>
  <c r="Z121" i="1" s="1"/>
  <c r="Y121" i="1" a="1"/>
  <c r="Y121" i="1" s="1"/>
  <c r="U121" i="1" a="1"/>
  <c r="U121" i="1" s="1"/>
  <c r="T121" i="1" a="1"/>
  <c r="T121" i="1" s="1"/>
  <c r="S121" i="1"/>
  <c r="P121" i="1" a="1"/>
  <c r="P121" i="1" s="1"/>
  <c r="L121" i="1"/>
  <c r="BD120" i="1" a="1"/>
  <c r="BD120" i="1" s="1"/>
  <c r="BC120" i="1" a="1"/>
  <c r="BC120" i="1" s="1"/>
  <c r="AY120" i="1" a="1"/>
  <c r="AY120" i="1" s="1"/>
  <c r="AX120" i="1" a="1"/>
  <c r="AX120" i="1" s="1"/>
  <c r="AT120" i="1" a="1"/>
  <c r="AT120" i="1" s="1"/>
  <c r="AS120" i="1" a="1"/>
  <c r="AS120" i="1" s="1"/>
  <c r="AO120" i="1" a="1"/>
  <c r="AO120" i="1" s="1"/>
  <c r="AN120" i="1" a="1"/>
  <c r="AN120" i="1" s="1"/>
  <c r="AJ120" i="1" a="1"/>
  <c r="AJ120" i="1" s="1"/>
  <c r="AI120" i="1" a="1"/>
  <c r="AI120" i="1" s="1"/>
  <c r="AE120" i="1" a="1"/>
  <c r="AE120" i="1" s="1"/>
  <c r="AD120" i="1" a="1"/>
  <c r="AD120" i="1" s="1"/>
  <c r="Z120" i="1" a="1"/>
  <c r="Z120" i="1" s="1"/>
  <c r="Y120" i="1" a="1"/>
  <c r="Y120" i="1" s="1"/>
  <c r="U120" i="1" a="1"/>
  <c r="U120" i="1" s="1"/>
  <c r="T120" i="1" s="1" a="1"/>
  <c r="T120" i="1" s="1"/>
  <c r="S120" i="1"/>
  <c r="P120" i="1"/>
  <c r="P120" i="1" a="1"/>
  <c r="L120" i="1"/>
  <c r="BD119" i="1" a="1"/>
  <c r="BD119" i="1" s="1"/>
  <c r="BC119" i="1" a="1"/>
  <c r="BC119" i="1" s="1"/>
  <c r="AY119" i="1" a="1"/>
  <c r="AY119" i="1" s="1"/>
  <c r="AX119" i="1" a="1"/>
  <c r="AX119" i="1" s="1"/>
  <c r="AT119" i="1" a="1"/>
  <c r="AT119" i="1" s="1"/>
  <c r="AS119" i="1" a="1"/>
  <c r="AS119" i="1" s="1"/>
  <c r="AO119" i="1" a="1"/>
  <c r="AO119" i="1" s="1"/>
  <c r="AN119" i="1" a="1"/>
  <c r="AN119" i="1" s="1"/>
  <c r="AJ119" i="1" a="1"/>
  <c r="AJ119" i="1" s="1"/>
  <c r="AI119" i="1" a="1"/>
  <c r="AI119" i="1" s="1"/>
  <c r="AE119" i="1" a="1"/>
  <c r="AE119" i="1" s="1"/>
  <c r="AD119" i="1" a="1"/>
  <c r="AD119" i="1" s="1"/>
  <c r="Z119" i="1" a="1"/>
  <c r="Z119" i="1" s="1"/>
  <c r="Y119" i="1" a="1"/>
  <c r="Y119" i="1" s="1"/>
  <c r="U119" i="1" a="1"/>
  <c r="U119" i="1" s="1"/>
  <c r="T119" i="1" s="1" a="1"/>
  <c r="T119" i="1" s="1"/>
  <c r="S119" i="1"/>
  <c r="P119" i="1"/>
  <c r="P119" i="1" a="1"/>
  <c r="L119" i="1"/>
  <c r="BD118" i="1" a="1"/>
  <c r="BD118" i="1" s="1"/>
  <c r="BC118" i="1" a="1"/>
  <c r="BC118" i="1" s="1"/>
  <c r="AY118" i="1" a="1"/>
  <c r="AY118" i="1" s="1"/>
  <c r="AX118" i="1" a="1"/>
  <c r="AX118" i="1" s="1"/>
  <c r="AT118" i="1" a="1"/>
  <c r="AT118" i="1" s="1"/>
  <c r="AS118" i="1" a="1"/>
  <c r="AS118" i="1" s="1"/>
  <c r="AO118" i="1" a="1"/>
  <c r="AO118" i="1" s="1"/>
  <c r="AN118" i="1" a="1"/>
  <c r="AN118" i="1" s="1"/>
  <c r="AJ118" i="1" a="1"/>
  <c r="AJ118" i="1" s="1"/>
  <c r="AI118" i="1" a="1"/>
  <c r="AI118" i="1" s="1"/>
  <c r="AE118" i="1" a="1"/>
  <c r="AE118" i="1" s="1"/>
  <c r="AD118" i="1" a="1"/>
  <c r="AD118" i="1" s="1"/>
  <c r="Z118" i="1" a="1"/>
  <c r="Z118" i="1" s="1"/>
  <c r="Y118" i="1" a="1"/>
  <c r="Y118" i="1" s="1"/>
  <c r="U118" i="1" a="1"/>
  <c r="U118" i="1" s="1"/>
  <c r="T118" i="1" s="1" a="1"/>
  <c r="T118" i="1" s="1"/>
  <c r="S118" i="1"/>
  <c r="P118" i="1"/>
  <c r="P118" i="1" a="1"/>
  <c r="L118" i="1"/>
  <c r="BD117" i="1" a="1"/>
  <c r="BD117" i="1" s="1"/>
  <c r="BC117" i="1" a="1"/>
  <c r="BC117" i="1" s="1"/>
  <c r="AY117" i="1" a="1"/>
  <c r="AY117" i="1" s="1"/>
  <c r="AX117" i="1" a="1"/>
  <c r="AX117" i="1" s="1"/>
  <c r="AT117" i="1" a="1"/>
  <c r="AT117" i="1" s="1"/>
  <c r="AS117" i="1" a="1"/>
  <c r="AS117" i="1" s="1"/>
  <c r="AO117" i="1" a="1"/>
  <c r="AO117" i="1" s="1"/>
  <c r="AN117" i="1" a="1"/>
  <c r="AN117" i="1" s="1"/>
  <c r="AJ117" i="1" a="1"/>
  <c r="AJ117" i="1" s="1"/>
  <c r="AI117" i="1" a="1"/>
  <c r="AI117" i="1" s="1"/>
  <c r="AE117" i="1" a="1"/>
  <c r="AE117" i="1" s="1"/>
  <c r="AD117" i="1" a="1"/>
  <c r="AD117" i="1" s="1"/>
  <c r="Z117" i="1" a="1"/>
  <c r="Z117" i="1" s="1"/>
  <c r="Y117" i="1" a="1"/>
  <c r="Y117" i="1" s="1"/>
  <c r="U117" i="1" a="1"/>
  <c r="U117" i="1" s="1"/>
  <c r="T117" i="1" s="1" a="1"/>
  <c r="T117" i="1" s="1"/>
  <c r="S117" i="1"/>
  <c r="P117" i="1"/>
  <c r="P117" i="1" a="1"/>
  <c r="L117" i="1"/>
  <c r="BD116" i="1" a="1"/>
  <c r="BD116" i="1" s="1"/>
  <c r="BC116" i="1" a="1"/>
  <c r="BC116" i="1" s="1"/>
  <c r="AY116" i="1" a="1"/>
  <c r="AY116" i="1" s="1"/>
  <c r="AX116" i="1" a="1"/>
  <c r="AX116" i="1" s="1"/>
  <c r="AT116" i="1" a="1"/>
  <c r="AT116" i="1" s="1"/>
  <c r="AS116" i="1" a="1"/>
  <c r="AS116" i="1" s="1"/>
  <c r="AO116" i="1" a="1"/>
  <c r="AO116" i="1" s="1"/>
  <c r="AN116" i="1" a="1"/>
  <c r="AN116" i="1" s="1"/>
  <c r="AJ116" i="1" a="1"/>
  <c r="AJ116" i="1" s="1"/>
  <c r="AI116" i="1" a="1"/>
  <c r="AI116" i="1" s="1"/>
  <c r="AE116" i="1" a="1"/>
  <c r="AE116" i="1" s="1"/>
  <c r="AD116" i="1" a="1"/>
  <c r="AD116" i="1" s="1"/>
  <c r="Z116" i="1" a="1"/>
  <c r="Z116" i="1" s="1"/>
  <c r="Y116" i="1" a="1"/>
  <c r="Y116" i="1" s="1"/>
  <c r="U116" i="1" a="1"/>
  <c r="U116" i="1" s="1"/>
  <c r="T116" i="1" s="1" a="1"/>
  <c r="T116" i="1" s="1"/>
  <c r="S116" i="1"/>
  <c r="P116" i="1"/>
  <c r="P116" i="1" a="1"/>
  <c r="L116" i="1"/>
  <c r="BD115" i="1" a="1"/>
  <c r="BD115" i="1" s="1"/>
  <c r="BC115" i="1" a="1"/>
  <c r="BC115" i="1" s="1"/>
  <c r="AY115" i="1" a="1"/>
  <c r="AY115" i="1" s="1"/>
  <c r="AX115" i="1" a="1"/>
  <c r="AX115" i="1" s="1"/>
  <c r="AT115" i="1" a="1"/>
  <c r="AT115" i="1" s="1"/>
  <c r="AS115" i="1" a="1"/>
  <c r="AS115" i="1" s="1"/>
  <c r="AO115" i="1" a="1"/>
  <c r="AO115" i="1" s="1"/>
  <c r="AN115" i="1" a="1"/>
  <c r="AN115" i="1" s="1"/>
  <c r="AJ115" i="1" a="1"/>
  <c r="AJ115" i="1" s="1"/>
  <c r="AI115" i="1" a="1"/>
  <c r="AI115" i="1" s="1"/>
  <c r="AE115" i="1" a="1"/>
  <c r="AE115" i="1" s="1"/>
  <c r="AD115" i="1" a="1"/>
  <c r="AD115" i="1" s="1"/>
  <c r="Z115" i="1" a="1"/>
  <c r="Z115" i="1" s="1"/>
  <c r="Y115" i="1" a="1"/>
  <c r="Y115" i="1" s="1"/>
  <c r="U115" i="1" a="1"/>
  <c r="U115" i="1" s="1"/>
  <c r="T115" i="1" s="1" a="1"/>
  <c r="T115" i="1" s="1"/>
  <c r="S115" i="1"/>
  <c r="P115" i="1" a="1"/>
  <c r="P115" i="1" s="1"/>
  <c r="M115" i="1" s="1" a="1"/>
  <c r="M115" i="1" s="1"/>
  <c r="L115" i="1"/>
  <c r="BD114" i="1" a="1"/>
  <c r="BD114" i="1" s="1"/>
  <c r="BC114" i="1" a="1"/>
  <c r="BC114" i="1" s="1"/>
  <c r="AY114" i="1" a="1"/>
  <c r="AY114" i="1" s="1"/>
  <c r="AX114" i="1" a="1"/>
  <c r="AX114" i="1" s="1"/>
  <c r="AT114" i="1" a="1"/>
  <c r="AT114" i="1" s="1"/>
  <c r="AS114" i="1" a="1"/>
  <c r="AS114" i="1" s="1"/>
  <c r="AO114" i="1" a="1"/>
  <c r="AO114" i="1" s="1"/>
  <c r="AN114" i="1" a="1"/>
  <c r="AN114" i="1" s="1"/>
  <c r="AJ114" i="1" a="1"/>
  <c r="AJ114" i="1" s="1"/>
  <c r="AI114" i="1" a="1"/>
  <c r="AI114" i="1" s="1"/>
  <c r="AE114" i="1" a="1"/>
  <c r="AE114" i="1" s="1"/>
  <c r="AD114" i="1" a="1"/>
  <c r="AD114" i="1" s="1"/>
  <c r="Z114" i="1" a="1"/>
  <c r="Z114" i="1" s="1"/>
  <c r="Y114" i="1" a="1"/>
  <c r="Y114" i="1" s="1"/>
  <c r="U114" i="1" a="1"/>
  <c r="U114" i="1" s="1"/>
  <c r="T114" i="1" s="1" a="1"/>
  <c r="T114" i="1" s="1"/>
  <c r="S114" i="1"/>
  <c r="P114" i="1" a="1"/>
  <c r="P114" i="1" s="1"/>
  <c r="L114" i="1"/>
  <c r="BD113" i="1" a="1"/>
  <c r="BD113" i="1" s="1"/>
  <c r="BC113" i="1" a="1"/>
  <c r="BC113" i="1" s="1"/>
  <c r="AY113" i="1" a="1"/>
  <c r="AY113" i="1" s="1"/>
  <c r="AX113" i="1" a="1"/>
  <c r="AX113" i="1" s="1"/>
  <c r="AT113" i="1" a="1"/>
  <c r="AT113" i="1" s="1"/>
  <c r="AS113" i="1" a="1"/>
  <c r="AS113" i="1" s="1"/>
  <c r="AO113" i="1" a="1"/>
  <c r="AO113" i="1" s="1"/>
  <c r="AN113" i="1" a="1"/>
  <c r="AN113" i="1" s="1"/>
  <c r="AJ113" i="1" a="1"/>
  <c r="AJ113" i="1" s="1"/>
  <c r="AI113" i="1" a="1"/>
  <c r="AI113" i="1" s="1"/>
  <c r="AE113" i="1" a="1"/>
  <c r="AE113" i="1" s="1"/>
  <c r="AD113" i="1" a="1"/>
  <c r="AD113" i="1" s="1"/>
  <c r="Z113" i="1" a="1"/>
  <c r="Z113" i="1" s="1"/>
  <c r="Y113" i="1" a="1"/>
  <c r="Y113" i="1" s="1"/>
  <c r="U113" i="1" a="1"/>
  <c r="U113" i="1" s="1"/>
  <c r="T113" i="1" a="1"/>
  <c r="T113" i="1" s="1"/>
  <c r="S113" i="1"/>
  <c r="P113" i="1" a="1"/>
  <c r="P113" i="1" s="1"/>
  <c r="L113" i="1"/>
  <c r="BD112" i="1" a="1"/>
  <c r="BD112" i="1" s="1"/>
  <c r="BC112" i="1" a="1"/>
  <c r="BC112" i="1" s="1"/>
  <c r="AY112" i="1" a="1"/>
  <c r="AY112" i="1" s="1"/>
  <c r="AX112" i="1" a="1"/>
  <c r="AX112" i="1" s="1"/>
  <c r="AT112" i="1" a="1"/>
  <c r="AT112" i="1" s="1"/>
  <c r="AS112" i="1" a="1"/>
  <c r="AS112" i="1" s="1"/>
  <c r="AO112" i="1" a="1"/>
  <c r="AO112" i="1" s="1"/>
  <c r="AN112" i="1" a="1"/>
  <c r="AN112" i="1" s="1"/>
  <c r="AJ112" i="1" a="1"/>
  <c r="AJ112" i="1" s="1"/>
  <c r="AI112" i="1" a="1"/>
  <c r="AI112" i="1" s="1"/>
  <c r="AE112" i="1" a="1"/>
  <c r="AE112" i="1" s="1"/>
  <c r="AD112" i="1" a="1"/>
  <c r="AD112" i="1" s="1"/>
  <c r="Z112" i="1" a="1"/>
  <c r="Z112" i="1" s="1"/>
  <c r="Y112" i="1" a="1"/>
  <c r="Y112" i="1" s="1"/>
  <c r="U112" i="1" a="1"/>
  <c r="U112" i="1" s="1"/>
  <c r="T112" i="1" s="1" a="1"/>
  <c r="T112" i="1" s="1"/>
  <c r="S112" i="1"/>
  <c r="P112" i="1"/>
  <c r="P112" i="1" a="1"/>
  <c r="L112" i="1"/>
  <c r="BD111" i="1" a="1"/>
  <c r="BD111" i="1" s="1"/>
  <c r="BC111" i="1" a="1"/>
  <c r="BC111" i="1" s="1"/>
  <c r="AY111" i="1" a="1"/>
  <c r="AY111" i="1" s="1"/>
  <c r="AX111" i="1" a="1"/>
  <c r="AX111" i="1" s="1"/>
  <c r="AT111" i="1" a="1"/>
  <c r="AT111" i="1" s="1"/>
  <c r="AS111" i="1" a="1"/>
  <c r="AS111" i="1" s="1"/>
  <c r="AO111" i="1" a="1"/>
  <c r="AO111" i="1" s="1"/>
  <c r="AN111" i="1" a="1"/>
  <c r="AN111" i="1" s="1"/>
  <c r="AJ111" i="1" a="1"/>
  <c r="AJ111" i="1" s="1"/>
  <c r="AI111" i="1" a="1"/>
  <c r="AI111" i="1" s="1"/>
  <c r="AE111" i="1" a="1"/>
  <c r="AE111" i="1" s="1"/>
  <c r="AD111" i="1" a="1"/>
  <c r="AD111" i="1" s="1"/>
  <c r="Z111" i="1" a="1"/>
  <c r="Z111" i="1" s="1"/>
  <c r="Y111" i="1" a="1"/>
  <c r="Y111" i="1" s="1"/>
  <c r="U111" i="1" a="1"/>
  <c r="U111" i="1" s="1"/>
  <c r="T111" i="1" a="1"/>
  <c r="T111" i="1" s="1"/>
  <c r="S111" i="1"/>
  <c r="P111" i="1"/>
  <c r="P111" i="1" a="1"/>
  <c r="L111" i="1"/>
  <c r="BD110" i="1" a="1"/>
  <c r="BD110" i="1" s="1"/>
  <c r="BC110" i="1" a="1"/>
  <c r="BC110" i="1" s="1"/>
  <c r="AY110" i="1" a="1"/>
  <c r="AY110" i="1" s="1"/>
  <c r="AX110" i="1" a="1"/>
  <c r="AX110" i="1" s="1"/>
  <c r="AT110" i="1" a="1"/>
  <c r="AT110" i="1" s="1"/>
  <c r="AS110" i="1" a="1"/>
  <c r="AS110" i="1" s="1"/>
  <c r="AO110" i="1" a="1"/>
  <c r="AO110" i="1" s="1"/>
  <c r="AN110" i="1" a="1"/>
  <c r="AN110" i="1" s="1"/>
  <c r="AJ110" i="1" a="1"/>
  <c r="AJ110" i="1" s="1"/>
  <c r="AI110" i="1" a="1"/>
  <c r="AI110" i="1" s="1"/>
  <c r="AE110" i="1" a="1"/>
  <c r="AE110" i="1" s="1"/>
  <c r="AD110" i="1" a="1"/>
  <c r="AD110" i="1" s="1"/>
  <c r="Z110" i="1" a="1"/>
  <c r="Z110" i="1" s="1"/>
  <c r="Y110" i="1" a="1"/>
  <c r="Y110" i="1" s="1"/>
  <c r="U110" i="1" a="1"/>
  <c r="U110" i="1" s="1"/>
  <c r="T110" i="1" s="1" a="1"/>
  <c r="T110" i="1" s="1"/>
  <c r="S110" i="1"/>
  <c r="P110" i="1"/>
  <c r="M110" i="1" s="1" a="1"/>
  <c r="M110" i="1" s="1"/>
  <c r="P110" i="1" a="1"/>
  <c r="L110" i="1"/>
  <c r="BD109" i="1" a="1"/>
  <c r="BD109" i="1" s="1"/>
  <c r="BC109" i="1" a="1"/>
  <c r="BC109" i="1" s="1"/>
  <c r="AY109" i="1" a="1"/>
  <c r="AY109" i="1" s="1"/>
  <c r="AX109" i="1" a="1"/>
  <c r="AX109" i="1" s="1"/>
  <c r="AT109" i="1" a="1"/>
  <c r="AT109" i="1" s="1"/>
  <c r="AS109" i="1" a="1"/>
  <c r="AS109" i="1" s="1"/>
  <c r="AO109" i="1" a="1"/>
  <c r="AO109" i="1" s="1"/>
  <c r="AN109" i="1" a="1"/>
  <c r="AN109" i="1" s="1"/>
  <c r="AJ109" i="1" a="1"/>
  <c r="AJ109" i="1" s="1"/>
  <c r="AI109" i="1" a="1"/>
  <c r="AI109" i="1" s="1"/>
  <c r="AE109" i="1" a="1"/>
  <c r="AE109" i="1" s="1"/>
  <c r="AD109" i="1" a="1"/>
  <c r="AD109" i="1" s="1"/>
  <c r="Z109" i="1" a="1"/>
  <c r="Z109" i="1" s="1"/>
  <c r="Y109" i="1" a="1"/>
  <c r="Y109" i="1" s="1"/>
  <c r="U109" i="1" a="1"/>
  <c r="U109" i="1" s="1"/>
  <c r="T109" i="1" s="1" a="1"/>
  <c r="T109" i="1" s="1"/>
  <c r="S109" i="1"/>
  <c r="P109" i="1"/>
  <c r="P109" i="1" a="1"/>
  <c r="L109" i="1"/>
  <c r="BD108" i="1" a="1"/>
  <c r="BD108" i="1" s="1"/>
  <c r="BC108" i="1" a="1"/>
  <c r="BC108" i="1" s="1"/>
  <c r="AY108" i="1" a="1"/>
  <c r="AY108" i="1" s="1"/>
  <c r="AX108" i="1" a="1"/>
  <c r="AX108" i="1" s="1"/>
  <c r="AT108" i="1" a="1"/>
  <c r="AT108" i="1" s="1"/>
  <c r="AS108" i="1" a="1"/>
  <c r="AS108" i="1" s="1"/>
  <c r="AO108" i="1" a="1"/>
  <c r="AO108" i="1" s="1"/>
  <c r="AN108" i="1" a="1"/>
  <c r="AN108" i="1" s="1"/>
  <c r="AJ108" i="1" a="1"/>
  <c r="AJ108" i="1" s="1"/>
  <c r="AI108" i="1" a="1"/>
  <c r="AI108" i="1" s="1"/>
  <c r="AD108" i="1" a="1"/>
  <c r="AD108" i="1" s="1"/>
  <c r="Z108" i="1" a="1"/>
  <c r="Z108" i="1" s="1"/>
  <c r="Y108" i="1" a="1"/>
  <c r="Y108" i="1" s="1"/>
  <c r="U108" i="1" a="1"/>
  <c r="U108" i="1" s="1"/>
  <c r="T108" i="1" s="1" a="1"/>
  <c r="T108" i="1" s="1"/>
  <c r="S108" i="1"/>
  <c r="P108" i="1" a="1"/>
  <c r="P108" i="1" s="1"/>
  <c r="L108" i="1"/>
  <c r="BD107" i="1" a="1"/>
  <c r="BD107" i="1" s="1"/>
  <c r="BC107" i="1" a="1"/>
  <c r="BC107" i="1" s="1"/>
  <c r="AY107" i="1" a="1"/>
  <c r="AY107" i="1" s="1"/>
  <c r="AX107" i="1" a="1"/>
  <c r="AX107" i="1" s="1"/>
  <c r="AT107" i="1" a="1"/>
  <c r="AT107" i="1" s="1"/>
  <c r="AS107" i="1" a="1"/>
  <c r="AS107" i="1" s="1"/>
  <c r="AO107" i="1" a="1"/>
  <c r="AO107" i="1" s="1"/>
  <c r="AN107" i="1" a="1"/>
  <c r="AN107" i="1" s="1"/>
  <c r="AJ107" i="1" a="1"/>
  <c r="AJ107" i="1" s="1"/>
  <c r="AI107" i="1" a="1"/>
  <c r="AI107" i="1" s="1"/>
  <c r="AE107" i="1" a="1"/>
  <c r="AE107" i="1" s="1"/>
  <c r="AD107" i="1" a="1"/>
  <c r="AD107" i="1" s="1"/>
  <c r="Z107" i="1" a="1"/>
  <c r="Z107" i="1" s="1"/>
  <c r="Y107" i="1" a="1"/>
  <c r="Y107" i="1" s="1"/>
  <c r="U107" i="1" a="1"/>
  <c r="U107" i="1" s="1"/>
  <c r="T107" i="1" s="1" a="1"/>
  <c r="T107" i="1" s="1"/>
  <c r="S107" i="1"/>
  <c r="P107" i="1" a="1"/>
  <c r="P107" i="1" s="1"/>
  <c r="L107" i="1"/>
  <c r="BD106" i="1" a="1"/>
  <c r="BD106" i="1" s="1"/>
  <c r="BC106" i="1" a="1"/>
  <c r="BC106" i="1" s="1"/>
  <c r="AY106" i="1" a="1"/>
  <c r="AY106" i="1" s="1"/>
  <c r="AX106" i="1" a="1"/>
  <c r="AX106" i="1" s="1"/>
  <c r="AT106" i="1" a="1"/>
  <c r="AT106" i="1" s="1"/>
  <c r="AS106" i="1" a="1"/>
  <c r="AS106" i="1" s="1"/>
  <c r="AN106" i="1" a="1"/>
  <c r="AN106" i="1" s="1"/>
  <c r="AJ106" i="1" a="1"/>
  <c r="AJ106" i="1" s="1"/>
  <c r="AI106" i="1" a="1"/>
  <c r="AI106" i="1" s="1"/>
  <c r="AE106" i="1" a="1"/>
  <c r="AE106" i="1" s="1"/>
  <c r="AD106" i="1" a="1"/>
  <c r="AD106" i="1" s="1"/>
  <c r="Z106" i="1" a="1"/>
  <c r="Z106" i="1" s="1"/>
  <c r="Y106" i="1" a="1"/>
  <c r="Y106" i="1" s="1"/>
  <c r="U106" i="1" a="1"/>
  <c r="U106" i="1" s="1"/>
  <c r="T106" i="1" s="1" a="1"/>
  <c r="T106" i="1" s="1"/>
  <c r="S106" i="1"/>
  <c r="P106" i="1"/>
  <c r="P106" i="1" a="1"/>
  <c r="L106" i="1"/>
  <c r="BD105" i="1" a="1"/>
  <c r="BD105" i="1" s="1"/>
  <c r="BC105" i="1" a="1"/>
  <c r="BC105" i="1" s="1"/>
  <c r="AY105" i="1" a="1"/>
  <c r="AY105" i="1" s="1"/>
  <c r="AX105" i="1" a="1"/>
  <c r="AX105" i="1" s="1"/>
  <c r="AT105" i="1" a="1"/>
  <c r="AT105" i="1" s="1"/>
  <c r="AS105" i="1" a="1"/>
  <c r="AS105" i="1" s="1"/>
  <c r="AO105" i="1" a="1"/>
  <c r="AO105" i="1" s="1"/>
  <c r="AN105" i="1" a="1"/>
  <c r="AN105" i="1" s="1"/>
  <c r="AJ105" i="1" a="1"/>
  <c r="AJ105" i="1" s="1"/>
  <c r="AI105" i="1" a="1"/>
  <c r="AI105" i="1" s="1"/>
  <c r="AE105" i="1" a="1"/>
  <c r="AE105" i="1" s="1"/>
  <c r="AD105" i="1" a="1"/>
  <c r="AD105" i="1" s="1"/>
  <c r="Z105" i="1" a="1"/>
  <c r="Z105" i="1" s="1"/>
  <c r="Y105" i="1" a="1"/>
  <c r="Y105" i="1" s="1"/>
  <c r="U105" i="1" a="1"/>
  <c r="U105" i="1" s="1"/>
  <c r="T105" i="1" s="1" a="1"/>
  <c r="T105" i="1" s="1"/>
  <c r="S105" i="1"/>
  <c r="P105" i="1"/>
  <c r="P105" i="1" a="1"/>
  <c r="L105" i="1"/>
  <c r="BD104" i="1" a="1"/>
  <c r="BD104" i="1" s="1"/>
  <c r="BC104" i="1" a="1"/>
  <c r="BC104" i="1" s="1"/>
  <c r="AY104" i="1" a="1"/>
  <c r="AY104" i="1" s="1"/>
  <c r="AX104" i="1" a="1"/>
  <c r="AX104" i="1" s="1"/>
  <c r="AT104" i="1" a="1"/>
  <c r="AT104" i="1" s="1"/>
  <c r="AS104" i="1" a="1"/>
  <c r="AS104" i="1" s="1"/>
  <c r="AO104" i="1" a="1"/>
  <c r="AO104" i="1" s="1"/>
  <c r="AN104" i="1" a="1"/>
  <c r="AN104" i="1" s="1"/>
  <c r="AJ104" i="1" a="1"/>
  <c r="AJ104" i="1" s="1"/>
  <c r="AI104" i="1" a="1"/>
  <c r="AI104" i="1" s="1"/>
  <c r="AE104" i="1" a="1"/>
  <c r="AE104" i="1" s="1"/>
  <c r="AD104" i="1" a="1"/>
  <c r="AD104" i="1" s="1"/>
  <c r="Z104" i="1" a="1"/>
  <c r="Z104" i="1" s="1"/>
  <c r="Y104" i="1" a="1"/>
  <c r="Y104" i="1" s="1"/>
  <c r="U104" i="1" a="1"/>
  <c r="U104" i="1" s="1"/>
  <c r="T104" i="1" s="1" a="1"/>
  <c r="T104" i="1" s="1"/>
  <c r="S104" i="1"/>
  <c r="P104" i="1" a="1"/>
  <c r="P104" i="1" s="1"/>
  <c r="L104" i="1"/>
  <c r="BD103" i="1" a="1"/>
  <c r="BD103" i="1" s="1"/>
  <c r="BC103" i="1" a="1"/>
  <c r="BC103" i="1" s="1"/>
  <c r="AY103" i="1" a="1"/>
  <c r="AY103" i="1" s="1"/>
  <c r="AX103" i="1" a="1"/>
  <c r="AX103" i="1" s="1"/>
  <c r="AT103" i="1" a="1"/>
  <c r="AT103" i="1" s="1"/>
  <c r="AS103" i="1" a="1"/>
  <c r="AS103" i="1" s="1"/>
  <c r="AO103" i="1" a="1"/>
  <c r="AO103" i="1" s="1"/>
  <c r="AN103" i="1" a="1"/>
  <c r="AN103" i="1" s="1"/>
  <c r="AJ103" i="1" a="1"/>
  <c r="AJ103" i="1" s="1"/>
  <c r="AI103" i="1" a="1"/>
  <c r="AI103" i="1" s="1"/>
  <c r="AE103" i="1" a="1"/>
  <c r="AE103" i="1" s="1"/>
  <c r="AD103" i="1" a="1"/>
  <c r="AD103" i="1" s="1"/>
  <c r="Z103" i="1" a="1"/>
  <c r="Z103" i="1" s="1"/>
  <c r="Y103" i="1" a="1"/>
  <c r="Y103" i="1" s="1"/>
  <c r="U103" i="1" a="1"/>
  <c r="U103" i="1" s="1"/>
  <c r="T103" i="1" s="1" a="1"/>
  <c r="T103" i="1" s="1"/>
  <c r="S103" i="1"/>
  <c r="P103" i="1" a="1"/>
  <c r="P103" i="1" s="1"/>
  <c r="L103" i="1"/>
  <c r="BD102" i="1" a="1"/>
  <c r="BD102" i="1" s="1"/>
  <c r="BC102" i="1" a="1"/>
  <c r="BC102" i="1" s="1"/>
  <c r="AY102" i="1" a="1"/>
  <c r="AY102" i="1" s="1"/>
  <c r="AX102" i="1" a="1"/>
  <c r="AX102" i="1" s="1"/>
  <c r="AT102" i="1" a="1"/>
  <c r="AT102" i="1" s="1"/>
  <c r="AS102" i="1" a="1"/>
  <c r="AS102" i="1" s="1"/>
  <c r="AO102" i="1" a="1"/>
  <c r="AO102" i="1" s="1"/>
  <c r="AN102" i="1" a="1"/>
  <c r="AN102" i="1" s="1"/>
  <c r="AJ102" i="1" a="1"/>
  <c r="AJ102" i="1" s="1"/>
  <c r="AI102" i="1" a="1"/>
  <c r="AI102" i="1" s="1"/>
  <c r="AE102" i="1" a="1"/>
  <c r="AE102" i="1" s="1"/>
  <c r="AD102" i="1" a="1"/>
  <c r="AD102" i="1" s="1"/>
  <c r="Z102" i="1" a="1"/>
  <c r="Z102" i="1" s="1"/>
  <c r="Y102" i="1" a="1"/>
  <c r="Y102" i="1" s="1"/>
  <c r="U102" i="1" a="1"/>
  <c r="U102" i="1" s="1"/>
  <c r="T102" i="1" s="1" a="1"/>
  <c r="T102" i="1" s="1"/>
  <c r="S102" i="1"/>
  <c r="P102" i="1" a="1"/>
  <c r="P102" i="1" s="1"/>
  <c r="L102" i="1"/>
  <c r="BD101" i="1" a="1"/>
  <c r="BD101" i="1" s="1"/>
  <c r="BC101" i="1" a="1"/>
  <c r="BC101" i="1" s="1"/>
  <c r="AY101" i="1" a="1"/>
  <c r="AY101" i="1" s="1"/>
  <c r="AX101" i="1" a="1"/>
  <c r="AX101" i="1" s="1"/>
  <c r="AT101" i="1" a="1"/>
  <c r="AT101" i="1" s="1"/>
  <c r="AS101" i="1" a="1"/>
  <c r="AS101" i="1" s="1"/>
  <c r="AO101" i="1" a="1"/>
  <c r="AO101" i="1" s="1"/>
  <c r="AN101" i="1" a="1"/>
  <c r="AN101" i="1" s="1"/>
  <c r="AJ101" i="1" a="1"/>
  <c r="AJ101" i="1" s="1"/>
  <c r="AI101" i="1" a="1"/>
  <c r="AI101" i="1" s="1"/>
  <c r="AE101" i="1" a="1"/>
  <c r="AE101" i="1" s="1"/>
  <c r="AD101" i="1" a="1"/>
  <c r="AD101" i="1" s="1"/>
  <c r="Z101" i="1" a="1"/>
  <c r="Z101" i="1" s="1"/>
  <c r="Y101" i="1" a="1"/>
  <c r="Y101" i="1" s="1"/>
  <c r="U101" i="1" a="1"/>
  <c r="U101" i="1" s="1"/>
  <c r="T101" i="1" a="1"/>
  <c r="T101" i="1" s="1"/>
  <c r="S101" i="1"/>
  <c r="P101" i="1" a="1"/>
  <c r="P101" i="1" s="1"/>
  <c r="L101" i="1"/>
  <c r="BD100" i="1" a="1"/>
  <c r="BD100" i="1" s="1"/>
  <c r="BC100" i="1" a="1"/>
  <c r="BC100" i="1" s="1"/>
  <c r="AY100" i="1" a="1"/>
  <c r="AY100" i="1" s="1"/>
  <c r="AX100" i="1" a="1"/>
  <c r="AX100" i="1" s="1"/>
  <c r="AT100" i="1" a="1"/>
  <c r="AT100" i="1" s="1"/>
  <c r="AS100" i="1" a="1"/>
  <c r="AS100" i="1" s="1"/>
  <c r="AO100" i="1" a="1"/>
  <c r="AO100" i="1" s="1"/>
  <c r="AN100" i="1" a="1"/>
  <c r="AN100" i="1" s="1"/>
  <c r="AJ100" i="1" a="1"/>
  <c r="AJ100" i="1" s="1"/>
  <c r="AI100" i="1" a="1"/>
  <c r="AI100" i="1" s="1"/>
  <c r="AE100" i="1" a="1"/>
  <c r="AE100" i="1" s="1"/>
  <c r="AD100" i="1" a="1"/>
  <c r="AD100" i="1" s="1"/>
  <c r="Z100" i="1" a="1"/>
  <c r="Z100" i="1" s="1"/>
  <c r="Y100" i="1" a="1"/>
  <c r="Y100" i="1" s="1"/>
  <c r="U100" i="1" a="1"/>
  <c r="U100" i="1" s="1"/>
  <c r="T100" i="1" s="1" a="1"/>
  <c r="T100" i="1" s="1"/>
  <c r="S100" i="1"/>
  <c r="P100" i="1"/>
  <c r="P100" i="1" a="1"/>
  <c r="L100" i="1"/>
  <c r="BD99" i="1" a="1"/>
  <c r="BD99" i="1" s="1"/>
  <c r="BC99" i="1" a="1"/>
  <c r="BC99" i="1" s="1"/>
  <c r="AY99" i="1" a="1"/>
  <c r="AY99" i="1" s="1"/>
  <c r="AX99" i="1" a="1"/>
  <c r="AX99" i="1" s="1"/>
  <c r="AT99" i="1" a="1"/>
  <c r="AT99" i="1" s="1"/>
  <c r="AS99" i="1" a="1"/>
  <c r="AS99" i="1" s="1"/>
  <c r="AO99" i="1" a="1"/>
  <c r="AO99" i="1" s="1"/>
  <c r="AN99" i="1" a="1"/>
  <c r="AN99" i="1" s="1"/>
  <c r="AJ99" i="1" a="1"/>
  <c r="AJ99" i="1" s="1"/>
  <c r="AI99" i="1" a="1"/>
  <c r="AI99" i="1" s="1"/>
  <c r="AE99" i="1" a="1"/>
  <c r="AE99" i="1" s="1"/>
  <c r="AD99" i="1" a="1"/>
  <c r="AD99" i="1" s="1"/>
  <c r="Z99" i="1" a="1"/>
  <c r="Z99" i="1" s="1"/>
  <c r="Y99" i="1" a="1"/>
  <c r="Y99" i="1" s="1"/>
  <c r="U99" i="1" a="1"/>
  <c r="U99" i="1" s="1"/>
  <c r="T99" i="1" a="1"/>
  <c r="T99" i="1" s="1"/>
  <c r="S99" i="1"/>
  <c r="P99" i="1"/>
  <c r="P99" i="1" a="1"/>
  <c r="L99" i="1"/>
  <c r="BD98" i="1" a="1"/>
  <c r="BD98" i="1" s="1"/>
  <c r="BC98" i="1" a="1"/>
  <c r="BC98" i="1" s="1"/>
  <c r="AY98" i="1" a="1"/>
  <c r="AY98" i="1" s="1"/>
  <c r="AX98" i="1" a="1"/>
  <c r="AX98" i="1" s="1"/>
  <c r="AT98" i="1" a="1"/>
  <c r="AT98" i="1" s="1"/>
  <c r="AS98" i="1" a="1"/>
  <c r="AS98" i="1" s="1"/>
  <c r="AO98" i="1" a="1"/>
  <c r="AO98" i="1" s="1"/>
  <c r="AN98" i="1" a="1"/>
  <c r="AN98" i="1" s="1"/>
  <c r="AJ98" i="1" a="1"/>
  <c r="AJ98" i="1" s="1"/>
  <c r="AI98" i="1" a="1"/>
  <c r="AI98" i="1" s="1"/>
  <c r="AE98" i="1" a="1"/>
  <c r="AE98" i="1" s="1"/>
  <c r="AD98" i="1" a="1"/>
  <c r="AD98" i="1" s="1"/>
  <c r="Z98" i="1" a="1"/>
  <c r="Z98" i="1" s="1"/>
  <c r="Y98" i="1" a="1"/>
  <c r="Y98" i="1" s="1"/>
  <c r="U98" i="1" a="1"/>
  <c r="U98" i="1" s="1"/>
  <c r="T98" i="1" s="1" a="1"/>
  <c r="T98" i="1" s="1"/>
  <c r="S98" i="1"/>
  <c r="P98" i="1"/>
  <c r="P98" i="1" a="1"/>
  <c r="L98" i="1"/>
  <c r="BD97" i="1" a="1"/>
  <c r="BD97" i="1" s="1"/>
  <c r="BC97" i="1" a="1"/>
  <c r="BC97" i="1" s="1"/>
  <c r="AY97" i="1" a="1"/>
  <c r="AY97" i="1" s="1"/>
  <c r="AX97" i="1" a="1"/>
  <c r="AX97" i="1" s="1"/>
  <c r="AT97" i="1" a="1"/>
  <c r="AT97" i="1" s="1"/>
  <c r="AS97" i="1" a="1"/>
  <c r="AS97" i="1" s="1"/>
  <c r="AO97" i="1" a="1"/>
  <c r="AO97" i="1" s="1"/>
  <c r="AN97" i="1" a="1"/>
  <c r="AN97" i="1" s="1"/>
  <c r="AJ97" i="1" a="1"/>
  <c r="AJ97" i="1" s="1"/>
  <c r="AI97" i="1" a="1"/>
  <c r="AI97" i="1" s="1"/>
  <c r="AE97" i="1" a="1"/>
  <c r="AE97" i="1" s="1"/>
  <c r="AD97" i="1" a="1"/>
  <c r="AD97" i="1" s="1"/>
  <c r="Z97" i="1" a="1"/>
  <c r="Z97" i="1" s="1"/>
  <c r="Y97" i="1" a="1"/>
  <c r="Y97" i="1" s="1"/>
  <c r="U97" i="1" a="1"/>
  <c r="U97" i="1" s="1"/>
  <c r="T97" i="1" s="1" a="1"/>
  <c r="T97" i="1" s="1"/>
  <c r="S97" i="1"/>
  <c r="P97" i="1"/>
  <c r="P97" i="1" a="1"/>
  <c r="L97" i="1"/>
  <c r="BD96" i="1" a="1"/>
  <c r="BD96" i="1" s="1"/>
  <c r="BC96" i="1" a="1"/>
  <c r="BC96" i="1" s="1"/>
  <c r="AY96" i="1" a="1"/>
  <c r="AY96" i="1" s="1"/>
  <c r="AX96" i="1" a="1"/>
  <c r="AX96" i="1" s="1"/>
  <c r="AT96" i="1" a="1"/>
  <c r="AT96" i="1" s="1"/>
  <c r="AS96" i="1" a="1"/>
  <c r="AS96" i="1" s="1"/>
  <c r="AO96" i="1" a="1"/>
  <c r="AO96" i="1" s="1"/>
  <c r="AN96" i="1" a="1"/>
  <c r="AN96" i="1" s="1"/>
  <c r="AJ96" i="1" a="1"/>
  <c r="AJ96" i="1" s="1"/>
  <c r="AI96" i="1" a="1"/>
  <c r="AI96" i="1" s="1"/>
  <c r="AE96" i="1" a="1"/>
  <c r="AE96" i="1" s="1"/>
  <c r="AD96" i="1" a="1"/>
  <c r="AD96" i="1" s="1"/>
  <c r="Z96" i="1" a="1"/>
  <c r="Z96" i="1" s="1"/>
  <c r="Y96" i="1" a="1"/>
  <c r="Y96" i="1" s="1"/>
  <c r="U96" i="1" a="1"/>
  <c r="U96" i="1" s="1"/>
  <c r="T96" i="1" s="1" a="1"/>
  <c r="T96" i="1" s="1"/>
  <c r="S96" i="1"/>
  <c r="P96" i="1" a="1"/>
  <c r="P96" i="1" s="1"/>
  <c r="L96" i="1"/>
  <c r="BD95" i="1" a="1"/>
  <c r="BD95" i="1" s="1"/>
  <c r="BC95" i="1" a="1"/>
  <c r="BC95" i="1" s="1"/>
  <c r="AY95" i="1" a="1"/>
  <c r="AY95" i="1" s="1"/>
  <c r="AX95" i="1" a="1"/>
  <c r="AX95" i="1" s="1"/>
  <c r="AT95" i="1" a="1"/>
  <c r="AT95" i="1" s="1"/>
  <c r="AS95" i="1" a="1"/>
  <c r="AS95" i="1" s="1"/>
  <c r="AO95" i="1" a="1"/>
  <c r="AO95" i="1" s="1"/>
  <c r="AN95" i="1" a="1"/>
  <c r="AN95" i="1" s="1"/>
  <c r="AJ95" i="1" a="1"/>
  <c r="AJ95" i="1" s="1"/>
  <c r="AI95" i="1" a="1"/>
  <c r="AI95" i="1" s="1"/>
  <c r="AE95" i="1" a="1"/>
  <c r="AE95" i="1" s="1"/>
  <c r="AD95" i="1" a="1"/>
  <c r="AD95" i="1" s="1"/>
  <c r="Z95" i="1" a="1"/>
  <c r="Z95" i="1" s="1"/>
  <c r="Y95" i="1" a="1"/>
  <c r="Y95" i="1" s="1"/>
  <c r="U95" i="1" a="1"/>
  <c r="U95" i="1" s="1"/>
  <c r="T95" i="1" s="1" a="1"/>
  <c r="T95" i="1" s="1"/>
  <c r="S95" i="1"/>
  <c r="P95" i="1" a="1"/>
  <c r="P95" i="1" s="1"/>
  <c r="L95" i="1"/>
  <c r="BD94" i="1" a="1"/>
  <c r="BD94" i="1" s="1"/>
  <c r="BC94" i="1" a="1"/>
  <c r="BC94" i="1" s="1"/>
  <c r="AY94" i="1" a="1"/>
  <c r="AY94" i="1" s="1"/>
  <c r="AX94" i="1" a="1"/>
  <c r="AX94" i="1" s="1"/>
  <c r="AT94" i="1" a="1"/>
  <c r="AT94" i="1" s="1"/>
  <c r="AS94" i="1" a="1"/>
  <c r="AS94" i="1" s="1"/>
  <c r="AO94" i="1" a="1"/>
  <c r="AO94" i="1" s="1"/>
  <c r="AN94" i="1" a="1"/>
  <c r="AN94" i="1" s="1"/>
  <c r="AJ94" i="1" a="1"/>
  <c r="AJ94" i="1" s="1"/>
  <c r="AI94" i="1" a="1"/>
  <c r="AI94" i="1" s="1"/>
  <c r="AE94" i="1" a="1"/>
  <c r="AE94" i="1" s="1"/>
  <c r="AD94" i="1" a="1"/>
  <c r="AD94" i="1" s="1"/>
  <c r="Z94" i="1" a="1"/>
  <c r="Z94" i="1" s="1"/>
  <c r="Y94" i="1" a="1"/>
  <c r="Y94" i="1" s="1"/>
  <c r="U94" i="1" a="1"/>
  <c r="U94" i="1" s="1"/>
  <c r="T94" i="1" s="1" a="1"/>
  <c r="T94" i="1" s="1"/>
  <c r="S94" i="1"/>
  <c r="P94" i="1" a="1"/>
  <c r="P94" i="1" s="1"/>
  <c r="L94" i="1"/>
  <c r="BD93" i="1" a="1"/>
  <c r="BD93" i="1" s="1"/>
  <c r="BC93" i="1" a="1"/>
  <c r="BC93" i="1" s="1"/>
  <c r="AY93" i="1" a="1"/>
  <c r="AY93" i="1" s="1"/>
  <c r="AX93" i="1" a="1"/>
  <c r="AX93" i="1" s="1"/>
  <c r="AT93" i="1" a="1"/>
  <c r="AT93" i="1" s="1"/>
  <c r="AS93" i="1" a="1"/>
  <c r="AS93" i="1" s="1"/>
  <c r="AO93" i="1" a="1"/>
  <c r="AO93" i="1" s="1"/>
  <c r="AN93" i="1" a="1"/>
  <c r="AN93" i="1" s="1"/>
  <c r="AJ93" i="1" a="1"/>
  <c r="AJ93" i="1" s="1"/>
  <c r="AI93" i="1" a="1"/>
  <c r="AI93" i="1" s="1"/>
  <c r="AE93" i="1" a="1"/>
  <c r="AE93" i="1" s="1"/>
  <c r="AD93" i="1" a="1"/>
  <c r="AD93" i="1" s="1"/>
  <c r="Z93" i="1" a="1"/>
  <c r="Z93" i="1" s="1"/>
  <c r="Y93" i="1" a="1"/>
  <c r="Y93" i="1" s="1"/>
  <c r="U93" i="1" a="1"/>
  <c r="U93" i="1" s="1"/>
  <c r="T93" i="1" a="1"/>
  <c r="T93" i="1" s="1"/>
  <c r="S93" i="1"/>
  <c r="P93" i="1" a="1"/>
  <c r="P93" i="1" s="1"/>
  <c r="L93" i="1"/>
  <c r="BD92" i="1" a="1"/>
  <c r="BD92" i="1" s="1"/>
  <c r="BC92" i="1" a="1"/>
  <c r="BC92" i="1" s="1"/>
  <c r="AY92" i="1" a="1"/>
  <c r="AY92" i="1" s="1"/>
  <c r="AX92" i="1" a="1"/>
  <c r="AX92" i="1" s="1"/>
  <c r="AT92" i="1" a="1"/>
  <c r="AT92" i="1" s="1"/>
  <c r="AS92" i="1" a="1"/>
  <c r="AS92" i="1" s="1"/>
  <c r="AO92" i="1" a="1"/>
  <c r="AO92" i="1" s="1"/>
  <c r="AN92" i="1" a="1"/>
  <c r="AN92" i="1" s="1"/>
  <c r="AJ92" i="1" a="1"/>
  <c r="AJ92" i="1" s="1"/>
  <c r="AI92" i="1" a="1"/>
  <c r="AI92" i="1" s="1"/>
  <c r="AE92" i="1" a="1"/>
  <c r="AE92" i="1" s="1"/>
  <c r="AD92" i="1" a="1"/>
  <c r="AD92" i="1" s="1"/>
  <c r="Z92" i="1" a="1"/>
  <c r="Z92" i="1" s="1"/>
  <c r="Y92" i="1" a="1"/>
  <c r="Y92" i="1" s="1"/>
  <c r="U92" i="1" a="1"/>
  <c r="U92" i="1" s="1"/>
  <c r="T92" i="1" s="1" a="1"/>
  <c r="T92" i="1" s="1"/>
  <c r="S92" i="1"/>
  <c r="P92" i="1" a="1"/>
  <c r="P92" i="1" s="1"/>
  <c r="M92" i="1" s="1" a="1"/>
  <c r="M92" i="1" s="1"/>
  <c r="L92" i="1"/>
  <c r="BD91" i="1" a="1"/>
  <c r="BD91" i="1" s="1"/>
  <c r="BC91" i="1" a="1"/>
  <c r="BC91" i="1" s="1"/>
  <c r="AY91" i="1" a="1"/>
  <c r="AY91" i="1" s="1"/>
  <c r="AX91" i="1" a="1"/>
  <c r="AX91" i="1" s="1"/>
  <c r="AT91" i="1" a="1"/>
  <c r="AT91" i="1" s="1"/>
  <c r="AS91" i="1" a="1"/>
  <c r="AS91" i="1" s="1"/>
  <c r="AO91" i="1" a="1"/>
  <c r="AO91" i="1" s="1"/>
  <c r="AN91" i="1" a="1"/>
  <c r="AN91" i="1" s="1"/>
  <c r="AJ91" i="1" a="1"/>
  <c r="AJ91" i="1" s="1"/>
  <c r="AI91" i="1" a="1"/>
  <c r="AI91" i="1" s="1"/>
  <c r="AE91" i="1" a="1"/>
  <c r="AE91" i="1" s="1"/>
  <c r="AD91" i="1" a="1"/>
  <c r="AD91" i="1" s="1"/>
  <c r="Z91" i="1" a="1"/>
  <c r="Z91" i="1" s="1"/>
  <c r="Y91" i="1" a="1"/>
  <c r="Y91" i="1" s="1"/>
  <c r="U91" i="1" a="1"/>
  <c r="U91" i="1" s="1"/>
  <c r="T91" i="1" s="1" a="1"/>
  <c r="T91" i="1" s="1"/>
  <c r="S91" i="1"/>
  <c r="P91" i="1"/>
  <c r="P91" i="1" a="1"/>
  <c r="L91" i="1"/>
  <c r="BD90" i="1" a="1"/>
  <c r="BD90" i="1" s="1"/>
  <c r="BC90" i="1" a="1"/>
  <c r="BC90" i="1" s="1"/>
  <c r="AY90" i="1" a="1"/>
  <c r="AY90" i="1" s="1"/>
  <c r="AX90" i="1" a="1"/>
  <c r="AX90" i="1" s="1"/>
  <c r="AT90" i="1" a="1"/>
  <c r="AT90" i="1" s="1"/>
  <c r="AS90" i="1" a="1"/>
  <c r="AS90" i="1" s="1"/>
  <c r="AO90" i="1" a="1"/>
  <c r="AO90" i="1" s="1"/>
  <c r="AN90" i="1" a="1"/>
  <c r="AN90" i="1" s="1"/>
  <c r="AE90" i="1" a="1"/>
  <c r="AE90" i="1" s="1"/>
  <c r="AD90" i="1" a="1"/>
  <c r="AD90" i="1" s="1"/>
  <c r="Z90" i="1" a="1"/>
  <c r="Z90" i="1" s="1"/>
  <c r="Y90" i="1" a="1"/>
  <c r="Y90" i="1" s="1"/>
  <c r="U90" i="1" a="1"/>
  <c r="U90" i="1" s="1"/>
  <c r="T90" i="1" s="1" a="1"/>
  <c r="T90" i="1" s="1"/>
  <c r="S90" i="1"/>
  <c r="P90" i="1" a="1"/>
  <c r="P90" i="1" s="1"/>
  <c r="M90" i="1" s="1" a="1"/>
  <c r="M90" i="1" s="1"/>
  <c r="L90" i="1"/>
  <c r="BD89" i="1" a="1"/>
  <c r="BD89" i="1" s="1"/>
  <c r="BC89" i="1" a="1"/>
  <c r="BC89" i="1" s="1"/>
  <c r="AY89" i="1" a="1"/>
  <c r="AY89" i="1" s="1"/>
  <c r="AX89" i="1" a="1"/>
  <c r="AX89" i="1" s="1"/>
  <c r="AT89" i="1" a="1"/>
  <c r="AT89" i="1" s="1"/>
  <c r="AS89" i="1" a="1"/>
  <c r="AS89" i="1" s="1"/>
  <c r="AO89" i="1" a="1"/>
  <c r="AO89" i="1" s="1"/>
  <c r="AN89" i="1" a="1"/>
  <c r="AN89" i="1" s="1"/>
  <c r="AJ89" i="1" a="1"/>
  <c r="AJ89" i="1" s="1"/>
  <c r="AI89" i="1" a="1"/>
  <c r="AI89" i="1" s="1"/>
  <c r="AE89" i="1" a="1"/>
  <c r="AE89" i="1" s="1"/>
  <c r="AD89" i="1" a="1"/>
  <c r="AD89" i="1" s="1"/>
  <c r="Z89" i="1" a="1"/>
  <c r="Z89" i="1" s="1"/>
  <c r="Y89" i="1" a="1"/>
  <c r="Y89" i="1" s="1"/>
  <c r="U89" i="1" a="1"/>
  <c r="U89" i="1" s="1"/>
  <c r="T89" i="1" s="1" a="1"/>
  <c r="T89" i="1" s="1"/>
  <c r="S89" i="1"/>
  <c r="P89" i="1" a="1"/>
  <c r="P89" i="1" s="1"/>
  <c r="M89" i="1" s="1" a="1"/>
  <c r="M89" i="1" s="1"/>
  <c r="L89" i="1"/>
  <c r="BD88" i="1" a="1"/>
  <c r="BD88" i="1" s="1"/>
  <c r="BC88" i="1" a="1"/>
  <c r="BC88" i="1" s="1"/>
  <c r="AY88" i="1" a="1"/>
  <c r="AY88" i="1" s="1"/>
  <c r="AX88" i="1" a="1"/>
  <c r="AX88" i="1" s="1"/>
  <c r="AT88" i="1" a="1"/>
  <c r="AT88" i="1" s="1"/>
  <c r="AS88" i="1" a="1"/>
  <c r="AS88" i="1" s="1"/>
  <c r="AO88" i="1" a="1"/>
  <c r="AO88" i="1" s="1"/>
  <c r="AN88" i="1" a="1"/>
  <c r="AN88" i="1" s="1"/>
  <c r="AJ88" i="1" a="1"/>
  <c r="AJ88" i="1" s="1"/>
  <c r="AI88" i="1" a="1"/>
  <c r="AI88" i="1" s="1"/>
  <c r="AE88" i="1" a="1"/>
  <c r="AE88" i="1" s="1"/>
  <c r="AD88" i="1" a="1"/>
  <c r="AD88" i="1" s="1"/>
  <c r="Z88" i="1" a="1"/>
  <c r="Z88" i="1" s="1"/>
  <c r="Y88" i="1" a="1"/>
  <c r="Y88" i="1" s="1"/>
  <c r="U88" i="1" a="1"/>
  <c r="U88" i="1" s="1"/>
  <c r="T88" i="1" s="1" a="1"/>
  <c r="T88" i="1" s="1"/>
  <c r="S88" i="1"/>
  <c r="P88" i="1"/>
  <c r="P88" i="1" a="1"/>
  <c r="L88" i="1"/>
  <c r="BD87" i="1" a="1"/>
  <c r="BD87" i="1" s="1"/>
  <c r="BC87" i="1" a="1"/>
  <c r="BC87" i="1" s="1"/>
  <c r="AY87" i="1" a="1"/>
  <c r="AY87" i="1" s="1"/>
  <c r="AX87" i="1" a="1"/>
  <c r="AX87" i="1" s="1"/>
  <c r="AT87" i="1" a="1"/>
  <c r="AT87" i="1" s="1"/>
  <c r="AS87" i="1" a="1"/>
  <c r="AS87" i="1" s="1"/>
  <c r="AO87" i="1" a="1"/>
  <c r="AO87" i="1" s="1"/>
  <c r="AN87" i="1" a="1"/>
  <c r="AN87" i="1" s="1"/>
  <c r="AJ87" i="1" a="1"/>
  <c r="AJ87" i="1" s="1"/>
  <c r="AI87" i="1" a="1"/>
  <c r="AI87" i="1" s="1"/>
  <c r="AE87" i="1" a="1"/>
  <c r="AE87" i="1" s="1"/>
  <c r="AD87" i="1" a="1"/>
  <c r="AD87" i="1" s="1"/>
  <c r="Z87" i="1" a="1"/>
  <c r="Z87" i="1" s="1"/>
  <c r="Y87" i="1" a="1"/>
  <c r="Y87" i="1" s="1"/>
  <c r="U87" i="1" a="1"/>
  <c r="U87" i="1" s="1"/>
  <c r="T87" i="1" a="1"/>
  <c r="T87" i="1" s="1"/>
  <c r="S87" i="1"/>
  <c r="P87" i="1"/>
  <c r="P87" i="1" a="1"/>
  <c r="L87" i="1"/>
  <c r="BD86" i="1" a="1"/>
  <c r="BD86" i="1" s="1"/>
  <c r="BC86" i="1" a="1"/>
  <c r="BC86" i="1" s="1"/>
  <c r="AY86" i="1" a="1"/>
  <c r="AY86" i="1" s="1"/>
  <c r="AX86" i="1" a="1"/>
  <c r="AX86" i="1" s="1"/>
  <c r="AT86" i="1" a="1"/>
  <c r="AT86" i="1" s="1"/>
  <c r="AS86" i="1" a="1"/>
  <c r="AS86" i="1" s="1"/>
  <c r="AO86" i="1" a="1"/>
  <c r="AO86" i="1" s="1"/>
  <c r="AN86" i="1" a="1"/>
  <c r="AN86" i="1" s="1"/>
  <c r="AJ86" i="1" a="1"/>
  <c r="AJ86" i="1" s="1"/>
  <c r="AI86" i="1" a="1"/>
  <c r="AI86" i="1" s="1"/>
  <c r="AE86" i="1" a="1"/>
  <c r="AE86" i="1" s="1"/>
  <c r="AD86" i="1" a="1"/>
  <c r="AD86" i="1" s="1"/>
  <c r="Z86" i="1" a="1"/>
  <c r="Z86" i="1" s="1"/>
  <c r="Y86" i="1" a="1"/>
  <c r="Y86" i="1" s="1"/>
  <c r="U86" i="1" a="1"/>
  <c r="U86" i="1" s="1"/>
  <c r="T86" i="1" s="1" a="1"/>
  <c r="T86" i="1" s="1"/>
  <c r="S86" i="1"/>
  <c r="P86" i="1"/>
  <c r="P86" i="1" a="1"/>
  <c r="L86" i="1"/>
  <c r="BD85" i="1" a="1"/>
  <c r="BD85" i="1" s="1"/>
  <c r="BC85" i="1" a="1"/>
  <c r="BC85" i="1" s="1"/>
  <c r="AY85" i="1" a="1"/>
  <c r="AY85" i="1" s="1"/>
  <c r="AX85" i="1" a="1"/>
  <c r="AX85" i="1" s="1"/>
  <c r="AT85" i="1" a="1"/>
  <c r="AT85" i="1" s="1"/>
  <c r="AS85" i="1" a="1"/>
  <c r="AS85" i="1" s="1"/>
  <c r="AO85" i="1" a="1"/>
  <c r="AO85" i="1" s="1"/>
  <c r="AN85" i="1" a="1"/>
  <c r="AN85" i="1" s="1"/>
  <c r="AJ85" i="1" a="1"/>
  <c r="AJ85" i="1" s="1"/>
  <c r="AI85" i="1" a="1"/>
  <c r="AI85" i="1" s="1"/>
  <c r="AE85" i="1" a="1"/>
  <c r="AE85" i="1" s="1"/>
  <c r="AD85" i="1" a="1"/>
  <c r="AD85" i="1" s="1"/>
  <c r="Z85" i="1" a="1"/>
  <c r="Z85" i="1" s="1"/>
  <c r="Y85" i="1" a="1"/>
  <c r="Y85" i="1" s="1"/>
  <c r="U85" i="1" a="1"/>
  <c r="U85" i="1" s="1"/>
  <c r="T85" i="1" s="1" a="1"/>
  <c r="T85" i="1" s="1"/>
  <c r="S85" i="1"/>
  <c r="P85" i="1" a="1"/>
  <c r="P85" i="1" s="1"/>
  <c r="L85" i="1"/>
  <c r="BD84" i="1" a="1"/>
  <c r="BD84" i="1" s="1"/>
  <c r="BC84" i="1" a="1"/>
  <c r="BC84" i="1" s="1"/>
  <c r="AY84" i="1" a="1"/>
  <c r="AY84" i="1" s="1"/>
  <c r="AX84" i="1" a="1"/>
  <c r="AX84" i="1" s="1"/>
  <c r="AT84" i="1" a="1"/>
  <c r="AT84" i="1" s="1"/>
  <c r="AS84" i="1" a="1"/>
  <c r="AS84" i="1" s="1"/>
  <c r="AO84" i="1" a="1"/>
  <c r="AO84" i="1" s="1"/>
  <c r="AN84" i="1" a="1"/>
  <c r="AN84" i="1" s="1"/>
  <c r="AJ84" i="1" a="1"/>
  <c r="AJ84" i="1" s="1"/>
  <c r="AI84" i="1" a="1"/>
  <c r="AI84" i="1" s="1"/>
  <c r="AE84" i="1" a="1"/>
  <c r="AE84" i="1" s="1"/>
  <c r="AD84" i="1" a="1"/>
  <c r="AD84" i="1" s="1"/>
  <c r="Z84" i="1" a="1"/>
  <c r="Z84" i="1" s="1"/>
  <c r="Y84" i="1" a="1"/>
  <c r="Y84" i="1" s="1"/>
  <c r="U84" i="1" a="1"/>
  <c r="U84" i="1" s="1"/>
  <c r="T84" i="1" s="1" a="1"/>
  <c r="T84" i="1" s="1"/>
  <c r="S84" i="1"/>
  <c r="P84" i="1" a="1"/>
  <c r="P84" i="1" s="1"/>
  <c r="L84" i="1"/>
  <c r="BD83" i="1" a="1"/>
  <c r="BD83" i="1" s="1"/>
  <c r="BC83" i="1" a="1"/>
  <c r="BC83" i="1" s="1"/>
  <c r="AY83" i="1" a="1"/>
  <c r="AY83" i="1" s="1"/>
  <c r="AX83" i="1" a="1"/>
  <c r="AX83" i="1" s="1"/>
  <c r="AT83" i="1" a="1"/>
  <c r="AT83" i="1" s="1"/>
  <c r="AS83" i="1" a="1"/>
  <c r="AS83" i="1" s="1"/>
  <c r="AO83" i="1" a="1"/>
  <c r="AO83" i="1" s="1"/>
  <c r="AN83" i="1" a="1"/>
  <c r="AN83" i="1" s="1"/>
  <c r="AJ83" i="1" a="1"/>
  <c r="AJ83" i="1" s="1"/>
  <c r="AI83" i="1" a="1"/>
  <c r="AI83" i="1" s="1"/>
  <c r="AE83" i="1" a="1"/>
  <c r="AE83" i="1" s="1"/>
  <c r="AD83" i="1" a="1"/>
  <c r="AD83" i="1" s="1"/>
  <c r="Z83" i="1" a="1"/>
  <c r="Z83" i="1" s="1"/>
  <c r="Y83" i="1" a="1"/>
  <c r="Y83" i="1" s="1"/>
  <c r="U83" i="1" a="1"/>
  <c r="U83" i="1" s="1"/>
  <c r="T83" i="1" s="1" a="1"/>
  <c r="T83" i="1" s="1"/>
  <c r="S83" i="1"/>
  <c r="P83" i="1"/>
  <c r="P83" i="1" a="1"/>
  <c r="L83" i="1"/>
  <c r="BD82" i="1" a="1"/>
  <c r="BD82" i="1" s="1"/>
  <c r="BC82" i="1" a="1"/>
  <c r="BC82" i="1" s="1"/>
  <c r="AY82" i="1" a="1"/>
  <c r="AY82" i="1" s="1"/>
  <c r="AX82" i="1" a="1"/>
  <c r="AX82" i="1" s="1"/>
  <c r="AT82" i="1" a="1"/>
  <c r="AT82" i="1" s="1"/>
  <c r="AS82" i="1" a="1"/>
  <c r="AS82" i="1" s="1"/>
  <c r="AO82" i="1" a="1"/>
  <c r="AO82" i="1" s="1"/>
  <c r="AN82" i="1" a="1"/>
  <c r="AN82" i="1" s="1"/>
  <c r="AJ82" i="1" a="1"/>
  <c r="AJ82" i="1" s="1"/>
  <c r="AI82" i="1" a="1"/>
  <c r="AI82" i="1" s="1"/>
  <c r="AE82" i="1" a="1"/>
  <c r="AE82" i="1" s="1"/>
  <c r="AD82" i="1" a="1"/>
  <c r="AD82" i="1" s="1"/>
  <c r="Z82" i="1" a="1"/>
  <c r="Z82" i="1" s="1"/>
  <c r="Y82" i="1" a="1"/>
  <c r="Y82" i="1" s="1"/>
  <c r="U82" i="1" a="1"/>
  <c r="U82" i="1" s="1"/>
  <c r="T82" i="1" s="1" a="1"/>
  <c r="T82" i="1" s="1"/>
  <c r="S82" i="1"/>
  <c r="P82" i="1" a="1"/>
  <c r="P82" i="1" s="1"/>
  <c r="M82" i="1" s="1" a="1"/>
  <c r="M82" i="1" s="1"/>
  <c r="L82" i="1"/>
  <c r="BD81" i="1" a="1"/>
  <c r="BD81" i="1" s="1"/>
  <c r="BC81" i="1" a="1"/>
  <c r="BC81" i="1" s="1"/>
  <c r="AY81" i="1" a="1"/>
  <c r="AY81" i="1" s="1"/>
  <c r="AX81" i="1" a="1"/>
  <c r="AX81" i="1" s="1"/>
  <c r="AT81" i="1" a="1"/>
  <c r="AT81" i="1" s="1"/>
  <c r="AS81" i="1" a="1"/>
  <c r="AS81" i="1" s="1"/>
  <c r="AO81" i="1" a="1"/>
  <c r="AO81" i="1" s="1"/>
  <c r="AN81" i="1" a="1"/>
  <c r="AN81" i="1" s="1"/>
  <c r="AJ81" i="1" a="1"/>
  <c r="AJ81" i="1" s="1"/>
  <c r="AI81" i="1" a="1"/>
  <c r="AI81" i="1" s="1"/>
  <c r="AE81" i="1" a="1"/>
  <c r="AE81" i="1" s="1"/>
  <c r="AD81" i="1" a="1"/>
  <c r="AD81" i="1" s="1"/>
  <c r="Z81" i="1" a="1"/>
  <c r="Z81" i="1" s="1"/>
  <c r="Y81" i="1" a="1"/>
  <c r="Y81" i="1" s="1"/>
  <c r="U81" i="1" a="1"/>
  <c r="U81" i="1" s="1"/>
  <c r="T81" i="1" a="1"/>
  <c r="T81" i="1" s="1"/>
  <c r="S81" i="1"/>
  <c r="P81" i="1" a="1"/>
  <c r="P81" i="1" s="1"/>
  <c r="M81" i="1" s="1" a="1"/>
  <c r="M81" i="1" s="1"/>
  <c r="L81" i="1"/>
  <c r="BD80" i="1" a="1"/>
  <c r="BD80" i="1" s="1"/>
  <c r="BC80" i="1" a="1"/>
  <c r="BC80" i="1" s="1"/>
  <c r="AY80" i="1" a="1"/>
  <c r="AY80" i="1" s="1"/>
  <c r="AX80" i="1" a="1"/>
  <c r="AX80" i="1" s="1"/>
  <c r="AT80" i="1" a="1"/>
  <c r="AT80" i="1" s="1"/>
  <c r="AS80" i="1" a="1"/>
  <c r="AS80" i="1" s="1"/>
  <c r="AO80" i="1" a="1"/>
  <c r="AO80" i="1" s="1"/>
  <c r="AN80" i="1" a="1"/>
  <c r="AN80" i="1" s="1"/>
  <c r="AJ80" i="1" a="1"/>
  <c r="AJ80" i="1" s="1"/>
  <c r="AI80" i="1" a="1"/>
  <c r="AI80" i="1" s="1"/>
  <c r="AE80" i="1" a="1"/>
  <c r="AE80" i="1" s="1"/>
  <c r="AD80" i="1" a="1"/>
  <c r="AD80" i="1" s="1"/>
  <c r="Z80" i="1" a="1"/>
  <c r="Z80" i="1" s="1"/>
  <c r="Y80" i="1" a="1"/>
  <c r="Y80" i="1" s="1"/>
  <c r="U80" i="1" a="1"/>
  <c r="U80" i="1" s="1"/>
  <c r="T80" i="1" s="1" a="1"/>
  <c r="T80" i="1" s="1"/>
  <c r="S80" i="1"/>
  <c r="P80" i="1"/>
  <c r="P80" i="1" a="1"/>
  <c r="L80" i="1"/>
  <c r="BD79" i="1" a="1"/>
  <c r="BD79" i="1" s="1"/>
  <c r="BC79" i="1" a="1"/>
  <c r="BC79" i="1" s="1"/>
  <c r="AY79" i="1" a="1"/>
  <c r="AY79" i="1" s="1"/>
  <c r="AX79" i="1" a="1"/>
  <c r="AX79" i="1" s="1"/>
  <c r="AT79" i="1" a="1"/>
  <c r="AT79" i="1" s="1"/>
  <c r="AS79" i="1" a="1"/>
  <c r="AS79" i="1" s="1"/>
  <c r="AO79" i="1" a="1"/>
  <c r="AO79" i="1" s="1"/>
  <c r="AN79" i="1" a="1"/>
  <c r="AN79" i="1" s="1"/>
  <c r="AJ79" i="1" a="1"/>
  <c r="AJ79" i="1" s="1"/>
  <c r="AI79" i="1" a="1"/>
  <c r="AI79" i="1" s="1"/>
  <c r="AE79" i="1" a="1"/>
  <c r="AE79" i="1" s="1"/>
  <c r="AD79" i="1" a="1"/>
  <c r="AD79" i="1" s="1"/>
  <c r="Z79" i="1" a="1"/>
  <c r="Z79" i="1" s="1"/>
  <c r="Y79" i="1" a="1"/>
  <c r="Y79" i="1" s="1"/>
  <c r="U79" i="1" a="1"/>
  <c r="U79" i="1" s="1"/>
  <c r="T79" i="1" s="1" a="1"/>
  <c r="T79" i="1" s="1"/>
  <c r="S79" i="1"/>
  <c r="P79" i="1"/>
  <c r="P79" i="1" a="1"/>
  <c r="L79" i="1"/>
  <c r="BD78" i="1" a="1"/>
  <c r="BD78" i="1" s="1"/>
  <c r="BC78" i="1" a="1"/>
  <c r="BC78" i="1" s="1"/>
  <c r="AY78" i="1" a="1"/>
  <c r="AY78" i="1" s="1"/>
  <c r="AX78" i="1" a="1"/>
  <c r="AX78" i="1" s="1"/>
  <c r="AT78" i="1" a="1"/>
  <c r="AT78" i="1" s="1"/>
  <c r="AS78" i="1" a="1"/>
  <c r="AS78" i="1" s="1"/>
  <c r="AO78" i="1" a="1"/>
  <c r="AO78" i="1" s="1"/>
  <c r="AN78" i="1" a="1"/>
  <c r="AN78" i="1" s="1"/>
  <c r="AJ78" i="1" a="1"/>
  <c r="AJ78" i="1" s="1"/>
  <c r="AI78" i="1" a="1"/>
  <c r="AI78" i="1" s="1"/>
  <c r="AE78" i="1" a="1"/>
  <c r="AE78" i="1" s="1"/>
  <c r="AD78" i="1" a="1"/>
  <c r="AD78" i="1" s="1"/>
  <c r="Z78" i="1" a="1"/>
  <c r="Z78" i="1" s="1"/>
  <c r="Y78" i="1" a="1"/>
  <c r="Y78" i="1" s="1"/>
  <c r="U78" i="1" a="1"/>
  <c r="U78" i="1" s="1"/>
  <c r="T78" i="1" s="1" a="1"/>
  <c r="T78" i="1" s="1"/>
  <c r="S78" i="1"/>
  <c r="P78" i="1" a="1"/>
  <c r="P78" i="1" s="1"/>
  <c r="L78" i="1"/>
  <c r="BD77" i="1" a="1"/>
  <c r="BD77" i="1" s="1"/>
  <c r="BC77" i="1" a="1"/>
  <c r="BC77" i="1" s="1"/>
  <c r="AY77" i="1" a="1"/>
  <c r="AY77" i="1" s="1"/>
  <c r="AX77" i="1" a="1"/>
  <c r="AX77" i="1" s="1"/>
  <c r="AT77" i="1" a="1"/>
  <c r="AT77" i="1" s="1"/>
  <c r="AS77" i="1" a="1"/>
  <c r="AS77" i="1" s="1"/>
  <c r="AO77" i="1" a="1"/>
  <c r="AO77" i="1" s="1"/>
  <c r="AN77" i="1" a="1"/>
  <c r="AN77" i="1" s="1"/>
  <c r="AJ77" i="1" a="1"/>
  <c r="AJ77" i="1" s="1"/>
  <c r="AI77" i="1" a="1"/>
  <c r="AI77" i="1" s="1"/>
  <c r="AE77" i="1" a="1"/>
  <c r="AE77" i="1" s="1"/>
  <c r="AD77" i="1" a="1"/>
  <c r="AD77" i="1" s="1"/>
  <c r="Z77" i="1" a="1"/>
  <c r="Z77" i="1" s="1"/>
  <c r="Y77" i="1" a="1"/>
  <c r="Y77" i="1" s="1"/>
  <c r="U77" i="1" a="1"/>
  <c r="U77" i="1" s="1"/>
  <c r="T77" i="1" s="1" a="1"/>
  <c r="T77" i="1" s="1"/>
  <c r="S77" i="1"/>
  <c r="P77" i="1"/>
  <c r="P77" i="1" a="1"/>
  <c r="L77" i="1"/>
  <c r="BD76" i="1" a="1"/>
  <c r="BD76" i="1" s="1"/>
  <c r="BC76" i="1" a="1"/>
  <c r="BC76" i="1" s="1"/>
  <c r="AY76" i="1" a="1"/>
  <c r="AY76" i="1" s="1"/>
  <c r="AX76" i="1" a="1"/>
  <c r="AX76" i="1" s="1"/>
  <c r="AT76" i="1" a="1"/>
  <c r="AT76" i="1" s="1"/>
  <c r="AS76" i="1" a="1"/>
  <c r="AS76" i="1" s="1"/>
  <c r="AO76" i="1" a="1"/>
  <c r="AO76" i="1" s="1"/>
  <c r="AN76" i="1" a="1"/>
  <c r="AN76" i="1" s="1"/>
  <c r="AJ76" i="1" a="1"/>
  <c r="AJ76" i="1" s="1"/>
  <c r="AI76" i="1" a="1"/>
  <c r="AI76" i="1" s="1"/>
  <c r="AE76" i="1" a="1"/>
  <c r="AE76" i="1" s="1"/>
  <c r="AD76" i="1" a="1"/>
  <c r="AD76" i="1" s="1"/>
  <c r="Z76" i="1" a="1"/>
  <c r="Z76" i="1" s="1"/>
  <c r="Y76" i="1" a="1"/>
  <c r="Y76" i="1" s="1"/>
  <c r="U76" i="1" a="1"/>
  <c r="U76" i="1" s="1"/>
  <c r="T76" i="1" s="1" a="1"/>
  <c r="T76" i="1" s="1"/>
  <c r="S76" i="1"/>
  <c r="P76" i="1"/>
  <c r="P76" i="1" a="1"/>
  <c r="L76" i="1"/>
  <c r="BD75" i="1" a="1"/>
  <c r="BD75" i="1" s="1"/>
  <c r="BC75" i="1" a="1"/>
  <c r="BC75" i="1" s="1"/>
  <c r="AY75" i="1" a="1"/>
  <c r="AY75" i="1" s="1"/>
  <c r="AX75" i="1" a="1"/>
  <c r="AX75" i="1" s="1"/>
  <c r="AT75" i="1" a="1"/>
  <c r="AT75" i="1" s="1"/>
  <c r="AS75" i="1" a="1"/>
  <c r="AS75" i="1" s="1"/>
  <c r="AO75" i="1" a="1"/>
  <c r="AO75" i="1" s="1"/>
  <c r="AN75" i="1" a="1"/>
  <c r="AN75" i="1" s="1"/>
  <c r="AJ75" i="1" a="1"/>
  <c r="AJ75" i="1" s="1"/>
  <c r="AI75" i="1" a="1"/>
  <c r="AI75" i="1" s="1"/>
  <c r="AE75" i="1" a="1"/>
  <c r="AE75" i="1" s="1"/>
  <c r="AD75" i="1" a="1"/>
  <c r="AD75" i="1" s="1"/>
  <c r="Z75" i="1" a="1"/>
  <c r="Z75" i="1" s="1"/>
  <c r="Y75" i="1" a="1"/>
  <c r="Y75" i="1" s="1"/>
  <c r="U75" i="1" a="1"/>
  <c r="U75" i="1" s="1"/>
  <c r="T75" i="1" a="1"/>
  <c r="T75" i="1" s="1"/>
  <c r="S75" i="1"/>
  <c r="P75" i="1" a="1"/>
  <c r="P75" i="1" s="1"/>
  <c r="L75" i="1"/>
  <c r="BD74" i="1" a="1"/>
  <c r="BD74" i="1" s="1"/>
  <c r="BC74" i="1" a="1"/>
  <c r="BC74" i="1" s="1"/>
  <c r="AY74" i="1" a="1"/>
  <c r="AY74" i="1" s="1"/>
  <c r="AX74" i="1" a="1"/>
  <c r="AX74" i="1" s="1"/>
  <c r="AT74" i="1" a="1"/>
  <c r="AT74" i="1" s="1"/>
  <c r="AS74" i="1" a="1"/>
  <c r="AS74" i="1" s="1"/>
  <c r="AO74" i="1" a="1"/>
  <c r="AO74" i="1" s="1"/>
  <c r="AN74" i="1" a="1"/>
  <c r="AN74" i="1" s="1"/>
  <c r="AJ74" i="1" a="1"/>
  <c r="AJ74" i="1" s="1"/>
  <c r="AI74" i="1" a="1"/>
  <c r="AI74" i="1" s="1"/>
  <c r="AE74" i="1" a="1"/>
  <c r="AE74" i="1" s="1"/>
  <c r="AD74" i="1" a="1"/>
  <c r="AD74" i="1" s="1"/>
  <c r="Z74" i="1" a="1"/>
  <c r="Z74" i="1" s="1"/>
  <c r="Y74" i="1" a="1"/>
  <c r="Y74" i="1" s="1"/>
  <c r="U74" i="1" a="1"/>
  <c r="U74" i="1" s="1"/>
  <c r="T74" i="1" s="1" a="1"/>
  <c r="T74" i="1" s="1"/>
  <c r="S74" i="1"/>
  <c r="P74" i="1" a="1"/>
  <c r="P74" i="1" s="1"/>
  <c r="M74" i="1" s="1" a="1"/>
  <c r="M74" i="1" s="1"/>
  <c r="L74" i="1"/>
  <c r="BD73" i="1" a="1"/>
  <c r="BD73" i="1" s="1"/>
  <c r="BC73" i="1" a="1"/>
  <c r="BC73" i="1" s="1"/>
  <c r="AY73" i="1" a="1"/>
  <c r="AY73" i="1" s="1"/>
  <c r="AX73" i="1" a="1"/>
  <c r="AX73" i="1" s="1"/>
  <c r="AT73" i="1" a="1"/>
  <c r="AT73" i="1" s="1"/>
  <c r="AS73" i="1" a="1"/>
  <c r="AS73" i="1" s="1"/>
  <c r="AO73" i="1" a="1"/>
  <c r="AO73" i="1" s="1"/>
  <c r="AN73" i="1" a="1"/>
  <c r="AN73" i="1" s="1"/>
  <c r="AJ73" i="1" a="1"/>
  <c r="AJ73" i="1" s="1"/>
  <c r="AI73" i="1" a="1"/>
  <c r="AI73" i="1" s="1"/>
  <c r="AE73" i="1" a="1"/>
  <c r="AE73" i="1" s="1"/>
  <c r="AD73" i="1" a="1"/>
  <c r="AD73" i="1" s="1"/>
  <c r="Z73" i="1" a="1"/>
  <c r="Z73" i="1" s="1"/>
  <c r="Y73" i="1" a="1"/>
  <c r="Y73" i="1" s="1"/>
  <c r="U73" i="1" a="1"/>
  <c r="U73" i="1" s="1"/>
  <c r="T73" i="1" s="1" a="1"/>
  <c r="T73" i="1" s="1"/>
  <c r="S73" i="1"/>
  <c r="P73" i="1" a="1"/>
  <c r="P73" i="1" s="1"/>
  <c r="M73" i="1" s="1" a="1"/>
  <c r="M73" i="1" s="1"/>
  <c r="L73" i="1"/>
  <c r="BD72" i="1" a="1"/>
  <c r="BD72" i="1" s="1"/>
  <c r="BC72" i="1" a="1"/>
  <c r="BC72" i="1" s="1"/>
  <c r="AY72" i="1" a="1"/>
  <c r="AY72" i="1" s="1"/>
  <c r="AX72" i="1" a="1"/>
  <c r="AX72" i="1" s="1"/>
  <c r="AT72" i="1" a="1"/>
  <c r="AT72" i="1" s="1"/>
  <c r="AS72" i="1" a="1"/>
  <c r="AS72" i="1" s="1"/>
  <c r="AO72" i="1" a="1"/>
  <c r="AO72" i="1" s="1"/>
  <c r="AN72" i="1" a="1"/>
  <c r="AN72" i="1" s="1"/>
  <c r="AJ72" i="1" a="1"/>
  <c r="AJ72" i="1" s="1"/>
  <c r="AI72" i="1" a="1"/>
  <c r="AI72" i="1" s="1"/>
  <c r="AE72" i="1" a="1"/>
  <c r="AE72" i="1" s="1"/>
  <c r="AD72" i="1" a="1"/>
  <c r="AD72" i="1" s="1"/>
  <c r="Z72" i="1" a="1"/>
  <c r="Z72" i="1" s="1"/>
  <c r="Y72" i="1" a="1"/>
  <c r="Y72" i="1" s="1"/>
  <c r="U72" i="1" a="1"/>
  <c r="U72" i="1" s="1"/>
  <c r="T72" i="1" s="1" a="1"/>
  <c r="T72" i="1" s="1"/>
  <c r="S72" i="1"/>
  <c r="P72" i="1" a="1"/>
  <c r="P72" i="1" s="1"/>
  <c r="L72" i="1"/>
  <c r="BD71" i="1" a="1"/>
  <c r="BD71" i="1" s="1"/>
  <c r="BC71" i="1" a="1"/>
  <c r="BC71" i="1" s="1"/>
  <c r="AY71" i="1" a="1"/>
  <c r="AY71" i="1" s="1"/>
  <c r="AX71" i="1" a="1"/>
  <c r="AX71" i="1" s="1"/>
  <c r="AT71" i="1" a="1"/>
  <c r="AT71" i="1" s="1"/>
  <c r="AS71" i="1" a="1"/>
  <c r="AS71" i="1" s="1"/>
  <c r="AO71" i="1" a="1"/>
  <c r="AO71" i="1" s="1"/>
  <c r="AN71" i="1" a="1"/>
  <c r="AN71" i="1" s="1"/>
  <c r="AJ71" i="1" a="1"/>
  <c r="AJ71" i="1" s="1"/>
  <c r="AI71" i="1" a="1"/>
  <c r="AI71" i="1" s="1"/>
  <c r="AE71" i="1" a="1"/>
  <c r="AE71" i="1" s="1"/>
  <c r="AD71" i="1" a="1"/>
  <c r="AD71" i="1" s="1"/>
  <c r="Z71" i="1" a="1"/>
  <c r="Z71" i="1" s="1"/>
  <c r="Y71" i="1" a="1"/>
  <c r="Y71" i="1" s="1"/>
  <c r="U71" i="1" a="1"/>
  <c r="U71" i="1" s="1"/>
  <c r="T71" i="1" s="1" a="1"/>
  <c r="T71" i="1" s="1"/>
  <c r="S71" i="1"/>
  <c r="P71" i="1"/>
  <c r="P71" i="1" a="1"/>
  <c r="L71" i="1"/>
  <c r="BD70" i="1" a="1"/>
  <c r="BD70" i="1" s="1"/>
  <c r="BC70" i="1" a="1"/>
  <c r="BC70" i="1" s="1"/>
  <c r="AY70" i="1" a="1"/>
  <c r="AY70" i="1" s="1"/>
  <c r="AX70" i="1" a="1"/>
  <c r="AX70" i="1" s="1"/>
  <c r="AT70" i="1" a="1"/>
  <c r="AT70" i="1" s="1"/>
  <c r="AS70" i="1" a="1"/>
  <c r="AS70" i="1" s="1"/>
  <c r="AO70" i="1" a="1"/>
  <c r="AO70" i="1" s="1"/>
  <c r="AN70" i="1" a="1"/>
  <c r="AN70" i="1" s="1"/>
  <c r="AJ70" i="1" a="1"/>
  <c r="AJ70" i="1" s="1"/>
  <c r="AI70" i="1" a="1"/>
  <c r="AI70" i="1" s="1"/>
  <c r="AD70" i="1" a="1"/>
  <c r="AD70" i="1" s="1"/>
  <c r="Z70" i="1" a="1"/>
  <c r="Z70" i="1" s="1"/>
  <c r="Y70" i="1" a="1"/>
  <c r="Y70" i="1" s="1"/>
  <c r="U70" i="1" a="1"/>
  <c r="U70" i="1" s="1"/>
  <c r="T70" i="1" s="1" a="1"/>
  <c r="T70" i="1" s="1"/>
  <c r="S70" i="1"/>
  <c r="P70" i="1"/>
  <c r="P70" i="1" a="1"/>
  <c r="L70" i="1"/>
  <c r="BD69" i="1" a="1"/>
  <c r="BD69" i="1" s="1"/>
  <c r="BC69" i="1" a="1"/>
  <c r="BC69" i="1" s="1"/>
  <c r="AY69" i="1" a="1"/>
  <c r="AY69" i="1" s="1"/>
  <c r="AX69" i="1" a="1"/>
  <c r="AX69" i="1" s="1"/>
  <c r="AT69" i="1" a="1"/>
  <c r="AT69" i="1" s="1"/>
  <c r="AS69" i="1" a="1"/>
  <c r="AS69" i="1" s="1"/>
  <c r="AO69" i="1" a="1"/>
  <c r="AO69" i="1" s="1"/>
  <c r="AN69" i="1" a="1"/>
  <c r="AN69" i="1" s="1"/>
  <c r="AJ69" i="1" a="1"/>
  <c r="AJ69" i="1" s="1"/>
  <c r="AI69" i="1" a="1"/>
  <c r="AI69" i="1" s="1"/>
  <c r="AE69" i="1" a="1"/>
  <c r="AE69" i="1" s="1"/>
  <c r="AD69" i="1" a="1"/>
  <c r="AD69" i="1" s="1"/>
  <c r="Z69" i="1" a="1"/>
  <c r="Z69" i="1" s="1"/>
  <c r="Y69" i="1" a="1"/>
  <c r="Y69" i="1" s="1"/>
  <c r="U69" i="1" a="1"/>
  <c r="U69" i="1" s="1"/>
  <c r="T69" i="1" s="1" a="1"/>
  <c r="T69" i="1" s="1"/>
  <c r="S69" i="1"/>
  <c r="P69" i="1"/>
  <c r="P69" i="1" a="1"/>
  <c r="L69" i="1"/>
  <c r="BD68" i="1" a="1"/>
  <c r="BD68" i="1" s="1"/>
  <c r="BC68" i="1" a="1"/>
  <c r="BC68" i="1" s="1"/>
  <c r="AY68" i="1" a="1"/>
  <c r="AY68" i="1" s="1"/>
  <c r="AX68" i="1" a="1"/>
  <c r="AX68" i="1" s="1"/>
  <c r="AT68" i="1" a="1"/>
  <c r="AT68" i="1" s="1"/>
  <c r="AS68" i="1" a="1"/>
  <c r="AS68" i="1" s="1"/>
  <c r="AO68" i="1" a="1"/>
  <c r="AO68" i="1" s="1"/>
  <c r="AN68" i="1" a="1"/>
  <c r="AN68" i="1" s="1"/>
  <c r="AJ68" i="1" a="1"/>
  <c r="AJ68" i="1" s="1"/>
  <c r="AI68" i="1" a="1"/>
  <c r="AI68" i="1" s="1"/>
  <c r="AE68" i="1" a="1"/>
  <c r="AE68" i="1" s="1"/>
  <c r="AD68" i="1" a="1"/>
  <c r="AD68" i="1" s="1"/>
  <c r="Z68" i="1" a="1"/>
  <c r="Z68" i="1" s="1"/>
  <c r="Y68" i="1" a="1"/>
  <c r="Y68" i="1" s="1"/>
  <c r="U68" i="1" a="1"/>
  <c r="U68" i="1" s="1"/>
  <c r="T68" i="1" a="1"/>
  <c r="T68" i="1" s="1"/>
  <c r="S68" i="1"/>
  <c r="P68" i="1" a="1"/>
  <c r="P68" i="1" s="1"/>
  <c r="M68" i="1" s="1" a="1"/>
  <c r="M68" i="1" s="1"/>
  <c r="L68" i="1"/>
  <c r="BD67" i="1" a="1"/>
  <c r="BD67" i="1" s="1"/>
  <c r="BC67" i="1" a="1"/>
  <c r="BC67" i="1" s="1"/>
  <c r="AY67" i="1" a="1"/>
  <c r="AY67" i="1" s="1"/>
  <c r="AX67" i="1" a="1"/>
  <c r="AX67" i="1" s="1"/>
  <c r="AT67" i="1" a="1"/>
  <c r="AT67" i="1" s="1"/>
  <c r="AS67" i="1" a="1"/>
  <c r="AS67" i="1" s="1"/>
  <c r="AO67" i="1" a="1"/>
  <c r="AO67" i="1" s="1"/>
  <c r="AN67" i="1" a="1"/>
  <c r="AN67" i="1" s="1"/>
  <c r="AJ67" i="1" a="1"/>
  <c r="AJ67" i="1" s="1"/>
  <c r="AI67" i="1" a="1"/>
  <c r="AI67" i="1" s="1"/>
  <c r="AE67" i="1" a="1"/>
  <c r="AE67" i="1" s="1"/>
  <c r="AD67" i="1" a="1"/>
  <c r="AD67" i="1" s="1"/>
  <c r="Z67" i="1" a="1"/>
  <c r="Z67" i="1" s="1"/>
  <c r="Y67" i="1" a="1"/>
  <c r="Y67" i="1" s="1"/>
  <c r="U67" i="1" a="1"/>
  <c r="U67" i="1" s="1"/>
  <c r="T67" i="1" s="1" a="1"/>
  <c r="T67" i="1" s="1"/>
  <c r="S67" i="1"/>
  <c r="P67" i="1" a="1"/>
  <c r="P67" i="1" s="1"/>
  <c r="L67" i="1"/>
  <c r="BD66" i="1" a="1"/>
  <c r="BD66" i="1" s="1"/>
  <c r="BC66" i="1" a="1"/>
  <c r="BC66" i="1" s="1"/>
  <c r="AY66" i="1" a="1"/>
  <c r="AY66" i="1" s="1"/>
  <c r="AX66" i="1" a="1"/>
  <c r="AX66" i="1" s="1"/>
  <c r="AT66" i="1" a="1"/>
  <c r="AT66" i="1" s="1"/>
  <c r="AS66" i="1" a="1"/>
  <c r="AS66" i="1" s="1"/>
  <c r="AO66" i="1" a="1"/>
  <c r="AO66" i="1" s="1"/>
  <c r="AN66" i="1" a="1"/>
  <c r="AN66" i="1" s="1"/>
  <c r="AJ66" i="1" a="1"/>
  <c r="AJ66" i="1" s="1"/>
  <c r="AI66" i="1" a="1"/>
  <c r="AI66" i="1" s="1"/>
  <c r="AE66" i="1" a="1"/>
  <c r="AE66" i="1" s="1"/>
  <c r="AD66" i="1" a="1"/>
  <c r="AD66" i="1" s="1"/>
  <c r="Z66" i="1" a="1"/>
  <c r="Z66" i="1" s="1"/>
  <c r="Y66" i="1" a="1"/>
  <c r="Y66" i="1" s="1"/>
  <c r="U66" i="1" a="1"/>
  <c r="U66" i="1" s="1"/>
  <c r="T66" i="1" s="1" a="1"/>
  <c r="T66" i="1" s="1"/>
  <c r="S66" i="1"/>
  <c r="P66" i="1" a="1"/>
  <c r="P66" i="1" s="1"/>
  <c r="L66" i="1"/>
  <c r="BD65" i="1" a="1"/>
  <c r="BD65" i="1" s="1"/>
  <c r="BC65" i="1" a="1"/>
  <c r="BC65" i="1" s="1"/>
  <c r="AY65" i="1" a="1"/>
  <c r="AY65" i="1" s="1"/>
  <c r="AX65" i="1" a="1"/>
  <c r="AX65" i="1" s="1"/>
  <c r="AT65" i="1" a="1"/>
  <c r="AT65" i="1" s="1"/>
  <c r="AS65" i="1" a="1"/>
  <c r="AS65" i="1" s="1"/>
  <c r="AO65" i="1" a="1"/>
  <c r="AO65" i="1" s="1"/>
  <c r="AN65" i="1" a="1"/>
  <c r="AN65" i="1" s="1"/>
  <c r="AJ65" i="1" a="1"/>
  <c r="AJ65" i="1" s="1"/>
  <c r="AI65" i="1" a="1"/>
  <c r="AI65" i="1" s="1"/>
  <c r="AE65" i="1" a="1"/>
  <c r="AE65" i="1" s="1"/>
  <c r="AD65" i="1" a="1"/>
  <c r="AD65" i="1" s="1"/>
  <c r="Z65" i="1" a="1"/>
  <c r="Z65" i="1" s="1"/>
  <c r="Y65" i="1" a="1"/>
  <c r="Y65" i="1" s="1"/>
  <c r="U65" i="1" a="1"/>
  <c r="U65" i="1" s="1"/>
  <c r="T65" i="1" s="1" a="1"/>
  <c r="T65" i="1" s="1"/>
  <c r="S65" i="1"/>
  <c r="P65" i="1"/>
  <c r="P65" i="1" a="1"/>
  <c r="L65" i="1"/>
  <c r="F65" i="1"/>
  <c r="BD64" i="1"/>
  <c r="BD64" i="1" a="1"/>
  <c r="BC64" i="1" a="1"/>
  <c r="BC64" i="1" s="1"/>
  <c r="AY64" i="1"/>
  <c r="AY64" i="1" a="1"/>
  <c r="AX64" i="1"/>
  <c r="AX64" i="1" a="1"/>
  <c r="AT64" i="1"/>
  <c r="AT64" i="1" a="1"/>
  <c r="AS64" i="1" a="1"/>
  <c r="AS64" i="1" s="1"/>
  <c r="AO64" i="1"/>
  <c r="AO64" i="1" a="1"/>
  <c r="AN64" i="1" a="1"/>
  <c r="AN64" i="1" s="1"/>
  <c r="AJ64" i="1"/>
  <c r="AJ64" i="1" a="1"/>
  <c r="AI64" i="1" a="1"/>
  <c r="AI64" i="1" s="1"/>
  <c r="AE64" i="1" a="1"/>
  <c r="AE64" i="1" s="1"/>
  <c r="AD64" i="1" a="1"/>
  <c r="AD64" i="1" s="1"/>
  <c r="Z64" i="1"/>
  <c r="Z64" i="1" a="1"/>
  <c r="Y64" i="1" a="1"/>
  <c r="Y64" i="1" s="1"/>
  <c r="U64" i="1" a="1"/>
  <c r="U64" i="1" s="1"/>
  <c r="T64" i="1" s="1" a="1"/>
  <c r="T64" i="1" s="1"/>
  <c r="S64" i="1"/>
  <c r="P64" i="1" a="1"/>
  <c r="P64" i="1" s="1"/>
  <c r="L64" i="1"/>
  <c r="BD63" i="1" a="1"/>
  <c r="BD63" i="1" s="1"/>
  <c r="BC63" i="1"/>
  <c r="BC63" i="1" a="1"/>
  <c r="AY63" i="1"/>
  <c r="AY63" i="1" a="1"/>
  <c r="AX63" i="1"/>
  <c r="AX63" i="1" a="1"/>
  <c r="AT63" i="1" a="1"/>
  <c r="AT63" i="1" s="1"/>
  <c r="AS63" i="1"/>
  <c r="AS63" i="1" a="1"/>
  <c r="AO63" i="1"/>
  <c r="AO63" i="1" a="1"/>
  <c r="AN63" i="1"/>
  <c r="AN63" i="1" a="1"/>
  <c r="AJ63" i="1" a="1"/>
  <c r="AJ63" i="1" s="1"/>
  <c r="AI63" i="1"/>
  <c r="AI63" i="1" a="1"/>
  <c r="AE63" i="1"/>
  <c r="AE63" i="1" a="1"/>
  <c r="AD63" i="1"/>
  <c r="AD63" i="1" a="1"/>
  <c r="Z63" i="1" a="1"/>
  <c r="Z63" i="1" s="1"/>
  <c r="Y63" i="1"/>
  <c r="Y63" i="1" a="1"/>
  <c r="U63" i="1"/>
  <c r="T63" i="1" s="1" a="1"/>
  <c r="T63" i="1" s="1"/>
  <c r="U63" i="1" a="1"/>
  <c r="S63" i="1"/>
  <c r="P63" i="1" a="1"/>
  <c r="P63" i="1" s="1"/>
  <c r="M63" i="1" s="1" a="1"/>
  <c r="M63" i="1" s="1"/>
  <c r="L63" i="1"/>
  <c r="F63" i="1"/>
  <c r="BD62" i="1" a="1"/>
  <c r="BD62" i="1" s="1"/>
  <c r="BC62" i="1" a="1"/>
  <c r="BC62" i="1" s="1"/>
  <c r="AY62" i="1" a="1"/>
  <c r="AY62" i="1" s="1"/>
  <c r="AX62" i="1" a="1"/>
  <c r="AX62" i="1" s="1"/>
  <c r="AT62" i="1" a="1"/>
  <c r="AT62" i="1" s="1"/>
  <c r="AS62" i="1" a="1"/>
  <c r="AS62" i="1" s="1"/>
  <c r="AO62" i="1" a="1"/>
  <c r="AO62" i="1" s="1"/>
  <c r="AN62" i="1" a="1"/>
  <c r="AN62" i="1" s="1"/>
  <c r="AJ62" i="1" a="1"/>
  <c r="AJ62" i="1" s="1"/>
  <c r="AI62" i="1" a="1"/>
  <c r="AI62" i="1" s="1"/>
  <c r="AE62" i="1" a="1"/>
  <c r="AE62" i="1" s="1"/>
  <c r="AD62" i="1" a="1"/>
  <c r="AD62" i="1" s="1"/>
  <c r="Z62" i="1" a="1"/>
  <c r="Z62" i="1" s="1"/>
  <c r="Y62" i="1" a="1"/>
  <c r="Y62" i="1" s="1"/>
  <c r="U62" i="1" a="1"/>
  <c r="U62" i="1" s="1"/>
  <c r="T62" i="1" a="1"/>
  <c r="T62" i="1" s="1"/>
  <c r="S62" i="1"/>
  <c r="P62" i="1"/>
  <c r="P62" i="1" a="1"/>
  <c r="L62" i="1"/>
  <c r="F62" i="1"/>
  <c r="BD61" i="1" a="1"/>
  <c r="BD61" i="1" s="1"/>
  <c r="BC61" i="1"/>
  <c r="BC61" i="1" a="1"/>
  <c r="AY61" i="1"/>
  <c r="AY61" i="1" a="1"/>
  <c r="AX61" i="1"/>
  <c r="AX61" i="1" a="1"/>
  <c r="AT61" i="1" a="1"/>
  <c r="AT61" i="1" s="1"/>
  <c r="AS61" i="1"/>
  <c r="AS61" i="1" a="1"/>
  <c r="AO61" i="1"/>
  <c r="AO61" i="1" a="1"/>
  <c r="AN61" i="1"/>
  <c r="AN61" i="1" a="1"/>
  <c r="AJ61" i="1" a="1"/>
  <c r="AJ61" i="1" s="1"/>
  <c r="AI61" i="1"/>
  <c r="AI61" i="1" a="1"/>
  <c r="AE61" i="1"/>
  <c r="AE61" i="1" a="1"/>
  <c r="AD61" i="1" a="1"/>
  <c r="AD61" i="1" s="1"/>
  <c r="Z61" i="1" a="1"/>
  <c r="Z61" i="1" s="1"/>
  <c r="Y61" i="1"/>
  <c r="M61" i="1" s="1" a="1"/>
  <c r="M61" i="1" s="1"/>
  <c r="Y61" i="1" a="1"/>
  <c r="U61" i="1"/>
  <c r="T61" i="1" s="1" a="1"/>
  <c r="U61" i="1" a="1"/>
  <c r="T61" i="1"/>
  <c r="S61" i="1"/>
  <c r="P61" i="1" a="1"/>
  <c r="P61" i="1" s="1"/>
  <c r="L61" i="1"/>
  <c r="BD60" i="1"/>
  <c r="BD60" i="1" a="1"/>
  <c r="BC60" i="1" a="1"/>
  <c r="BC60" i="1" s="1"/>
  <c r="AY60" i="1"/>
  <c r="AY60" i="1" a="1"/>
  <c r="AX60" i="1" a="1"/>
  <c r="AX60" i="1" s="1"/>
  <c r="AT60" i="1"/>
  <c r="AT60" i="1" a="1"/>
  <c r="AS60" i="1" a="1"/>
  <c r="AS60" i="1" s="1"/>
  <c r="AO60" i="1"/>
  <c r="AO60" i="1" a="1"/>
  <c r="AN60" i="1" a="1"/>
  <c r="AN60" i="1" s="1"/>
  <c r="AJ60" i="1"/>
  <c r="AJ60" i="1" a="1"/>
  <c r="AI60" i="1" a="1"/>
  <c r="AI60" i="1" s="1"/>
  <c r="AE60" i="1"/>
  <c r="AE60" i="1" a="1"/>
  <c r="AD60" i="1" a="1"/>
  <c r="AD60" i="1" s="1"/>
  <c r="Z60" i="1"/>
  <c r="Z60" i="1" a="1"/>
  <c r="Y60" i="1" a="1"/>
  <c r="Y60" i="1" s="1"/>
  <c r="U60" i="1"/>
  <c r="T60" i="1" s="1" a="1"/>
  <c r="T60" i="1" s="1"/>
  <c r="U60" i="1" a="1"/>
  <c r="S60" i="1"/>
  <c r="P60" i="1" a="1"/>
  <c r="P60" i="1" s="1"/>
  <c r="L60" i="1"/>
  <c r="BD59" i="1"/>
  <c r="BD59" i="1" a="1"/>
  <c r="BC59" i="1"/>
  <c r="BC59" i="1" a="1"/>
  <c r="AY59" i="1" a="1"/>
  <c r="AY59" i="1" s="1"/>
  <c r="AX59" i="1"/>
  <c r="AX59" i="1" a="1"/>
  <c r="AT59" i="1"/>
  <c r="AT59" i="1" a="1"/>
  <c r="AS59" i="1"/>
  <c r="AS59" i="1" a="1"/>
  <c r="AO59" i="1" a="1"/>
  <c r="AO59" i="1" s="1"/>
  <c r="AN59" i="1"/>
  <c r="AN59" i="1" a="1"/>
  <c r="AJ59" i="1"/>
  <c r="AJ59" i="1" a="1"/>
  <c r="AI59" i="1" a="1"/>
  <c r="AI59" i="1" s="1"/>
  <c r="AE59" i="1" a="1"/>
  <c r="AE59" i="1" s="1"/>
  <c r="AD59" i="1"/>
  <c r="AD59" i="1" a="1"/>
  <c r="Z59" i="1"/>
  <c r="Z59" i="1" a="1"/>
  <c r="Y59" i="1" a="1"/>
  <c r="Y59" i="1" s="1"/>
  <c r="U59" i="1" a="1"/>
  <c r="U59" i="1" s="1"/>
  <c r="T59" i="1" s="1" a="1"/>
  <c r="T59" i="1" s="1"/>
  <c r="S59" i="1"/>
  <c r="P59" i="1" a="1"/>
  <c r="P59" i="1" s="1"/>
  <c r="L59" i="1"/>
  <c r="BD58" i="1" a="1"/>
  <c r="BD58" i="1" s="1"/>
  <c r="BC58" i="1" a="1"/>
  <c r="BC58" i="1" s="1"/>
  <c r="AY58" i="1"/>
  <c r="AY58" i="1" a="1"/>
  <c r="AX58" i="1"/>
  <c r="AX58" i="1" a="1"/>
  <c r="AT58" i="1" a="1"/>
  <c r="AT58" i="1" s="1"/>
  <c r="AS58" i="1" a="1"/>
  <c r="AS58" i="1" s="1"/>
  <c r="AO58" i="1"/>
  <c r="AO58" i="1" a="1"/>
  <c r="AN58" i="1" a="1"/>
  <c r="AN58" i="1" s="1"/>
  <c r="AJ58" i="1" a="1"/>
  <c r="AJ58" i="1" s="1"/>
  <c r="AI58" i="1" a="1"/>
  <c r="AI58" i="1" s="1"/>
  <c r="AE58" i="1"/>
  <c r="AE58" i="1" a="1"/>
  <c r="AD58" i="1" a="1"/>
  <c r="AD58" i="1" s="1"/>
  <c r="Z58" i="1" a="1"/>
  <c r="Z58" i="1" s="1"/>
  <c r="Y58" i="1" a="1"/>
  <c r="Y58" i="1" s="1"/>
  <c r="U58" i="1"/>
  <c r="T58" i="1" s="1" a="1"/>
  <c r="T58" i="1" s="1"/>
  <c r="U58" i="1" a="1"/>
  <c r="S58" i="1"/>
  <c r="P58" i="1" a="1"/>
  <c r="P58" i="1" s="1"/>
  <c r="L58" i="1"/>
  <c r="BD57" i="1" a="1"/>
  <c r="BD57" i="1" s="1"/>
  <c r="BC57" i="1"/>
  <c r="BC57" i="1" a="1"/>
  <c r="AY57" i="1" a="1"/>
  <c r="AY57" i="1" s="1"/>
  <c r="AX57" i="1" a="1"/>
  <c r="AX57" i="1" s="1"/>
  <c r="AT57" i="1" a="1"/>
  <c r="AT57" i="1" s="1"/>
  <c r="AS57" i="1"/>
  <c r="AS57" i="1" a="1"/>
  <c r="AO57" i="1" a="1"/>
  <c r="AO57" i="1" s="1"/>
  <c r="AN57" i="1" a="1"/>
  <c r="AN57" i="1" s="1"/>
  <c r="AJ57" i="1" a="1"/>
  <c r="AJ57" i="1" s="1"/>
  <c r="AI57" i="1"/>
  <c r="AI57" i="1" a="1"/>
  <c r="AE57" i="1" a="1"/>
  <c r="AE57" i="1" s="1"/>
  <c r="AD57" i="1" a="1"/>
  <c r="AD57" i="1" s="1"/>
  <c r="Z57" i="1" a="1"/>
  <c r="Z57" i="1" s="1"/>
  <c r="Y57" i="1"/>
  <c r="Y57" i="1" a="1"/>
  <c r="U57" i="1" a="1"/>
  <c r="U57" i="1" s="1"/>
  <c r="T57" i="1" s="1" a="1"/>
  <c r="T57" i="1" s="1"/>
  <c r="S57" i="1"/>
  <c r="P57" i="1" a="1"/>
  <c r="P57" i="1" s="1"/>
  <c r="L57" i="1"/>
  <c r="BD56" i="1"/>
  <c r="BD56" i="1" a="1"/>
  <c r="BC56" i="1" a="1"/>
  <c r="BC56" i="1" s="1"/>
  <c r="AY56" i="1"/>
  <c r="AY56" i="1" a="1"/>
  <c r="AX56" i="1" a="1"/>
  <c r="AX56" i="1" s="1"/>
  <c r="AT56" i="1"/>
  <c r="AT56" i="1" a="1"/>
  <c r="AS56" i="1" a="1"/>
  <c r="AS56" i="1" s="1"/>
  <c r="AO56" i="1"/>
  <c r="AO56" i="1" a="1"/>
  <c r="AN56" i="1" a="1"/>
  <c r="AN56" i="1" s="1"/>
  <c r="AJ56" i="1"/>
  <c r="AJ56" i="1" a="1"/>
  <c r="AI56" i="1" a="1"/>
  <c r="AI56" i="1" s="1"/>
  <c r="AE56" i="1"/>
  <c r="AE56" i="1" a="1"/>
  <c r="AD56" i="1" a="1"/>
  <c r="AD56" i="1" s="1"/>
  <c r="Z56" i="1"/>
  <c r="Z56" i="1" a="1"/>
  <c r="Y56" i="1" a="1"/>
  <c r="Y56" i="1" s="1"/>
  <c r="U56" i="1"/>
  <c r="T56" i="1" s="1" a="1"/>
  <c r="T56" i="1" s="1"/>
  <c r="U56" i="1" a="1"/>
  <c r="S56" i="1"/>
  <c r="P56" i="1" a="1"/>
  <c r="P56" i="1" s="1"/>
  <c r="L56" i="1"/>
  <c r="BD55" i="1" a="1"/>
  <c r="BD55" i="1" s="1"/>
  <c r="BC55" i="1"/>
  <c r="BC55" i="1" a="1"/>
  <c r="AY55" i="1" a="1"/>
  <c r="AY55" i="1" s="1"/>
  <c r="AX55" i="1"/>
  <c r="AX55" i="1" a="1"/>
  <c r="AT55" i="1" a="1"/>
  <c r="AT55" i="1" s="1"/>
  <c r="AS55" i="1"/>
  <c r="AS55" i="1" a="1"/>
  <c r="AO55" i="1" a="1"/>
  <c r="AO55" i="1" s="1"/>
  <c r="AN55" i="1"/>
  <c r="AN55" i="1" a="1"/>
  <c r="AJ55" i="1" a="1"/>
  <c r="AJ55" i="1" s="1"/>
  <c r="AI55" i="1"/>
  <c r="AI55" i="1" a="1"/>
  <c r="AE55" i="1" a="1"/>
  <c r="AE55" i="1" s="1"/>
  <c r="AD55" i="1"/>
  <c r="AD55" i="1" a="1"/>
  <c r="Z55" i="1" a="1"/>
  <c r="Z55" i="1" s="1"/>
  <c r="Y55" i="1"/>
  <c r="Y55" i="1" a="1"/>
  <c r="U55" i="1" a="1"/>
  <c r="U55" i="1" s="1"/>
  <c r="T55" i="1" s="1" a="1"/>
  <c r="T55" i="1" s="1"/>
  <c r="S55" i="1"/>
  <c r="P55" i="1" a="1"/>
  <c r="P55" i="1" s="1"/>
  <c r="M55" i="1" s="1" a="1"/>
  <c r="M55" i="1" s="1"/>
  <c r="L55" i="1"/>
  <c r="BD54" i="1"/>
  <c r="BD54" i="1" a="1"/>
  <c r="BC54" i="1" a="1"/>
  <c r="BC54" i="1" s="1"/>
  <c r="AY54" i="1"/>
  <c r="AY54" i="1" a="1"/>
  <c r="AX54" i="1" a="1"/>
  <c r="AX54" i="1" s="1"/>
  <c r="AT54" i="1"/>
  <c r="AT54" i="1" a="1"/>
  <c r="AS54" i="1" a="1"/>
  <c r="AS54" i="1" s="1"/>
  <c r="AO54" i="1"/>
  <c r="AO54" i="1" a="1"/>
  <c r="AN54" i="1" a="1"/>
  <c r="AN54" i="1" s="1"/>
  <c r="AJ54" i="1"/>
  <c r="AJ54" i="1" a="1"/>
  <c r="AI54" i="1" a="1"/>
  <c r="AI54" i="1" s="1"/>
  <c r="AE54" i="1"/>
  <c r="AE54" i="1" a="1"/>
  <c r="AD54" i="1" a="1"/>
  <c r="AD54" i="1" s="1"/>
  <c r="Z54" i="1"/>
  <c r="Z54" i="1" a="1"/>
  <c r="Y54" i="1" a="1"/>
  <c r="Y54" i="1" s="1"/>
  <c r="U54" i="1"/>
  <c r="T54" i="1" s="1" a="1"/>
  <c r="T54" i="1" s="1"/>
  <c r="U54" i="1" a="1"/>
  <c r="S54" i="1"/>
  <c r="P54" i="1" a="1"/>
  <c r="P54" i="1" s="1"/>
  <c r="L54" i="1"/>
  <c r="BD53" i="1" a="1"/>
  <c r="BD53" i="1" s="1"/>
  <c r="BC53" i="1"/>
  <c r="BC53" i="1" a="1"/>
  <c r="AY53" i="1"/>
  <c r="AY53" i="1" a="1"/>
  <c r="AX53" i="1"/>
  <c r="AX53" i="1" a="1"/>
  <c r="AT53" i="1" a="1"/>
  <c r="AT53" i="1" s="1"/>
  <c r="AS53" i="1"/>
  <c r="AS53" i="1" a="1"/>
  <c r="AO53" i="1"/>
  <c r="AO53" i="1" a="1"/>
  <c r="AN53" i="1"/>
  <c r="AN53" i="1" a="1"/>
  <c r="AJ53" i="1" a="1"/>
  <c r="AJ53" i="1" s="1"/>
  <c r="AI53" i="1"/>
  <c r="AI53" i="1" a="1"/>
  <c r="AE53" i="1"/>
  <c r="AE53" i="1" a="1"/>
  <c r="AD53" i="1"/>
  <c r="AD53" i="1" a="1"/>
  <c r="Z53" i="1" a="1"/>
  <c r="Z53" i="1" s="1"/>
  <c r="Y53" i="1"/>
  <c r="M53" i="1" s="1" a="1"/>
  <c r="M53" i="1" s="1"/>
  <c r="Y53" i="1" a="1"/>
  <c r="U53" i="1"/>
  <c r="T53" i="1" s="1" a="1"/>
  <c r="U53" i="1" a="1"/>
  <c r="T53" i="1"/>
  <c r="S53" i="1"/>
  <c r="P53" i="1" a="1"/>
  <c r="P53" i="1" s="1"/>
  <c r="L53" i="1"/>
  <c r="BD52" i="1"/>
  <c r="BD52" i="1" a="1"/>
  <c r="BC52" i="1" a="1"/>
  <c r="BC52" i="1" s="1"/>
  <c r="AY52" i="1"/>
  <c r="AY52" i="1" a="1"/>
  <c r="AX52" i="1" a="1"/>
  <c r="AX52" i="1" s="1"/>
  <c r="AT52" i="1"/>
  <c r="AT52" i="1" a="1"/>
  <c r="AS52" i="1" a="1"/>
  <c r="AS52" i="1" s="1"/>
  <c r="AO52" i="1"/>
  <c r="AO52" i="1" a="1"/>
  <c r="AN52" i="1" a="1"/>
  <c r="AN52" i="1" s="1"/>
  <c r="AJ52" i="1"/>
  <c r="AJ52" i="1" a="1"/>
  <c r="AI52" i="1" a="1"/>
  <c r="AI52" i="1" s="1"/>
  <c r="AE52" i="1"/>
  <c r="AE52" i="1" a="1"/>
  <c r="AD52" i="1" a="1"/>
  <c r="AD52" i="1" s="1"/>
  <c r="Z52" i="1"/>
  <c r="Z52" i="1" a="1"/>
  <c r="Y52" i="1" a="1"/>
  <c r="Y52" i="1" s="1"/>
  <c r="U52" i="1"/>
  <c r="T52" i="1" s="1" a="1"/>
  <c r="T52" i="1" s="1"/>
  <c r="U52" i="1" a="1"/>
  <c r="S52" i="1"/>
  <c r="P52" i="1" a="1"/>
  <c r="P52" i="1" s="1"/>
  <c r="L52" i="1"/>
  <c r="BD51" i="1"/>
  <c r="BD51" i="1" a="1"/>
  <c r="BC51" i="1"/>
  <c r="BC51" i="1" a="1"/>
  <c r="AY51" i="1" a="1"/>
  <c r="AY51" i="1" s="1"/>
  <c r="AX51" i="1"/>
  <c r="AX51" i="1" a="1"/>
  <c r="AT51" i="1"/>
  <c r="AT51" i="1" a="1"/>
  <c r="AS51" i="1"/>
  <c r="AS51" i="1" a="1"/>
  <c r="AO51" i="1" a="1"/>
  <c r="AO51" i="1" s="1"/>
  <c r="AN51" i="1"/>
  <c r="AN51" i="1" a="1"/>
  <c r="AJ51" i="1"/>
  <c r="AJ51" i="1" a="1"/>
  <c r="AI51" i="1"/>
  <c r="AI51" i="1" a="1"/>
  <c r="AE51" i="1" a="1"/>
  <c r="AE51" i="1" s="1"/>
  <c r="AD51" i="1"/>
  <c r="AD51" i="1" a="1"/>
  <c r="Z51" i="1"/>
  <c r="Z51" i="1" a="1"/>
  <c r="Y51" i="1"/>
  <c r="Y51" i="1" a="1"/>
  <c r="U51" i="1" a="1"/>
  <c r="U51" i="1" s="1"/>
  <c r="T51" i="1" s="1" a="1"/>
  <c r="T51" i="1" s="1"/>
  <c r="S51" i="1"/>
  <c r="P51" i="1" a="1"/>
  <c r="P51" i="1" s="1"/>
  <c r="M51" i="1" s="1" a="1"/>
  <c r="M51" i="1" s="1"/>
  <c r="L51" i="1"/>
  <c r="BD50" i="1"/>
  <c r="BD50" i="1" a="1"/>
  <c r="BC50" i="1" a="1"/>
  <c r="BC50" i="1" s="1"/>
  <c r="AY50" i="1"/>
  <c r="AY50" i="1" a="1"/>
  <c r="AX50" i="1"/>
  <c r="AX50" i="1" a="1"/>
  <c r="AT50" i="1"/>
  <c r="AT50" i="1" a="1"/>
  <c r="AS50" i="1" a="1"/>
  <c r="AS50" i="1" s="1"/>
  <c r="AJ50" i="1"/>
  <c r="AJ50" i="1" a="1"/>
  <c r="AI50" i="1"/>
  <c r="AI50" i="1" a="1"/>
  <c r="AE50" i="1"/>
  <c r="AE50" i="1" a="1"/>
  <c r="AD50" i="1" a="1"/>
  <c r="AD50" i="1" s="1"/>
  <c r="Z50" i="1"/>
  <c r="Z50" i="1" a="1"/>
  <c r="Y50" i="1"/>
  <c r="Y50" i="1" a="1"/>
  <c r="U50" i="1"/>
  <c r="T50" i="1" s="1" a="1"/>
  <c r="T50" i="1" s="1"/>
  <c r="U50" i="1" a="1"/>
  <c r="S50" i="1"/>
  <c r="P50" i="1" a="1"/>
  <c r="P50" i="1" s="1"/>
  <c r="L50" i="1"/>
  <c r="BD49" i="1"/>
  <c r="BD49" i="1" a="1"/>
  <c r="BC49" i="1" a="1"/>
  <c r="BC49" i="1" s="1"/>
  <c r="AY49" i="1"/>
  <c r="AY49" i="1" a="1"/>
  <c r="AX49" i="1" a="1"/>
  <c r="AX49" i="1" s="1"/>
  <c r="AT49" i="1"/>
  <c r="AT49" i="1" a="1"/>
  <c r="AS49" i="1" a="1"/>
  <c r="AS49" i="1" s="1"/>
  <c r="AO49" i="1"/>
  <c r="AO49" i="1" a="1"/>
  <c r="AN49" i="1" a="1"/>
  <c r="AN49" i="1" s="1"/>
  <c r="AJ49" i="1"/>
  <c r="AJ49" i="1" a="1"/>
  <c r="AI49" i="1" a="1"/>
  <c r="AI49" i="1" s="1"/>
  <c r="AE49" i="1"/>
  <c r="AE49" i="1" a="1"/>
  <c r="AD49" i="1" a="1"/>
  <c r="AD49" i="1" s="1"/>
  <c r="Z49" i="1"/>
  <c r="Z49" i="1" a="1"/>
  <c r="Y49" i="1" a="1"/>
  <c r="Y49" i="1" s="1"/>
  <c r="U49" i="1"/>
  <c r="T49" i="1" s="1" a="1"/>
  <c r="T49" i="1" s="1"/>
  <c r="U49" i="1" a="1"/>
  <c r="S49" i="1"/>
  <c r="P49" i="1" a="1"/>
  <c r="P49" i="1" s="1"/>
  <c r="L49" i="1"/>
  <c r="BD48" i="1"/>
  <c r="BD48" i="1" a="1"/>
  <c r="BC48" i="1" a="1"/>
  <c r="BC48" i="1" s="1"/>
  <c r="AY48" i="1"/>
  <c r="AY48" i="1" a="1"/>
  <c r="AX48" i="1"/>
  <c r="AX48" i="1" a="1"/>
  <c r="AT48" i="1"/>
  <c r="AT48" i="1" a="1"/>
  <c r="AS48" i="1" a="1"/>
  <c r="AS48" i="1" s="1"/>
  <c r="AO48" i="1"/>
  <c r="AO48" i="1" a="1"/>
  <c r="AN48" i="1" a="1"/>
  <c r="AN48" i="1" s="1"/>
  <c r="AJ48" i="1"/>
  <c r="AJ48" i="1" a="1"/>
  <c r="AI48" i="1" a="1"/>
  <c r="AI48" i="1" s="1"/>
  <c r="AE48" i="1"/>
  <c r="AE48" i="1" a="1"/>
  <c r="AD48" i="1" a="1"/>
  <c r="AD48" i="1" s="1"/>
  <c r="Z48" i="1"/>
  <c r="Z48" i="1" a="1"/>
  <c r="Y48" i="1" a="1"/>
  <c r="Y48" i="1" s="1"/>
  <c r="U48" i="1"/>
  <c r="T48" i="1" s="1" a="1"/>
  <c r="T48" i="1" s="1"/>
  <c r="U48" i="1" a="1"/>
  <c r="S48" i="1"/>
  <c r="P48" i="1" a="1"/>
  <c r="P48" i="1" s="1"/>
  <c r="L48" i="1"/>
  <c r="BD47" i="1"/>
  <c r="BD47" i="1" a="1"/>
  <c r="BC47" i="1" a="1"/>
  <c r="BC47" i="1" s="1"/>
  <c r="AY47" i="1"/>
  <c r="AY47" i="1" a="1"/>
  <c r="AX47" i="1" a="1"/>
  <c r="AX47" i="1" s="1"/>
  <c r="AT47" i="1"/>
  <c r="AT47" i="1" a="1"/>
  <c r="AS47" i="1" a="1"/>
  <c r="AS47" i="1" s="1"/>
  <c r="AO47" i="1"/>
  <c r="AO47" i="1" a="1"/>
  <c r="AN47" i="1" a="1"/>
  <c r="AN47" i="1" s="1"/>
  <c r="AJ47" i="1"/>
  <c r="AJ47" i="1" a="1"/>
  <c r="AI47" i="1" a="1"/>
  <c r="AI47" i="1" s="1"/>
  <c r="AE47" i="1"/>
  <c r="AE47" i="1" a="1"/>
  <c r="AD47" i="1" a="1"/>
  <c r="AD47" i="1" s="1"/>
  <c r="Z47" i="1"/>
  <c r="Z47" i="1" a="1"/>
  <c r="Y47" i="1" a="1"/>
  <c r="Y47" i="1" s="1"/>
  <c r="U47" i="1"/>
  <c r="T47" i="1" s="1" a="1"/>
  <c r="T47" i="1" s="1"/>
  <c r="U47" i="1" a="1"/>
  <c r="S47" i="1"/>
  <c r="P47" i="1" a="1"/>
  <c r="P47" i="1" s="1"/>
  <c r="L47" i="1"/>
  <c r="BD46" i="1" a="1"/>
  <c r="BD46" i="1" s="1"/>
  <c r="BC46" i="1"/>
  <c r="BC46" i="1" a="1"/>
  <c r="AY46" i="1" a="1"/>
  <c r="AY46" i="1" s="1"/>
  <c r="AX46" i="1"/>
  <c r="AX46" i="1" a="1"/>
  <c r="AT46" i="1" a="1"/>
  <c r="AT46" i="1" s="1"/>
  <c r="AS46" i="1"/>
  <c r="AS46" i="1" a="1"/>
  <c r="AO46" i="1" a="1"/>
  <c r="AO46" i="1" s="1"/>
  <c r="AN46" i="1"/>
  <c r="AN46" i="1" a="1"/>
  <c r="AJ46" i="1" a="1"/>
  <c r="AJ46" i="1" s="1"/>
  <c r="AI46" i="1"/>
  <c r="AI46" i="1" a="1"/>
  <c r="AE46" i="1" a="1"/>
  <c r="AE46" i="1" s="1"/>
  <c r="AD46" i="1"/>
  <c r="AD46" i="1" a="1"/>
  <c r="Z46" i="1" a="1"/>
  <c r="Z46" i="1" s="1"/>
  <c r="Y46" i="1"/>
  <c r="Y46" i="1" a="1"/>
  <c r="U46" i="1" a="1"/>
  <c r="U46" i="1" s="1"/>
  <c r="T46" i="1" s="1" a="1"/>
  <c r="T46" i="1" s="1"/>
  <c r="S46" i="1"/>
  <c r="P46" i="1" a="1"/>
  <c r="P46" i="1" s="1"/>
  <c r="L46" i="1"/>
  <c r="BD45" i="1"/>
  <c r="BD45" i="1" a="1"/>
  <c r="BC45" i="1" a="1"/>
  <c r="BC45" i="1" s="1"/>
  <c r="AY45" i="1"/>
  <c r="AY45" i="1" a="1"/>
  <c r="AX45" i="1" a="1"/>
  <c r="AX45" i="1" s="1"/>
  <c r="AT45" i="1"/>
  <c r="AT45" i="1" a="1"/>
  <c r="AS45" i="1" a="1"/>
  <c r="AS45" i="1" s="1"/>
  <c r="AO45" i="1"/>
  <c r="AO45" i="1" a="1"/>
  <c r="AN45" i="1" a="1"/>
  <c r="AN45" i="1" s="1"/>
  <c r="AJ45" i="1"/>
  <c r="AJ45" i="1" a="1"/>
  <c r="AI45" i="1" a="1"/>
  <c r="AI45" i="1" s="1"/>
  <c r="AE45" i="1"/>
  <c r="AE45" i="1" a="1"/>
  <c r="AD45" i="1" a="1"/>
  <c r="AD45" i="1" s="1"/>
  <c r="Z45" i="1"/>
  <c r="Z45" i="1" a="1"/>
  <c r="Y45" i="1" a="1"/>
  <c r="Y45" i="1" s="1"/>
  <c r="U45" i="1"/>
  <c r="T45" i="1" s="1" a="1"/>
  <c r="T45" i="1" s="1"/>
  <c r="U45" i="1" a="1"/>
  <c r="S45" i="1"/>
  <c r="P45" i="1" a="1"/>
  <c r="P45" i="1" s="1"/>
  <c r="L45" i="1"/>
  <c r="BD44" i="1"/>
  <c r="BD44" i="1" a="1"/>
  <c r="BC44" i="1" a="1"/>
  <c r="BC44" i="1" s="1"/>
  <c r="AY44" i="1"/>
  <c r="AY44" i="1" a="1"/>
  <c r="AX44" i="1"/>
  <c r="AX44" i="1" a="1"/>
  <c r="AT44" i="1"/>
  <c r="AT44" i="1" a="1"/>
  <c r="AS44" i="1" a="1"/>
  <c r="AS44" i="1" s="1"/>
  <c r="AO44" i="1"/>
  <c r="AO44" i="1" a="1"/>
  <c r="AN44" i="1"/>
  <c r="AN44" i="1" a="1"/>
  <c r="AJ44" i="1"/>
  <c r="AJ44" i="1" a="1"/>
  <c r="AI44" i="1" a="1"/>
  <c r="AI44" i="1" s="1"/>
  <c r="AE44" i="1"/>
  <c r="AE44" i="1" a="1"/>
  <c r="AD44" i="1" a="1"/>
  <c r="AD44" i="1" s="1"/>
  <c r="Z44" i="1"/>
  <c r="Z44" i="1" a="1"/>
  <c r="Y44" i="1" a="1"/>
  <c r="Y44" i="1" s="1"/>
  <c r="U44" i="1"/>
  <c r="T44" i="1" s="1" a="1"/>
  <c r="T44" i="1" s="1"/>
  <c r="U44" i="1" a="1"/>
  <c r="S44" i="1"/>
  <c r="P44" i="1" a="1"/>
  <c r="P44" i="1" s="1"/>
  <c r="L44" i="1"/>
  <c r="BD43" i="1" a="1"/>
  <c r="BD43" i="1" s="1"/>
  <c r="BC43" i="1"/>
  <c r="BC43" i="1" a="1"/>
  <c r="AY43" i="1" a="1"/>
  <c r="AY43" i="1" s="1"/>
  <c r="AX43" i="1"/>
  <c r="AX43" i="1" a="1"/>
  <c r="AT43" i="1" a="1"/>
  <c r="AT43" i="1" s="1"/>
  <c r="AS43" i="1"/>
  <c r="AS43" i="1" a="1"/>
  <c r="AO43" i="1" a="1"/>
  <c r="AO43" i="1" s="1"/>
  <c r="AN43" i="1"/>
  <c r="AN43" i="1" a="1"/>
  <c r="AJ43" i="1" a="1"/>
  <c r="AJ43" i="1" s="1"/>
  <c r="AI43" i="1"/>
  <c r="AI43" i="1" a="1"/>
  <c r="AE43" i="1" a="1"/>
  <c r="AE43" i="1" s="1"/>
  <c r="AD43" i="1"/>
  <c r="AD43" i="1" a="1"/>
  <c r="Z43" i="1" a="1"/>
  <c r="Z43" i="1" s="1"/>
  <c r="Y43" i="1"/>
  <c r="Y43" i="1" a="1"/>
  <c r="U43" i="1" a="1"/>
  <c r="U43" i="1" s="1"/>
  <c r="T43" i="1" s="1" a="1"/>
  <c r="T43" i="1" s="1"/>
  <c r="S43" i="1"/>
  <c r="P43" i="1" a="1"/>
  <c r="P43" i="1" s="1"/>
  <c r="M43" i="1" s="1" a="1"/>
  <c r="M43" i="1" s="1"/>
  <c r="L43" i="1"/>
  <c r="F43" i="1"/>
  <c r="BD42" i="1" a="1"/>
  <c r="BD42" i="1" s="1"/>
  <c r="BC42" i="1" a="1"/>
  <c r="BC42" i="1" s="1"/>
  <c r="AY42" i="1" a="1"/>
  <c r="AY42" i="1" s="1"/>
  <c r="AX42" i="1" a="1"/>
  <c r="AX42" i="1" s="1"/>
  <c r="AT42" i="1" a="1"/>
  <c r="AT42" i="1" s="1"/>
  <c r="AS42" i="1" a="1"/>
  <c r="AS42" i="1" s="1"/>
  <c r="AO42" i="1" a="1"/>
  <c r="AO42" i="1" s="1"/>
  <c r="AN42" i="1" a="1"/>
  <c r="AN42" i="1" s="1"/>
  <c r="AJ42" i="1" a="1"/>
  <c r="AJ42" i="1" s="1"/>
  <c r="AI42" i="1" a="1"/>
  <c r="AI42" i="1" s="1"/>
  <c r="AE42" i="1" a="1"/>
  <c r="AE42" i="1" s="1"/>
  <c r="AD42" i="1" a="1"/>
  <c r="AD42" i="1" s="1"/>
  <c r="Z42" i="1" a="1"/>
  <c r="Z42" i="1" s="1"/>
  <c r="Y42" i="1" a="1"/>
  <c r="Y42" i="1" s="1"/>
  <c r="U42" i="1" a="1"/>
  <c r="U42" i="1" s="1"/>
  <c r="T42" i="1" a="1"/>
  <c r="T42" i="1" s="1"/>
  <c r="S42" i="1"/>
  <c r="P42" i="1" a="1"/>
  <c r="P42" i="1" s="1"/>
  <c r="M42" i="1" s="1" a="1"/>
  <c r="M42" i="1" s="1"/>
  <c r="L42" i="1"/>
  <c r="BD41" i="1" a="1"/>
  <c r="BD41" i="1" s="1"/>
  <c r="BC41" i="1" a="1"/>
  <c r="BC41" i="1" s="1"/>
  <c r="AY41" i="1" a="1"/>
  <c r="AY41" i="1" s="1"/>
  <c r="AX41" i="1" a="1"/>
  <c r="AX41" i="1" s="1"/>
  <c r="AT41" i="1" a="1"/>
  <c r="AT41" i="1" s="1"/>
  <c r="AS41" i="1" a="1"/>
  <c r="AS41" i="1" s="1"/>
  <c r="AO41" i="1" a="1"/>
  <c r="AO41" i="1" s="1"/>
  <c r="AN41" i="1" a="1"/>
  <c r="AN41" i="1" s="1"/>
  <c r="AJ41" i="1" a="1"/>
  <c r="AJ41" i="1" s="1"/>
  <c r="AI41" i="1" a="1"/>
  <c r="AI41" i="1" s="1"/>
  <c r="AE41" i="1" a="1"/>
  <c r="AE41" i="1" s="1"/>
  <c r="AD41" i="1" a="1"/>
  <c r="AD41" i="1" s="1"/>
  <c r="Z41" i="1" a="1"/>
  <c r="Z41" i="1" s="1"/>
  <c r="Y41" i="1" a="1"/>
  <c r="Y41" i="1" s="1"/>
  <c r="U41" i="1" a="1"/>
  <c r="U41" i="1" s="1"/>
  <c r="T41" i="1" s="1" a="1"/>
  <c r="T41" i="1" s="1"/>
  <c r="S41" i="1"/>
  <c r="P41" i="1"/>
  <c r="P41" i="1" a="1"/>
  <c r="L41" i="1"/>
  <c r="BD40" i="1" a="1"/>
  <c r="BD40" i="1" s="1"/>
  <c r="BC40" i="1" a="1"/>
  <c r="BC40" i="1" s="1"/>
  <c r="AY40" i="1" a="1"/>
  <c r="AY40" i="1" s="1"/>
  <c r="AX40" i="1" a="1"/>
  <c r="AX40" i="1" s="1"/>
  <c r="AT40" i="1" a="1"/>
  <c r="AT40" i="1" s="1"/>
  <c r="AS40" i="1" a="1"/>
  <c r="AS40" i="1" s="1"/>
  <c r="AO40" i="1" a="1"/>
  <c r="AO40" i="1" s="1"/>
  <c r="AN40" i="1" a="1"/>
  <c r="AN40" i="1" s="1"/>
  <c r="AJ40" i="1" a="1"/>
  <c r="AJ40" i="1" s="1"/>
  <c r="AI40" i="1" a="1"/>
  <c r="AI40" i="1" s="1"/>
  <c r="AE40" i="1" a="1"/>
  <c r="AE40" i="1" s="1"/>
  <c r="AD40" i="1" a="1"/>
  <c r="AD40" i="1" s="1"/>
  <c r="Z40" i="1" a="1"/>
  <c r="Z40" i="1" s="1"/>
  <c r="Y40" i="1" a="1"/>
  <c r="Y40" i="1" s="1"/>
  <c r="U40" i="1" a="1"/>
  <c r="U40" i="1" s="1"/>
  <c r="T40" i="1" a="1"/>
  <c r="T40" i="1" s="1"/>
  <c r="S40" i="1"/>
  <c r="P40" i="1"/>
  <c r="P40" i="1" a="1"/>
  <c r="L40" i="1"/>
  <c r="BD39" i="1" a="1"/>
  <c r="BD39" i="1" s="1"/>
  <c r="BC39" i="1" a="1"/>
  <c r="BC39" i="1" s="1"/>
  <c r="AY39" i="1" a="1"/>
  <c r="AY39" i="1" s="1"/>
  <c r="AX39" i="1" a="1"/>
  <c r="AX39" i="1" s="1"/>
  <c r="AT39" i="1" a="1"/>
  <c r="AT39" i="1" s="1"/>
  <c r="AS39" i="1" a="1"/>
  <c r="AS39" i="1" s="1"/>
  <c r="AO39" i="1" a="1"/>
  <c r="AO39" i="1" s="1"/>
  <c r="AN39" i="1" a="1"/>
  <c r="AN39" i="1" s="1"/>
  <c r="AJ39" i="1" a="1"/>
  <c r="AJ39" i="1" s="1"/>
  <c r="AI39" i="1" a="1"/>
  <c r="AI39" i="1" s="1"/>
  <c r="AE39" i="1" a="1"/>
  <c r="AE39" i="1" s="1"/>
  <c r="AD39" i="1" a="1"/>
  <c r="AD39" i="1" s="1"/>
  <c r="Z39" i="1" a="1"/>
  <c r="Z39" i="1" s="1"/>
  <c r="Y39" i="1" a="1"/>
  <c r="Y39" i="1" s="1"/>
  <c r="U39" i="1" a="1"/>
  <c r="U39" i="1" s="1"/>
  <c r="T39" i="1" s="1" a="1"/>
  <c r="T39" i="1" s="1"/>
  <c r="S39" i="1"/>
  <c r="P39" i="1"/>
  <c r="P39" i="1" a="1"/>
  <c r="L39" i="1"/>
  <c r="BD38" i="1" a="1"/>
  <c r="BD38" i="1" s="1"/>
  <c r="BC38" i="1" a="1"/>
  <c r="BC38" i="1" s="1"/>
  <c r="AX38" i="1" a="1"/>
  <c r="AX38" i="1" s="1"/>
  <c r="AT38" i="1" a="1"/>
  <c r="AT38" i="1" s="1"/>
  <c r="AS38" i="1" a="1"/>
  <c r="AS38" i="1" s="1"/>
  <c r="AO38" i="1" a="1"/>
  <c r="AO38" i="1" s="1"/>
  <c r="AN38" i="1" a="1"/>
  <c r="AN38" i="1" s="1"/>
  <c r="AJ38" i="1" a="1"/>
  <c r="AJ38" i="1" s="1"/>
  <c r="AI38" i="1" a="1"/>
  <c r="AI38" i="1" s="1"/>
  <c r="AE38" i="1" a="1"/>
  <c r="AE38" i="1" s="1"/>
  <c r="AD38" i="1" a="1"/>
  <c r="AD38" i="1" s="1"/>
  <c r="Z38" i="1" a="1"/>
  <c r="Z38" i="1" s="1"/>
  <c r="Y38" i="1" a="1"/>
  <c r="Y38" i="1" s="1"/>
  <c r="U38" i="1" a="1"/>
  <c r="U38" i="1" s="1"/>
  <c r="T38" i="1" s="1" a="1"/>
  <c r="T38" i="1" s="1"/>
  <c r="S38" i="1"/>
  <c r="P38" i="1" a="1"/>
  <c r="P38" i="1" s="1"/>
  <c r="L38" i="1"/>
  <c r="BD37" i="1" a="1"/>
  <c r="BD37" i="1" s="1"/>
  <c r="BC37" i="1" a="1"/>
  <c r="BC37" i="1" s="1"/>
  <c r="AY37" i="1" a="1"/>
  <c r="AY37" i="1" s="1"/>
  <c r="AX37" i="1" a="1"/>
  <c r="AX37" i="1" s="1"/>
  <c r="AT37" i="1" a="1"/>
  <c r="AT37" i="1" s="1"/>
  <c r="AS37" i="1" a="1"/>
  <c r="AS37" i="1" s="1"/>
  <c r="AO37" i="1" a="1"/>
  <c r="AO37" i="1" s="1"/>
  <c r="AN37" i="1" a="1"/>
  <c r="AN37" i="1" s="1"/>
  <c r="AJ37" i="1" a="1"/>
  <c r="AJ37" i="1" s="1"/>
  <c r="AI37" i="1" a="1"/>
  <c r="AI37" i="1" s="1"/>
  <c r="AE37" i="1" a="1"/>
  <c r="AE37" i="1" s="1"/>
  <c r="AD37" i="1" a="1"/>
  <c r="AD37" i="1" s="1"/>
  <c r="Z37" i="1" a="1"/>
  <c r="Z37" i="1" s="1"/>
  <c r="Y37" i="1" a="1"/>
  <c r="Y37" i="1" s="1"/>
  <c r="U37" i="1" a="1"/>
  <c r="U37" i="1" s="1"/>
  <c r="T37" i="1" a="1"/>
  <c r="T37" i="1" s="1"/>
  <c r="S37" i="1"/>
  <c r="P37" i="1" a="1"/>
  <c r="P37" i="1" s="1"/>
  <c r="M37" i="1" s="1" a="1"/>
  <c r="M37" i="1" s="1"/>
  <c r="L37" i="1"/>
  <c r="BD36" i="1" a="1"/>
  <c r="BD36" i="1" s="1"/>
  <c r="BC36" i="1" a="1"/>
  <c r="BC36" i="1" s="1"/>
  <c r="AY36" i="1" a="1"/>
  <c r="AY36" i="1" s="1"/>
  <c r="AX36" i="1" a="1"/>
  <c r="AX36" i="1" s="1"/>
  <c r="AT36" i="1" a="1"/>
  <c r="AT36" i="1" s="1"/>
  <c r="AS36" i="1" a="1"/>
  <c r="AS36" i="1" s="1"/>
  <c r="AO36" i="1" a="1"/>
  <c r="AO36" i="1" s="1"/>
  <c r="AN36" i="1"/>
  <c r="AN36" i="1" a="1"/>
  <c r="AJ36" i="1" a="1"/>
  <c r="AJ36" i="1" s="1"/>
  <c r="AI36" i="1" a="1"/>
  <c r="AI36" i="1" s="1"/>
  <c r="AE36" i="1" a="1"/>
  <c r="AE36" i="1" s="1"/>
  <c r="AD36" i="1" a="1"/>
  <c r="AD36" i="1" s="1"/>
  <c r="Z36" i="1" a="1"/>
  <c r="Z36" i="1" s="1"/>
  <c r="Y36" i="1" a="1"/>
  <c r="Y36" i="1" s="1"/>
  <c r="U36" i="1" a="1"/>
  <c r="U36" i="1" s="1"/>
  <c r="T36" i="1" s="1" a="1"/>
  <c r="T36" i="1" s="1"/>
  <c r="S36" i="1"/>
  <c r="P36" i="1" a="1"/>
  <c r="P36" i="1" s="1"/>
  <c r="L36" i="1"/>
  <c r="BD35" i="1" a="1"/>
  <c r="BD35" i="1" s="1"/>
  <c r="BC35" i="1" a="1"/>
  <c r="BC35" i="1" s="1"/>
  <c r="AY35" i="1" a="1"/>
  <c r="AY35" i="1" s="1"/>
  <c r="AX35" i="1" a="1"/>
  <c r="AX35" i="1" s="1"/>
  <c r="AT35" i="1"/>
  <c r="AT35" i="1" a="1"/>
  <c r="AS35" i="1" a="1"/>
  <c r="AS35" i="1" s="1"/>
  <c r="AO35" i="1" a="1"/>
  <c r="AO35" i="1" s="1"/>
  <c r="AN35" i="1" a="1"/>
  <c r="AN35" i="1" s="1"/>
  <c r="AJ35" i="1" a="1"/>
  <c r="AJ35" i="1" s="1"/>
  <c r="AI35" i="1" a="1"/>
  <c r="AI35" i="1" s="1"/>
  <c r="AE35" i="1" a="1"/>
  <c r="AE35" i="1" s="1"/>
  <c r="AD35" i="1" a="1"/>
  <c r="AD35" i="1" s="1"/>
  <c r="Z35" i="1" a="1"/>
  <c r="Z35" i="1" s="1"/>
  <c r="Y35" i="1" a="1"/>
  <c r="Y35" i="1" s="1"/>
  <c r="U35" i="1" a="1"/>
  <c r="U35" i="1" s="1"/>
  <c r="T35" i="1" s="1" a="1"/>
  <c r="T35" i="1" s="1"/>
  <c r="S35" i="1"/>
  <c r="P35" i="1" a="1"/>
  <c r="P35" i="1" s="1"/>
  <c r="M35" i="1" s="1" a="1"/>
  <c r="M35" i="1" s="1"/>
  <c r="L35" i="1"/>
  <c r="BD34" i="1" a="1"/>
  <c r="BD34" i="1" s="1"/>
  <c r="BC34" i="1" a="1"/>
  <c r="BC34" i="1" s="1"/>
  <c r="AY34" i="1" a="1"/>
  <c r="AY34" i="1" s="1"/>
  <c r="AX34" i="1"/>
  <c r="AX34" i="1" a="1"/>
  <c r="AT34" i="1" a="1"/>
  <c r="AT34" i="1" s="1"/>
  <c r="AS34" i="1"/>
  <c r="AS34" i="1" a="1"/>
  <c r="AO34" i="1" a="1"/>
  <c r="AO34" i="1" s="1"/>
  <c r="AN34" i="1" a="1"/>
  <c r="AN34" i="1" s="1"/>
  <c r="AJ34" i="1" a="1"/>
  <c r="AJ34" i="1" s="1"/>
  <c r="AI34" i="1" a="1"/>
  <c r="AI34" i="1" s="1"/>
  <c r="AE34" i="1" a="1"/>
  <c r="AE34" i="1" s="1"/>
  <c r="AD34" i="1"/>
  <c r="AD34" i="1" a="1"/>
  <c r="Z34" i="1" a="1"/>
  <c r="Z34" i="1" s="1"/>
  <c r="Y34" i="1"/>
  <c r="Y34" i="1" a="1"/>
  <c r="U34" i="1"/>
  <c r="T34" i="1" s="1" a="1"/>
  <c r="T34" i="1" s="1"/>
  <c r="U34" i="1" a="1"/>
  <c r="S34" i="1"/>
  <c r="P34" i="1" a="1"/>
  <c r="P34" i="1" s="1"/>
  <c r="L34" i="1"/>
  <c r="BD33" i="1" a="1"/>
  <c r="BD33" i="1" s="1"/>
  <c r="BC33" i="1"/>
  <c r="BC33" i="1" a="1"/>
  <c r="AY33" i="1" a="1"/>
  <c r="AY33" i="1" s="1"/>
  <c r="AX33" i="1"/>
  <c r="AX33" i="1" a="1"/>
  <c r="AT33" i="1" a="1"/>
  <c r="AT33" i="1" s="1"/>
  <c r="AS33" i="1"/>
  <c r="AS33" i="1" a="1"/>
  <c r="AO33" i="1" a="1"/>
  <c r="AO33" i="1" s="1"/>
  <c r="AN33" i="1"/>
  <c r="AN33" i="1" a="1"/>
  <c r="AJ33" i="1" a="1"/>
  <c r="AJ33" i="1" s="1"/>
  <c r="AI33" i="1"/>
  <c r="AI33" i="1" a="1"/>
  <c r="AE33" i="1" a="1"/>
  <c r="AE33" i="1" s="1"/>
  <c r="AD33" i="1"/>
  <c r="AD33" i="1" a="1"/>
  <c r="Z33" i="1" a="1"/>
  <c r="Z33" i="1" s="1"/>
  <c r="Y33" i="1"/>
  <c r="Y33" i="1" a="1"/>
  <c r="U33" i="1" a="1"/>
  <c r="U33" i="1" s="1"/>
  <c r="T33" i="1" s="1" a="1"/>
  <c r="T33" i="1" s="1"/>
  <c r="S33" i="1"/>
  <c r="P33" i="1" a="1"/>
  <c r="P33" i="1" s="1"/>
  <c r="M33" i="1" s="1" a="1"/>
  <c r="M33" i="1" s="1"/>
  <c r="L33" i="1"/>
  <c r="F33" i="1"/>
  <c r="BD32" i="1" a="1"/>
  <c r="BD32" i="1" s="1"/>
  <c r="BC32" i="1" a="1"/>
  <c r="BC32" i="1" s="1"/>
  <c r="AY32" i="1" a="1"/>
  <c r="AY32" i="1" s="1"/>
  <c r="AX32" i="1" a="1"/>
  <c r="AX32" i="1" s="1"/>
  <c r="AT32" i="1" a="1"/>
  <c r="AT32" i="1" s="1"/>
  <c r="AS32" i="1" a="1"/>
  <c r="AS32" i="1" s="1"/>
  <c r="AO32" i="1" a="1"/>
  <c r="AO32" i="1" s="1"/>
  <c r="AN32" i="1" a="1"/>
  <c r="AN32" i="1" s="1"/>
  <c r="AJ32" i="1" a="1"/>
  <c r="AJ32" i="1" s="1"/>
  <c r="AI32" i="1" a="1"/>
  <c r="AI32" i="1" s="1"/>
  <c r="AE32" i="1" a="1"/>
  <c r="AE32" i="1" s="1"/>
  <c r="AD32" i="1" a="1"/>
  <c r="AD32" i="1" s="1"/>
  <c r="Z32" i="1" a="1"/>
  <c r="Z32" i="1" s="1"/>
  <c r="Y32" i="1" a="1"/>
  <c r="Y32" i="1" s="1"/>
  <c r="U32" i="1" a="1"/>
  <c r="U32" i="1" s="1"/>
  <c r="T32" i="1" s="1" a="1"/>
  <c r="T32" i="1" s="1"/>
  <c r="S32" i="1"/>
  <c r="P32" i="1"/>
  <c r="P32" i="1" a="1"/>
  <c r="L32" i="1"/>
  <c r="BD31" i="1" a="1"/>
  <c r="BD31" i="1" s="1"/>
  <c r="BC31" i="1" a="1"/>
  <c r="BC31" i="1" s="1"/>
  <c r="AY31" i="1" a="1"/>
  <c r="AY31" i="1" s="1"/>
  <c r="AX31" i="1" a="1"/>
  <c r="AX31" i="1" s="1"/>
  <c r="AT31" i="1" a="1"/>
  <c r="AT31" i="1" s="1"/>
  <c r="AS31" i="1" a="1"/>
  <c r="AS31" i="1" s="1"/>
  <c r="AO31" i="1" a="1"/>
  <c r="AO31" i="1" s="1"/>
  <c r="AN31" i="1" a="1"/>
  <c r="AN31" i="1" s="1"/>
  <c r="AJ31" i="1" a="1"/>
  <c r="AJ31" i="1" s="1"/>
  <c r="AI31" i="1" a="1"/>
  <c r="AI31" i="1" s="1"/>
  <c r="AE31" i="1" a="1"/>
  <c r="AE31" i="1" s="1"/>
  <c r="AD31" i="1" a="1"/>
  <c r="AD31" i="1" s="1"/>
  <c r="Z31" i="1" a="1"/>
  <c r="Z31" i="1" s="1"/>
  <c r="Y31" i="1" a="1"/>
  <c r="Y31" i="1" s="1"/>
  <c r="U31" i="1" a="1"/>
  <c r="U31" i="1" s="1"/>
  <c r="T31" i="1" s="1" a="1"/>
  <c r="T31" i="1" s="1"/>
  <c r="S31" i="1"/>
  <c r="P31" i="1"/>
  <c r="P31" i="1" a="1"/>
  <c r="L31" i="1"/>
  <c r="BD30" i="1" a="1"/>
  <c r="BD30" i="1" s="1"/>
  <c r="BC30" i="1" a="1"/>
  <c r="BC30" i="1" s="1"/>
  <c r="AY30" i="1" a="1"/>
  <c r="AY30" i="1" s="1"/>
  <c r="AX30" i="1" a="1"/>
  <c r="AX30" i="1" s="1"/>
  <c r="AT30" i="1" a="1"/>
  <c r="AT30" i="1" s="1"/>
  <c r="AS30" i="1" a="1"/>
  <c r="AS30" i="1" s="1"/>
  <c r="AO30" i="1" a="1"/>
  <c r="AO30" i="1" s="1"/>
  <c r="AN30" i="1" a="1"/>
  <c r="AN30" i="1" s="1"/>
  <c r="AJ30" i="1" a="1"/>
  <c r="AJ30" i="1" s="1"/>
  <c r="AI30" i="1" a="1"/>
  <c r="AI30" i="1" s="1"/>
  <c r="AE30" i="1" a="1"/>
  <c r="AE30" i="1" s="1"/>
  <c r="AD30" i="1" a="1"/>
  <c r="AD30" i="1" s="1"/>
  <c r="Z30" i="1" a="1"/>
  <c r="Z30" i="1" s="1"/>
  <c r="Y30" i="1" a="1"/>
  <c r="Y30" i="1" s="1"/>
  <c r="U30" i="1" a="1"/>
  <c r="U30" i="1" s="1"/>
  <c r="T30" i="1" s="1" a="1"/>
  <c r="T30" i="1" s="1"/>
  <c r="S30" i="1"/>
  <c r="P30" i="1" a="1"/>
  <c r="P30" i="1" s="1"/>
  <c r="L30" i="1"/>
  <c r="BD29" i="1" a="1"/>
  <c r="BD29" i="1" s="1"/>
  <c r="BC29" i="1" a="1"/>
  <c r="BC29" i="1" s="1"/>
  <c r="AY29" i="1" a="1"/>
  <c r="AY29" i="1" s="1"/>
  <c r="AX29" i="1" a="1"/>
  <c r="AX29" i="1" s="1"/>
  <c r="AT29" i="1" a="1"/>
  <c r="AT29" i="1" s="1"/>
  <c r="AS29" i="1" a="1"/>
  <c r="AS29" i="1" s="1"/>
  <c r="AO29" i="1" a="1"/>
  <c r="AO29" i="1" s="1"/>
  <c r="AN29" i="1" a="1"/>
  <c r="AN29" i="1" s="1"/>
  <c r="AJ29" i="1" a="1"/>
  <c r="AJ29" i="1" s="1"/>
  <c r="AI29" i="1" a="1"/>
  <c r="AI29" i="1" s="1"/>
  <c r="AE29" i="1" a="1"/>
  <c r="AE29" i="1" s="1"/>
  <c r="AD29" i="1" a="1"/>
  <c r="AD29" i="1" s="1"/>
  <c r="Z29" i="1" a="1"/>
  <c r="Z29" i="1" s="1"/>
  <c r="Y29" i="1" a="1"/>
  <c r="Y29" i="1" s="1"/>
  <c r="U29" i="1" a="1"/>
  <c r="U29" i="1" s="1"/>
  <c r="T29" i="1" s="1" a="1"/>
  <c r="T29" i="1" s="1"/>
  <c r="S29" i="1"/>
  <c r="P29" i="1"/>
  <c r="P29" i="1" a="1"/>
  <c r="L29" i="1"/>
  <c r="BD28" i="1" a="1"/>
  <c r="BD28" i="1" s="1"/>
  <c r="BC28" i="1" a="1"/>
  <c r="BC28" i="1" s="1"/>
  <c r="AY28" i="1" a="1"/>
  <c r="AY28" i="1" s="1"/>
  <c r="AX28" i="1" a="1"/>
  <c r="AX28" i="1" s="1"/>
  <c r="AT28" i="1" a="1"/>
  <c r="AT28" i="1" s="1"/>
  <c r="AS28" i="1" a="1"/>
  <c r="AS28" i="1" s="1"/>
  <c r="AO28" i="1" a="1"/>
  <c r="AO28" i="1" s="1"/>
  <c r="AN28" i="1" a="1"/>
  <c r="AN28" i="1" s="1"/>
  <c r="AJ28" i="1" a="1"/>
  <c r="AJ28" i="1" s="1"/>
  <c r="AI28" i="1" a="1"/>
  <c r="AI28" i="1" s="1"/>
  <c r="AE28" i="1" a="1"/>
  <c r="AE28" i="1" s="1"/>
  <c r="AD28" i="1" a="1"/>
  <c r="AD28" i="1" s="1"/>
  <c r="Z28" i="1" a="1"/>
  <c r="Z28" i="1" s="1"/>
  <c r="Y28" i="1" a="1"/>
  <c r="Y28" i="1" s="1"/>
  <c r="U28" i="1" a="1"/>
  <c r="U28" i="1" s="1"/>
  <c r="T28" i="1" s="1" a="1"/>
  <c r="T28" i="1" s="1"/>
  <c r="S28" i="1"/>
  <c r="P28" i="1" a="1"/>
  <c r="P28" i="1" s="1"/>
  <c r="L28" i="1"/>
  <c r="BD27" i="1" a="1"/>
  <c r="BD27" i="1" s="1"/>
  <c r="BC27" i="1" a="1"/>
  <c r="BC27" i="1" s="1"/>
  <c r="AY27" i="1" a="1"/>
  <c r="AY27" i="1" s="1"/>
  <c r="AX27" i="1" a="1"/>
  <c r="AX27" i="1" s="1"/>
  <c r="AT27" i="1" a="1"/>
  <c r="AT27" i="1" s="1"/>
  <c r="AS27" i="1" a="1"/>
  <c r="AS27" i="1" s="1"/>
  <c r="AO27" i="1" a="1"/>
  <c r="AO27" i="1" s="1"/>
  <c r="AN27" i="1" a="1"/>
  <c r="AN27" i="1" s="1"/>
  <c r="AJ27" i="1" a="1"/>
  <c r="AJ27" i="1" s="1"/>
  <c r="AI27" i="1" a="1"/>
  <c r="AI27" i="1" s="1"/>
  <c r="AE27" i="1" a="1"/>
  <c r="AE27" i="1" s="1"/>
  <c r="AD27" i="1" a="1"/>
  <c r="AD27" i="1" s="1"/>
  <c r="Z27" i="1" a="1"/>
  <c r="Z27" i="1" s="1"/>
  <c r="Y27" i="1" a="1"/>
  <c r="Y27" i="1" s="1"/>
  <c r="U27" i="1" a="1"/>
  <c r="U27" i="1" s="1"/>
  <c r="T27" i="1" s="1" a="1"/>
  <c r="T27" i="1" s="1"/>
  <c r="S27" i="1"/>
  <c r="P27" i="1"/>
  <c r="P27" i="1" a="1"/>
  <c r="L27" i="1"/>
  <c r="BD26" i="1" a="1"/>
  <c r="BD26" i="1" s="1"/>
  <c r="BC26" i="1" a="1"/>
  <c r="BC26" i="1" s="1"/>
  <c r="AY26" i="1" a="1"/>
  <c r="AY26" i="1" s="1"/>
  <c r="AX26" i="1" a="1"/>
  <c r="AX26" i="1" s="1"/>
  <c r="AT26" i="1" a="1"/>
  <c r="AT26" i="1" s="1"/>
  <c r="AS26" i="1" a="1"/>
  <c r="AS26" i="1" s="1"/>
  <c r="AO26" i="1" a="1"/>
  <c r="AO26" i="1" s="1"/>
  <c r="AN26" i="1" a="1"/>
  <c r="AN26" i="1" s="1"/>
  <c r="AJ26" i="1" a="1"/>
  <c r="AJ26" i="1" s="1"/>
  <c r="AI26" i="1" a="1"/>
  <c r="AI26" i="1" s="1"/>
  <c r="AE26" i="1" a="1"/>
  <c r="AE26" i="1" s="1"/>
  <c r="AD26" i="1" a="1"/>
  <c r="AD26" i="1" s="1"/>
  <c r="Z26" i="1" a="1"/>
  <c r="Z26" i="1" s="1"/>
  <c r="Y26" i="1" a="1"/>
  <c r="Y26" i="1" s="1"/>
  <c r="U26" i="1" a="1"/>
  <c r="U26" i="1" s="1"/>
  <c r="T26" i="1" s="1" a="1"/>
  <c r="T26" i="1" s="1"/>
  <c r="S26" i="1"/>
  <c r="P26" i="1" a="1"/>
  <c r="P26" i="1" s="1"/>
  <c r="L26" i="1"/>
  <c r="BD25" i="1" a="1"/>
  <c r="BD25" i="1" s="1"/>
  <c r="BC25" i="1" a="1"/>
  <c r="BC25" i="1" s="1"/>
  <c r="AY25" i="1" a="1"/>
  <c r="AY25" i="1" s="1"/>
  <c r="AX25" i="1" a="1"/>
  <c r="AX25" i="1" s="1"/>
  <c r="AT25" i="1" a="1"/>
  <c r="AT25" i="1" s="1"/>
  <c r="AS25" i="1" a="1"/>
  <c r="AS25" i="1" s="1"/>
  <c r="AO25" i="1" a="1"/>
  <c r="AO25" i="1" s="1"/>
  <c r="AN25" i="1" a="1"/>
  <c r="AN25" i="1" s="1"/>
  <c r="AJ25" i="1" a="1"/>
  <c r="AJ25" i="1" s="1"/>
  <c r="AI25" i="1" a="1"/>
  <c r="AI25" i="1" s="1"/>
  <c r="AE25" i="1" a="1"/>
  <c r="AE25" i="1" s="1"/>
  <c r="AD25" i="1" a="1"/>
  <c r="AD25" i="1" s="1"/>
  <c r="Z25" i="1" a="1"/>
  <c r="Z25" i="1" s="1"/>
  <c r="Y25" i="1" a="1"/>
  <c r="Y25" i="1" s="1"/>
  <c r="U25" i="1" a="1"/>
  <c r="U25" i="1" s="1"/>
  <c r="T25" i="1" s="1" a="1"/>
  <c r="T25" i="1" s="1"/>
  <c r="S25" i="1"/>
  <c r="P25" i="1"/>
  <c r="M25" i="1" s="1" a="1"/>
  <c r="M25" i="1" s="1"/>
  <c r="P25" i="1" a="1"/>
  <c r="L25" i="1"/>
  <c r="BD24" i="1" a="1"/>
  <c r="BD24" i="1" s="1"/>
  <c r="BC24" i="1" a="1"/>
  <c r="BC24" i="1" s="1"/>
  <c r="AY24" i="1" a="1"/>
  <c r="AY24" i="1" s="1"/>
  <c r="AX24" i="1" a="1"/>
  <c r="AX24" i="1" s="1"/>
  <c r="AT24" i="1" a="1"/>
  <c r="AT24" i="1" s="1"/>
  <c r="AS24" i="1" a="1"/>
  <c r="AS24" i="1" s="1"/>
  <c r="AO24" i="1" a="1"/>
  <c r="AO24" i="1" s="1"/>
  <c r="AN24" i="1" a="1"/>
  <c r="AN24" i="1" s="1"/>
  <c r="AJ24" i="1" a="1"/>
  <c r="AJ24" i="1" s="1"/>
  <c r="AI24" i="1" a="1"/>
  <c r="AI24" i="1" s="1"/>
  <c r="AE24" i="1" a="1"/>
  <c r="AE24" i="1" s="1"/>
  <c r="AD24" i="1" a="1"/>
  <c r="AD24" i="1" s="1"/>
  <c r="Z24" i="1" a="1"/>
  <c r="Z24" i="1" s="1"/>
  <c r="Y24" i="1" a="1"/>
  <c r="Y24" i="1" s="1"/>
  <c r="U24" i="1" a="1"/>
  <c r="U24" i="1" s="1"/>
  <c r="T24" i="1" s="1" a="1"/>
  <c r="T24" i="1" s="1"/>
  <c r="S24" i="1"/>
  <c r="P24" i="1"/>
  <c r="P24" i="1" a="1"/>
  <c r="L24" i="1"/>
  <c r="BD23" i="1" a="1"/>
  <c r="BD23" i="1" s="1"/>
  <c r="BC23" i="1" a="1"/>
  <c r="BC23" i="1" s="1"/>
  <c r="AY23" i="1" a="1"/>
  <c r="AY23" i="1" s="1"/>
  <c r="AX23" i="1" a="1"/>
  <c r="AX23" i="1" s="1"/>
  <c r="AT23" i="1" a="1"/>
  <c r="AT23" i="1" s="1"/>
  <c r="AS23" i="1" a="1"/>
  <c r="AS23" i="1" s="1"/>
  <c r="AO23" i="1" a="1"/>
  <c r="AO23" i="1" s="1"/>
  <c r="AN23" i="1" a="1"/>
  <c r="AN23" i="1" s="1"/>
  <c r="AJ23" i="1" a="1"/>
  <c r="AJ23" i="1" s="1"/>
  <c r="AI23" i="1" a="1"/>
  <c r="AI23" i="1" s="1"/>
  <c r="AE23" i="1" a="1"/>
  <c r="AE23" i="1" s="1"/>
  <c r="AD23" i="1" a="1"/>
  <c r="AD23" i="1" s="1"/>
  <c r="Z23" i="1" a="1"/>
  <c r="Z23" i="1" s="1"/>
  <c r="Y23" i="1" a="1"/>
  <c r="Y23" i="1" s="1"/>
  <c r="U23" i="1" a="1"/>
  <c r="U23" i="1" s="1"/>
  <c r="T23" i="1" s="1" a="1"/>
  <c r="T23" i="1" s="1"/>
  <c r="S23" i="1"/>
  <c r="P23" i="1"/>
  <c r="M23" i="1" s="1" a="1"/>
  <c r="M23" i="1" s="1"/>
  <c r="P23" i="1" a="1"/>
  <c r="L23" i="1"/>
  <c r="BD22" i="1" a="1"/>
  <c r="BD22" i="1" s="1"/>
  <c r="BC22" i="1" a="1"/>
  <c r="BC22" i="1" s="1"/>
  <c r="AY22" i="1" a="1"/>
  <c r="AY22" i="1" s="1"/>
  <c r="AX22" i="1" a="1"/>
  <c r="AX22" i="1" s="1"/>
  <c r="AT22" i="1" a="1"/>
  <c r="AT22" i="1" s="1"/>
  <c r="AS22" i="1" a="1"/>
  <c r="AS22" i="1" s="1"/>
  <c r="AO22" i="1" a="1"/>
  <c r="AO22" i="1" s="1"/>
  <c r="AN22" i="1" a="1"/>
  <c r="AN22" i="1" s="1"/>
  <c r="AJ22" i="1" a="1"/>
  <c r="AJ22" i="1" s="1"/>
  <c r="AI22" i="1" a="1"/>
  <c r="AI22" i="1" s="1"/>
  <c r="AE22" i="1" a="1"/>
  <c r="AE22" i="1" s="1"/>
  <c r="AD22" i="1" a="1"/>
  <c r="AD22" i="1" s="1"/>
  <c r="Z22" i="1" a="1"/>
  <c r="Z22" i="1" s="1"/>
  <c r="Y22" i="1" a="1"/>
  <c r="Y22" i="1" s="1"/>
  <c r="U22" i="1" a="1"/>
  <c r="U22" i="1" s="1"/>
  <c r="T22" i="1" s="1" a="1"/>
  <c r="T22" i="1" s="1"/>
  <c r="S22" i="1"/>
  <c r="P22" i="1" a="1"/>
  <c r="P22" i="1" s="1"/>
  <c r="L22" i="1"/>
  <c r="BD21" i="1" a="1"/>
  <c r="BD21" i="1" s="1"/>
  <c r="BC21" i="1" a="1"/>
  <c r="BC21" i="1" s="1"/>
  <c r="AY21" i="1" a="1"/>
  <c r="AY21" i="1" s="1"/>
  <c r="AX21" i="1" a="1"/>
  <c r="AX21" i="1" s="1"/>
  <c r="AT21" i="1" a="1"/>
  <c r="AT21" i="1" s="1"/>
  <c r="AS21" i="1" a="1"/>
  <c r="AS21" i="1" s="1"/>
  <c r="AO21" i="1" a="1"/>
  <c r="AO21" i="1" s="1"/>
  <c r="AN21" i="1" a="1"/>
  <c r="AN21" i="1" s="1"/>
  <c r="AJ21" i="1" a="1"/>
  <c r="AJ21" i="1" s="1"/>
  <c r="AI21" i="1" a="1"/>
  <c r="AI21" i="1" s="1"/>
  <c r="AE21" i="1" a="1"/>
  <c r="AE21" i="1" s="1"/>
  <c r="AD21" i="1" a="1"/>
  <c r="AD21" i="1" s="1"/>
  <c r="Z21" i="1" a="1"/>
  <c r="Z21" i="1" s="1"/>
  <c r="Y21" i="1" a="1"/>
  <c r="Y21" i="1" s="1"/>
  <c r="U21" i="1" a="1"/>
  <c r="U21" i="1" s="1"/>
  <c r="T21" i="1" s="1" a="1"/>
  <c r="T21" i="1" s="1"/>
  <c r="S21" i="1"/>
  <c r="P21" i="1"/>
  <c r="P21" i="1" a="1"/>
  <c r="L21" i="1"/>
  <c r="BD20" i="1" a="1"/>
  <c r="BD20" i="1" s="1"/>
  <c r="BC20" i="1" a="1"/>
  <c r="BC20" i="1" s="1"/>
  <c r="AY20" i="1" a="1"/>
  <c r="AY20" i="1" s="1"/>
  <c r="AX20" i="1" a="1"/>
  <c r="AX20" i="1" s="1"/>
  <c r="AT20" i="1" a="1"/>
  <c r="AT20" i="1" s="1"/>
  <c r="AS20" i="1" a="1"/>
  <c r="AS20" i="1" s="1"/>
  <c r="AO20" i="1" a="1"/>
  <c r="AO20" i="1" s="1"/>
  <c r="AN20" i="1" a="1"/>
  <c r="AN20" i="1" s="1"/>
  <c r="AJ20" i="1" a="1"/>
  <c r="AJ20" i="1" s="1"/>
  <c r="AI20" i="1" a="1"/>
  <c r="AI20" i="1" s="1"/>
  <c r="AE20" i="1" a="1"/>
  <c r="AE20" i="1" s="1"/>
  <c r="AD20" i="1" a="1"/>
  <c r="AD20" i="1" s="1"/>
  <c r="Z20" i="1" a="1"/>
  <c r="Z20" i="1" s="1"/>
  <c r="Y20" i="1" a="1"/>
  <c r="Y20" i="1" s="1"/>
  <c r="U20" i="1" a="1"/>
  <c r="U20" i="1" s="1"/>
  <c r="T20" i="1" s="1" a="1"/>
  <c r="T20" i="1" s="1"/>
  <c r="S20" i="1"/>
  <c r="P20" i="1" a="1"/>
  <c r="P20" i="1" s="1"/>
  <c r="L20" i="1"/>
  <c r="BD19" i="1" a="1"/>
  <c r="BD19" i="1" s="1"/>
  <c r="BC19" i="1" a="1"/>
  <c r="BC19" i="1" s="1"/>
  <c r="AY19" i="1" a="1"/>
  <c r="AY19" i="1" s="1"/>
  <c r="AX19" i="1" a="1"/>
  <c r="AX19" i="1" s="1"/>
  <c r="AT19" i="1" a="1"/>
  <c r="AT19" i="1" s="1"/>
  <c r="AS19" i="1" a="1"/>
  <c r="AS19" i="1" s="1"/>
  <c r="AO19" i="1" a="1"/>
  <c r="AO19" i="1" s="1"/>
  <c r="AN19" i="1" a="1"/>
  <c r="AN19" i="1" s="1"/>
  <c r="AJ19" i="1" a="1"/>
  <c r="AJ19" i="1" s="1"/>
  <c r="AI19" i="1" a="1"/>
  <c r="AI19" i="1" s="1"/>
  <c r="AE19" i="1" a="1"/>
  <c r="AE19" i="1" s="1"/>
  <c r="AD19" i="1" a="1"/>
  <c r="AD19" i="1" s="1"/>
  <c r="Z19" i="1" a="1"/>
  <c r="Z19" i="1" s="1"/>
  <c r="Y19" i="1" a="1"/>
  <c r="Y19" i="1" s="1"/>
  <c r="U19" i="1" a="1"/>
  <c r="U19" i="1" s="1"/>
  <c r="T19" i="1" s="1" a="1"/>
  <c r="T19" i="1" s="1"/>
  <c r="S19" i="1"/>
  <c r="P19" i="1"/>
  <c r="M19" i="1" s="1" a="1"/>
  <c r="M19" i="1" s="1"/>
  <c r="P19" i="1" a="1"/>
  <c r="L19" i="1"/>
  <c r="BC18" i="1" a="1"/>
  <c r="BC18" i="1" s="1"/>
  <c r="AY18" i="1" a="1"/>
  <c r="AY18" i="1" s="1"/>
  <c r="AX18" i="1" a="1"/>
  <c r="AX18" i="1" s="1"/>
  <c r="AT18" i="1" a="1"/>
  <c r="AT18" i="1" s="1"/>
  <c r="AS18" i="1" a="1"/>
  <c r="AS18" i="1" s="1"/>
  <c r="AO18" i="1" a="1"/>
  <c r="AO18" i="1" s="1"/>
  <c r="AN18" i="1" a="1"/>
  <c r="AN18" i="1" s="1"/>
  <c r="AJ18" i="1" a="1"/>
  <c r="AJ18" i="1" s="1"/>
  <c r="AI18" i="1" a="1"/>
  <c r="AI18" i="1" s="1"/>
  <c r="AE18" i="1" a="1"/>
  <c r="AE18" i="1" s="1"/>
  <c r="AD18" i="1" a="1"/>
  <c r="AD18" i="1" s="1"/>
  <c r="Z18" i="1" a="1"/>
  <c r="Z18" i="1" s="1"/>
  <c r="Y18" i="1" a="1"/>
  <c r="Y18" i="1" s="1"/>
  <c r="U18" i="1" a="1"/>
  <c r="U18" i="1" s="1"/>
  <c r="T18" i="1" s="1" a="1"/>
  <c r="T18" i="1" s="1"/>
  <c r="S18" i="1"/>
  <c r="P18" i="1"/>
  <c r="P18" i="1" a="1"/>
  <c r="L18" i="1"/>
  <c r="BD17" i="1" a="1"/>
  <c r="BD17" i="1" s="1"/>
  <c r="BC17" i="1" a="1"/>
  <c r="BC17" i="1" s="1"/>
  <c r="AY17" i="1" a="1"/>
  <c r="AY17" i="1" s="1"/>
  <c r="AX17" i="1" a="1"/>
  <c r="AX17" i="1" s="1"/>
  <c r="AT17" i="1" a="1"/>
  <c r="AT17" i="1" s="1"/>
  <c r="AS17" i="1" a="1"/>
  <c r="AS17" i="1" s="1"/>
  <c r="AO17" i="1" a="1"/>
  <c r="AO17" i="1" s="1"/>
  <c r="AN17" i="1" a="1"/>
  <c r="AN17" i="1" s="1"/>
  <c r="AJ17" i="1" a="1"/>
  <c r="AJ17" i="1" s="1"/>
  <c r="AI17" i="1" a="1"/>
  <c r="AI17" i="1" s="1"/>
  <c r="AE17" i="1" a="1"/>
  <c r="AE17" i="1" s="1"/>
  <c r="AD17" i="1" a="1"/>
  <c r="AD17" i="1" s="1"/>
  <c r="Z17" i="1" a="1"/>
  <c r="Z17" i="1" s="1"/>
  <c r="Y17" i="1" a="1"/>
  <c r="Y17" i="1" s="1"/>
  <c r="U17" i="1" a="1"/>
  <c r="U17" i="1" s="1"/>
  <c r="T17" i="1" s="1" a="1"/>
  <c r="T17" i="1" s="1"/>
  <c r="S17" i="1"/>
  <c r="P17" i="1" a="1"/>
  <c r="P17" i="1" s="1"/>
  <c r="L17" i="1"/>
  <c r="BD16" i="1" a="1"/>
  <c r="BD16" i="1" s="1"/>
  <c r="BC16" i="1" a="1"/>
  <c r="BC16" i="1" s="1"/>
  <c r="AY16" i="1" a="1"/>
  <c r="AY16" i="1" s="1"/>
  <c r="AX16" i="1" a="1"/>
  <c r="AX16" i="1" s="1"/>
  <c r="AT16" i="1" a="1"/>
  <c r="AT16" i="1" s="1"/>
  <c r="AS16" i="1" a="1"/>
  <c r="AS16" i="1" s="1"/>
  <c r="AO16" i="1" a="1"/>
  <c r="AO16" i="1" s="1"/>
  <c r="AN16" i="1" a="1"/>
  <c r="AN16" i="1" s="1"/>
  <c r="AJ16" i="1" a="1"/>
  <c r="AJ16" i="1" s="1"/>
  <c r="AI16" i="1" a="1"/>
  <c r="AI16" i="1" s="1"/>
  <c r="AE16" i="1" a="1"/>
  <c r="AE16" i="1" s="1"/>
  <c r="AD16" i="1" a="1"/>
  <c r="AD16" i="1" s="1"/>
  <c r="Z16" i="1" a="1"/>
  <c r="Z16" i="1" s="1"/>
  <c r="Y16" i="1" a="1"/>
  <c r="Y16" i="1" s="1"/>
  <c r="U16" i="1" a="1"/>
  <c r="U16" i="1" s="1"/>
  <c r="T16" i="1" s="1" a="1"/>
  <c r="T16" i="1" s="1"/>
  <c r="S16" i="1"/>
  <c r="P16" i="1"/>
  <c r="M16" i="1" s="1" a="1"/>
  <c r="M16" i="1" s="1"/>
  <c r="P16" i="1" a="1"/>
  <c r="L16" i="1"/>
  <c r="F16" i="1"/>
  <c r="BD15" i="1"/>
  <c r="BD15" i="1" a="1"/>
  <c r="BC15" i="1"/>
  <c r="BC15" i="1" a="1"/>
  <c r="AY15" i="1"/>
  <c r="AY15" i="1" a="1"/>
  <c r="AX15" i="1"/>
  <c r="AX15" i="1" a="1"/>
  <c r="AT15" i="1"/>
  <c r="AT15" i="1" a="1"/>
  <c r="AS15" i="1"/>
  <c r="AS15" i="1" a="1"/>
  <c r="AO15" i="1"/>
  <c r="AO15" i="1" a="1"/>
  <c r="AN15" i="1"/>
  <c r="AN15" i="1" a="1"/>
  <c r="AJ15" i="1"/>
  <c r="AJ15" i="1" a="1"/>
  <c r="AI15" i="1"/>
  <c r="AI15" i="1" a="1"/>
  <c r="AE15" i="1"/>
  <c r="AE15" i="1" a="1"/>
  <c r="AD15" i="1"/>
  <c r="AD15" i="1" a="1"/>
  <c r="Z15" i="1"/>
  <c r="Z15" i="1" a="1"/>
  <c r="Y15" i="1"/>
  <c r="Y15" i="1" a="1"/>
  <c r="U15" i="1"/>
  <c r="T15" i="1" s="1" a="1"/>
  <c r="T15" i="1" s="1"/>
  <c r="U15" i="1" a="1"/>
  <c r="S15" i="1"/>
  <c r="P15" i="1" a="1"/>
  <c r="P15" i="1" s="1"/>
  <c r="L15" i="1"/>
  <c r="F15" i="1"/>
  <c r="BD14" i="1" a="1"/>
  <c r="BD14" i="1" s="1"/>
  <c r="BC14" i="1" a="1"/>
  <c r="BC14" i="1" s="1"/>
  <c r="AY14" i="1" a="1"/>
  <c r="AY14" i="1" s="1"/>
  <c r="AX14" i="1" a="1"/>
  <c r="AX14" i="1" s="1"/>
  <c r="AT14" i="1" a="1"/>
  <c r="AT14" i="1" s="1"/>
  <c r="AS14" i="1" a="1"/>
  <c r="AS14" i="1" s="1"/>
  <c r="AO14" i="1" a="1"/>
  <c r="AO14" i="1" s="1"/>
  <c r="AN14" i="1" a="1"/>
  <c r="AN14" i="1" s="1"/>
  <c r="AJ14" i="1" a="1"/>
  <c r="AJ14" i="1" s="1"/>
  <c r="AI14" i="1" a="1"/>
  <c r="AI14" i="1" s="1"/>
  <c r="AE14" i="1" a="1"/>
  <c r="AE14" i="1" s="1"/>
  <c r="AD14" i="1" a="1"/>
  <c r="AD14" i="1" s="1"/>
  <c r="Z14" i="1" a="1"/>
  <c r="Z14" i="1" s="1"/>
  <c r="Y14" i="1" a="1"/>
  <c r="Y14" i="1" s="1"/>
  <c r="U14" i="1" a="1"/>
  <c r="U14" i="1" s="1"/>
  <c r="T14" i="1" s="1" a="1"/>
  <c r="T14" i="1" s="1"/>
  <c r="S14" i="1"/>
  <c r="P14" i="1"/>
  <c r="P14" i="1" a="1"/>
  <c r="L14" i="1"/>
  <c r="BD13" i="1" a="1"/>
  <c r="BD13" i="1" s="1"/>
  <c r="BC13" i="1" a="1"/>
  <c r="BC13" i="1" s="1"/>
  <c r="AY13" i="1" a="1"/>
  <c r="AY13" i="1" s="1"/>
  <c r="AX13" i="1" a="1"/>
  <c r="AX13" i="1" s="1"/>
  <c r="AT13" i="1" a="1"/>
  <c r="AT13" i="1" s="1"/>
  <c r="AS13" i="1" a="1"/>
  <c r="AS13" i="1" s="1"/>
  <c r="AO13" i="1" a="1"/>
  <c r="AO13" i="1" s="1"/>
  <c r="AN13" i="1" a="1"/>
  <c r="AN13" i="1" s="1"/>
  <c r="AJ13" i="1" a="1"/>
  <c r="AJ13" i="1" s="1"/>
  <c r="AI13" i="1" a="1"/>
  <c r="AI13" i="1" s="1"/>
  <c r="AE13" i="1" a="1"/>
  <c r="AE13" i="1" s="1"/>
  <c r="AD13" i="1" a="1"/>
  <c r="AD13" i="1" s="1"/>
  <c r="Z13" i="1" a="1"/>
  <c r="Z13" i="1" s="1"/>
  <c r="Y13" i="1" a="1"/>
  <c r="Y13" i="1" s="1"/>
  <c r="U13" i="1" a="1"/>
  <c r="U13" i="1" s="1"/>
  <c r="T13" i="1" s="1" a="1"/>
  <c r="T13" i="1" s="1"/>
  <c r="S13" i="1"/>
  <c r="P13" i="1"/>
  <c r="P13" i="1" a="1"/>
  <c r="L13" i="1"/>
  <c r="F13" i="1"/>
  <c r="BD12" i="1" a="1"/>
  <c r="BD12" i="1" s="1"/>
  <c r="BC12" i="1" a="1"/>
  <c r="BC12" i="1" s="1"/>
  <c r="AY12" i="1"/>
  <c r="AY12" i="1" a="1"/>
  <c r="AX12" i="1" a="1"/>
  <c r="AX12" i="1" s="1"/>
  <c r="AT12" i="1" a="1"/>
  <c r="AT12" i="1" s="1"/>
  <c r="AS12" i="1" a="1"/>
  <c r="AS12" i="1" s="1"/>
  <c r="AO12" i="1"/>
  <c r="AO12" i="1" a="1"/>
  <c r="AN12" i="1" a="1"/>
  <c r="AN12" i="1" s="1"/>
  <c r="AJ12" i="1" a="1"/>
  <c r="AJ12" i="1" s="1"/>
  <c r="AI12" i="1" a="1"/>
  <c r="AI12" i="1" s="1"/>
  <c r="AE12" i="1"/>
  <c r="AE12" i="1" a="1"/>
  <c r="AD12" i="1" a="1"/>
  <c r="AD12" i="1" s="1"/>
  <c r="Z12" i="1" a="1"/>
  <c r="Z12" i="1" s="1"/>
  <c r="Y12" i="1" a="1"/>
  <c r="Y12" i="1" s="1"/>
  <c r="U12" i="1"/>
  <c r="T12" i="1" s="1" a="1"/>
  <c r="T12" i="1" s="1"/>
  <c r="U12" i="1" a="1"/>
  <c r="S12" i="1"/>
  <c r="P12" i="1" a="1"/>
  <c r="P12" i="1" s="1"/>
  <c r="L12" i="1"/>
  <c r="BD11" i="1"/>
  <c r="BD11" i="1" a="1"/>
  <c r="BC11" i="1"/>
  <c r="BC11" i="1" a="1"/>
  <c r="AY11" i="1"/>
  <c r="AY11" i="1" a="1"/>
  <c r="AX11" i="1"/>
  <c r="AX11" i="1" a="1"/>
  <c r="AT11" i="1"/>
  <c r="AT11" i="1" a="1"/>
  <c r="AS11" i="1"/>
  <c r="AS11" i="1" a="1"/>
  <c r="AO11" i="1"/>
  <c r="AO11" i="1" a="1"/>
  <c r="AN11" i="1"/>
  <c r="AN11" i="1" a="1"/>
  <c r="AJ11" i="1"/>
  <c r="AJ11" i="1" a="1"/>
  <c r="AI11" i="1"/>
  <c r="AI11" i="1" a="1"/>
  <c r="AE11" i="1"/>
  <c r="AE11" i="1" a="1"/>
  <c r="AD11" i="1"/>
  <c r="AD11" i="1" a="1"/>
  <c r="Z11" i="1"/>
  <c r="Z11" i="1" a="1"/>
  <c r="Y11" i="1"/>
  <c r="Y11" i="1" a="1"/>
  <c r="U11" i="1"/>
  <c r="T11" i="1" s="1" a="1"/>
  <c r="T11" i="1" s="1"/>
  <c r="U11" i="1" a="1"/>
  <c r="S11" i="1"/>
  <c r="P11" i="1" a="1"/>
  <c r="P11" i="1" s="1"/>
  <c r="L11" i="1"/>
  <c r="F11" i="1"/>
  <c r="BD10" i="1" a="1"/>
  <c r="BD10" i="1" s="1"/>
  <c r="BC10" i="1" a="1"/>
  <c r="BC10" i="1" s="1"/>
  <c r="AY10" i="1" a="1"/>
  <c r="AY10" i="1" s="1"/>
  <c r="AX10" i="1" a="1"/>
  <c r="AX10" i="1" s="1"/>
  <c r="AT10" i="1" a="1"/>
  <c r="AT10" i="1" s="1"/>
  <c r="AS10" i="1" a="1"/>
  <c r="AS10" i="1" s="1"/>
  <c r="AO10" i="1" a="1"/>
  <c r="AO10" i="1" s="1"/>
  <c r="AN10" i="1" a="1"/>
  <c r="AN10" i="1" s="1"/>
  <c r="AJ10" i="1" a="1"/>
  <c r="AJ10" i="1" s="1"/>
  <c r="AI10" i="1" a="1"/>
  <c r="AI10" i="1" s="1"/>
  <c r="AE10" i="1" a="1"/>
  <c r="AE10" i="1" s="1"/>
  <c r="AD10" i="1" a="1"/>
  <c r="AD10" i="1" s="1"/>
  <c r="Z10" i="1" a="1"/>
  <c r="Z10" i="1" s="1"/>
  <c r="Y10" i="1" a="1"/>
  <c r="Y10" i="1" s="1"/>
  <c r="U10" i="1" a="1"/>
  <c r="U10" i="1" s="1"/>
  <c r="T10" i="1" s="1" a="1"/>
  <c r="T10" i="1" s="1"/>
  <c r="S10" i="1"/>
  <c r="P10" i="1"/>
  <c r="P10" i="1" a="1"/>
  <c r="L10" i="1"/>
  <c r="F10" i="1"/>
  <c r="BD9" i="1" a="1"/>
  <c r="BD9" i="1" s="1"/>
  <c r="BC9" i="1"/>
  <c r="BC9" i="1" a="1"/>
  <c r="AY9" i="1"/>
  <c r="AY9" i="1" a="1"/>
  <c r="AX9" i="1" a="1"/>
  <c r="AX9" i="1" s="1"/>
  <c r="AT9" i="1" a="1"/>
  <c r="AT9" i="1" s="1"/>
  <c r="AS9" i="1"/>
  <c r="AS9" i="1" a="1"/>
  <c r="AO9" i="1"/>
  <c r="AO9" i="1" a="1"/>
  <c r="AN9" i="1" a="1"/>
  <c r="AN9" i="1" s="1"/>
  <c r="AJ9" i="1" a="1"/>
  <c r="AJ9" i="1" s="1"/>
  <c r="AI9" i="1"/>
  <c r="AI9" i="1" a="1"/>
  <c r="AE9" i="1"/>
  <c r="AE9" i="1" a="1"/>
  <c r="AD9" i="1" a="1"/>
  <c r="AD9" i="1" s="1"/>
  <c r="Z9" i="1" a="1"/>
  <c r="Z9" i="1" s="1"/>
  <c r="Y9" i="1"/>
  <c r="Y9" i="1" a="1"/>
  <c r="U9" i="1"/>
  <c r="T9" i="1" s="1" a="1"/>
  <c r="T9" i="1" s="1"/>
  <c r="U9" i="1" a="1"/>
  <c r="S9" i="1"/>
  <c r="P9" i="1" a="1"/>
  <c r="P9" i="1" s="1"/>
  <c r="L9" i="1"/>
  <c r="F9" i="1"/>
  <c r="BD8" i="1" a="1"/>
  <c r="BD8" i="1" s="1"/>
  <c r="BC8" i="1" a="1"/>
  <c r="BC8" i="1" s="1"/>
  <c r="AY8" i="1" a="1"/>
  <c r="AY8" i="1" s="1"/>
  <c r="AX8" i="1" a="1"/>
  <c r="AX8" i="1" s="1"/>
  <c r="AT8" i="1" a="1"/>
  <c r="AT8" i="1" s="1"/>
  <c r="AS8" i="1" a="1"/>
  <c r="AS8" i="1" s="1"/>
  <c r="AO8" i="1" a="1"/>
  <c r="AO8" i="1" s="1"/>
  <c r="AN8" i="1" a="1"/>
  <c r="AN8" i="1" s="1"/>
  <c r="AJ8" i="1" a="1"/>
  <c r="AJ8" i="1" s="1"/>
  <c r="AI8" i="1" a="1"/>
  <c r="AI8" i="1" s="1"/>
  <c r="AE8" i="1" a="1"/>
  <c r="AE8" i="1" s="1"/>
  <c r="AD8" i="1" a="1"/>
  <c r="AD8" i="1" s="1"/>
  <c r="Z8" i="1" a="1"/>
  <c r="Z8" i="1" s="1"/>
  <c r="Y8" i="1" a="1"/>
  <c r="Y8" i="1" s="1"/>
  <c r="U8" i="1" a="1"/>
  <c r="U8" i="1" s="1"/>
  <c r="T8" i="1" s="1" a="1"/>
  <c r="T8" i="1" s="1"/>
  <c r="S8" i="1"/>
  <c r="P8" i="1"/>
  <c r="P8" i="1" a="1"/>
  <c r="L8" i="1"/>
  <c r="F8" i="1"/>
  <c r="BD7" i="1" a="1"/>
  <c r="BD7" i="1" s="1"/>
  <c r="BC7" i="1" a="1"/>
  <c r="BC7" i="1" s="1"/>
  <c r="AY7" i="1"/>
  <c r="AY7" i="1" a="1"/>
  <c r="AX7" i="1"/>
  <c r="AX7" i="1" a="1"/>
  <c r="AT7" i="1" a="1"/>
  <c r="AT7" i="1" s="1"/>
  <c r="AS7" i="1" a="1"/>
  <c r="AS7" i="1" s="1"/>
  <c r="AO7" i="1"/>
  <c r="AO7" i="1" a="1"/>
  <c r="AN7" i="1"/>
  <c r="AN7" i="1" a="1"/>
  <c r="AJ7" i="1" a="1"/>
  <c r="AJ7" i="1" s="1"/>
  <c r="AI7" i="1" a="1"/>
  <c r="AI7" i="1" s="1"/>
  <c r="AE7" i="1"/>
  <c r="AE7" i="1" a="1"/>
  <c r="AD7" i="1"/>
  <c r="AD7" i="1" a="1"/>
  <c r="Z7" i="1" a="1"/>
  <c r="Z7" i="1" s="1"/>
  <c r="Y7" i="1" a="1"/>
  <c r="Y7" i="1" s="1"/>
  <c r="U7" i="1"/>
  <c r="T7" i="1" s="1" a="1"/>
  <c r="T7" i="1" s="1"/>
  <c r="U7" i="1" a="1"/>
  <c r="S7" i="1"/>
  <c r="P7" i="1" a="1"/>
  <c r="P7" i="1" s="1"/>
  <c r="L7" i="1"/>
  <c r="F7" i="1"/>
  <c r="BD6" i="1" a="1"/>
  <c r="BD6" i="1" s="1"/>
  <c r="BC6" i="1" a="1"/>
  <c r="BC6" i="1" s="1"/>
  <c r="AY6" i="1" a="1"/>
  <c r="AY6" i="1" s="1"/>
  <c r="AX6" i="1" a="1"/>
  <c r="AX6" i="1" s="1"/>
  <c r="AT6" i="1" a="1"/>
  <c r="AT6" i="1" s="1"/>
  <c r="AS6" i="1" a="1"/>
  <c r="AS6" i="1" s="1"/>
  <c r="AO6" i="1" a="1"/>
  <c r="AO6" i="1" s="1"/>
  <c r="AN6" i="1" a="1"/>
  <c r="AN6" i="1" s="1"/>
  <c r="AJ6" i="1" a="1"/>
  <c r="AJ6" i="1" s="1"/>
  <c r="AI6" i="1" a="1"/>
  <c r="AI6" i="1" s="1"/>
  <c r="AE6" i="1" a="1"/>
  <c r="AE6" i="1" s="1"/>
  <c r="AD6" i="1" a="1"/>
  <c r="AD6" i="1" s="1"/>
  <c r="Z6" i="1" a="1"/>
  <c r="Z6" i="1" s="1"/>
  <c r="Y6" i="1" a="1"/>
  <c r="Y6" i="1" s="1"/>
  <c r="U6" i="1" a="1"/>
  <c r="U6" i="1" s="1"/>
  <c r="T6" i="1" s="1" a="1"/>
  <c r="T6" i="1" s="1"/>
  <c r="S6" i="1"/>
  <c r="P6" i="1" a="1"/>
  <c r="P6" i="1" s="1"/>
  <c r="L6" i="1"/>
  <c r="F6" i="1"/>
  <c r="BD5" i="1"/>
  <c r="BD5" i="1" a="1"/>
  <c r="BC5" i="1" a="1"/>
  <c r="BC5" i="1" s="1"/>
  <c r="AY5" i="1" a="1"/>
  <c r="AY5" i="1" s="1"/>
  <c r="AX5" i="1"/>
  <c r="AX5" i="1" a="1"/>
  <c r="AT5" i="1"/>
  <c r="AT5" i="1" a="1"/>
  <c r="AS5" i="1" a="1"/>
  <c r="AS5" i="1" s="1"/>
  <c r="AO5" i="1" a="1"/>
  <c r="AO5" i="1" s="1"/>
  <c r="AN5" i="1"/>
  <c r="AN5" i="1" a="1"/>
  <c r="AI5" i="1"/>
  <c r="AI5" i="1" a="1"/>
  <c r="AE5" i="1" a="1"/>
  <c r="AE5" i="1" s="1"/>
  <c r="AD5" i="1" a="1"/>
  <c r="AD5" i="1" s="1"/>
  <c r="Z5" i="1"/>
  <c r="Z5" i="1" a="1"/>
  <c r="Y5" i="1"/>
  <c r="Y5" i="1" a="1"/>
  <c r="U5" i="1" a="1"/>
  <c r="U5" i="1" s="1"/>
  <c r="T5" i="1" s="1" a="1"/>
  <c r="T5" i="1" s="1"/>
  <c r="S5" i="1"/>
  <c r="P5" i="1" a="1"/>
  <c r="P5" i="1" s="1"/>
  <c r="M5" i="1" s="1"/>
  <c r="L5" i="1"/>
  <c r="F5" i="1"/>
  <c r="BD4" i="1" a="1"/>
  <c r="BD4" i="1" s="1"/>
  <c r="BC4" i="1" a="1"/>
  <c r="BC4" i="1" s="1"/>
  <c r="AY4" i="1" a="1"/>
  <c r="AY4" i="1" s="1"/>
  <c r="AX4" i="1" a="1"/>
  <c r="AX4" i="1" s="1"/>
  <c r="AT4" i="1" a="1"/>
  <c r="AT4" i="1" s="1"/>
  <c r="AS4" i="1" a="1"/>
  <c r="AS4" i="1" s="1"/>
  <c r="AO4" i="1" a="1"/>
  <c r="AO4" i="1" s="1"/>
  <c r="AN4" i="1" a="1"/>
  <c r="AN4" i="1" s="1"/>
  <c r="AJ4" i="1" a="1"/>
  <c r="AJ4" i="1" s="1"/>
  <c r="AI4" i="1" a="1"/>
  <c r="AI4" i="1" s="1"/>
  <c r="AE4" i="1" a="1"/>
  <c r="AE4" i="1" s="1"/>
  <c r="AD4" i="1" a="1"/>
  <c r="AD4" i="1" s="1"/>
  <c r="Z4" i="1" a="1"/>
  <c r="Z4" i="1" s="1"/>
  <c r="Y4" i="1" a="1"/>
  <c r="Y4" i="1" s="1"/>
  <c r="U4" i="1" a="1"/>
  <c r="U4" i="1" s="1"/>
  <c r="T4" i="1" s="1" a="1"/>
  <c r="T4" i="1" s="1"/>
  <c r="S4" i="1"/>
  <c r="P4" i="1"/>
  <c r="M4" i="1" s="1"/>
  <c r="P4" i="1" a="1"/>
  <c r="L4" i="1"/>
  <c r="BD3" i="1" a="1"/>
  <c r="BD3" i="1" s="1"/>
  <c r="BC3" i="1" a="1"/>
  <c r="BC3" i="1" s="1"/>
  <c r="AY3" i="1" a="1"/>
  <c r="AY3" i="1" s="1"/>
  <c r="AX3" i="1" a="1"/>
  <c r="AX3" i="1" s="1"/>
  <c r="AT3" i="1" a="1"/>
  <c r="AT3" i="1" s="1"/>
  <c r="AS3" i="1" a="1"/>
  <c r="AS3" i="1" s="1"/>
  <c r="AO3" i="1" a="1"/>
  <c r="AO3" i="1" s="1"/>
  <c r="AN3" i="1" a="1"/>
  <c r="AN3" i="1" s="1"/>
  <c r="AJ3" i="1" a="1"/>
  <c r="AJ3" i="1" s="1"/>
  <c r="AI3" i="1" a="1"/>
  <c r="AI3" i="1" s="1"/>
  <c r="AE3" i="1" a="1"/>
  <c r="AE3" i="1" s="1"/>
  <c r="AD3" i="1" a="1"/>
  <c r="AD3" i="1" s="1"/>
  <c r="Z3" i="1" a="1"/>
  <c r="Z3" i="1" s="1"/>
  <c r="Y3" i="1" a="1"/>
  <c r="Y3" i="1" s="1"/>
  <c r="U3" i="1" a="1"/>
  <c r="U3" i="1" s="1"/>
  <c r="T3" i="1" s="1" a="1"/>
  <c r="T3" i="1" s="1"/>
  <c r="S3" i="1"/>
  <c r="P3" i="1"/>
  <c r="P3" i="1" a="1"/>
  <c r="L3" i="1"/>
  <c r="BD2" i="1" a="1"/>
  <c r="BD2" i="1" s="1"/>
  <c r="BC2" i="1" a="1"/>
  <c r="BC2" i="1" s="1"/>
  <c r="AY2" i="1" a="1"/>
  <c r="AY2" i="1" s="1"/>
  <c r="AX2" i="1" a="1"/>
  <c r="AX2" i="1" s="1"/>
  <c r="AT2" i="1" a="1"/>
  <c r="AT2" i="1" s="1"/>
  <c r="AS2" i="1" a="1"/>
  <c r="AS2" i="1" s="1"/>
  <c r="AO2" i="1" a="1"/>
  <c r="AO2" i="1" s="1"/>
  <c r="AN2" i="1" a="1"/>
  <c r="AN2" i="1" s="1"/>
  <c r="AJ2" i="1" a="1"/>
  <c r="AJ2" i="1" s="1"/>
  <c r="AI2" i="1" a="1"/>
  <c r="AI2" i="1" s="1"/>
  <c r="AE2" i="1" a="1"/>
  <c r="AE2" i="1" s="1"/>
  <c r="AD2" i="1" a="1"/>
  <c r="AD2" i="1" s="1"/>
  <c r="Z2" i="1" a="1"/>
  <c r="Z2" i="1" s="1"/>
  <c r="Y2" i="1" a="1"/>
  <c r="Y2" i="1" s="1"/>
  <c r="U2" i="1" a="1"/>
  <c r="U2" i="1" s="1"/>
  <c r="T2" i="1" s="1" a="1"/>
  <c r="T2" i="1" s="1"/>
  <c r="S2" i="1"/>
  <c r="P2" i="1"/>
  <c r="P2" i="1" a="1"/>
  <c r="M57" i="1" l="1" a="1"/>
  <c r="M57" i="1" s="1"/>
  <c r="M47" i="1" a="1"/>
  <c r="M47" i="1" s="1"/>
  <c r="M59" i="1" a="1"/>
  <c r="M59" i="1" s="1"/>
  <c r="M45" i="1" a="1"/>
  <c r="M45" i="1" s="1"/>
  <c r="M49" i="1" a="1"/>
  <c r="M49" i="1" s="1"/>
  <c r="M52" i="1" a="1"/>
  <c r="M52" i="1" s="1"/>
  <c r="M60" i="1" a="1"/>
  <c r="M60" i="1" s="1"/>
  <c r="M46" i="1" a="1"/>
  <c r="M46" i="1" s="1"/>
  <c r="M50" i="1" a="1"/>
  <c r="M50" i="1" s="1"/>
  <c r="M11" i="1" a="1"/>
  <c r="M11" i="1" s="1"/>
  <c r="M34" i="1" a="1"/>
  <c r="M34" i="1" s="1"/>
  <c r="M99" i="1" a="1"/>
  <c r="M99" i="1" s="1"/>
  <c r="M148" i="1" a="1"/>
  <c r="M148" i="1" s="1"/>
  <c r="M12" i="1" a="1"/>
  <c r="M12" i="1" s="1"/>
  <c r="M31" i="1" a="1"/>
  <c r="M31" i="1" s="1"/>
  <c r="M44" i="1" a="1"/>
  <c r="M44" i="1" s="1"/>
  <c r="M54" i="1" a="1"/>
  <c r="M54" i="1" s="1"/>
  <c r="M58" i="1" a="1"/>
  <c r="M58" i="1" s="1"/>
  <c r="M64" i="1" a="1"/>
  <c r="M64" i="1" s="1"/>
  <c r="M109" i="1" a="1"/>
  <c r="M109" i="1" s="1"/>
  <c r="M3" i="1" a="1"/>
  <c r="M3" i="1" s="1"/>
  <c r="M9" i="1" a="1"/>
  <c r="M9" i="1" s="1"/>
  <c r="M15" i="1" a="1"/>
  <c r="M15" i="1" s="1"/>
  <c r="M48" i="1" a="1"/>
  <c r="M48" i="1" s="1"/>
  <c r="M69" i="1" a="1"/>
  <c r="M69" i="1" s="1"/>
  <c r="M144" i="1" a="1"/>
  <c r="M144" i="1" s="1"/>
  <c r="M18" i="1" a="1"/>
  <c r="M18" i="1" s="1"/>
  <c r="M21" i="1" a="1"/>
  <c r="M21" i="1" s="1"/>
  <c r="M29" i="1" a="1"/>
  <c r="M29" i="1" s="1"/>
  <c r="M7" i="1" a="1"/>
  <c r="M7" i="1" s="1"/>
  <c r="M56" i="1" a="1"/>
  <c r="M56" i="1" s="1"/>
  <c r="M91" i="1" a="1"/>
  <c r="M91" i="1" s="1"/>
  <c r="M100" i="1" a="1"/>
  <c r="M100" i="1" s="1"/>
  <c r="M6" i="1" a="1"/>
  <c r="M6" i="1" s="1"/>
  <c r="M26" i="1" a="1"/>
  <c r="M26" i="1" s="1"/>
  <c r="M13" i="1" a="1"/>
  <c r="M13" i="1" s="1"/>
  <c r="M24" i="1" a="1"/>
  <c r="M24" i="1" s="1"/>
  <c r="M32" i="1" a="1"/>
  <c r="M32" i="1" s="1"/>
  <c r="M10" i="1" a="1"/>
  <c r="M10" i="1" s="1"/>
  <c r="M27" i="1" a="1"/>
  <c r="M27" i="1" s="1"/>
  <c r="M22" i="1" a="1"/>
  <c r="M22" i="1" s="1"/>
  <c r="M30" i="1" a="1"/>
  <c r="M30" i="1" s="1"/>
  <c r="M2" i="1" a="1"/>
  <c r="M2" i="1" s="1"/>
  <c r="M8" i="1" a="1"/>
  <c r="M8" i="1" s="1"/>
  <c r="M14" i="1" a="1"/>
  <c r="M14" i="1" s="1"/>
  <c r="M17" i="1" a="1"/>
  <c r="M17" i="1" s="1"/>
  <c r="M20" i="1" a="1"/>
  <c r="M20" i="1" s="1"/>
  <c r="M28" i="1" a="1"/>
  <c r="M28" i="1" s="1"/>
  <c r="M36" i="1" a="1"/>
  <c r="M36" i="1" s="1"/>
  <c r="M76" i="1" a="1"/>
  <c r="M76" i="1" s="1"/>
  <c r="M84" i="1" a="1"/>
  <c r="M84" i="1" s="1"/>
  <c r="M94" i="1" a="1"/>
  <c r="M94" i="1" s="1"/>
  <c r="M102" i="1" a="1"/>
  <c r="M102" i="1" s="1"/>
  <c r="M107" i="1" a="1"/>
  <c r="M107" i="1" s="1"/>
  <c r="M112" i="1" a="1"/>
  <c r="M112" i="1" s="1"/>
  <c r="M119" i="1" a="1"/>
  <c r="M119" i="1" s="1"/>
  <c r="M123" i="1" a="1"/>
  <c r="M123" i="1" s="1"/>
  <c r="M127" i="1" a="1"/>
  <c r="M127" i="1" s="1"/>
  <c r="M131" i="1" a="1"/>
  <c r="M131" i="1" s="1"/>
  <c r="M39" i="1" a="1"/>
  <c r="M39" i="1" s="1"/>
  <c r="M65" i="1" a="1"/>
  <c r="M65" i="1" s="1"/>
  <c r="M78" i="1" a="1"/>
  <c r="M78" i="1" s="1"/>
  <c r="M86" i="1" a="1"/>
  <c r="M86" i="1" s="1"/>
  <c r="M96" i="1" a="1"/>
  <c r="M96" i="1" s="1"/>
  <c r="M104" i="1" a="1"/>
  <c r="M104" i="1" s="1"/>
  <c r="M114" i="1" a="1"/>
  <c r="M114" i="1" s="1"/>
  <c r="M134" i="1" a="1"/>
  <c r="M134" i="1" s="1"/>
  <c r="M138" i="1" a="1"/>
  <c r="M138" i="1" s="1"/>
  <c r="M142" i="1" a="1"/>
  <c r="M142" i="1" s="1"/>
  <c r="M146" i="1" a="1"/>
  <c r="M146" i="1" s="1"/>
  <c r="M150" i="1" a="1"/>
  <c r="M150" i="1" s="1"/>
  <c r="M70" i="1" a="1"/>
  <c r="M70" i="1" s="1"/>
  <c r="M75" i="1" a="1"/>
  <c r="M75" i="1" s="1"/>
  <c r="M83" i="1" a="1"/>
  <c r="M83" i="1" s="1"/>
  <c r="M93" i="1" a="1"/>
  <c r="M93" i="1" s="1"/>
  <c r="M101" i="1" a="1"/>
  <c r="M101" i="1" s="1"/>
  <c r="M111" i="1" a="1"/>
  <c r="M111" i="1" s="1"/>
  <c r="M116" i="1" a="1"/>
  <c r="M116" i="1" s="1"/>
  <c r="M118" i="1" a="1"/>
  <c r="M118" i="1" s="1"/>
  <c r="M122" i="1" a="1"/>
  <c r="M122" i="1" s="1"/>
  <c r="M126" i="1" a="1"/>
  <c r="M126" i="1" s="1"/>
  <c r="M130" i="1" a="1"/>
  <c r="M130" i="1" s="1"/>
  <c r="M41" i="1" a="1"/>
  <c r="M41" i="1" s="1"/>
  <c r="M67" i="1" a="1"/>
  <c r="M67" i="1" s="1"/>
  <c r="M72" i="1" a="1"/>
  <c r="M72" i="1" s="1"/>
  <c r="M80" i="1" a="1"/>
  <c r="M80" i="1" s="1"/>
  <c r="M88" i="1" a="1"/>
  <c r="M88" i="1" s="1"/>
  <c r="M98" i="1" a="1"/>
  <c r="M98" i="1" s="1"/>
  <c r="M106" i="1" a="1"/>
  <c r="M106" i="1" s="1"/>
  <c r="M120" i="1" a="1"/>
  <c r="M120" i="1" s="1"/>
  <c r="M124" i="1" a="1"/>
  <c r="M124" i="1" s="1"/>
  <c r="M128" i="1" a="1"/>
  <c r="M128" i="1" s="1"/>
  <c r="M132" i="1" a="1"/>
  <c r="M132" i="1" s="1"/>
  <c r="M62" i="1" a="1"/>
  <c r="M62" i="1" s="1"/>
  <c r="M77" i="1" a="1"/>
  <c r="M77" i="1" s="1"/>
  <c r="M85" i="1" a="1"/>
  <c r="M85" i="1" s="1"/>
  <c r="M95" i="1" a="1"/>
  <c r="M95" i="1" s="1"/>
  <c r="M103" i="1" a="1"/>
  <c r="M103" i="1" s="1"/>
  <c r="M108" i="1" a="1"/>
  <c r="M108" i="1" s="1"/>
  <c r="M113" i="1" a="1"/>
  <c r="M113" i="1" s="1"/>
  <c r="M135" i="1" a="1"/>
  <c r="M135" i="1" s="1"/>
  <c r="M139" i="1" a="1"/>
  <c r="M139" i="1" s="1"/>
  <c r="M143" i="1" a="1"/>
  <c r="M143" i="1" s="1"/>
  <c r="M147" i="1" a="1"/>
  <c r="M147" i="1" s="1"/>
  <c r="M151" i="1" a="1"/>
  <c r="M151" i="1" s="1"/>
  <c r="M38" i="1" a="1"/>
  <c r="M38" i="1" s="1"/>
  <c r="M137" i="1" a="1"/>
  <c r="M137" i="1" s="1"/>
  <c r="M141" i="1" a="1"/>
  <c r="M141" i="1" s="1"/>
  <c r="M145" i="1" a="1"/>
  <c r="M145" i="1" s="1"/>
  <c r="M149" i="1" a="1"/>
  <c r="M149" i="1" s="1"/>
  <c r="M40" i="1" a="1"/>
  <c r="M40" i="1" s="1"/>
  <c r="M66" i="1" a="1"/>
  <c r="M66" i="1" s="1"/>
  <c r="M71" i="1" a="1"/>
  <c r="M71" i="1" s="1"/>
  <c r="M79" i="1" a="1"/>
  <c r="M79" i="1" s="1"/>
  <c r="M87" i="1" a="1"/>
  <c r="M87" i="1" s="1"/>
  <c r="M97" i="1" a="1"/>
  <c r="M97" i="1" s="1"/>
  <c r="M105" i="1" a="1"/>
  <c r="M105" i="1" s="1"/>
  <c r="M117" i="1" a="1"/>
  <c r="M117" i="1" s="1"/>
  <c r="M121" i="1" a="1"/>
  <c r="M121" i="1" s="1"/>
  <c r="M125" i="1" a="1"/>
  <c r="M125" i="1" s="1"/>
  <c r="M129" i="1" a="1"/>
  <c r="M129" i="1" s="1"/>
  <c r="M133" i="1" a="1"/>
  <c r="M1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4" authorId="0" shapeId="0" xr:uid="{85FB18EB-1146-4B3A-B048-31385F2E38DB}">
      <text>
        <r>
          <rPr>
            <sz val="10"/>
            <color rgb="FF000000"/>
            <rFont val="Aptos Narrow"/>
            <scheme val="minor"/>
          </rPr>
          <t xml:space="preserve">Cambio de 10.000 €
</t>
        </r>
      </text>
    </comment>
    <comment ref="B5" authorId="0" shapeId="0" xr:uid="{3B9A8BD8-5A80-4CE9-AF9A-79BF36AD3F8F}">
      <text>
        <r>
          <rPr>
            <sz val="10"/>
            <color rgb="FF000000"/>
            <rFont val="Aptos Narrow"/>
            <scheme val="minor"/>
          </rPr>
          <t>Faltan documentos
	-Christhian Gallo Raymondi</t>
        </r>
      </text>
    </comment>
    <comment ref="G5" authorId="0" shapeId="0" xr:uid="{7EF3489E-6B34-4D45-8B19-3C6D1D4B884A}">
      <text>
        <r>
          <rPr>
            <sz val="10"/>
            <color rgb="FF000000"/>
            <rFont val="Aptos Narrow"/>
            <scheme val="minor"/>
          </rPr>
          <t>https://drive.google.com/drive/folders/1U4ItFuc_9OLjt6M9qq27pcgtCjHxR39M
	-Christhian Gallo Raymondi</t>
        </r>
      </text>
    </comment>
    <comment ref="B6" authorId="0" shapeId="0" xr:uid="{FDFF9D25-1A68-4048-80FD-F15B8C3035CE}">
      <text>
        <r>
          <rPr>
            <sz val="10"/>
            <color rgb="FF000000"/>
            <rFont val="Aptos Narrow"/>
            <scheme val="minor"/>
          </rPr>
          <t>Falta comprobante de afiliación
	-Christhian Gallo Raymondi</t>
        </r>
      </text>
    </comment>
    <comment ref="G6" authorId="0" shapeId="0" xr:uid="{CEDB9935-972A-4E07-9C57-723C420D14BB}">
      <text>
        <r>
          <rPr>
            <sz val="10"/>
            <color rgb="FF000000"/>
            <rFont val="Aptos Narrow"/>
            <scheme val="minor"/>
          </rPr>
          <t>https://drive.google.com/drive/folders/1s0vH4jofZJy8LT8u-3bVh7amfQTUIn4g
	-Christhian Gallo Raymondi</t>
        </r>
      </text>
    </comment>
    <comment ref="B7" authorId="0" shapeId="0" xr:uid="{58381872-BAA9-4450-97A2-AEEB325A24E4}">
      <text>
        <r>
          <rPr>
            <sz val="10"/>
            <color rgb="FF000000"/>
            <rFont val="Aptos Narrow"/>
            <scheme val="minor"/>
          </rPr>
          <t>Monto afiliados 2: 4930.29 USD Monto excel: 6012.61 USD
	-Christhian Gallo Raymondi</t>
        </r>
      </text>
    </comment>
    <comment ref="G7" authorId="0" shapeId="0" xr:uid="{34519B4E-9582-48C4-B798-CEDDB6EBF2B6}">
      <text>
        <r>
          <rPr>
            <sz val="10"/>
            <color rgb="FF000000"/>
            <rFont val="Aptos Narrow"/>
            <scheme val="minor"/>
          </rPr>
          <t>https://drive.google.com/drive/folders/1MY_dx3W0ChO_86da62AKo_kFZQl9sDJZ
	-Christhian Gallo Raymondi</t>
        </r>
      </text>
    </comment>
    <comment ref="C8" authorId="0" shapeId="0" xr:uid="{207B3893-AB25-4BC0-83F4-D8587739BF4B}">
      <text>
        <r>
          <rPr>
            <sz val="10"/>
            <color rgb="FF000000"/>
            <rFont val="Aptos Narrow"/>
            <scheme val="minor"/>
          </rPr>
          <t>Pendiente al envio de comprobante
	-Agustina Sofia Villarreal</t>
        </r>
      </text>
    </comment>
    <comment ref="G8" authorId="0" shapeId="0" xr:uid="{556EEF7A-66F0-432F-B283-B86289829D22}">
      <text>
        <r>
          <rPr>
            <sz val="10"/>
            <color rgb="FF000000"/>
            <rFont val="Aptos Narrow"/>
            <scheme val="minor"/>
          </rPr>
          <t>https://drive.google.com/drive/folders/1X13VCAsUK3yBKDaGsz2ErP5KiT-P4BV2?usp=sharing
	-Allisson Villacorta Carrión</t>
        </r>
      </text>
    </comment>
    <comment ref="B9" authorId="0" shapeId="0" xr:uid="{AC25DEEC-C0A6-450F-8104-580D929811D2}">
      <text>
        <r>
          <rPr>
            <sz val="10"/>
            <color rgb="FF000000"/>
            <rFont val="Aptos Narrow"/>
            <scheme val="minor"/>
          </rPr>
          <t>Monto afiliados 2: 2030.62 USD Monto excel: 2001 USD
	-Christhian Gallo Raymondi</t>
        </r>
      </text>
    </comment>
    <comment ref="G9" authorId="0" shapeId="0" xr:uid="{D6020365-1D13-4BFB-B14E-B9511575B41F}">
      <text>
        <r>
          <rPr>
            <sz val="10"/>
            <color rgb="FF000000"/>
            <rFont val="Aptos Narrow"/>
            <scheme val="minor"/>
          </rPr>
          <t>https://drive.google.com/drive/folders/1zVxin8NEB5jxX1SMzCaVYyzNnaEPJxsH
	-Christhian Gallo Raymondi</t>
        </r>
      </text>
    </comment>
    <comment ref="B10" authorId="0" shapeId="0" xr:uid="{A0B34CA4-6BBE-4740-BA15-8D0B7B168EFD}">
      <text>
        <r>
          <rPr>
            <sz val="10"/>
            <color rgb="FF000000"/>
            <rFont val="Aptos Narrow"/>
            <scheme val="minor"/>
          </rPr>
          <t>Monto afiliados 2: 2284.60 USD Monto excel: 2250 USD
	-Christhian Gallo Raymondi</t>
        </r>
      </text>
    </comment>
    <comment ref="G10" authorId="0" shapeId="0" xr:uid="{F50D5D12-0110-4B48-B89F-2E04EF2538F6}">
      <text>
        <r>
          <rPr>
            <sz val="10"/>
            <color rgb="FF000000"/>
            <rFont val="Aptos Narrow"/>
            <scheme val="minor"/>
          </rPr>
          <t>https://drive.google.com/drive/folders/1uoW7WtdipgBzGUPbIZihDEs8oZnSdwol
	-Christhian Gallo Raymondi</t>
        </r>
      </text>
    </comment>
    <comment ref="B11" authorId="0" shapeId="0" xr:uid="{22BD6F81-3435-482E-80A4-6F51B7B84FB1}">
      <text>
        <r>
          <rPr>
            <sz val="10"/>
            <color rgb="FF000000"/>
            <rFont val="Aptos Narrow"/>
            <scheme val="minor"/>
          </rPr>
          <t>Monto afiliados 2: 773.61 USD Monto excel: 756.44+17.46=773.9 USD
	-Christhian Gallo Raymondi</t>
        </r>
      </text>
    </comment>
    <comment ref="G11" authorId="0" shapeId="0" xr:uid="{9A72FD3B-7A89-41DF-8C41-C0906EEBC173}">
      <text>
        <r>
          <rPr>
            <sz val="10"/>
            <color rgb="FF000000"/>
            <rFont val="Aptos Narrow"/>
            <scheme val="minor"/>
          </rPr>
          <t>https://drive.google.com/drive/folders/1415RpCgnMNXWykawfY5rmkiJ1KzMVKGn
	-Christhian Gallo Raymondi</t>
        </r>
      </text>
    </comment>
    <comment ref="B12" authorId="0" shapeId="0" xr:uid="{B65B397C-1124-4B3B-85A4-523D3C8029E1}">
      <text>
        <r>
          <rPr>
            <sz val="10"/>
            <color rgb="FF000000"/>
            <rFont val="Aptos Narrow"/>
            <scheme val="minor"/>
          </rPr>
          <t>Monto afiliados 2: 756.44 USD Monto excel: 1463.40-446.63=1016.77 USD, 847.93-446.63=401.3 USD
	-Christhian Gallo Raymondi</t>
        </r>
      </text>
    </comment>
    <comment ref="G12" authorId="0" shapeId="0" xr:uid="{CB11192A-EC9F-46F8-BB7C-1435D9BCDCE4}">
      <text>
        <r>
          <rPr>
            <sz val="10"/>
            <color rgb="FF000000"/>
            <rFont val="Aptos Narrow"/>
            <scheme val="minor"/>
          </rPr>
          <t>https://drive.google.com/drive/folders/18_QI-Znlwv2wOz6qDb681mSt20OQkqNw
	-Christhian Gallo Raymondi</t>
        </r>
      </text>
    </comment>
    <comment ref="B13" authorId="0" shapeId="0" xr:uid="{A836ECC2-851F-42C1-9C4D-F98010BA7D71}">
      <text>
        <r>
          <rPr>
            <sz val="10"/>
            <color rgb="FF000000"/>
            <rFont val="Aptos Narrow"/>
            <scheme val="minor"/>
          </rPr>
          <t>Monto afiliados 2: 1083.14 USD Monto excel: 1087.80 USD
	-Christhian Gallo Raymondi</t>
        </r>
      </text>
    </comment>
    <comment ref="G13" authorId="0" shapeId="0" xr:uid="{B85FE442-3E11-44DE-8795-926A446729FF}">
      <text>
        <r>
          <rPr>
            <sz val="10"/>
            <color rgb="FF000000"/>
            <rFont val="Aptos Narrow"/>
            <scheme val="minor"/>
          </rPr>
          <t>https://drive.google.com/drive/folders/1JQdruGewGq-9bL_dofxuETnP0oa0esDJ
	-Christhian Gallo Raymondi</t>
        </r>
      </text>
    </comment>
    <comment ref="B14" authorId="0" shapeId="0" xr:uid="{0903AA15-A98D-48C8-B509-69C959466B67}">
      <text>
        <r>
          <rPr>
            <sz val="10"/>
            <color rgb="FF000000"/>
            <rFont val="Aptos Narrow"/>
            <scheme val="minor"/>
          </rPr>
          <t>Afiliados2: 1000
50PLAN: 1010.87
	-Agustina Sofia Villarreal</t>
        </r>
      </text>
    </comment>
    <comment ref="G14" authorId="0" shapeId="0" xr:uid="{9F0D25D3-9FA8-42D6-913E-DCE66F57E910}">
      <text>
        <r>
          <rPr>
            <sz val="10"/>
            <color rgb="FF000000"/>
            <rFont val="Aptos Narrow"/>
            <scheme val="minor"/>
          </rPr>
          <t>https://drive.google.com/drive/folders/1pIs-tZ19PhqaC48_yPeyGcRMwBhe4QX7?usp=drive_link
	-Agustina Sofia Villarreal</t>
        </r>
      </text>
    </comment>
    <comment ref="B15" authorId="0" shapeId="0" xr:uid="{B32B9891-9EA7-4A7A-BF12-10510DAFD7CE}">
      <text>
        <r>
          <rPr>
            <sz val="10"/>
            <color rgb="FF000000"/>
            <rFont val="Aptos Narrow"/>
            <scheme val="minor"/>
          </rPr>
          <t>Afiliación2 10893 USD
50PLAN 11697.70
	-Agustina Sofia Villarreal</t>
        </r>
      </text>
    </comment>
    <comment ref="G15" authorId="0" shapeId="0" xr:uid="{67D26785-32CC-4EDC-9209-029A8BFC13A6}">
      <text>
        <r>
          <rPr>
            <sz val="10"/>
            <color rgb="FF000000"/>
            <rFont val="Aptos Narrow"/>
            <scheme val="minor"/>
          </rPr>
          <t>https://drive.google.com/drive/folders/1IiU4P-w4ZYHGjUa7FzDxy9T-isWpn2ZV
	-Agustina Sofia Villarreal</t>
        </r>
      </text>
    </comment>
    <comment ref="B16" authorId="0" shapeId="0" xr:uid="{5B25D953-8E61-413A-97B4-3EB917F3195B}">
      <text>
        <r>
          <rPr>
            <sz val="10"/>
            <color rgb="FF000000"/>
            <rFont val="Aptos Narrow"/>
            <scheme val="minor"/>
          </rPr>
          <t>Comprobante de 1300 USDT de los cuales 900 USDT corresponde a este usuario
	-Christhian Gallo Raymondi</t>
        </r>
      </text>
    </comment>
    <comment ref="G16" authorId="0" shapeId="0" xr:uid="{DB2A13D4-B4BC-4EC0-AD10-89F8FD59042A}">
      <text>
        <r>
          <rPr>
            <sz val="10"/>
            <color rgb="FF000000"/>
            <rFont val="Aptos Narrow"/>
            <scheme val="minor"/>
          </rPr>
          <t>https://drive.google.com/drive/folders/1HakfcC3PM-ITpAR5C7cMPq-VD_VGc5pJ
	-Christhian Gallo Raymondi</t>
        </r>
      </text>
    </comment>
    <comment ref="B17" authorId="0" shapeId="0" xr:uid="{E9E13249-361C-4A59-BE5D-4302E23519EA}">
      <text>
        <r>
          <rPr>
            <sz val="10"/>
            <color rgb="FF000000"/>
            <rFont val="Aptos Narrow"/>
            <scheme val="minor"/>
          </rPr>
          <t>jomalopo1
Afiliados2: 6327 USD
50PLAN: 6359.07 USD
	-Agustina Sofia Villarreal</t>
        </r>
      </text>
    </comment>
    <comment ref="G17" authorId="0" shapeId="0" xr:uid="{2012851E-9AE8-475D-89E6-A05ADBCC5FCC}">
      <text>
        <r>
          <rPr>
            <sz val="10"/>
            <color rgb="FF000000"/>
            <rFont val="Aptos Narrow"/>
            <scheme val="minor"/>
          </rPr>
          <t>https://drive.google.com/drive/folders/1KKGuSZyOB9JUNZZyU5od5Kv5kV7VcKdF?usp=drive_link
	-Agustina Sofia Villarreal</t>
        </r>
      </text>
    </comment>
    <comment ref="B18" authorId="0" shapeId="0" xr:uid="{5CE94C15-587E-4622-A76E-C4B0C6FBCBF7}">
      <text>
        <r>
          <rPr>
            <sz val="10"/>
            <color rgb="FF000000"/>
            <rFont val="Aptos Narrow"/>
            <scheme val="minor"/>
          </rPr>
          <t>Monto supera a afiliados 2
	-Christhian Gallo Raymondi</t>
        </r>
      </text>
    </comment>
    <comment ref="G18" authorId="0" shapeId="0" xr:uid="{17B0166F-4760-4A57-907A-88135B4A88EE}">
      <text>
        <r>
          <rPr>
            <sz val="10"/>
            <color rgb="FF000000"/>
            <rFont val="Aptos Narrow"/>
            <scheme val="minor"/>
          </rPr>
          <t>https://drive.google.com/drive/folders/12g_Mx9-o3P4_FMF_wFxr67t_IRfde5m_
	-Christhian Gallo Raymondi</t>
        </r>
      </text>
    </comment>
    <comment ref="B19" authorId="0" shapeId="0" xr:uid="{B5784156-1A75-4E63-B451-35F7CC66521B}">
      <text>
        <r>
          <rPr>
            <sz val="10"/>
            <color rgb="FF000000"/>
            <rFont val="Aptos Narrow"/>
            <scheme val="minor"/>
          </rPr>
          <t>Comprobante de 1300 USDT de los cuales 400 USDT corresponde a este usuario.
	-Christhian Gallo Raymondi
Monto afiliados 2: 1000 USD  Monto excel: 1100 USD
	-Christhian Gallo Raymondi</t>
        </r>
      </text>
    </comment>
    <comment ref="G19" authorId="0" shapeId="0" xr:uid="{CAF2E5A7-25C9-476A-81D9-84EE14AC772F}">
      <text>
        <r>
          <rPr>
            <sz val="10"/>
            <color rgb="FF000000"/>
            <rFont val="Aptos Narrow"/>
            <scheme val="minor"/>
          </rPr>
          <t>https://drive.google.com/drive/folders/1zbJIJoyP0X2KbO0NOZAxebrBBOijACh5
	-Christhian Gallo Raymondi</t>
        </r>
      </text>
    </comment>
    <comment ref="B20" authorId="0" shapeId="0" xr:uid="{43B271B9-213D-47E1-824E-29067C8E8FE9}">
      <text>
        <r>
          <rPr>
            <sz val="10"/>
            <color rgb="FF000000"/>
            <rFont val="Aptos Narrow"/>
            <scheme val="minor"/>
          </rPr>
          <t>Monto afiliados 2: 10000 USD Monto excel: 9112.80 USD
	-Christhian Gallo Raymondi</t>
        </r>
      </text>
    </comment>
    <comment ref="G20" authorId="0" shapeId="0" xr:uid="{4DF64777-43F1-4F27-862D-77330794831B}">
      <text>
        <r>
          <rPr>
            <sz val="10"/>
            <color rgb="FF000000"/>
            <rFont val="Aptos Narrow"/>
            <scheme val="minor"/>
          </rPr>
          <t>https://drive.google.com/drive/folders/1tFvXxB1P0F-tRdOMofSQ32p0snAMMZeX
	-Christhian Gallo Raymondi</t>
        </r>
      </text>
    </comment>
    <comment ref="G21" authorId="0" shapeId="0" xr:uid="{26089E81-C3E6-437E-BDC3-B869839BF00A}">
      <text>
        <r>
          <rPr>
            <sz val="10"/>
            <color rgb="FF000000"/>
            <rFont val="Aptos Narrow"/>
            <scheme val="minor"/>
          </rPr>
          <t>https://drive.google.com/drive/folders/1BrDxC-0ROxAuvFC-Ab-6WASdLZhKuvIU?usp=drive_link
	-Agustina Sofia Villarreal</t>
        </r>
      </text>
    </comment>
    <comment ref="B22" authorId="0" shapeId="0" xr:uid="{BB7FE703-C8EB-474E-A19D-0027F19276C0}">
      <text>
        <r>
          <rPr>
            <sz val="10"/>
            <color rgb="FF000000"/>
            <rFont val="Aptos Narrow"/>
            <scheme val="minor"/>
          </rPr>
          <t>Monto afiliados 2: 6148.17 USD Monto excel: 7745.41 USD
	-Christhian Gallo Raymondi</t>
        </r>
      </text>
    </comment>
    <comment ref="G22" authorId="0" shapeId="0" xr:uid="{83B80B7D-33F2-4BB1-AE0C-BBA178E3F115}">
      <text>
        <r>
          <rPr>
            <sz val="10"/>
            <color rgb="FF000000"/>
            <rFont val="Aptos Narrow"/>
            <scheme val="minor"/>
          </rPr>
          <t>https://drive.google.com/drive/folders/1mC0c7RJIoH9baprFOhL2RmpsOA-6M4tR
	-Christhian Gallo Raymondi</t>
        </r>
      </text>
    </comment>
    <comment ref="B23" authorId="0" shapeId="0" xr:uid="{FBC1A297-CD28-4286-A1B4-8D2621D08256}">
      <text>
        <r>
          <rPr>
            <sz val="10"/>
            <color rgb="FF000000"/>
            <rFont val="Aptos Narrow"/>
            <scheme val="minor"/>
          </rPr>
          <t>Faltan todos los comprobantes
	-Christhian Gallo Raymondi</t>
        </r>
      </text>
    </comment>
    <comment ref="G23" authorId="0" shapeId="0" xr:uid="{770C1908-C263-48AB-BCDA-D1DA48C98C34}">
      <text>
        <r>
          <rPr>
            <sz val="10"/>
            <color rgb="FF000000"/>
            <rFont val="Aptos Narrow"/>
            <scheme val="minor"/>
          </rPr>
          <t>https://drive.google.com/drive/folders/1TqVHxmAgvk1Nr0yO32x7AMMVHkqdeI8H
	-Christhian Gallo Raymondi</t>
        </r>
      </text>
    </comment>
    <comment ref="B24" authorId="0" shapeId="0" xr:uid="{42B8CBC3-FFF0-4025-9D83-AA13D41A4C85}">
      <text>
        <r>
          <rPr>
            <sz val="10"/>
            <color rgb="FF000000"/>
            <rFont val="Aptos Narrow"/>
            <scheme val="minor"/>
          </rPr>
          <t>Monto diferente afiliados 2
	-Christhian Gallo Raymondi</t>
        </r>
      </text>
    </comment>
    <comment ref="G24" authorId="0" shapeId="0" xr:uid="{DF47F482-F71B-4AC5-AEBE-47C944CEA63A}">
      <text>
        <r>
          <rPr>
            <sz val="10"/>
            <color rgb="FF000000"/>
            <rFont val="Aptos Narrow"/>
            <scheme val="minor"/>
          </rPr>
          <t>https://drive.google.com/drive/folders/1RknFqH5v6tstQ6K6w8r2cCH1jfZ2NZZ_
	-Christhian Gallo Raymondi</t>
        </r>
      </text>
    </comment>
    <comment ref="B25" authorId="0" shapeId="0" xr:uid="{CBAB3FAB-1C33-4236-91F3-8E9DCCE372EC}">
      <text>
        <r>
          <rPr>
            <sz val="10"/>
            <color rgb="FF000000"/>
            <rFont val="Aptos Narrow"/>
            <scheme val="minor"/>
          </rPr>
          <t>Afiliados2: 1139.97 USD
50plan: 1141.46 USD
	-Agustina Sofia Villarreal</t>
        </r>
      </text>
    </comment>
    <comment ref="G25" authorId="0" shapeId="0" xr:uid="{8BC443E2-A4A1-4066-9620-E3E93E2066D5}">
      <text>
        <r>
          <rPr>
            <sz val="10"/>
            <color rgb="FF000000"/>
            <rFont val="Aptos Narrow"/>
            <scheme val="minor"/>
          </rPr>
          <t>https://drive.google.com/drive/folders/1DeHrwvUTsQt4uh63ZNW4e0aggV8g9PkO?usp=drive_link
	-Agustina Sofia Villarreal</t>
        </r>
      </text>
    </comment>
    <comment ref="B27" authorId="0" shapeId="0" xr:uid="{8ADF45B6-A290-43E5-A793-EE7D17531C2B}">
      <text>
        <r>
          <rPr>
            <sz val="10"/>
            <color rgb="FF000000"/>
            <rFont val="Aptos Narrow"/>
            <scheme val="minor"/>
          </rPr>
          <t>Monto afiliados 2: 678.90 USD Monto excel: 553.17 USD
	-Christhian Gallo Raymondi</t>
        </r>
      </text>
    </comment>
    <comment ref="G27" authorId="0" shapeId="0" xr:uid="{93642318-F597-40FB-941D-C6DBE9E4FAEE}">
      <text>
        <r>
          <rPr>
            <sz val="10"/>
            <color rgb="FF000000"/>
            <rFont val="Aptos Narrow"/>
            <scheme val="minor"/>
          </rPr>
          <t>https://drive.google.com/drive/folders/1LQ9PqFkanGwpJNOvk4m5zMmumBPkAqBi
	-Christhian Gallo Raymondi</t>
        </r>
      </text>
    </comment>
    <comment ref="AA27" authorId="0" shapeId="0" xr:uid="{574075CC-8799-4833-9825-69207F9A70BA}">
      <text>
        <r>
          <rPr>
            <sz val="10"/>
            <color rgb="FF000000"/>
            <rFont val="Aptos Narrow"/>
            <scheme val="minor"/>
          </rPr>
          <t>Regularizacion
	-Christhian Gallo Raymondi</t>
        </r>
      </text>
    </comment>
    <comment ref="G28" authorId="0" shapeId="0" xr:uid="{35A6A425-D4F6-453A-B2D1-D26A10D63162}">
      <text>
        <r>
          <rPr>
            <sz val="10"/>
            <color rgb="FF000000"/>
            <rFont val="Aptos Narrow"/>
            <scheme val="minor"/>
          </rPr>
          <t>https://drive.google.com/drive/folders/1ibfIfSrdu0lZwG00-sD-tOklENvVjnkK
	-Christhian Gallo Raymondi</t>
        </r>
      </text>
    </comment>
    <comment ref="N28" authorId="0" shapeId="0" xr:uid="{5F6868C3-66DD-410F-A841-3CE28DB76F45}">
      <text>
        <r>
          <rPr>
            <sz val="10"/>
            <color rgb="FF000000"/>
            <rFont val="Aptos Narrow"/>
            <scheme val="minor"/>
          </rPr>
          <t>Cambie monto de inversión porque en el comprobante está con 100 usdt
	-Allisson Villacorta Carrión</t>
        </r>
      </text>
    </comment>
    <comment ref="C29" authorId="0" shapeId="0" xr:uid="{E9AD4BC6-4E40-4680-990F-9CA3AD5A382A}">
      <text>
        <r>
          <rPr>
            <sz val="10"/>
            <color rgb="FF000000"/>
            <rFont val="Aptos Narrow"/>
            <scheme val="minor"/>
          </rPr>
          <t>PEC
	-Agustina Sofia Villarreal</t>
        </r>
      </text>
    </comment>
    <comment ref="G29" authorId="0" shapeId="0" xr:uid="{09124DAF-6C1A-45ED-A632-536BE8E8A0AB}">
      <text>
        <r>
          <rPr>
            <sz val="10"/>
            <color rgb="FF000000"/>
            <rFont val="Aptos Narrow"/>
            <scheme val="minor"/>
          </rPr>
          <t>https://drive.google.com/drive/folders/1zPbBOTXM5bOqLkZi7N5MiU2WT8tUn4tx
	-Agustina Sofia Villarreal</t>
        </r>
      </text>
    </comment>
    <comment ref="G30" authorId="0" shapeId="0" xr:uid="{42D8CCBB-0FD4-4DDE-9C74-E3E1F38A72EF}">
      <text>
        <r>
          <rPr>
            <sz val="10"/>
            <color rgb="FF000000"/>
            <rFont val="Aptos Narrow"/>
            <scheme val="minor"/>
          </rPr>
          <t>https://drive.google.com/drive/folders/186yGlFIBSyCT0XTA5cc3nTAtfI9ldzX9
	-Christhian Gallo Raymondi</t>
        </r>
      </text>
    </comment>
    <comment ref="G31" authorId="0" shapeId="0" xr:uid="{D4B95AD7-8CF6-4455-A2D7-FD093D8C8CF0}">
      <text>
        <r>
          <rPr>
            <sz val="10"/>
            <color rgb="FF000000"/>
            <rFont val="Aptos Narrow"/>
            <scheme val="minor"/>
          </rPr>
          <t>https://drive.google.com/drive/folders/1u0sWnEL8lhKxyI1jx7DeWqPICZebBLpm?usp=drive_link
	-Agustina Sofia Villarreal</t>
        </r>
      </text>
    </comment>
    <comment ref="B32" authorId="0" shapeId="0" xr:uid="{14F632F9-EEBA-4A8A-AA6F-AD6DD4ADB5E5}">
      <text>
        <r>
          <rPr>
            <sz val="10"/>
            <color rgb="FF000000"/>
            <rFont val="Aptos Narrow"/>
            <scheme val="minor"/>
          </rPr>
          <t>Monto afiliados 2: 4003.48 USD Monto excel: 4049 USD
	-Christhian Gallo Raymondi</t>
        </r>
      </text>
    </comment>
    <comment ref="G32" authorId="0" shapeId="0" xr:uid="{83C8D56A-2055-43C1-A4CC-3353E95802B7}">
      <text>
        <r>
          <rPr>
            <sz val="10"/>
            <color rgb="FF000000"/>
            <rFont val="Aptos Narrow"/>
            <scheme val="minor"/>
          </rPr>
          <t>https://drive.google.com/drive/folders/1OVED9dX-OcK_kRKAjj3og0V9p7qmIzRr
	-Christhian Gallo Raymondi</t>
        </r>
      </text>
    </comment>
    <comment ref="B33" authorId="0" shapeId="0" xr:uid="{9F5A22F7-88F4-4244-81B4-0B969504EC25}">
      <text>
        <r>
          <rPr>
            <sz val="10"/>
            <color rgb="FF000000"/>
            <rFont val="Aptos Narrow"/>
            <scheme val="minor"/>
          </rPr>
          <t>Afiliados2 1063.90 USD
50PLAN 1037.14 USD
	-Agustina Sofia Villarreal</t>
        </r>
      </text>
    </comment>
    <comment ref="G33" authorId="0" shapeId="0" xr:uid="{94D686BD-D5AF-47B3-87B9-D529ED7DEBF2}">
      <text>
        <r>
          <rPr>
            <sz val="10"/>
            <color rgb="FF000000"/>
            <rFont val="Aptos Narrow"/>
            <scheme val="minor"/>
          </rPr>
          <t>https://drive.google.com/drive/folders/1_hMbCrLH6Yemc22sO1910_ArrlJjDHvG
	-Agustina Sofia Villarreal</t>
        </r>
      </text>
    </comment>
    <comment ref="G35" authorId="0" shapeId="0" xr:uid="{AAE9AF14-202C-4722-81A0-75400D03446B}">
      <text>
        <r>
          <rPr>
            <sz val="10"/>
            <color rgb="FF000000"/>
            <rFont val="Aptos Narrow"/>
            <scheme val="minor"/>
          </rPr>
          <t>https://drive.google.com/drive/folders/16u-ntOrhaB8DwYQqFMx734h-pYx3_D1n
	-Christhian Gallo Raymondi</t>
        </r>
      </text>
    </comment>
    <comment ref="C36" authorId="0" shapeId="0" xr:uid="{49BBD6A2-E56F-47DF-AE01-BEE5A3F1008B}">
      <text>
        <r>
          <rPr>
            <sz val="10"/>
            <color rgb="FF000000"/>
            <rFont val="Aptos Narrow"/>
            <scheme val="minor"/>
          </rPr>
          <t>@sofia.tuplan50@gmail.com REVISAR KYC sara2023
	-Allisson Villacorta Carrión</t>
        </r>
      </text>
    </comment>
    <comment ref="G36" authorId="0" shapeId="0" xr:uid="{715E35AC-C99D-489B-85D1-043FDC455CE1}">
      <text>
        <r>
          <rPr>
            <sz val="10"/>
            <color rgb="FF000000"/>
            <rFont val="Aptos Narrow"/>
            <scheme val="minor"/>
          </rPr>
          <t>https://drive.google.com/drive/folders/1gDXCSY_ykVWENpQ4yrBCKGOe1erZ-8qq
	-Agustina Sofia Villarreal</t>
        </r>
      </text>
    </comment>
    <comment ref="B37" authorId="0" shapeId="0" xr:uid="{103B6BC0-BC4B-4338-AD1D-187690537FFA}">
      <text>
        <r>
          <rPr>
            <sz val="10"/>
            <color rgb="FF000000"/>
            <rFont val="Aptos Narrow"/>
            <scheme val="minor"/>
          </rPr>
          <t>Pendiente de 1 comprobante Upgrade, no lo encuentra
	-Agustina Sofia Villarreal</t>
        </r>
      </text>
    </comment>
    <comment ref="G37" authorId="0" shapeId="0" xr:uid="{26E5DBC8-CFF4-4111-8C7B-93AB3117A615}">
      <text>
        <r>
          <rPr>
            <sz val="10"/>
            <color rgb="FF000000"/>
            <rFont val="Aptos Narrow"/>
            <scheme val="minor"/>
          </rPr>
          <t>https://drive.google.com/drive/folders/1v88o93oJd13LDGzyt2YcuUT72uzcjaB_?usp=drive_link
	-Agustina Sofia Villarreal</t>
        </r>
      </text>
    </comment>
    <comment ref="B38" authorId="0" shapeId="0" xr:uid="{883B9DE4-A279-4A1F-B7DF-0ACCCE2793EF}">
      <text>
        <r>
          <rPr>
            <sz val="10"/>
            <color rgb="FF000000"/>
            <rFont val="Aptos Narrow"/>
            <scheme val="minor"/>
          </rPr>
          <t>Monto afiliados 2: 1070.87 USD Monto excel: 1176.12 USD
	-Christhian Gallo Raymondi</t>
        </r>
      </text>
    </comment>
    <comment ref="C38" authorId="0" shapeId="0" xr:uid="{2262337E-1CA5-4D2E-8BFD-E8EBAE8EDE67}">
      <text>
        <r>
          <rPr>
            <sz val="10"/>
            <color rgb="FF000000"/>
            <rFont val="Aptos Narrow"/>
            <scheme val="minor"/>
          </rPr>
          <t>Inactivo hasta que mande comprobantes
	-Christhian Gallo Raymondi</t>
        </r>
      </text>
    </comment>
    <comment ref="G38" authorId="0" shapeId="0" xr:uid="{7C1079CC-F884-4316-9273-777FECB25149}">
      <text>
        <r>
          <rPr>
            <sz val="10"/>
            <color rgb="FF000000"/>
            <rFont val="Aptos Narrow"/>
            <scheme val="minor"/>
          </rPr>
          <t>https://drive.google.com/drive/folders/1PdCE_7mU23t_VjNJH48hAfOALjuhxMC3
	-Christhian Gallo Raymondi</t>
        </r>
      </text>
    </comment>
    <comment ref="B39" authorId="0" shapeId="0" xr:uid="{78324805-748A-4257-A86E-0B4DD92F43E9}">
      <text>
        <r>
          <rPr>
            <sz val="10"/>
            <color rgb="FF000000"/>
            <rFont val="Aptos Narrow"/>
            <scheme val="minor"/>
          </rPr>
          <t>Afiliados2: 1048.83
50Plan: 1042.63
	-Agustina Sofia Villarreal</t>
        </r>
      </text>
    </comment>
    <comment ref="G39" authorId="0" shapeId="0" xr:uid="{DDE6C24B-7DF5-4F75-86C0-12C8B4662849}">
      <text>
        <r>
          <rPr>
            <sz val="10"/>
            <color rgb="FF000000"/>
            <rFont val="Aptos Narrow"/>
            <scheme val="minor"/>
          </rPr>
          <t>https://drive.google.com/drive/folders/1YFmZOQlXdTU0TUKoMpFpmLdhnjVeTVIe?usp=drive_link
	-Agustina Sofia Villarreal</t>
        </r>
      </text>
    </comment>
    <comment ref="B40" authorId="0" shapeId="0" xr:uid="{A1064787-6C70-49D0-8ECF-5B338DC1C351}">
      <text>
        <r>
          <rPr>
            <sz val="10"/>
            <color rgb="FF000000"/>
            <rFont val="Aptos Narrow"/>
            <scheme val="minor"/>
          </rPr>
          <t>Monto afiliados 2: 1088.33 USD Monto excel: 986.49+140.65=1127.14 USD
	-Christhian Gallo Raymondi</t>
        </r>
      </text>
    </comment>
    <comment ref="G40" authorId="0" shapeId="0" xr:uid="{D7D5D4D4-16F7-4815-808F-4435C6E357D2}">
      <text>
        <r>
          <rPr>
            <sz val="10"/>
            <color rgb="FF000000"/>
            <rFont val="Aptos Narrow"/>
            <scheme val="minor"/>
          </rPr>
          <t>https://drive.google.com/drive/folders/1HzwQTFZTZNATJyDbLcaPRnoK9kJS3M0L
	-Christhian Gallo Raymondi</t>
        </r>
      </text>
    </comment>
    <comment ref="C41" authorId="0" shapeId="0" xr:uid="{CF186BF7-2363-4B49-A322-4F737E54697B}">
      <text>
        <r>
          <rPr>
            <sz val="10"/>
            <color rgb="FF000000"/>
            <rFont val="Aptos Narrow"/>
            <scheme val="minor"/>
          </rPr>
          <t>PEC
	-Agustina Sofia Villarreal</t>
        </r>
      </text>
    </comment>
    <comment ref="G41" authorId="0" shapeId="0" xr:uid="{8C8DD963-F99C-45C6-B233-7E78EC68AE86}">
      <text>
        <r>
          <rPr>
            <sz val="10"/>
            <color rgb="FF000000"/>
            <rFont val="Aptos Narrow"/>
            <scheme val="minor"/>
          </rPr>
          <t>https://drive.google.com/drive/folders/1XujsQ5kNuOmtXwdrnHA-HsCNt8FAXLcJ?usp=drive_link
	-Agustina Sofia Villarreal</t>
        </r>
      </text>
    </comment>
    <comment ref="B42" authorId="0" shapeId="0" xr:uid="{27C5CC37-FAF1-4E44-BAE3-8D75C2EBCBDC}">
      <text>
        <r>
          <rPr>
            <sz val="10"/>
            <color rgb="FF000000"/>
            <rFont val="Aptos Narrow"/>
            <scheme val="minor"/>
          </rPr>
          <t>Monto afiliados 2: 1056.30 USD Monto excel: 1075.43 USD
	-Christhian Gallo Raymondi</t>
        </r>
      </text>
    </comment>
    <comment ref="G42" authorId="0" shapeId="0" xr:uid="{8D9E5A27-69D3-4D2D-84A2-F087D9429DC5}">
      <text>
        <r>
          <rPr>
            <sz val="10"/>
            <color rgb="FF000000"/>
            <rFont val="Aptos Narrow"/>
            <scheme val="minor"/>
          </rPr>
          <t>https://drive.google.com/drive/folders/1Jz9lRWW099vfcWTEaFm3IEBTCRmAW7qW
	-Christhian Gallo Raymondi</t>
        </r>
      </text>
    </comment>
    <comment ref="G43" authorId="0" shapeId="0" xr:uid="{FDC352B1-8A72-42D5-9151-6AB4121E4D67}">
      <text>
        <r>
          <rPr>
            <sz val="10"/>
            <color rgb="FF000000"/>
            <rFont val="Aptos Narrow"/>
            <scheme val="minor"/>
          </rPr>
          <t>https://drive.google.com/drive/folders/1BVJvnn3sfj79rrjNGMHOX0Q3ons2VU9J
	-Christhian Gallo Raymondi</t>
        </r>
      </text>
    </comment>
    <comment ref="G44" authorId="0" shapeId="0" xr:uid="{0594445E-F71F-4EFC-B544-E828E9AB175D}">
      <text>
        <r>
          <rPr>
            <sz val="10"/>
            <color rgb="FF000000"/>
            <rFont val="Aptos Narrow"/>
            <scheme val="minor"/>
          </rPr>
          <t>https://drive.google.com/drive/folders/19vTEuqmrQV98IDyFZNnmhIFfLl41Yi_z?usp=drive_link
	-Agustina Sofia Villarreal</t>
        </r>
      </text>
    </comment>
    <comment ref="B45" authorId="0" shapeId="0" xr:uid="{41834F85-102E-4955-B275-8F15D6562D18}">
      <text>
        <r>
          <rPr>
            <sz val="10"/>
            <color rgb="FF000000"/>
            <rFont val="Aptos Narrow"/>
            <scheme val="minor"/>
          </rPr>
          <t>Diferencia por tipo de cambio en afiliacion
	-Christhian Gallo Raymondi</t>
        </r>
      </text>
    </comment>
    <comment ref="G45" authorId="0" shapeId="0" xr:uid="{6153A0EF-4BC4-45D3-A1FC-87C95FBE4A66}">
      <text>
        <r>
          <rPr>
            <sz val="10"/>
            <color rgb="FF000000"/>
            <rFont val="Aptos Narrow"/>
            <scheme val="minor"/>
          </rPr>
          <t>https://drive.google.com/drive/folders/19Yp-ku3BLo9tCDCkLZnlG3572dpbH3dB
	-Christhian Gallo Raymondi</t>
        </r>
      </text>
    </comment>
    <comment ref="V45" authorId="0" shapeId="0" xr:uid="{5C433574-5A1C-483E-B0D2-67FC2B0FFD66}">
      <text>
        <r>
          <rPr>
            <sz val="10"/>
            <color rgb="FF000000"/>
            <rFont val="Aptos Narrow"/>
            <scheme val="minor"/>
          </rPr>
          <t>Monto copias y movimientos: 1155 USD
	-Christhian Gallo Raymondi</t>
        </r>
      </text>
    </comment>
    <comment ref="B46" authorId="0" shapeId="0" xr:uid="{AEE1AB4D-3FF5-42C2-891E-1216E0D5E0E7}">
      <text>
        <r>
          <rPr>
            <sz val="10"/>
            <color rgb="FF000000"/>
            <rFont val="Aptos Narrow"/>
            <scheme val="minor"/>
          </rPr>
          <t>Afiliados2: 1089.70
50plan: 1077.81
	-Agustina Sofia Villarreal</t>
        </r>
      </text>
    </comment>
    <comment ref="G46" authorId="0" shapeId="0" xr:uid="{4C0435C8-4762-4607-9F87-160F4212EBC2}">
      <text>
        <r>
          <rPr>
            <sz val="10"/>
            <color rgb="FF000000"/>
            <rFont val="Aptos Narrow"/>
            <scheme val="minor"/>
          </rPr>
          <t>https://drive.google.com/drive/folders/1zxYcBp8Fo6RFINKSBAjke2wxcfE4AfiK
	-Agustina Sofia Villarreal
Usuario manifiesta haberle dado el efectivo en mano a Raúl
	-Agustina Sofia Villarreal</t>
        </r>
      </text>
    </comment>
    <comment ref="B47" authorId="0" shapeId="0" xr:uid="{F5E8E186-05E2-47A6-834E-9CC05335D7E0}">
      <text>
        <r>
          <rPr>
            <sz val="10"/>
            <color rgb="FF000000"/>
            <rFont val="Aptos Narrow"/>
            <scheme val="minor"/>
          </rPr>
          <t>Afiliados 2: 3860 
50plan: 4020
Nota expone haber realizado mas de una vez la conversión por ello puede ser la diferencia
	-Agustina Sofia Villarreal</t>
        </r>
      </text>
    </comment>
    <comment ref="C47" authorId="0" shapeId="0" xr:uid="{D4106039-EA16-4A56-B195-862C77F2EFBC}">
      <text>
        <r>
          <rPr>
            <sz val="10"/>
            <color rgb="FF000000"/>
            <rFont val="Aptos Narrow"/>
            <scheme val="minor"/>
          </rPr>
          <t>PEC
	-Agustina Sofia Villarreal</t>
        </r>
      </text>
    </comment>
    <comment ref="G47" authorId="0" shapeId="0" xr:uid="{C1F77DFC-656B-4C3B-B7E8-28BF0A8CE22D}">
      <text>
        <r>
          <rPr>
            <sz val="10"/>
            <color rgb="FF000000"/>
            <rFont val="Aptos Narrow"/>
            <scheme val="minor"/>
          </rPr>
          <t>https://drive.google.com/drive/folders/1d6tAkDhjkI599pVTkFshPkpSmuBfXpyc?usp=drive_link
	-Agustina Sofia Villarreal
Usuario manifiesta haberle dado el efectivo en mano a Raúl
	-Agustina Sofia Villarreal</t>
        </r>
      </text>
    </comment>
    <comment ref="G48" authorId="0" shapeId="0" xr:uid="{3FBFA4CD-D4DA-4600-B3D6-BCB62BC6C63B}">
      <text>
        <r>
          <rPr>
            <sz val="10"/>
            <color rgb="FF000000"/>
            <rFont val="Aptos Narrow"/>
            <scheme val="minor"/>
          </rPr>
          <t>https://drive.google.com/drive/folders/18PUFzBf26h4Mvc0oTBzNhtww8MWqvWMQ?usp=drive_link
	-Agustina Sofia Villarreal</t>
        </r>
      </text>
    </comment>
    <comment ref="G49" authorId="0" shapeId="0" xr:uid="{D0578057-95C4-4DDA-86B1-9827CF457632}">
      <text>
        <r>
          <rPr>
            <sz val="10"/>
            <color rgb="FF000000"/>
            <rFont val="Aptos Narrow"/>
            <scheme val="minor"/>
          </rPr>
          <t>https://drive.google.com/drive/folders/1Zwj3xvblD3-sf50FWe6HP-uUyzPkZ_ah
	-Christhian Gallo Raymondi</t>
        </r>
      </text>
    </comment>
    <comment ref="G50" authorId="0" shapeId="0" xr:uid="{E53E84B4-2FBF-43AA-99BC-B6D736E50B9A}">
      <text>
        <r>
          <rPr>
            <sz val="10"/>
            <color rgb="FF000000"/>
            <rFont val="Aptos Narrow"/>
            <scheme val="minor"/>
          </rPr>
          <t>https://drive.google.com/drive/folders/1NBVDzjUzc5F96OqSW5aoS3hI-XBCkGlq
	-Christhian Gallo Raymondi</t>
        </r>
      </text>
    </comment>
    <comment ref="AA50" authorId="0" shapeId="0" xr:uid="{125CBEF7-D10A-4628-8F82-DB188448A3F0}">
      <text>
        <r>
          <rPr>
            <sz val="10"/>
            <color rgb="FF000000"/>
            <rFont val="Aptos Narrow"/>
            <scheme val="minor"/>
          </rPr>
          <t>Figura 80 en vez de 90
	-Christhian Gallo Raymondi</t>
        </r>
      </text>
    </comment>
    <comment ref="B51" authorId="0" shapeId="0" xr:uid="{2D302B31-2249-48BD-9D1D-07122CFC1F75}">
      <text>
        <r>
          <rPr>
            <sz val="10"/>
            <color rgb="FF000000"/>
            <rFont val="Aptos Narrow"/>
            <scheme val="minor"/>
          </rPr>
          <t>Corroborar importes con comprobantes pendientes
	-Agustina Sofia Villarreal</t>
        </r>
      </text>
    </comment>
    <comment ref="C51" authorId="0" shapeId="0" xr:uid="{ECC2B885-6364-4E5C-A9CC-3D79B318B523}">
      <text>
        <r>
          <rPr>
            <sz val="10"/>
            <color rgb="FF000000"/>
            <rFont val="Aptos Narrow"/>
            <scheme val="minor"/>
          </rPr>
          <t>PEC
	-Agustina Sofia Villarreal</t>
        </r>
      </text>
    </comment>
    <comment ref="G51" authorId="0" shapeId="0" xr:uid="{1AAEADF7-0759-4AAA-9F90-46D83968EC2E}">
      <text>
        <r>
          <rPr>
            <sz val="10"/>
            <color rgb="FF000000"/>
            <rFont val="Aptos Narrow"/>
            <scheme val="minor"/>
          </rPr>
          <t>https://drive.google.com/drive/folders/1Go-gxTw1sxi6y6X2SI4zKxzPQ-iIUfaW?usp=drive_link
	-Agustina Sofia Villarreal</t>
        </r>
      </text>
    </comment>
    <comment ref="B52" authorId="0" shapeId="0" xr:uid="{B1E966F5-968C-48A7-A423-0E0B170CE2BA}">
      <text>
        <r>
          <rPr>
            <sz val="10"/>
            <color rgb="FF000000"/>
            <rFont val="Aptos Narrow"/>
            <scheme val="minor"/>
          </rPr>
          <t>Acumuló hasta llegar a 1000
	-Agustina Sofia Villarreal</t>
        </r>
      </text>
    </comment>
    <comment ref="G52" authorId="0" shapeId="0" xr:uid="{CEF2E381-5AB9-4D55-B19A-33148D77304D}">
      <text>
        <r>
          <rPr>
            <sz val="10"/>
            <color rgb="FF000000"/>
            <rFont val="Aptos Narrow"/>
            <scheme val="minor"/>
          </rPr>
          <t>https://drive.google.com/drive/folders/1PZ0G21TdyHPRRJ-T3rfrmBHaJZhjLBaG?usp=drive_link
	-Agustina Sofia Villarreal</t>
        </r>
      </text>
    </comment>
    <comment ref="B53" authorId="0" shapeId="0" xr:uid="{2159599B-54AF-47DD-BD77-F132823D6F64}">
      <text>
        <r>
          <rPr>
            <sz val="10"/>
            <color rgb="FF000000"/>
            <rFont val="Aptos Narrow"/>
            <scheme val="minor"/>
          </rPr>
          <t>Afiliados2: 913.62 usd
50Plan: 751.11 usd
	-Agustina Sofia Villarreal
Regularización de plataforma OK
	-Agustina Sofia Villarreal</t>
        </r>
      </text>
    </comment>
    <comment ref="G53" authorId="0" shapeId="0" xr:uid="{59FF0DF4-574A-413F-857F-7CCDE726955B}">
      <text>
        <r>
          <rPr>
            <sz val="10"/>
            <color rgb="FF000000"/>
            <rFont val="Aptos Narrow"/>
            <scheme val="minor"/>
          </rPr>
          <t>https://drive.google.com/drive/folders/1MqVGCEQ06PZqDr6eu2_lhC_9cmF-TO1s
	-Agustina Sofia Villarreal</t>
        </r>
      </text>
    </comment>
    <comment ref="G54" authorId="0" shapeId="0" xr:uid="{80206A3C-DB56-4A20-855B-C9AE5ECF88A8}">
      <text>
        <r>
          <rPr>
            <sz val="10"/>
            <color rgb="FF000000"/>
            <rFont val="Aptos Narrow"/>
            <scheme val="minor"/>
          </rPr>
          <t>https://drive.google.com/drive/folders/1OH5-wpyuYVGs1W7KkVAs6o8_geel0FIG
	-Christhian Gallo Raymondi</t>
        </r>
      </text>
    </comment>
    <comment ref="G55" authorId="0" shapeId="0" xr:uid="{E439F37F-066E-4BE9-A176-BB126CCE07E2}">
      <text>
        <r>
          <rPr>
            <sz val="10"/>
            <color rgb="FF000000"/>
            <rFont val="Aptos Narrow"/>
            <scheme val="minor"/>
          </rPr>
          <t>https://drive.google.com/drive/folders/10O7JFfRmJHlvR5crb28j4dF8kQzppngu
	-Christhian Gallo Raymondi</t>
        </r>
      </text>
    </comment>
    <comment ref="B56" authorId="0" shapeId="0" xr:uid="{2334D1E7-72ED-49C6-9468-965F1D0D50C9}">
      <text>
        <r>
          <rPr>
            <sz val="10"/>
            <color rgb="FF000000"/>
            <rFont val="Aptos Narrow"/>
            <scheme val="minor"/>
          </rPr>
          <t>Afiliados2: 210.03 USD
50PLAN: 187.15 USD
	-Agustina Sofia Villarreal
Regularización de plataforma OK
	-Agustina Sofia Villarreal</t>
        </r>
      </text>
    </comment>
    <comment ref="G56" authorId="0" shapeId="0" xr:uid="{7AE436E0-12BF-43A5-9742-C384A53E6E59}">
      <text>
        <r>
          <rPr>
            <sz val="10"/>
            <color rgb="FF000000"/>
            <rFont val="Aptos Narrow"/>
            <scheme val="minor"/>
          </rPr>
          <t>https://drive.google.com/drive/folders/1fs5-VVuQg96mhbu4za5yKW9Ovc9Zu_1v
	-Agustina Sofia Villarreal</t>
        </r>
      </text>
    </comment>
    <comment ref="G57" authorId="0" shapeId="0" xr:uid="{983D5748-62B8-49FF-89BE-34F1BA75D79A}">
      <text>
        <r>
          <rPr>
            <sz val="10"/>
            <color rgb="FF000000"/>
            <rFont val="Aptos Narrow"/>
            <scheme val="minor"/>
          </rPr>
          <t>https://drive.google.com/drive/folders/1ORUJKBn9EdE58ciDtFvOK26FSmIhf_1H
	-Christhian Gallo Raymondi</t>
        </r>
      </text>
    </comment>
    <comment ref="B58" authorId="0" shapeId="0" xr:uid="{15F5550F-7DF9-4874-9A81-0634084C8612}">
      <text>
        <r>
          <rPr>
            <sz val="10"/>
            <color rgb="FF000000"/>
            <rFont val="Aptos Narrow"/>
            <scheme val="minor"/>
          </rPr>
          <t>Afiliados2: 888.69 usd
50PLAN: 766.91
	-Agustina Sofia Villarreal
Regularizado en plataforma OK
	-Agustina Sofia Villarreal</t>
        </r>
      </text>
    </comment>
    <comment ref="G58" authorId="0" shapeId="0" xr:uid="{39E316C2-36C1-4E6A-BFF4-FB71CD930C5E}">
      <text>
        <r>
          <rPr>
            <sz val="10"/>
            <color rgb="FF000000"/>
            <rFont val="Aptos Narrow"/>
            <scheme val="minor"/>
          </rPr>
          <t>https://drive.google.com/drive/folders/1U9EhO0c0g1F5gP5QPLZUiPWbBQ8_tGDt?usp=drive_link
	-Agustina Sofia Villarreal</t>
        </r>
      </text>
    </comment>
    <comment ref="G59" authorId="0" shapeId="0" xr:uid="{A31B2EFB-1228-4416-A4DC-7A0ABA1D724E}">
      <text>
        <r>
          <rPr>
            <sz val="10"/>
            <color rgb="FF000000"/>
            <rFont val="Aptos Narrow"/>
            <scheme val="minor"/>
          </rPr>
          <t>https://drive.google.com/drive/folders/13-bRdpSDBI2V0mv_NJZjZDiwSYg6FZ1s
	-Christhian Gallo Raymondi</t>
        </r>
      </text>
    </comment>
    <comment ref="G60" authorId="0" shapeId="0" xr:uid="{1B0D9740-9181-4D98-965F-179BC4CD0259}">
      <text>
        <r>
          <rPr>
            <sz val="10"/>
            <color rgb="FF000000"/>
            <rFont val="Aptos Narrow"/>
            <scheme val="minor"/>
          </rPr>
          <t>https://drive.google.com/drive/folders/1Sfp9tz5Epwx3O_diAVEYopPhjjTFiJWC
	-Agustina Sofia Villarreal</t>
        </r>
      </text>
    </comment>
    <comment ref="B61" authorId="0" shapeId="0" xr:uid="{32161B89-FC17-4E24-B11B-C430E9EAF94D}">
      <text>
        <r>
          <rPr>
            <sz val="10"/>
            <color rgb="FF000000"/>
            <rFont val="Aptos Narrow"/>
            <scheme val="minor"/>
          </rPr>
          <t>Diferencia de 100 dolares en comprobante de afiliacion
	-Christhian Gallo Raymondi</t>
        </r>
      </text>
    </comment>
    <comment ref="G61" authorId="0" shapeId="0" xr:uid="{379641A1-8731-42A0-AD0E-B2AAC1FDF46A}">
      <text>
        <r>
          <rPr>
            <sz val="10"/>
            <color rgb="FF000000"/>
            <rFont val="Aptos Narrow"/>
            <scheme val="minor"/>
          </rPr>
          <t>https://drive.google.com/drive/folders/1-gooHA3TpFm2mSJiPFSua9sI80jWsyMh
	-Christhian Gallo Raymondi</t>
        </r>
      </text>
    </comment>
    <comment ref="G62" authorId="0" shapeId="0" xr:uid="{F0523452-B49D-4F1E-8BA1-7D87AD49E1F8}">
      <text>
        <r>
          <rPr>
            <sz val="10"/>
            <color rgb="FF000000"/>
            <rFont val="Aptos Narrow"/>
            <scheme val="minor"/>
          </rPr>
          <t>https://drive.google.com/drive/folders/11OW5DJGrQucOs3_x5a4lZRSbBjgOSLEL?usp=drive_link
	-Agustina Sofia Villarreal</t>
        </r>
      </text>
    </comment>
    <comment ref="G63" authorId="0" shapeId="0" xr:uid="{62CB6E3F-87B2-4767-B1F6-7BBF5A1AC592}">
      <text>
        <r>
          <rPr>
            <sz val="10"/>
            <color rgb="FF000000"/>
            <rFont val="Aptos Narrow"/>
            <scheme val="minor"/>
          </rPr>
          <t>https://drive.google.com/drive/folders/1NLYsvqymEDcRNIJWQZHiEkKqUMkg6lFw
	-Christhian Gallo Raymondi</t>
        </r>
      </text>
    </comment>
    <comment ref="G64" authorId="0" shapeId="0" xr:uid="{890517E6-8B7A-4D2D-923D-4B5EE5BEDB12}">
      <text>
        <r>
          <rPr>
            <sz val="10"/>
            <color rgb="FF000000"/>
            <rFont val="Aptos Narrow"/>
            <scheme val="minor"/>
          </rPr>
          <t>https://drive.google.com/drive/folders/185JmZpObB2dAJZkwIew539vRf3opMhHC
	-Christhian Gallo Raymondi</t>
        </r>
      </text>
    </comment>
    <comment ref="B65" authorId="0" shapeId="0" xr:uid="{94E509E9-27FB-4919-9C42-E78FBA8B464A}">
      <text>
        <r>
          <rPr>
            <sz val="10"/>
            <color rgb="FF000000"/>
            <rFont val="Aptos Narrow"/>
            <scheme val="minor"/>
          </rPr>
          <t>Afiliados2: 202.63 USD
50PLAN: 192.68 USD
	-Agustina Sofia Villarreal
Regularización en plataforma OK
	-Agustina Sofia Villarreal</t>
        </r>
      </text>
    </comment>
    <comment ref="G65" authorId="0" shapeId="0" xr:uid="{40BBC013-2DB1-47B8-8790-FF9EC84F0023}">
      <text>
        <r>
          <rPr>
            <sz val="10"/>
            <color rgb="FF000000"/>
            <rFont val="Aptos Narrow"/>
            <scheme val="minor"/>
          </rPr>
          <t>https://drive.google.com/drive/folders/1TqlOqwwx_TfbAIh2JifK_ml-1sJ0jKM-?usp=drive_link
	-Agustina Sofia Villarreal</t>
        </r>
      </text>
    </comment>
    <comment ref="G66" authorId="0" shapeId="0" xr:uid="{80E5551C-070B-483A-B786-085B944ECAD6}">
      <text>
        <r>
          <rPr>
            <sz val="10"/>
            <color rgb="FF000000"/>
            <rFont val="Aptos Narrow"/>
            <scheme val="minor"/>
          </rPr>
          <t>https://drive.google.com/drive/folders/1fNBTT-y4Oyf6xkZ4iRWGaCoNZjyz0VE_
	-Agustina Sofia Villarreal</t>
        </r>
      </text>
    </comment>
    <comment ref="B67" authorId="0" shapeId="0" xr:uid="{087E0547-840A-4121-8FA4-B160B5A2675B}">
      <text>
        <r>
          <rPr>
            <sz val="10"/>
            <color rgb="FF000000"/>
            <rFont val="Aptos Narrow"/>
            <scheme val="minor"/>
          </rPr>
          <t>Monto afiliados 2: 2098.90 USD Monto excel: 2358.42 USD
	-Christhian Gallo Raymondi
Comprobante de upgrades es el mismo de james22
	-Allisson Villacorta Carrión</t>
        </r>
      </text>
    </comment>
    <comment ref="G67" authorId="0" shapeId="0" xr:uid="{1703C03D-E6FD-40AC-867C-1F61E241AAC7}">
      <text>
        <r>
          <rPr>
            <sz val="10"/>
            <color rgb="FF000000"/>
            <rFont val="Aptos Narrow"/>
            <scheme val="minor"/>
          </rPr>
          <t>https://drive.google.com/drive/folders/1LbYIEcLYGGLjZsZkKnsiPhJ84_gzX6mp
	-Allisson Villacorta Carrión</t>
        </r>
      </text>
    </comment>
    <comment ref="G68" authorId="0" shapeId="0" xr:uid="{AB7FE707-07DC-400C-A47F-A7C872E32733}">
      <text>
        <r>
          <rPr>
            <sz val="10"/>
            <color rgb="FF000000"/>
            <rFont val="Aptos Narrow"/>
            <scheme val="minor"/>
          </rPr>
          <t>https://drive.google.com/drive/folders/1Hbt18ur75PtPXx2ESxuBg8Y3AIHGrsZz
	-Christhian Gallo Raymondi</t>
        </r>
      </text>
    </comment>
    <comment ref="B69" authorId="0" shapeId="0" xr:uid="{F4BAB193-A64B-44D9-BE05-AC388D961B71}">
      <text>
        <r>
          <rPr>
            <sz val="10"/>
            <color rgb="FF000000"/>
            <rFont val="Aptos Narrow"/>
            <scheme val="minor"/>
          </rPr>
          <t>Afiliados2 9701.01 USD
50PLAN 10760.20 USD
	-Agustina Sofia Villarreal</t>
        </r>
      </text>
    </comment>
    <comment ref="G69" authorId="0" shapeId="0" xr:uid="{BB5BB2C1-A86F-4F59-A44A-DDB2734B8874}">
      <text>
        <r>
          <rPr>
            <sz val="10"/>
            <color rgb="FF000000"/>
            <rFont val="Aptos Narrow"/>
            <scheme val="minor"/>
          </rPr>
          <t>https://drive.google.com/drive/folders/1XVQVStpaM2ZxC6HzK1oHayabTO4vRAyi?usp=drive_link
	-Agustina Sofia Villarreal</t>
        </r>
      </text>
    </comment>
    <comment ref="G70" authorId="0" shapeId="0" xr:uid="{5E6B14B5-95DC-46F0-99B9-05AF9C6B135D}">
      <text>
        <r>
          <rPr>
            <sz val="10"/>
            <color rgb="FF000000"/>
            <rFont val="Aptos Narrow"/>
            <scheme val="minor"/>
          </rPr>
          <t>https://drive.google.com/drive/folders/14yGPMsVK1vLu9D4CWySDDMaX6qolst6D
	-Christhian Gallo Raymondi</t>
        </r>
      </text>
    </comment>
    <comment ref="B71" authorId="0" shapeId="0" xr:uid="{0650663B-EC58-4944-AA1F-C69EE9FAD956}">
      <text>
        <r>
          <rPr>
            <sz val="10"/>
            <color rgb="FF000000"/>
            <rFont val="Aptos Narrow"/>
            <scheme val="minor"/>
          </rPr>
          <t>Afiliados2 9701.01 USD
50PLAN 1057.55 USD
	-Agustina Sofia Villarreal</t>
        </r>
      </text>
    </comment>
    <comment ref="G71" authorId="0" shapeId="0" xr:uid="{D2AB632C-44E8-49D3-9DF0-413933FA93F4}">
      <text>
        <r>
          <rPr>
            <sz val="10"/>
            <color rgb="FF000000"/>
            <rFont val="Aptos Narrow"/>
            <scheme val="minor"/>
          </rPr>
          <t>https://drive.google.com/drive/folders/1P1EkVS2PnN5aSrYXWGlNIOQ35cVvP5iR?usp=drive_link
	-Agustina Sofia Villarreal</t>
        </r>
      </text>
    </comment>
    <comment ref="G72" authorId="0" shapeId="0" xr:uid="{312EBBE6-6D39-4782-A6A4-799939D4B4A3}">
      <text>
        <r>
          <rPr>
            <sz val="10"/>
            <color rgb="FF000000"/>
            <rFont val="Aptos Narrow"/>
            <scheme val="minor"/>
          </rPr>
          <t>https://drive.google.com/drive/folders/1JRY2519_Y5am-tDtvxM6CD8MtNvjGpIW
	-Christhian Gallo Raymondi</t>
        </r>
      </text>
    </comment>
    <comment ref="B73" authorId="0" shapeId="0" xr:uid="{23E5514B-CF4F-4A1E-A5A5-9E1D510C5C38}">
      <text>
        <r>
          <rPr>
            <sz val="10"/>
            <color rgb="FF000000"/>
            <rFont val="Aptos Narrow"/>
            <scheme val="minor"/>
          </rPr>
          <t>Afiliados2 2049.88 USD
50PLAN 22168.37 USD
	-Agustina Sofia Villarreal</t>
        </r>
      </text>
    </comment>
    <comment ref="G73" authorId="0" shapeId="0" xr:uid="{D4DB61D1-D60B-472A-BB3F-9A65B3ADA1E7}">
      <text>
        <r>
          <rPr>
            <sz val="10"/>
            <color rgb="FF000000"/>
            <rFont val="Aptos Narrow"/>
            <scheme val="minor"/>
          </rPr>
          <t>https://drive.google.com/drive/folders/16CANORkLvc12yHsOwV1EiOb7UinEGo2c?usp=drive_link
	-Agustina Sofia Villarreal</t>
        </r>
      </text>
    </comment>
    <comment ref="B74" authorId="0" shapeId="0" xr:uid="{D7BCD5BB-FC9C-4C78-AC46-73989C0238B5}">
      <text>
        <r>
          <rPr>
            <sz val="10"/>
            <color rgb="FF000000"/>
            <rFont val="Aptos Narrow"/>
            <scheme val="minor"/>
          </rPr>
          <t>Afiliados2 2874.20 USD
50PLAN 3580.68
	-Agustina Sofia Villarreal</t>
        </r>
      </text>
    </comment>
    <comment ref="G74" authorId="0" shapeId="0" xr:uid="{1DDA8F38-ADFE-48D0-B5C4-D469078BF386}">
      <text>
        <r>
          <rPr>
            <sz val="10"/>
            <color rgb="FF000000"/>
            <rFont val="Aptos Narrow"/>
            <scheme val="minor"/>
          </rPr>
          <t>https://drive.google.com/drive/folders/16OSoCRKSSC0Nu_vJ01VizaF68Xww7Yu2?usp=drive_link
	-Agustina Sofia Villarreal</t>
        </r>
      </text>
    </comment>
    <comment ref="B75" authorId="0" shapeId="0" xr:uid="{175A7985-ED4A-468D-8962-1D0D79F11FC4}">
      <text>
        <r>
          <rPr>
            <sz val="10"/>
            <color rgb="FF000000"/>
            <rFont val="Aptos Narrow"/>
            <scheme val="minor"/>
          </rPr>
          <t>Monto afiliados 2: 4114.03 USD Monto excel: 4108.59 USD
	-Christhian Gallo Raymondi</t>
        </r>
      </text>
    </comment>
    <comment ref="G75" authorId="0" shapeId="0" xr:uid="{D8FFF8D9-2B25-4C4C-ABFC-808013DBC185}">
      <text>
        <r>
          <rPr>
            <sz val="10"/>
            <color rgb="FF000000"/>
            <rFont val="Aptos Narrow"/>
            <scheme val="minor"/>
          </rPr>
          <t>https://drive.google.com/drive/folders/1Fx02q6_zDgengGpwu5FNZiiyDyx_8hJn
	-Christhian Gallo Raymondi</t>
        </r>
      </text>
    </comment>
    <comment ref="B77" authorId="0" shapeId="0" xr:uid="{CF7291A0-FB24-478F-86E7-10C5CA8B2634}">
      <text>
        <r>
          <rPr>
            <sz val="10"/>
            <color rgb="FF000000"/>
            <rFont val="Aptos Narrow"/>
            <scheme val="minor"/>
          </rPr>
          <t>Afiliados2: 188.41
50plan: 153.67
	-Agustina Sofia Villarreal
Regularización en plataforma, OK
	-Agustina Sofia Villarreal</t>
        </r>
      </text>
    </comment>
    <comment ref="G77" authorId="0" shapeId="0" xr:uid="{6F1AABA5-F6CC-4B16-86A3-B505D57033BC}">
      <text>
        <r>
          <rPr>
            <sz val="10"/>
            <color rgb="FF000000"/>
            <rFont val="Aptos Narrow"/>
            <scheme val="minor"/>
          </rPr>
          <t>https://drive.google.com/drive/folders/1Ln_DTqlAuciCP7o5NTyZs1y0t40bKtbA
	-Agustina Sofia Villarreal</t>
        </r>
      </text>
    </comment>
    <comment ref="B78" authorId="0" shapeId="0" xr:uid="{335FAABE-74ED-42E4-97FA-A3EDD2BEFF4E}">
      <text>
        <r>
          <rPr>
            <sz val="10"/>
            <color rgb="FF000000"/>
            <rFont val="Aptos Narrow"/>
            <scheme val="minor"/>
          </rPr>
          <t>Afiliados2 1050 USD
50PLAN 1055.80 USD
	-Agustina Sofia Villarreal</t>
        </r>
      </text>
    </comment>
    <comment ref="G78" authorId="0" shapeId="0" xr:uid="{4645858E-69DA-4D68-82F9-E7BCB78663B4}">
      <text>
        <r>
          <rPr>
            <sz val="10"/>
            <color rgb="FF000000"/>
            <rFont val="Aptos Narrow"/>
            <scheme val="minor"/>
          </rPr>
          <t>https://drive.google.com/drive/folders/1GyBGFJMLK2F2_kJ46uMXMthN3OeM6Eze?usp=drive_link
	-Agustina Sofia Villarreal</t>
        </r>
      </text>
    </comment>
    <comment ref="G80" authorId="0" shapeId="0" xr:uid="{6A9FC86A-501E-4E8E-904E-1C21447C486E}">
      <text>
        <r>
          <rPr>
            <sz val="10"/>
            <color rgb="FF000000"/>
            <rFont val="Aptos Narrow"/>
            <scheme val="minor"/>
          </rPr>
          <t>https://drive.google.com/drive/folders/1Ry9ML0l0FqNdWcTin6uftsRNrKjpZ3wW
	-Christhian Gallo Raymondi</t>
        </r>
      </text>
    </comment>
    <comment ref="B81" authorId="0" shapeId="0" xr:uid="{8381E068-287C-47B6-99FD-B2BA9A339186}">
      <text>
        <r>
          <rPr>
            <sz val="10"/>
            <color rgb="FF000000"/>
            <rFont val="Aptos Narrow"/>
            <scheme val="minor"/>
          </rPr>
          <t>Afiliados2 1060 USD
50PLAN 1056.90 USD
	-Agustina Sofia Villarreal</t>
        </r>
      </text>
    </comment>
    <comment ref="G81" authorId="0" shapeId="0" xr:uid="{4D8B7A48-1FB6-4A48-A8D6-22AAAA9BD976}">
      <text>
        <r>
          <rPr>
            <sz val="10"/>
            <color rgb="FF000000"/>
            <rFont val="Aptos Narrow"/>
            <scheme val="minor"/>
          </rPr>
          <t>https://drive.google.com/drive/folders/1ddTzp4y46UFWtw27CO0oR_LzBIVKypR-?usp=drive_link
	-Agustina Sofia Villarreal
@sofia.tuplan50@gmail.com si se tiene el comprobante, colocarlo en carpeta. ya que está sin el color
	-Allisson Villacorta Carrión</t>
        </r>
      </text>
    </comment>
    <comment ref="B82" authorId="0" shapeId="0" xr:uid="{6626312F-70D8-4DBE-BD04-AA0F72D1E388}">
      <text>
        <r>
          <rPr>
            <sz val="10"/>
            <color rgb="FF000000"/>
            <rFont val="Aptos Narrow"/>
            <scheme val="minor"/>
          </rPr>
          <t>Afiliados2: 193.05 USD
50PLAN: 179.78 USD
	-Agustina Sofia Villarreal
Regularización en plataforma OK
	-Agustina Sofia Villarreal</t>
        </r>
      </text>
    </comment>
    <comment ref="G82" authorId="0" shapeId="0" xr:uid="{50EFB505-76B9-48E8-AFB9-7E1CC9812262}">
      <text>
        <r>
          <rPr>
            <sz val="10"/>
            <color rgb="FF000000"/>
            <rFont val="Aptos Narrow"/>
            <scheme val="minor"/>
          </rPr>
          <t>https://drive.google.com/drive/folders/11KW18gHVmFexQHSyQoUKgIu0uYK1awO4?usp=drive_link
	-Agustina Sofia Villarreal</t>
        </r>
      </text>
    </comment>
    <comment ref="B83" authorId="0" shapeId="0" xr:uid="{E9769104-7604-42FF-8C52-DFBFD46A3D0F}">
      <text>
        <r>
          <rPr>
            <sz val="10"/>
            <color rgb="FF000000"/>
            <rFont val="Aptos Narrow"/>
            <scheme val="minor"/>
          </rPr>
          <t>Monto afiliados 2: 3084 USD  Monto excel: 3062.81 USD
	-Christhian Gallo Raymondi</t>
        </r>
      </text>
    </comment>
    <comment ref="G83" authorId="0" shapeId="0" xr:uid="{4D83F27F-8C5C-419E-8C53-82BDADE62DFB}">
      <text>
        <r>
          <rPr>
            <sz val="10"/>
            <color rgb="FF000000"/>
            <rFont val="Aptos Narrow"/>
            <scheme val="minor"/>
          </rPr>
          <t>https://drive.google.com/drive/folders/1s9qXgCeL98nSab9ktLR-5kEq4VGH21xM
	-Allisson Villacorta Carrión
@ggallomummagroup@gmail.com  Si el comprobante esta en carpeta, no debe aparecer con el color ROJO, modificarlo
	-Allisson Villacorta Carrión
El comprobante que esta en la carpeta es el upgrade de 900 USD por lo que no esta en rojo
	-Christhian Gallo Raymondi</t>
        </r>
      </text>
    </comment>
    <comment ref="G84" authorId="0" shapeId="0" xr:uid="{B83F6F9F-0BD4-42E0-89B8-D5839ABD2F3C}">
      <text>
        <r>
          <rPr>
            <sz val="10"/>
            <color rgb="FF000000"/>
            <rFont val="Aptos Narrow"/>
            <scheme val="minor"/>
          </rPr>
          <t>https://drive.google.com/drive/folders/1vs2Vm8tbnXgaKatmburOTLWPo8cmNJso
	-Christhian Gallo Raymondi</t>
        </r>
      </text>
    </comment>
    <comment ref="B85" authorId="0" shapeId="0" xr:uid="{2452926B-738E-4F15-88AB-9827271F5666}">
      <text>
        <r>
          <rPr>
            <sz val="10"/>
            <color rgb="FF000000"/>
            <rFont val="Aptos Narrow"/>
            <scheme val="minor"/>
          </rPr>
          <t>Afiliados2: 1185.76 USD
50PLAN: 1157.61 USD
	-Agustina Sofia Villarreal</t>
        </r>
      </text>
    </comment>
    <comment ref="G85" authorId="0" shapeId="0" xr:uid="{7EB76375-4635-4C1B-9ACE-58D19A9021DB}">
      <text>
        <r>
          <rPr>
            <sz val="10"/>
            <color rgb="FF000000"/>
            <rFont val="Aptos Narrow"/>
            <scheme val="minor"/>
          </rPr>
          <t>https://drive.google.com/drive/folders/107ykkYREFcqM2xqTCCS6r6E-RA9FmW6K
	-Agustina Sofia Villarreal</t>
        </r>
      </text>
    </comment>
    <comment ref="B86" authorId="0" shapeId="0" xr:uid="{EEEF161F-5BAA-4131-ABA3-629A09EF6E2D}">
      <text>
        <r>
          <rPr>
            <sz val="10"/>
            <color rgb="FF000000"/>
            <rFont val="Aptos Narrow"/>
            <scheme val="minor"/>
          </rPr>
          <t>Monto afiliados 2: 1967.03 USD Monto excel: 1956.16 USD
	-Christhian Gallo Raymondi</t>
        </r>
      </text>
    </comment>
    <comment ref="G86" authorId="0" shapeId="0" xr:uid="{ACF1DAE3-5C2F-47DB-9AB3-285B52FF3B6A}">
      <text>
        <r>
          <rPr>
            <sz val="10"/>
            <color rgb="FF000000"/>
            <rFont val="Aptos Narrow"/>
            <scheme val="minor"/>
          </rPr>
          <t>https://drive.google.com/drive/folders/1ePD6OcNJKNkVIp8XfHF5v7Q8UQ3zG5hQ
	-Christhian Gallo Raymondi</t>
        </r>
      </text>
    </comment>
    <comment ref="B87" authorId="0" shapeId="0" xr:uid="{7373C5BA-DD21-4DD7-A0CB-1AC23C555EC6}">
      <text>
        <r>
          <rPr>
            <sz val="10"/>
            <color rgb="FF000000"/>
            <rFont val="Aptos Narrow"/>
            <scheme val="minor"/>
          </rPr>
          <t>Afiliados2: 1005.42 USD
50PLAN: 1010.79 USD
Acumula hasta el 24/05/2024
	-Agustina Sofia Villarreal</t>
        </r>
      </text>
    </comment>
    <comment ref="G87" authorId="0" shapeId="0" xr:uid="{5C63080D-FEEC-4236-AE62-22E1D118D6C3}">
      <text>
        <r>
          <rPr>
            <sz val="10"/>
            <color rgb="FF000000"/>
            <rFont val="Aptos Narrow"/>
            <scheme val="minor"/>
          </rPr>
          <t>https://drive.google.com/drive/folders/1qGkx52pF-x1olEHII5cixEjyakCpRnvJ?usp=drive_link
	-Agustina Sofia Villarreal</t>
        </r>
      </text>
    </comment>
    <comment ref="G88" authorId="0" shapeId="0" xr:uid="{950B896F-A651-43F3-A147-B5873B9C46CB}">
      <text>
        <r>
          <rPr>
            <sz val="10"/>
            <color rgb="FF000000"/>
            <rFont val="Aptos Narrow"/>
            <scheme val="minor"/>
          </rPr>
          <t>https://drive.google.com/drive/folders/1rN3l-A7bEqDjK6zfvT6kQO7NuBGraAxg
	-Christhian Gallo Raymondi</t>
        </r>
      </text>
    </comment>
    <comment ref="B89" authorId="0" shapeId="0" xr:uid="{13BFB289-2422-4BE1-BC33-8B0727D9B11A}">
      <text>
        <r>
          <rPr>
            <sz val="10"/>
            <color rgb="FF000000"/>
            <rFont val="Aptos Narrow"/>
            <scheme val="minor"/>
          </rPr>
          <t>Afiliados2: 1072 USD
50PLAN: 10667.60 USD
	-Agustina Sofia Villarreal</t>
        </r>
      </text>
    </comment>
    <comment ref="G89" authorId="0" shapeId="0" xr:uid="{8EB711D7-5AB1-40CA-8843-06103D93A4C0}">
      <text>
        <r>
          <rPr>
            <sz val="10"/>
            <color rgb="FF000000"/>
            <rFont val="Aptos Narrow"/>
            <scheme val="minor"/>
          </rPr>
          <t>https://drive.google.com/drive/folders/1H1VJFoxwjS3L_ujymTw_NPAGz_qWZjh_?usp=drive_link
	-Agustina Sofia Villarreal</t>
        </r>
      </text>
    </comment>
    <comment ref="B90" authorId="0" shapeId="0" xr:uid="{E1176B26-CF70-42FF-A032-29A5ED1B198D}">
      <text>
        <r>
          <rPr>
            <sz val="10"/>
            <color rgb="FF000000"/>
            <rFont val="Aptos Narrow"/>
            <scheme val="minor"/>
          </rPr>
          <t>Monto afiliados 2: 1200.72 USD Monto excel: 1143.97 USD
	-Christhian Gallo Raymondi</t>
        </r>
      </text>
    </comment>
    <comment ref="G90" authorId="0" shapeId="0" xr:uid="{25E9C6D9-B0B2-4BFB-9CC3-2D93A447A6E2}">
      <text>
        <r>
          <rPr>
            <sz val="10"/>
            <color rgb="FF000000"/>
            <rFont val="Aptos Narrow"/>
            <scheme val="minor"/>
          </rPr>
          <t>https://drive.google.com/drive/folders/1afFzmRLVzht_i5nIcsO3Jq0h-biVRhrT
	-Christhian Gallo Raymondi</t>
        </r>
      </text>
    </comment>
    <comment ref="B91" authorId="0" shapeId="0" xr:uid="{3A9316C2-2A4B-466F-9035-C53AE92C6C94}">
      <text>
        <r>
          <rPr>
            <sz val="10"/>
            <color rgb="FF000000"/>
            <rFont val="Aptos Narrow"/>
            <scheme val="minor"/>
          </rPr>
          <t>Monto afiliados 2: 1756.77 USD Monto excel: 1750.23+9.14=1759.37 USD
	-Christhian Gallo Raymondi</t>
        </r>
      </text>
    </comment>
    <comment ref="G91" authorId="0" shapeId="0" xr:uid="{3CF5E74A-03B9-4E02-B80B-06BFF948860D}">
      <text>
        <r>
          <rPr>
            <sz val="10"/>
            <color rgb="FF000000"/>
            <rFont val="Aptos Narrow"/>
            <scheme val="minor"/>
          </rPr>
          <t>https://drive.google.com/drive/folders/1BclSZHmYDM6tBzT5HONeECRPssB6VoW0
	-Christhian Gallo Raymondi</t>
        </r>
      </text>
    </comment>
    <comment ref="G92" authorId="0" shapeId="0" xr:uid="{CB394E1A-7ADA-478C-BC0A-CA66E1C7A8FD}">
      <text>
        <r>
          <rPr>
            <sz val="10"/>
            <color rgb="FF000000"/>
            <rFont val="Aptos Narrow"/>
            <scheme val="minor"/>
          </rPr>
          <t>https://drive.google.com/drive/folders/1aWwEDipjRBx-Jb5UFPNaxv9Hg07Uao_k?usp=drive_link
	-Agustina Sofia Villarreal</t>
        </r>
      </text>
    </comment>
    <comment ref="B93" authorId="0" shapeId="0" xr:uid="{0D5BC657-5329-4B1B-B20B-DA209267C460}">
      <text>
        <r>
          <rPr>
            <sz val="10"/>
            <color rgb="FF000000"/>
            <rFont val="Aptos Narrow"/>
            <scheme val="minor"/>
          </rPr>
          <t>Monto afiliados 2: 9810.05 USD Monto excel: 15089.28 USD
	-Christhian Gallo Raymondi</t>
        </r>
      </text>
    </comment>
    <comment ref="G93" authorId="0" shapeId="0" xr:uid="{660A1EB9-900E-4D59-8D7D-DE4535DB4BC8}">
      <text>
        <r>
          <rPr>
            <sz val="10"/>
            <color rgb="FF000000"/>
            <rFont val="Aptos Narrow"/>
            <scheme val="minor"/>
          </rPr>
          <t>https://drive.google.com/drive/folders/1lmu7T9BMPywK2ciGv7-Ihx23GTerxuOg
	-Christhian Gallo Raymondi</t>
        </r>
      </text>
    </comment>
    <comment ref="B94" authorId="0" shapeId="0" xr:uid="{C4316E6B-49DD-43B7-BD7A-E859988E6317}">
      <text>
        <r>
          <rPr>
            <sz val="10"/>
            <color rgb="FF000000"/>
            <rFont val="Aptos Narrow"/>
            <scheme val="minor"/>
          </rPr>
          <t>Afiliados2: 10017.10 USD
50PLAN: 10000 USD
	-Agustina Sofia Villarreal</t>
        </r>
      </text>
    </comment>
    <comment ref="G94" authorId="0" shapeId="0" xr:uid="{E172D9E4-DF46-4DBF-BE53-2AACED726222}">
      <text>
        <r>
          <rPr>
            <sz val="10"/>
            <color rgb="FF000000"/>
            <rFont val="Aptos Narrow"/>
            <scheme val="minor"/>
          </rPr>
          <t>https://drive.google.com/drive/folders/1kX-K-6Vy7qr979r9RR_git6L4elDCbId?usp=drive_link
	-Allisson Villacorta Carrión</t>
        </r>
      </text>
    </comment>
    <comment ref="G95" authorId="0" shapeId="0" xr:uid="{1811B87D-4AAB-49AD-B036-BD24727FA80A}">
      <text>
        <r>
          <rPr>
            <sz val="10"/>
            <color rgb="FF000000"/>
            <rFont val="Aptos Narrow"/>
            <scheme val="minor"/>
          </rPr>
          <t>https://drive.google.com/drive/folders/1ZavfeRMkp00d-Xb0KprIM6uWqB5b41lz
	-Christhian Gallo Raymondi</t>
        </r>
      </text>
    </comment>
    <comment ref="B96" authorId="0" shapeId="0" xr:uid="{F57A7BEF-9EBC-40EC-B377-571BE9EC4EC8}">
      <text>
        <r>
          <rPr>
            <sz val="10"/>
            <color rgb="FF000000"/>
            <rFont val="Aptos Narrow"/>
            <scheme val="minor"/>
          </rPr>
          <t>Monto afiliados 2: 4467.80 USD Monto excel: 4425.97
	-Christhian Gallo Raymondi</t>
        </r>
      </text>
    </comment>
    <comment ref="G96" authorId="0" shapeId="0" xr:uid="{B8A4549A-1AE5-4AB8-9965-C8E53ED6AFEE}">
      <text>
        <r>
          <rPr>
            <sz val="10"/>
            <color rgb="FF000000"/>
            <rFont val="Aptos Narrow"/>
            <scheme val="minor"/>
          </rPr>
          <t>https://drive.google.com/drive/folders/1-wypUIzBwBOw_O_tXRBUW3n6g5vs7_lr
	-Christhian Gallo Raymondi
SE LE SOLICITÓ A LA USUARIA HOY 01/02 @ggallomummagroup@gmail.com
	-Allisson Villacorta Carrión
Montos de usuarios no figuran en copias y movimientos
	-Christhian Gallo Raymondi</t>
        </r>
      </text>
    </comment>
    <comment ref="B97" authorId="0" shapeId="0" xr:uid="{560C0672-C3C2-459C-83BD-CCE352E407AC}">
      <text>
        <r>
          <rPr>
            <sz val="10"/>
            <color rgb="FF000000"/>
            <rFont val="Aptos Narrow"/>
            <scheme val="minor"/>
          </rPr>
          <t>Afiliados2: 9973.52 USD
50PLAN: 10586.6 USD
	-Agustina Sofia Villarreal</t>
        </r>
      </text>
    </comment>
    <comment ref="G97" authorId="0" shapeId="0" xr:uid="{76BC8361-699A-401A-AB5C-0A7F0AD09672}">
      <text>
        <r>
          <rPr>
            <sz val="10"/>
            <color rgb="FF000000"/>
            <rFont val="Aptos Narrow"/>
            <scheme val="minor"/>
          </rPr>
          <t>https://drive.google.com/drive/folders/1kMXJUCPIstmhCqtl7_aYlwQl3KhbmtKC?usp=drive_link
	-Agustina Sofia Villarreal</t>
        </r>
      </text>
    </comment>
    <comment ref="B98" authorId="0" shapeId="0" xr:uid="{983EC4C4-FA79-493C-98A1-962023DB3EE9}">
      <text>
        <r>
          <rPr>
            <sz val="10"/>
            <color rgb="FF000000"/>
            <rFont val="Aptos Narrow"/>
            <scheme val="minor"/>
          </rPr>
          <t>Monto afiliados 2: 2657.31 USD Monto excel: 2674.75 USD
	-Christhian Gallo Raymondi</t>
        </r>
      </text>
    </comment>
    <comment ref="G98" authorId="0" shapeId="0" xr:uid="{148B824C-3356-4B9A-AE40-50E303BE3652}">
      <text>
        <r>
          <rPr>
            <sz val="10"/>
            <color rgb="FF000000"/>
            <rFont val="Aptos Narrow"/>
            <scheme val="minor"/>
          </rPr>
          <t>https://drive.google.com/drive/folders/1h_OFHfTMyMvo8FgGINvjE1Qc5kX96ijg
	-Christhian Gallo Raymondi</t>
        </r>
      </text>
    </comment>
    <comment ref="B99" authorId="0" shapeId="0" xr:uid="{9B1CA8D9-5959-4201-B22E-D1C7DA39DFE7}">
      <text>
        <r>
          <rPr>
            <sz val="10"/>
            <color rgb="FF000000"/>
            <rFont val="Aptos Narrow"/>
            <scheme val="minor"/>
          </rPr>
          <t>Afiliados2: 1243.46 USD
50PLAN: 1278.87 USD
	-Agustina Sofia Villarreal</t>
        </r>
      </text>
    </comment>
    <comment ref="G99" authorId="0" shapeId="0" xr:uid="{7D0BA79F-7260-476C-890F-CC90002EA2F4}">
      <text>
        <r>
          <rPr>
            <sz val="10"/>
            <color rgb="FF000000"/>
            <rFont val="Aptos Narrow"/>
            <scheme val="minor"/>
          </rPr>
          <t>https://drive.google.com/drive/folders/15HzR8bIfBTX9Rl6QC5nxNbiEruOFZhxI?usp=drive_link
	-Agustina Sofia Villarreal</t>
        </r>
      </text>
    </comment>
    <comment ref="B100" authorId="0" shapeId="0" xr:uid="{F7EA5A9A-3CB4-4478-A338-FDCB6E861BF2}">
      <text>
        <r>
          <rPr>
            <sz val="10"/>
            <color rgb="FF000000"/>
            <rFont val="Aptos Narrow"/>
            <scheme val="minor"/>
          </rPr>
          <t>CDM
Afiliados2: 1081.36 USD
50PLAN: 945.22 USD
Al momento de validar KYC regularizar en plataforma
	-Agustina Sofia Villarreal</t>
        </r>
      </text>
    </comment>
    <comment ref="G100" authorId="0" shapeId="0" xr:uid="{3560CB70-E406-4E6C-B54C-1FB45D8EBB29}">
      <text>
        <r>
          <rPr>
            <sz val="10"/>
            <color rgb="FF000000"/>
            <rFont val="Aptos Narrow"/>
            <scheme val="minor"/>
          </rPr>
          <t>https://drive.google.com/drive/folders/1SfAs5uoz00iN33BVTxPLt3ak3_sPpGXG?usp=drive_link
	-Agustina Sofia Villarreal</t>
        </r>
      </text>
    </comment>
    <comment ref="G101" authorId="0" shapeId="0" xr:uid="{E6D33417-F7B8-4EF5-B13B-DEA416D483E0}">
      <text>
        <r>
          <rPr>
            <sz val="10"/>
            <color rgb="FF000000"/>
            <rFont val="Aptos Narrow"/>
            <scheme val="minor"/>
          </rPr>
          <t>https://drive.google.com/drive/folders/1L9PQn2_E9PClqoZYHtfRZbOpyo4mHgZO?usp=drive_link
	-Allisson Villacorta Carrión</t>
        </r>
      </text>
    </comment>
    <comment ref="B102" authorId="0" shapeId="0" xr:uid="{0DC00FF1-D295-48C4-AC09-6106F2F17536}">
      <text>
        <r>
          <rPr>
            <sz val="10"/>
            <color rgb="FF000000"/>
            <rFont val="Aptos Narrow"/>
            <scheme val="minor"/>
          </rPr>
          <t>Afiliados2: 513.69 USD
50PLAN: 479.77 USD
	-Agustina Sofia Villarreal</t>
        </r>
      </text>
    </comment>
    <comment ref="C102" authorId="0" shapeId="0" xr:uid="{FE60BBA1-A7D2-42C6-88D4-99F6F0FED4D1}">
      <text>
        <r>
          <rPr>
            <sz val="10"/>
            <color rgb="FF000000"/>
            <rFont val="Aptos Narrow"/>
            <scheme val="minor"/>
          </rPr>
          <t>@sofia.tuplan50@gmail.com  no la puedo encontrar en la plataforma
	-Allisson Villacorta Carrión</t>
        </r>
      </text>
    </comment>
    <comment ref="G102" authorId="0" shapeId="0" xr:uid="{0E6D8D16-0A8B-4C2C-8FA0-529FF8919DBC}">
      <text>
        <r>
          <rPr>
            <sz val="10"/>
            <color rgb="FF000000"/>
            <rFont val="Aptos Narrow"/>
            <scheme val="minor"/>
          </rPr>
          <t>https://drive.google.com/drive/folders/1X2PMSWb-cid8Df3lL9uRA6y9bFaPl1Z3
	-Allisson Villacorta Carrión</t>
        </r>
      </text>
    </comment>
    <comment ref="G104" authorId="0" shapeId="0" xr:uid="{8FC84E64-502D-447E-B103-A4A32CA59A10}">
      <text>
        <r>
          <rPr>
            <sz val="10"/>
            <color rgb="FF000000"/>
            <rFont val="Aptos Narrow"/>
            <scheme val="minor"/>
          </rPr>
          <t>https://drive.google.com/drive/folders/1sNI6sbRRQ6qfTuRWrcX4t1SFZbYgHdDF?usp=drive_link
	-Allisson Villacorta Carrión</t>
        </r>
      </text>
    </comment>
    <comment ref="G105" authorId="0" shapeId="0" xr:uid="{C0AA0346-BFCA-416A-973A-641FAE6D274B}">
      <text>
        <r>
          <rPr>
            <sz val="10"/>
            <color rgb="FF000000"/>
            <rFont val="Aptos Narrow"/>
            <scheme val="minor"/>
          </rPr>
          <t>https://drive.google.com/drive/folders/1T1Tb99d2s2IZXsyUwwojZXZUhy8dja1u?usp=drive_link
	-Agustina Sofia Villarreal</t>
        </r>
      </text>
    </comment>
    <comment ref="B106" authorId="0" shapeId="0" xr:uid="{5A6512E3-57BE-4A00-B3BC-450DC1FE5511}">
      <text>
        <r>
          <rPr>
            <sz val="10"/>
            <color rgb="FF000000"/>
            <rFont val="Aptos Narrow"/>
            <scheme val="minor"/>
          </rPr>
          <t>Monto afiliados 2: 4546.25 USD Monto excel: 4309.42 USD
	-Christhian Gallo Raymondi</t>
        </r>
      </text>
    </comment>
    <comment ref="G106" authorId="0" shapeId="0" xr:uid="{A02D05A6-E04D-4233-9EFC-F07EA3CFE88C}">
      <text>
        <r>
          <rPr>
            <sz val="10"/>
            <color rgb="FF000000"/>
            <rFont val="Aptos Narrow"/>
            <scheme val="minor"/>
          </rPr>
          <t>https://drive.google.com/drive/folders/1zdthiq09PHX_UW-ylJY4XWnshExks_cz
	-Christhian Gallo Raymondi</t>
        </r>
      </text>
    </comment>
    <comment ref="G107" authorId="0" shapeId="0" xr:uid="{037F9885-7344-4881-B5FF-555EE4328A32}">
      <text>
        <r>
          <rPr>
            <sz val="10"/>
            <color rgb="FF000000"/>
            <rFont val="Aptos Narrow"/>
            <scheme val="minor"/>
          </rPr>
          <t>https://drive.google.com/drive/folders/1urHH98Lamsnplry1DSgXzL_EEEsuIkCt
	-Agustina Sofia Villarreal</t>
        </r>
      </text>
    </comment>
    <comment ref="G108" authorId="0" shapeId="0" xr:uid="{64408397-36B1-448B-822F-F3D3815D10CC}">
      <text>
        <r>
          <rPr>
            <sz val="10"/>
            <color rgb="FF000000"/>
            <rFont val="Aptos Narrow"/>
            <scheme val="minor"/>
          </rPr>
          <t>https://drive.google.com/drive/folders/1c-7ke0nYEEan_Zb4jSp2ZquxkRLUDfK0
	-Christhian Gallo Raymondi</t>
        </r>
      </text>
    </comment>
    <comment ref="G109" authorId="0" shapeId="0" xr:uid="{50AB4C47-4343-4E2E-8A8E-DE36345627BC}">
      <text>
        <r>
          <rPr>
            <sz val="10"/>
            <color rgb="FF000000"/>
            <rFont val="Aptos Narrow"/>
            <scheme val="minor"/>
          </rPr>
          <t>https://drive.google.com/drive/folders/1ZsKgBzIGLLpsar7pBvOBp-9tVEVO-In4
	-Allisson Villacorta Carrión</t>
        </r>
      </text>
    </comment>
    <comment ref="G110" authorId="0" shapeId="0" xr:uid="{3FDC6D19-4BAD-468A-9F7D-5F0A91B63CC5}">
      <text>
        <r>
          <rPr>
            <sz val="10"/>
            <color rgb="FF000000"/>
            <rFont val="Aptos Narrow"/>
            <scheme val="minor"/>
          </rPr>
          <t>https://drive.google.com/drive/folders/15o-aPKJN_LKNCiPLqNBgjj8pARPsdGTJ?usp=drive_link
	-Agustina Sofia Villarreal</t>
        </r>
      </text>
    </comment>
    <comment ref="G111" authorId="0" shapeId="0" xr:uid="{AB5FE729-3B23-457D-B536-4638564455CC}">
      <text>
        <r>
          <rPr>
            <sz val="10"/>
            <color rgb="FF000000"/>
            <rFont val="Aptos Narrow"/>
            <scheme val="minor"/>
          </rPr>
          <t>https://drive.google.com/drive/folders/1GHhEHs0o0L6m4KfD1Wsl4zoYKvdiYzTZ?usp=drive_link
	-Allisson Villacorta Carrión
https://drive.google.com/drive/folders/1NuwkBb-T7_4TKvgUFZJjMm3bhfgAG943
	-Christhian Gallo Raymondi</t>
        </r>
      </text>
    </comment>
    <comment ref="B112" authorId="0" shapeId="0" xr:uid="{8642452D-2690-45B5-A1FE-2DBF9C063F85}">
      <text>
        <r>
          <rPr>
            <sz val="10"/>
            <color rgb="FF000000"/>
            <rFont val="Aptos Narrow"/>
            <scheme val="minor"/>
          </rPr>
          <t>spain
Afiliados2: 1043.01 USD
50PLAN: 1055.54 USD
	-Agustina Sofia Villarreal</t>
        </r>
      </text>
    </comment>
    <comment ref="G112" authorId="0" shapeId="0" xr:uid="{C4935E73-B207-452B-ABFE-B5404E0B6529}">
      <text>
        <r>
          <rPr>
            <sz val="10"/>
            <color rgb="FF000000"/>
            <rFont val="Aptos Narrow"/>
            <scheme val="minor"/>
          </rPr>
          <t>https://drive.google.com/drive/folders/1cyztd_T6mYrg_lnX-ZYHZlCV63awpUUa?usp=drive_link
	-Agustina Sofia Villarreal</t>
        </r>
      </text>
    </comment>
    <comment ref="G113" authorId="0" shapeId="0" xr:uid="{E16715B3-0E98-4400-A14F-5BA1F31A0D5D}">
      <text>
        <r>
          <rPr>
            <sz val="10"/>
            <color rgb="FF000000"/>
            <rFont val="Aptos Narrow"/>
            <scheme val="minor"/>
          </rPr>
          <t>https://drive.google.com/drive/folders/1ntfsV4IHv-v52LKXQLSQn2cCzTzrx6Gi
	-Christhian Gallo Raymondi</t>
        </r>
      </text>
    </comment>
    <comment ref="B114" authorId="0" shapeId="0" xr:uid="{98557292-572C-4922-8628-489119C4AD4C}">
      <text>
        <r>
          <rPr>
            <sz val="10"/>
            <color rgb="FF000000"/>
            <rFont val="Aptos Narrow"/>
            <scheme val="minor"/>
          </rPr>
          <t>Monto afiliados 2: 10000 USD Monto excel: 9900 USD
	-Christhian Gallo Raymondi</t>
        </r>
      </text>
    </comment>
    <comment ref="G114" authorId="0" shapeId="0" xr:uid="{CA1E4EAF-CE81-4640-BF8F-D52FF17A97F7}">
      <text>
        <r>
          <rPr>
            <sz val="10"/>
            <color rgb="FF000000"/>
            <rFont val="Aptos Narrow"/>
            <scheme val="minor"/>
          </rPr>
          <t>https://drive.google.com/drive/folders/1VmQuA1ptr4qrj5Z1jTKzJecZgutpV_W0
	-Christhian Gallo Raymondi</t>
        </r>
      </text>
    </comment>
    <comment ref="C115" authorId="0" shapeId="0" xr:uid="{1B99FC52-015E-44C5-8A33-7A32D305247D}">
      <text>
        <r>
          <rPr>
            <sz val="10"/>
            <color rgb="FF000000"/>
            <rFont val="Aptos Narrow"/>
            <scheme val="minor"/>
          </rPr>
          <t>Pendiente envio de comprobante
	-Agustina Sofia Villarreal</t>
        </r>
      </text>
    </comment>
    <comment ref="G115" authorId="0" shapeId="0" xr:uid="{7D2B2456-DDF1-43F2-B045-B52CFA411B55}">
      <text>
        <r>
          <rPr>
            <sz val="10"/>
            <color rgb="FF000000"/>
            <rFont val="Aptos Narrow"/>
            <scheme val="minor"/>
          </rPr>
          <t>https://drive.google.com/drive/folders/1RIKFSyiWV8Y0s-aMD-vKOXkwEr_Di1Cv?usp=drive_link
	-Agustina Sofia Villarreal</t>
        </r>
      </text>
    </comment>
    <comment ref="G116" authorId="0" shapeId="0" xr:uid="{D7275383-7A03-4921-92EF-50B4CA73A35E}">
      <text>
        <r>
          <rPr>
            <sz val="10"/>
            <color rgb="FF000000"/>
            <rFont val="Aptos Narrow"/>
            <scheme val="minor"/>
          </rPr>
          <t>https://drive.google.com/drive/folders/1LsVL6xO4ldeq8OnVzVYkayM6kuzSxsuO
	-Christhian Gallo Raymondi</t>
        </r>
      </text>
    </comment>
    <comment ref="G117" authorId="0" shapeId="0" xr:uid="{A409EEF4-CA00-4DAF-9FB4-439C7FBD9487}">
      <text>
        <r>
          <rPr>
            <sz val="10"/>
            <color rgb="FF000000"/>
            <rFont val="Aptos Narrow"/>
            <scheme val="minor"/>
          </rPr>
          <t>https://drive.google.com/drive/folders/1INZWq_PIfdxbOLZaBKz-htTshNNqKLz9?usp=drive_link
	-Agustina Sofia Villarreal</t>
        </r>
      </text>
    </comment>
    <comment ref="B118" authorId="0" shapeId="0" xr:uid="{B15B27EE-54C6-493C-8830-1EF1855F013C}">
      <text>
        <r>
          <rPr>
            <sz val="10"/>
            <color rgb="FF000000"/>
            <rFont val="Aptos Narrow"/>
            <scheme val="minor"/>
          </rPr>
          <t>Monto afiliados 2: 184.23 USD Monto excel: 186.13 USD
	-Christhian Gallo Raymondi</t>
        </r>
      </text>
    </comment>
    <comment ref="G118" authorId="0" shapeId="0" xr:uid="{B2E1F62E-8E03-49D1-A8E4-32687800D81F}">
      <text>
        <r>
          <rPr>
            <sz val="10"/>
            <color rgb="FF000000"/>
            <rFont val="Aptos Narrow"/>
            <scheme val="minor"/>
          </rPr>
          <t>https://drive.google.com/drive/folders/1DbQQQ9iPMyFXOehmh63d_rrwRsR7f4gS
	-Christhian Gallo Raymondi</t>
        </r>
      </text>
    </comment>
    <comment ref="B120" authorId="0" shapeId="0" xr:uid="{C9BC9AE2-121F-466B-87A3-3AE6281E2096}">
      <text>
        <r>
          <rPr>
            <sz val="10"/>
            <color rgb="FF000000"/>
            <rFont val="Aptos Narrow"/>
            <scheme val="minor"/>
          </rPr>
          <t>Monto afiliados 2: 184 USD              Monto Monto excel: 181 USD
	-Christhian Gallo Raymondi</t>
        </r>
      </text>
    </comment>
    <comment ref="G120" authorId="0" shapeId="0" xr:uid="{AAF0FF74-D2B2-44DA-90B6-F400D043E74A}">
      <text>
        <r>
          <rPr>
            <sz val="10"/>
            <color rgb="FF000000"/>
            <rFont val="Aptos Narrow"/>
            <scheme val="minor"/>
          </rPr>
          <t>https://drive.google.com/drive/folders/1iIZAh_9cduRskC8brgCvbtcJ_XwrgmZk
	-Christhian Gallo Raymondi</t>
        </r>
      </text>
    </comment>
    <comment ref="G121" authorId="0" shapeId="0" xr:uid="{84CBD3E8-3934-422C-ADB1-D10B8E445F7A}">
      <text>
        <r>
          <rPr>
            <sz val="10"/>
            <color rgb="FF000000"/>
            <rFont val="Aptos Narrow"/>
            <scheme val="minor"/>
          </rPr>
          <t>https://drive.google.com/drive/folders/1BrIDbKazEL9xBlDIb-o9Dnj2FKM747Mi?usp=drive_link
	-Agustina Sofia Villarreal</t>
        </r>
      </text>
    </comment>
    <comment ref="B122" authorId="0" shapeId="0" xr:uid="{D6824EA3-5654-430F-96D0-E4C4E0B3F68B}">
      <text>
        <r>
          <rPr>
            <sz val="10"/>
            <color rgb="FF000000"/>
            <rFont val="Aptos Narrow"/>
            <scheme val="minor"/>
          </rPr>
          <t>Afiliados2: 191.85 USD
50PLAN: 189.67 USD
	-Agustina Sofia Villarreal</t>
        </r>
      </text>
    </comment>
    <comment ref="G122" authorId="0" shapeId="0" xr:uid="{E4653DE9-2AB0-432F-8C4D-BDB3D245E844}">
      <text>
        <r>
          <rPr>
            <sz val="10"/>
            <color rgb="FF000000"/>
            <rFont val="Aptos Narrow"/>
            <scheme val="minor"/>
          </rPr>
          <t>https://drive.google.com/drive/folders/17fky_JdZRikJYRlJAQKxhwbJ6fzIc7u-
	-Christhian Gallo Raymondi</t>
        </r>
      </text>
    </comment>
    <comment ref="B123" authorId="0" shapeId="0" xr:uid="{9A7CFDD5-F089-4E6B-A5E4-95A2233F8C18}">
      <text>
        <r>
          <rPr>
            <sz val="10"/>
            <color rgb="FF000000"/>
            <rFont val="Aptos Narrow"/>
            <scheme val="minor"/>
          </rPr>
          <t>Monto de afiliacion figura como 3000 USDT en copias y movimientos.
	-Christhian Gallo Raymondi</t>
        </r>
      </text>
    </comment>
    <comment ref="G123" authorId="0" shapeId="0" xr:uid="{73372EF9-F61F-4DB6-889D-84A5FA65BE79}">
      <text>
        <r>
          <rPr>
            <sz val="10"/>
            <color rgb="FF000000"/>
            <rFont val="Aptos Narrow"/>
            <scheme val="minor"/>
          </rPr>
          <t>https://drive.google.com/drive/folders/1t3FemWdejJgDn-kTzG4xExhaa_Of3L9J
	-Christhian Gallo Raymondi</t>
        </r>
      </text>
    </comment>
    <comment ref="G124" authorId="0" shapeId="0" xr:uid="{F84D8FDB-2836-4BAD-B4C8-D62C004BDB88}">
      <text>
        <r>
          <rPr>
            <sz val="10"/>
            <color rgb="FF000000"/>
            <rFont val="Aptos Narrow"/>
            <scheme val="minor"/>
          </rPr>
          <t>https://drive.google.com/drive/folders/1gMD1JmzezStEl-e65abpfOfTrk9_Abrt?usp=drive_link
	-Agustina Sofia Villarreal</t>
        </r>
      </text>
    </comment>
    <comment ref="B125" authorId="0" shapeId="0" xr:uid="{14C6DEB4-CBD6-433B-ABFC-FB4D8F174325}">
      <text>
        <r>
          <rPr>
            <sz val="10"/>
            <color rgb="FF000000"/>
            <rFont val="Aptos Narrow"/>
            <scheme val="minor"/>
          </rPr>
          <t>Monto afiliados 2: 1821.90 USD Monto excel: 1800 USD
	-Christhian Gallo Raymondi</t>
        </r>
      </text>
    </comment>
    <comment ref="G125" authorId="0" shapeId="0" xr:uid="{1D6F7619-0360-4DC6-8235-A761EACEA734}">
      <text>
        <r>
          <rPr>
            <sz val="10"/>
            <color rgb="FF000000"/>
            <rFont val="Aptos Narrow"/>
            <scheme val="minor"/>
          </rPr>
          <t>https://drive.google.com/drive/folders/1wG9qBu6wGn359UPLTn59h81yxG0Ns4hz
	-Christhian Gallo Raymondi</t>
        </r>
      </text>
    </comment>
    <comment ref="B126" authorId="0" shapeId="0" xr:uid="{26B7BD83-1AF9-4221-B0D0-F95E91EDECA7}">
      <text>
        <r>
          <rPr>
            <sz val="10"/>
            <color rgb="FF000000"/>
            <rFont val="Aptos Narrow"/>
            <scheme val="minor"/>
          </rPr>
          <t>Afiliados2: 184.65 USD
50PLAN: 168.93 USD
	-Agustina Sofia Villarreal
Regularización en plataforma OK
	-Agustina Sofia Villarreal</t>
        </r>
      </text>
    </comment>
    <comment ref="G126" authorId="0" shapeId="0" xr:uid="{24A69375-77D6-4A8F-974A-662E679E8C04}">
      <text>
        <r>
          <rPr>
            <sz val="10"/>
            <color rgb="FF000000"/>
            <rFont val="Aptos Narrow"/>
            <scheme val="minor"/>
          </rPr>
          <t>https://drive.google.com/drive/folders/1jMN2tGhRy6WtRe9qZv_wsHngK_qE5ZXo?usp=drive_link
	-Agustina Sofia Villarreal</t>
        </r>
      </text>
    </comment>
    <comment ref="B127" authorId="0" shapeId="0" xr:uid="{E71B9A09-38B5-4AAA-86E7-71A4E4B2F120}">
      <text>
        <r>
          <rPr>
            <sz val="10"/>
            <color rgb="FF000000"/>
            <rFont val="Aptos Narrow"/>
            <scheme val="minor"/>
          </rPr>
          <t>Monto afiliados 2: 1040.66 USD Monto excel: 1024.43 USD
	-Christhian Gallo Raymondi</t>
        </r>
      </text>
    </comment>
    <comment ref="G127" authorId="0" shapeId="0" xr:uid="{9849D922-6F74-4A0F-97A6-331D1ACEA463}">
      <text>
        <r>
          <rPr>
            <sz val="10"/>
            <color rgb="FF000000"/>
            <rFont val="Aptos Narrow"/>
            <scheme val="minor"/>
          </rPr>
          <t>https://drive.google.com/drive/folders/1zysse2njtEkoN2nG-ziGzgfnQaeR5E8p
	-Christhian Gallo Raymondi</t>
        </r>
      </text>
    </comment>
    <comment ref="B128" authorId="0" shapeId="0" xr:uid="{2C3A47AE-523E-4FA0-B39A-0DAB0726877B}">
      <text>
        <r>
          <rPr>
            <sz val="10"/>
            <color rgb="FF000000"/>
            <rFont val="Aptos Narrow"/>
            <scheme val="minor"/>
          </rPr>
          <t>Afiliados2: 735.89 USD
50PLAN: 683.07
	-Agustina Sofia Villarreal
Regularización en plataforma OK
	-Agustina Sofia Villarreal</t>
        </r>
      </text>
    </comment>
    <comment ref="G128" authorId="0" shapeId="0" xr:uid="{D393A6EC-A3AA-4431-8B52-DDFF39343F4C}">
      <text>
        <r>
          <rPr>
            <sz val="10"/>
            <color rgb="FF000000"/>
            <rFont val="Aptos Narrow"/>
            <scheme val="minor"/>
          </rPr>
          <t>https://drive.google.com/drive/folders/1BbXMsAweixpCVmHngnDzpVVsyI_KS13B
	-Agustina Sofia Villarreal</t>
        </r>
      </text>
    </comment>
    <comment ref="B129" authorId="0" shapeId="0" xr:uid="{35505673-DD43-4DA0-B922-93D89621DC2B}">
      <text>
        <r>
          <rPr>
            <sz val="10"/>
            <color rgb="FF000000"/>
            <rFont val="Aptos Narrow"/>
            <scheme val="minor"/>
          </rPr>
          <t>Suma de rendimientos mayor a afiliados 2
	-Christhian Gallo Raymondi</t>
        </r>
      </text>
    </comment>
    <comment ref="G129" authorId="0" shapeId="0" xr:uid="{9681FBB5-AA5D-4082-8721-BB5C55756E1A}">
      <text>
        <r>
          <rPr>
            <sz val="10"/>
            <color rgb="FF000000"/>
            <rFont val="Aptos Narrow"/>
            <scheme val="minor"/>
          </rPr>
          <t>https://drive.google.com/drive/folders/1P1IbhU_6kfXOjXiDUK1TLjK30cJKPQ0O
	-Christhian Gallo Raymondi</t>
        </r>
      </text>
    </comment>
    <comment ref="B130" authorId="0" shapeId="0" xr:uid="{9A1D75D0-9964-4417-96A6-FF1DAB5C5C06}">
      <text>
        <r>
          <rPr>
            <sz val="10"/>
            <color rgb="FF000000"/>
            <rFont val="Aptos Narrow"/>
            <scheme val="minor"/>
          </rPr>
          <t>Afiliados2: 1105.93 USD
50PLAN: 1009.55 USD
Por lo visto saldo erróneo en afi2, se comprobara con comprobantes
	-Agustina Sofia Villarreal</t>
        </r>
      </text>
    </comment>
    <comment ref="G130" authorId="0" shapeId="0" xr:uid="{1DDC1BC0-87D7-4895-B1B3-8EABC1BAA37E}">
      <text>
        <r>
          <rPr>
            <sz val="10"/>
            <color rgb="FF000000"/>
            <rFont val="Aptos Narrow"/>
            <scheme val="minor"/>
          </rPr>
          <t>https://drive.google.com/drive/folders/1-IIaYKHfqhCis_zMhsTu2XePTyhOSSpl
	-Agustina Sofia Villarreal</t>
        </r>
      </text>
    </comment>
    <comment ref="G131" authorId="0" shapeId="0" xr:uid="{DD18DCB2-CC55-4457-8A49-3333CC8163D8}">
      <text>
        <r>
          <rPr>
            <sz val="10"/>
            <color rgb="FF000000"/>
            <rFont val="Aptos Narrow"/>
            <scheme val="minor"/>
          </rPr>
          <t>https://drive.google.com/drive/folders/1UhHo3Xe09AGo7Q668y4olb39crTAhcEt
	-Christhian Gallo Raymondi</t>
        </r>
      </text>
    </comment>
    <comment ref="B132" authorId="0" shapeId="0" xr:uid="{0A439943-B09F-424D-BE44-37A99BB91FF4}">
      <text>
        <r>
          <rPr>
            <sz val="10"/>
            <color rgb="FF000000"/>
            <rFont val="Aptos Narrow"/>
            <scheme val="minor"/>
          </rPr>
          <t>Afiliados2: 497.29 USD
50PLAN: 463.17 USD
	-Agustina Sofia Villarreal
Regularización en plataforma, OK
	-Agustina Sofia Villarreal</t>
        </r>
      </text>
    </comment>
    <comment ref="G132" authorId="0" shapeId="0" xr:uid="{A57D33C4-F3DF-491E-9FE3-13D00CBF4159}">
      <text>
        <r>
          <rPr>
            <sz val="10"/>
            <color rgb="FF000000"/>
            <rFont val="Aptos Narrow"/>
            <scheme val="minor"/>
          </rPr>
          <t>https://drive.google.com/drive/folders/1NQt0nkvsgL4VbSyNLoo__pZp-zx1bISF
	-Agustina Sofia Villarreal</t>
        </r>
      </text>
    </comment>
    <comment ref="B133" authorId="0" shapeId="0" xr:uid="{184ABB19-68F9-4F43-97D7-841ACB39E68B}">
      <text>
        <r>
          <rPr>
            <sz val="10"/>
            <color rgb="FF000000"/>
            <rFont val="Aptos Narrow"/>
            <scheme val="minor"/>
          </rPr>
          <t>Monto afiliados 2: 1088.41 USD Monto excel: 1112.37 USD
	-Christhian Gallo Raymondi</t>
        </r>
      </text>
    </comment>
    <comment ref="G133" authorId="0" shapeId="0" xr:uid="{C67C44C6-253A-40CA-9531-D3547A0E4FFB}">
      <text>
        <r>
          <rPr>
            <sz val="10"/>
            <color rgb="FF000000"/>
            <rFont val="Aptos Narrow"/>
            <scheme val="minor"/>
          </rPr>
          <t>https://drive.google.com/drive/folders/1i5BnWhozbG24vi1aWul3JSLbosWgpJjN
	-Christhian Gallo Raymondi</t>
        </r>
      </text>
    </comment>
    <comment ref="B134" authorId="0" shapeId="0" xr:uid="{6B0BD091-FEBF-40A6-A0F8-1C582A4A20AB}">
      <text>
        <r>
          <rPr>
            <sz val="10"/>
            <color rgb="FF000000"/>
            <rFont val="Aptos Narrow"/>
            <scheme val="minor"/>
          </rPr>
          <t>Afiliados2: 503.61 USD
50PLAN: 483.84 USD
	-Agustina Sofia Villarreal
Regularización en plataforma OK
	-Agustina Sofia Villarreal</t>
        </r>
      </text>
    </comment>
    <comment ref="G134" authorId="0" shapeId="0" xr:uid="{8B25F6E6-DB0F-42A6-9855-65B8E13B9215}">
      <text>
        <r>
          <rPr>
            <sz val="10"/>
            <color rgb="FF000000"/>
            <rFont val="Aptos Narrow"/>
            <scheme val="minor"/>
          </rPr>
          <t>https://drive.google.com/drive/folders/1lgdBw5ly5w8HLQm8p48Fa2mPUTeK8jCZ
	-Agustina Sofia Villarreal</t>
        </r>
      </text>
    </comment>
    <comment ref="G135" authorId="0" shapeId="0" xr:uid="{16AA9747-4C6A-430B-B752-C7B721A8B4AD}">
      <text>
        <r>
          <rPr>
            <sz val="10"/>
            <color rgb="FF000000"/>
            <rFont val="Aptos Narrow"/>
            <scheme val="minor"/>
          </rPr>
          <t>https://drive.google.com/drive/folders/1bDiJeGJj439dxHar4Lg2zmWUzslb6YTK
	-Christhian Gallo Raymondi</t>
        </r>
      </text>
    </comment>
    <comment ref="B136" authorId="0" shapeId="0" xr:uid="{C361A59B-D259-42D6-8901-B43BBB11F613}">
      <text>
        <r>
          <rPr>
            <sz val="10"/>
            <color rgb="FF000000"/>
            <rFont val="Aptos Narrow"/>
            <scheme val="minor"/>
          </rPr>
          <t>Afiliados2: 1084.80 USD
50PLAN: 1094.55 USD
	-Agustina Sofia Villarreal</t>
        </r>
      </text>
    </comment>
    <comment ref="G136" authorId="0" shapeId="0" xr:uid="{3B938EFB-1E50-416C-AFEB-270A273FA1F4}">
      <text>
        <r>
          <rPr>
            <sz val="10"/>
            <color rgb="FF000000"/>
            <rFont val="Aptos Narrow"/>
            <scheme val="minor"/>
          </rPr>
          <t>https://drive.google.com/drive/folders/1pINZPec-hrXF459oBG4DC9eWlLJzTGC3?usp=drive_link
	-Agustina Sofia Villarreal</t>
        </r>
      </text>
    </comment>
    <comment ref="B137" authorId="0" shapeId="0" xr:uid="{013E6ABA-2A71-47AD-8B7E-905F45071635}">
      <text>
        <r>
          <rPr>
            <sz val="10"/>
            <color rgb="FF000000"/>
            <rFont val="Aptos Narrow"/>
            <scheme val="minor"/>
          </rPr>
          <t>Afiliados2: 1042.21 USD
50PLAN: 837.71 USD
	-Agustina Sofia Villarreal
Regularización en plataforma OK
	-Agustina Sofia Villarreal</t>
        </r>
      </text>
    </comment>
    <comment ref="C137" authorId="0" shapeId="0" xr:uid="{694C8017-51ED-4513-8659-73BC0F90E183}">
      <text>
        <r>
          <rPr>
            <sz val="10"/>
            <color rgb="FF000000"/>
            <rFont val="Aptos Narrow"/>
            <scheme val="minor"/>
          </rPr>
          <t>Pendiente envio de comprobante
	-Agustina Sofia Villarreal</t>
        </r>
      </text>
    </comment>
    <comment ref="G137" authorId="0" shapeId="0" xr:uid="{D715C3B7-CE9C-4459-971E-E1AA6B04D2B1}">
      <text>
        <r>
          <rPr>
            <sz val="10"/>
            <color rgb="FF000000"/>
            <rFont val="Aptos Narrow"/>
            <scheme val="minor"/>
          </rPr>
          <t>https://drive.google.com/drive/folders/12CDxpiJi63WY_xrw3ENwVG3JxKwwDyeR
	-Allisson Villacorta Carrión</t>
        </r>
      </text>
    </comment>
    <comment ref="G138" authorId="0" shapeId="0" xr:uid="{AEA22CAE-FBBB-4587-BAC3-D3918440D0F2}">
      <text>
        <r>
          <rPr>
            <sz val="10"/>
            <color rgb="FF000000"/>
            <rFont val="Aptos Narrow"/>
            <scheme val="minor"/>
          </rPr>
          <t>https://drive.google.com/drive/folders/1cPkdzUECOOudbJgLX3COLr07YN4mXrxk
	-Christhian Gallo Raymondi</t>
        </r>
      </text>
    </comment>
    <comment ref="B139" authorId="0" shapeId="0" xr:uid="{70146D15-2D52-4345-A502-E683EE17EB35}">
      <text>
        <r>
          <rPr>
            <sz val="10"/>
            <color rgb="FF000000"/>
            <rFont val="Aptos Narrow"/>
            <scheme val="minor"/>
          </rPr>
          <t>Afiliados2: 2117 USD
50PLAN: 2120 USD
	-Agustina Sofia Villarreal</t>
        </r>
      </text>
    </comment>
    <comment ref="G139" authorId="0" shapeId="0" xr:uid="{5FEF5254-E502-42F4-9D34-E1280C7041CB}">
      <text>
        <r>
          <rPr>
            <sz val="10"/>
            <color rgb="FF000000"/>
            <rFont val="Aptos Narrow"/>
            <scheme val="minor"/>
          </rPr>
          <t>https://drive.google.com/drive/folders/1RQFDTW9kc8dVe5l_0dyeZgPWUVahWEK_?usp=drive_link
	-Agustina Sofia Villarreal</t>
        </r>
      </text>
    </comment>
    <comment ref="G140" authorId="0" shapeId="0" xr:uid="{3EE1BC04-9349-4D41-9CB5-5C9A2C8B71BB}">
      <text>
        <r>
          <rPr>
            <sz val="10"/>
            <color rgb="FF000000"/>
            <rFont val="Aptos Narrow"/>
            <scheme val="minor"/>
          </rPr>
          <t>https://drive.google.com/drive/folders/1qKiVmUPQaRbeNTJh0sfOXlOFvwl6S4v2
	-Christhian Gallo Raymondi</t>
        </r>
      </text>
    </comment>
    <comment ref="B141" authorId="0" shapeId="0" xr:uid="{2D0FF5D1-2CFE-4D9A-914A-FBC3CD433465}">
      <text>
        <r>
          <rPr>
            <sz val="10"/>
            <color rgb="FF000000"/>
            <rFont val="Aptos Narrow"/>
            <scheme val="minor"/>
          </rPr>
          <t>Afiliación2: 6615.33 USD
50PLAN: 6351.73 USD
	-Agustina Sofia Villarreal
Pendiente de corroborar comprobantes
	-Agustina Sofia Villarreal</t>
        </r>
      </text>
    </comment>
    <comment ref="G141" authorId="0" shapeId="0" xr:uid="{F12553E6-5E06-4071-B0A9-158020200044}">
      <text>
        <r>
          <rPr>
            <sz val="10"/>
            <color rgb="FF000000"/>
            <rFont val="Aptos Narrow"/>
            <scheme val="minor"/>
          </rPr>
          <t>https://drive.google.com/drive/folders/1rNf2ElPeBpPZp9A0YViU-acmjdpm0aX9?usp=drive_link
	-Agustina Sofia Villarreal</t>
        </r>
      </text>
    </comment>
    <comment ref="G142" authorId="0" shapeId="0" xr:uid="{0F0FFCFF-071D-41AD-8459-C85A46092222}">
      <text>
        <r>
          <rPr>
            <sz val="10"/>
            <color rgb="FF000000"/>
            <rFont val="Aptos Narrow"/>
            <scheme val="minor"/>
          </rPr>
          <t>https://drive.google.com/drive/folders/1ZZvyJhoUigkCtSHwCMf6uaR1nwlN8ecg
	-Christhian Gallo Raymondi</t>
        </r>
      </text>
    </comment>
    <comment ref="B143" authorId="0" shapeId="0" xr:uid="{1AFB5133-3C3D-4579-8B44-71C1907C7729}">
      <text>
        <r>
          <rPr>
            <sz val="10"/>
            <color rgb="FF000000"/>
            <rFont val="Aptos Narrow"/>
            <scheme val="minor"/>
          </rPr>
          <t>Monto afiliados 2: 2403.97 USD Monto excel: 2429.85 USD
	-Christhian Gallo Raymondi</t>
        </r>
      </text>
    </comment>
    <comment ref="G143" authorId="0" shapeId="0" xr:uid="{12530EDB-721E-432D-9879-34DE53B49A45}">
      <text>
        <r>
          <rPr>
            <sz val="10"/>
            <color rgb="FF000000"/>
            <rFont val="Aptos Narrow"/>
            <scheme val="minor"/>
          </rPr>
          <t>https://drive.google.com/drive/folders/1Yrd4sRalwx67X-Ja0cy8BNhSozVKA3eR
	-Christhian Gallo Raymondi</t>
        </r>
      </text>
    </comment>
    <comment ref="B144" authorId="0" shapeId="0" xr:uid="{48A71E3F-62F4-44D3-9168-82035005F16A}">
      <text>
        <r>
          <rPr>
            <sz val="10"/>
            <color rgb="FF000000"/>
            <rFont val="Aptos Narrow"/>
            <scheme val="minor"/>
          </rPr>
          <t>Afiliados2: 11863.30 USD
50PLAN: 9920.52 USD
	-Agustina Sofia Villarreal</t>
        </r>
      </text>
    </comment>
    <comment ref="G144" authorId="0" shapeId="0" xr:uid="{76BCFB9F-8DE3-4CA8-98A4-0FC643911834}">
      <text>
        <r>
          <rPr>
            <sz val="10"/>
            <color rgb="FF000000"/>
            <rFont val="Aptos Narrow"/>
            <scheme val="minor"/>
          </rPr>
          <t>https://drive.google.com/drive/folders/1kytElNEVE-AgQZA9JGA7ZtYG8Du9XGNP
	-Agustina Sofia Villarreal</t>
        </r>
      </text>
    </comment>
    <comment ref="G145" authorId="0" shapeId="0" xr:uid="{73C58F36-2AEC-4797-94B2-5BB57EEB62D2}">
      <text>
        <r>
          <rPr>
            <sz val="10"/>
            <color rgb="FF000000"/>
            <rFont val="Aptos Narrow"/>
            <scheme val="minor"/>
          </rPr>
          <t>https://drive.google.com/drive/folders/1rSwUuraGPF5wpH8HKZA-d9EeYFg2Mqd6
	-Christhian Gallo Raymondi</t>
        </r>
      </text>
    </comment>
    <comment ref="G146" authorId="0" shapeId="0" xr:uid="{37D8561F-AD65-4DED-BAF7-C24ABEC9D0FF}">
      <text>
        <r>
          <rPr>
            <sz val="10"/>
            <color rgb="FF000000"/>
            <rFont val="Aptos Narrow"/>
            <scheme val="minor"/>
          </rPr>
          <t>https://drive.google.com/drive/folders/1j_aBcmW0a3P3lpbbM6j8_ef73TIOlPZT?usp=drive_link
	-Agustina Sofia Villarreal</t>
        </r>
      </text>
    </comment>
    <comment ref="G147" authorId="0" shapeId="0" xr:uid="{8D0AD674-6CA3-4771-BD4D-488C131993BB}">
      <text>
        <r>
          <rPr>
            <sz val="10"/>
            <color rgb="FF000000"/>
            <rFont val="Aptos Narrow"/>
            <scheme val="minor"/>
          </rPr>
          <t>https://drive.google.com/drive/folders/1tSPKEvPbyvJZRxAB9etmwKmmuShY54SJ
	-Christhian Gallo Raymondi</t>
        </r>
      </text>
    </comment>
    <comment ref="G148" authorId="0" shapeId="0" xr:uid="{74F40175-2753-4964-88D6-D45FFFE2D3A2}">
      <text>
        <r>
          <rPr>
            <sz val="10"/>
            <color rgb="FF000000"/>
            <rFont val="Aptos Narrow"/>
            <scheme val="minor"/>
          </rPr>
          <t>https://drive.google.com/drive/folders/1Ei4_SkDeIG0udbcnXL-sWDIzexk3fTOO
	-Christhian Gallo Raymondi</t>
        </r>
      </text>
    </comment>
    <comment ref="B149" authorId="0" shapeId="0" xr:uid="{C780F795-A870-41F5-BC58-1E05171A2DAC}">
      <text>
        <r>
          <rPr>
            <sz val="10"/>
            <color rgb="FF000000"/>
            <rFont val="Aptos Narrow"/>
            <scheme val="minor"/>
          </rPr>
          <t>Afiliados2 2807.31 USD
50PLAN 2571.42 USD
	-Agustina Sofia Villarreal
Pendiente corroborar comprobantes
	-Agustina Sofia Villarreal</t>
        </r>
      </text>
    </comment>
    <comment ref="G149" authorId="0" shapeId="0" xr:uid="{180A2450-3C0C-48B8-99BA-D9F0FBC859C9}">
      <text>
        <r>
          <rPr>
            <sz val="10"/>
            <color rgb="FF000000"/>
            <rFont val="Aptos Narrow"/>
            <scheme val="minor"/>
          </rPr>
          <t>https://drive.google.com/drive/folders/1OHZvqSZyFJMq9wDWml0n63ph7a96yAxR?usp=drive_link
	-Agustina Sofia Villarreal</t>
        </r>
      </text>
    </comment>
    <comment ref="B150" authorId="0" shapeId="0" xr:uid="{4E5CA7B6-0C07-4C0B-BCA1-43EFFE71290C}">
      <text>
        <r>
          <rPr>
            <sz val="10"/>
            <color rgb="FF000000"/>
            <rFont val="Aptos Narrow"/>
            <scheme val="minor"/>
          </rPr>
          <t>Monto afiliados 2: 7327.61 USD Monto excel: 9302.22 USD
	-Christhian Gallo Raymondi</t>
        </r>
      </text>
    </comment>
    <comment ref="G150" authorId="0" shapeId="0" xr:uid="{9A0A6097-C190-4D8B-8496-F84534F256EB}">
      <text>
        <r>
          <rPr>
            <sz val="10"/>
            <color rgb="FF000000"/>
            <rFont val="Aptos Narrow"/>
            <scheme val="minor"/>
          </rPr>
          <t>https://drive.google.com/drive/folders/1gcFpRJtDAqStNVNYd1I_6BDf7y6xUyXp
	-Christhian Gallo Raymondi</t>
        </r>
      </text>
    </comment>
    <comment ref="G151" authorId="0" shapeId="0" xr:uid="{982400C7-F46E-478D-8885-51F6601DEBC7}">
      <text>
        <r>
          <rPr>
            <sz val="10"/>
            <color rgb="FF000000"/>
            <rFont val="Aptos Narrow"/>
            <scheme val="minor"/>
          </rPr>
          <t>https://drive.google.com/drive/folders/1nbGrbJIcbCrwHRmU8l4bk5rkLtH2S40V?usp=drive_link
	-Agustina Sofia Villarreal</t>
        </r>
      </text>
    </comment>
    <comment ref="B152" authorId="0" shapeId="0" xr:uid="{D94F2F52-0A5A-4F54-A316-B8E3245D0E71}">
      <text>
        <r>
          <rPr>
            <sz val="10"/>
            <color rgb="FF000000"/>
            <rFont val="Aptos Narrow"/>
            <scheme val="minor"/>
          </rPr>
          <t>Revisar comprobante de upgrade del 25 de enero Monto afiliados 2: 10126 Monto excel: 10101
	-Christhian Gallo Raymondi</t>
        </r>
      </text>
    </comment>
    <comment ref="G152" authorId="0" shapeId="0" xr:uid="{8A828FED-2EF6-4DE4-94F7-B293DB631750}">
      <text>
        <r>
          <rPr>
            <sz val="10"/>
            <color rgb="FF000000"/>
            <rFont val="Aptos Narrow"/>
            <scheme val="minor"/>
          </rPr>
          <t>https://drive.google.com/drive/folders/1ZOanLBUq8806gJObS0G7XVFCfXBp9HxP
	-Christhian Gallo Raymondi</t>
        </r>
      </text>
    </comment>
    <comment ref="G153" authorId="0" shapeId="0" xr:uid="{51E78C39-8B4F-43B9-BA94-C435B61E55E2}">
      <text>
        <r>
          <rPr>
            <sz val="10"/>
            <color rgb="FF000000"/>
            <rFont val="Aptos Narrow"/>
            <scheme val="minor"/>
          </rPr>
          <t>https://drive.google.com/drive/folders/1p-HrNXCSPnHsyWvpx5eZeFCrViyKiM8K
	-Christhian Gallo Raymondi</t>
        </r>
      </text>
    </comment>
  </commentList>
</comments>
</file>

<file path=xl/sharedStrings.xml><?xml version="1.0" encoding="utf-8"?>
<sst xmlns="http://schemas.openxmlformats.org/spreadsheetml/2006/main" count="1909" uniqueCount="929">
  <si>
    <t>Column 148</t>
  </si>
  <si>
    <t>NOMBRE</t>
  </si>
  <si>
    <t>ESTADO</t>
  </si>
  <si>
    <t>ID</t>
  </si>
  <si>
    <t>EMAIL</t>
  </si>
  <si>
    <t>TELEFONO</t>
  </si>
  <si>
    <t>CODIGO AFILIADO</t>
  </si>
  <si>
    <t>COD. PLATAFORMA</t>
  </si>
  <si>
    <t>CODIGO REFERIDO</t>
  </si>
  <si>
    <t>CODIGO UNICO</t>
  </si>
  <si>
    <t>ORBITAS</t>
  </si>
  <si>
    <t>NÚMERO ÓRBITA</t>
  </si>
  <si>
    <t>Licencia</t>
  </si>
  <si>
    <t>Cantidad Inversión</t>
  </si>
  <si>
    <t>Moneda Inversión</t>
  </si>
  <si>
    <t>Inversión en USDT</t>
  </si>
  <si>
    <t>Fecha Afiliación</t>
  </si>
  <si>
    <t>Fecha Efectiva Afiliacion</t>
  </si>
  <si>
    <t>Meses Permanencia</t>
  </si>
  <si>
    <t>Días Cobro 1ª vez</t>
  </si>
  <si>
    <t>1º día cobro</t>
  </si>
  <si>
    <t>Upgrade1</t>
  </si>
  <si>
    <t>Tipo Moneda1</t>
  </si>
  <si>
    <t>Fecha Upgrade1</t>
  </si>
  <si>
    <t>Upgrade en USDT</t>
  </si>
  <si>
    <t>Días Cobro Upgrade1</t>
  </si>
  <si>
    <t>Upgrade2</t>
  </si>
  <si>
    <t>Tipo Moneda2</t>
  </si>
  <si>
    <t>Fecha Upgrade2</t>
  </si>
  <si>
    <t>Upgrade en USDT2</t>
  </si>
  <si>
    <t>Días Cobro Upgrade2</t>
  </si>
  <si>
    <t>Upgrade3</t>
  </si>
  <si>
    <t>Tipo Moneda3</t>
  </si>
  <si>
    <t>Fecha Upgrade3</t>
  </si>
  <si>
    <t>Upgrade en USDT3</t>
  </si>
  <si>
    <t>Días Cobro Upgrade3</t>
  </si>
  <si>
    <t>Upgrade4</t>
  </si>
  <si>
    <t>Tipo Moneda4</t>
  </si>
  <si>
    <t>Fecha Upgrade4</t>
  </si>
  <si>
    <t>Upgrade en USDT4</t>
  </si>
  <si>
    <t>Días Cobro Upgrade4</t>
  </si>
  <si>
    <t>Upgrade5</t>
  </si>
  <si>
    <t>Tipo Moneda5</t>
  </si>
  <si>
    <t>Fecha Upgrade5</t>
  </si>
  <si>
    <t>Upgrade en USDT5</t>
  </si>
  <si>
    <t>Días Cobro Upgrade5</t>
  </si>
  <si>
    <t>Upgrade6</t>
  </si>
  <si>
    <t>Tipo Moneda6</t>
  </si>
  <si>
    <t>Fecha Upgrade6</t>
  </si>
  <si>
    <t>Upgrade en USDT6</t>
  </si>
  <si>
    <t>Días Cobro Upgrade6</t>
  </si>
  <si>
    <t>Upgrade7</t>
  </si>
  <si>
    <t>Tipo Moneda7</t>
  </si>
  <si>
    <t>Fecha Upgrade7</t>
  </si>
  <si>
    <t>Upgrade en USDT7</t>
  </si>
  <si>
    <t>Días Cobro Upgrade7</t>
  </si>
  <si>
    <t>Raul Marcos Garrobo</t>
  </si>
  <si>
    <t>34644714266</t>
  </si>
  <si>
    <t>MASTER0</t>
  </si>
  <si>
    <t>1</t>
  </si>
  <si>
    <t>EUR</t>
  </si>
  <si>
    <t>René Iván Ochoa Escobar</t>
  </si>
  <si>
    <t>ochoaescobarr@gmail.com</t>
  </si>
  <si>
    <t>34655753828</t>
  </si>
  <si>
    <t>BAD6MR012</t>
  </si>
  <si>
    <t>1.1</t>
  </si>
  <si>
    <t>USDT</t>
  </si>
  <si>
    <t>Johanna Patricia Gil Espejo</t>
  </si>
  <si>
    <t>14031067D</t>
  </si>
  <si>
    <t>jgil.bga@gmail.com</t>
  </si>
  <si>
    <t>34644713844</t>
  </si>
  <si>
    <t>EKD6E2DHK</t>
  </si>
  <si>
    <t>1.2</t>
  </si>
  <si>
    <t>Christhian</t>
  </si>
  <si>
    <t>Maria del Carmen Millan Gordillo</t>
  </si>
  <si>
    <t>VALIDADO</t>
  </si>
  <si>
    <t>30811663N</t>
  </si>
  <si>
    <t>millangordillo@yahoo.com</t>
  </si>
  <si>
    <t>24Q45XVKP</t>
  </si>
  <si>
    <t>1.1.1</t>
  </si>
  <si>
    <t>Luz Dary Moreno</t>
  </si>
  <si>
    <t>luzdcolombiaa@gmail.com</t>
  </si>
  <si>
    <t>7820OX151</t>
  </si>
  <si>
    <t>1.1.2</t>
  </si>
  <si>
    <t>COP</t>
  </si>
  <si>
    <t xml:space="preserve">Christhian </t>
  </si>
  <si>
    <t>Agustín Collado Teruel</t>
  </si>
  <si>
    <t>21648375Q</t>
  </si>
  <si>
    <t>alcoifesta@gmail.com</t>
  </si>
  <si>
    <t>DSULOJ5V4</t>
  </si>
  <si>
    <t>1.1.1.1</t>
  </si>
  <si>
    <t>BTC</t>
  </si>
  <si>
    <t>Sophia</t>
  </si>
  <si>
    <t>Rafael Ruz Guillén</t>
  </si>
  <si>
    <t>30543704A</t>
  </si>
  <si>
    <t>r.ruzguillen@gmail.com</t>
  </si>
  <si>
    <t>8FFENRZIN</t>
  </si>
  <si>
    <t>1.1.1.2</t>
  </si>
  <si>
    <t>USD</t>
  </si>
  <si>
    <t>David Alija Garcia</t>
  </si>
  <si>
    <t>47520217D</t>
  </si>
  <si>
    <t>palija81@gmail.com</t>
  </si>
  <si>
    <t>51N6L8QYW</t>
  </si>
  <si>
    <t>1.1.1.1.1</t>
  </si>
  <si>
    <t>Jose Bernardo Zapata Sossa</t>
  </si>
  <si>
    <t>job.inge@gmail.com</t>
  </si>
  <si>
    <t>TZWCIYR3W</t>
  </si>
  <si>
    <t>1.1.3</t>
  </si>
  <si>
    <t>Yaily Massiel Prieto García</t>
  </si>
  <si>
    <t>prietoyaily@gmail.com</t>
  </si>
  <si>
    <t>OXFKIU2P2</t>
  </si>
  <si>
    <t>1.1.4</t>
  </si>
  <si>
    <t>Giancarlo Vargas Bahamonde</t>
  </si>
  <si>
    <t>giancarlo.blockchain@gmail.com</t>
  </si>
  <si>
    <t>51981716120</t>
  </si>
  <si>
    <t>UneeDCIFP</t>
  </si>
  <si>
    <t>1.1.5</t>
  </si>
  <si>
    <t>Jose Benavent Benavent</t>
  </si>
  <si>
    <t>20385632L</t>
  </si>
  <si>
    <t>jbenaventb@gmail.com</t>
  </si>
  <si>
    <t>3Z49WS5S5</t>
  </si>
  <si>
    <t>1.1.1.3</t>
  </si>
  <si>
    <t>Eduard Fabian Martinez de la Asuncion</t>
  </si>
  <si>
    <t>edwardfabian.martinez@gmail.com</t>
  </si>
  <si>
    <t>17056987948</t>
  </si>
  <si>
    <t>vzgursE3j</t>
  </si>
  <si>
    <t>1.1.3.1</t>
  </si>
  <si>
    <t>Davit Benavent Cuquerella</t>
  </si>
  <si>
    <t>20825589D</t>
  </si>
  <si>
    <t>dbencuq@gmail.com</t>
  </si>
  <si>
    <t>CDRL9SXAM</t>
  </si>
  <si>
    <t>1.1.1.3.1</t>
  </si>
  <si>
    <t>Johana de los Angeles Rodriguez Ortiz</t>
  </si>
  <si>
    <t>PENDIENTE DE KYC</t>
  </si>
  <si>
    <t>johanarodriguezortiz@hotmail.com</t>
  </si>
  <si>
    <t>9xrBR3MYm</t>
  </si>
  <si>
    <t>1.1.3.1.1</t>
  </si>
  <si>
    <t>Jose Mariano Lopez Poveda</t>
  </si>
  <si>
    <t>48508677k</t>
  </si>
  <si>
    <t>josepoveda.com+1@gmail.com</t>
  </si>
  <si>
    <t>34657020996</t>
  </si>
  <si>
    <t>jomalopo1</t>
  </si>
  <si>
    <t>1.1.1.1.2</t>
  </si>
  <si>
    <t>Ivelin Valentinov</t>
  </si>
  <si>
    <t>ivalenti@ucm.es</t>
  </si>
  <si>
    <t>34617223588</t>
  </si>
  <si>
    <t>Efelion94</t>
  </si>
  <si>
    <t>1.1.1.1.3</t>
  </si>
  <si>
    <t>Rosa Rodriguez</t>
  </si>
  <si>
    <t>VERIFICAR CORREO</t>
  </si>
  <si>
    <t>johanarodriguezortiz01@gmail.com</t>
  </si>
  <si>
    <t>573007777316</t>
  </si>
  <si>
    <t>joharoz</t>
  </si>
  <si>
    <t>1.1.3.1.1.1</t>
  </si>
  <si>
    <t>Jaimelrro Rodriguez</t>
  </si>
  <si>
    <t>jaimetuplan50@gmail.com</t>
  </si>
  <si>
    <t>jaimeinv</t>
  </si>
  <si>
    <t>1.1.3.1.1.1.1</t>
  </si>
  <si>
    <t>Melba Rodriguez</t>
  </si>
  <si>
    <t>melbatuplan50@outlook.com</t>
  </si>
  <si>
    <t>edilmainv</t>
  </si>
  <si>
    <t>1.1.3.1.1.1.1.1</t>
  </si>
  <si>
    <t>Melba Ortiz</t>
  </si>
  <si>
    <t>melbaotuplan50@outlook.com</t>
  </si>
  <si>
    <t>melbainv</t>
  </si>
  <si>
    <t>1.1.3.1.1.1.1.2</t>
  </si>
  <si>
    <t>Eveling Elizabeth Molina Chinchilla</t>
  </si>
  <si>
    <t>55168444T</t>
  </si>
  <si>
    <t>evelizasbrilla@gmail.com</t>
  </si>
  <si>
    <t xml:space="preserve">34645222684 </t>
  </si>
  <si>
    <t>evelizas</t>
  </si>
  <si>
    <t>1.1.6</t>
  </si>
  <si>
    <t>Angel Cuquerella Alonso</t>
  </si>
  <si>
    <t>INCIDENCIA TÉCNICA</t>
  </si>
  <si>
    <t>20798214G</t>
  </si>
  <si>
    <t>angelcuke@gmail.com</t>
  </si>
  <si>
    <t>34696961795</t>
  </si>
  <si>
    <t>angelcuke</t>
  </si>
  <si>
    <t>1.1.5.1</t>
  </si>
  <si>
    <t>Marcelene Estrada Atehortua</t>
  </si>
  <si>
    <t>77143433F</t>
  </si>
  <si>
    <t>marcelasamantha2005@gmail.com</t>
  </si>
  <si>
    <t>34616268186</t>
  </si>
  <si>
    <t>marcelaexitosa</t>
  </si>
  <si>
    <t>1.1.5.2</t>
  </si>
  <si>
    <t>Ivan Narvaez Colorado</t>
  </si>
  <si>
    <t>BAJA</t>
  </si>
  <si>
    <t>ivannarvaezcolorado@gmail.com</t>
  </si>
  <si>
    <t>573162571330</t>
  </si>
  <si>
    <t>ivannarvaez</t>
  </si>
  <si>
    <t>1.1.7</t>
  </si>
  <si>
    <t>Leonardo Acevedo Gutierrez</t>
  </si>
  <si>
    <t>pipa80151@gmail.com</t>
  </si>
  <si>
    <t>573013859667</t>
  </si>
  <si>
    <t>acevedo2023</t>
  </si>
  <si>
    <t>1.2.2</t>
  </si>
  <si>
    <t>Olga Rada</t>
  </si>
  <si>
    <t>ariandrea65@gmail.com</t>
  </si>
  <si>
    <t>584123592007</t>
  </si>
  <si>
    <t>Olgamar5</t>
  </si>
  <si>
    <t>1.1.4.1</t>
  </si>
  <si>
    <t>Felipe Lopez Pastor</t>
  </si>
  <si>
    <t>48497953s</t>
  </si>
  <si>
    <t>imaginatodaslasposibilidades@gmail.com</t>
  </si>
  <si>
    <t>34608954586</t>
  </si>
  <si>
    <t>IMAGINA</t>
  </si>
  <si>
    <t>1.1.1.1.4</t>
  </si>
  <si>
    <t>Isabel Guillen Exposito</t>
  </si>
  <si>
    <t>29983170W</t>
  </si>
  <si>
    <t>34660829150</t>
  </si>
  <si>
    <t>millionaire</t>
  </si>
  <si>
    <t>1.1.1.2.1</t>
  </si>
  <si>
    <t xml:space="preserve">Susana Lopez Lopez </t>
  </si>
  <si>
    <t>PENDIENTE</t>
  </si>
  <si>
    <t>48487345X</t>
  </si>
  <si>
    <t>todaslasposibilidadesimagina@gmail.com</t>
  </si>
  <si>
    <t>34696797851</t>
  </si>
  <si>
    <t>MISUSI</t>
  </si>
  <si>
    <t>1.1.1.1.4.1</t>
  </si>
  <si>
    <t>Angel Gomariz Gomez</t>
  </si>
  <si>
    <t>48426322Y</t>
  </si>
  <si>
    <t>angelgmrzgmz@gmail.com</t>
  </si>
  <si>
    <t>34676414008</t>
  </si>
  <si>
    <t>Angelgomariz</t>
  </si>
  <si>
    <t>1.1.1.1.2.1</t>
  </si>
  <si>
    <t>Jose Ramon Moreno Bermejo</t>
  </si>
  <si>
    <t>52468857S</t>
  </si>
  <si>
    <t>ramonderay@gmail.com</t>
  </si>
  <si>
    <t>ramonderay</t>
  </si>
  <si>
    <t>1.1.1.1.4.2</t>
  </si>
  <si>
    <t>Cris Aguero Vergara</t>
  </si>
  <si>
    <t>07292014W</t>
  </si>
  <si>
    <t>crisr.aguerovergara@gmail.com</t>
  </si>
  <si>
    <t>34681236484</t>
  </si>
  <si>
    <t>CrisRael</t>
  </si>
  <si>
    <t>1.1.1.1.4.2.1</t>
  </si>
  <si>
    <t>Salvador Torrente Perez</t>
  </si>
  <si>
    <t>52425072E</t>
  </si>
  <si>
    <t>purina79@hotmail.com</t>
  </si>
  <si>
    <t>34697722144</t>
  </si>
  <si>
    <t>Salvador</t>
  </si>
  <si>
    <t>1.1.1.1.4.2.2</t>
  </si>
  <si>
    <t>Sara Sierra</t>
  </si>
  <si>
    <t>sarasierracelis@gmail.com</t>
  </si>
  <si>
    <t>573045286447</t>
  </si>
  <si>
    <t>sara2023</t>
  </si>
  <si>
    <t>1.2.2.1</t>
  </si>
  <si>
    <t>Belen Martin Ramos</t>
  </si>
  <si>
    <t>44262433Z</t>
  </si>
  <si>
    <t>belvi_belvi@hotmail.com</t>
  </si>
  <si>
    <t>34617617707</t>
  </si>
  <si>
    <t>plan50belen</t>
  </si>
  <si>
    <t>1.1.1.2.2</t>
  </si>
  <si>
    <t>María Teresa Hernández Franco</t>
  </si>
  <si>
    <t>27473472H</t>
  </si>
  <si>
    <t>maitehernandezfranco@gmail.com</t>
  </si>
  <si>
    <t>34657181828</t>
  </si>
  <si>
    <t>MaiteHdez</t>
  </si>
  <si>
    <t>1.1.1.1.2.2</t>
  </si>
  <si>
    <t>Ana Medina Morillo</t>
  </si>
  <si>
    <t>52151737L</t>
  </si>
  <si>
    <t>anaonline46@gmail.com</t>
  </si>
  <si>
    <t>34650722481</t>
  </si>
  <si>
    <t>anaonline</t>
  </si>
  <si>
    <t>1.1.1.1.2.3</t>
  </si>
  <si>
    <t>Maria Paz Aix Sarrias</t>
  </si>
  <si>
    <t>27470721G</t>
  </si>
  <si>
    <t>angelesdeluz25@gmail.com</t>
  </si>
  <si>
    <t>34699303256</t>
  </si>
  <si>
    <t>Maria25</t>
  </si>
  <si>
    <t>1.1.1.1.2.4</t>
  </si>
  <si>
    <t>Francisco Manuel Valera Valera</t>
  </si>
  <si>
    <t>34788959X</t>
  </si>
  <si>
    <t>fmvv2@hotmail.com</t>
  </si>
  <si>
    <t>34649587449</t>
  </si>
  <si>
    <t>Fran Valera</t>
  </si>
  <si>
    <t>FranValera</t>
  </si>
  <si>
    <t>1.1.1.1.2.1.1</t>
  </si>
  <si>
    <t>Ana Isabel Moreno Vergara</t>
  </si>
  <si>
    <t>crimarama@gmail.com</t>
  </si>
  <si>
    <t>34602126340</t>
  </si>
  <si>
    <t>JRInversiones</t>
  </si>
  <si>
    <t>1.1.1.1.4.2.3</t>
  </si>
  <si>
    <t>María del Pilar Solar Vanegas</t>
  </si>
  <si>
    <t>55093850H</t>
  </si>
  <si>
    <t>arq.pilisolar@gmail.com</t>
  </si>
  <si>
    <t>PILISOLAR</t>
  </si>
  <si>
    <t>1.2.4</t>
  </si>
  <si>
    <t>Gabriela Valeria Antun Kayap</t>
  </si>
  <si>
    <t>pinto2007@hotmail.es</t>
  </si>
  <si>
    <t>593982761104</t>
  </si>
  <si>
    <t>gabyexito</t>
  </si>
  <si>
    <t>1.1.8</t>
  </si>
  <si>
    <t>Jose Maria Lopez Pardo</t>
  </si>
  <si>
    <t>177060110N</t>
  </si>
  <si>
    <t>chemalopar@protonmail.com</t>
  </si>
  <si>
    <t>34601323108</t>
  </si>
  <si>
    <t>CHEMALOPAR</t>
  </si>
  <si>
    <t>1.1.1.1.5</t>
  </si>
  <si>
    <t>Ana Belén Fernandez Martinez</t>
  </si>
  <si>
    <t>26677017T</t>
  </si>
  <si>
    <t>anabelenf6@gmail.com</t>
  </si>
  <si>
    <t>34605145269</t>
  </si>
  <si>
    <t>INVERSIONBYJ</t>
  </si>
  <si>
    <t>1.1.1.2.3</t>
  </si>
  <si>
    <t>Jorge Gil Carmona</t>
  </si>
  <si>
    <t>21673488J</t>
  </si>
  <si>
    <t>gilbarandillas@hotmail.com</t>
  </si>
  <si>
    <t>34677551300</t>
  </si>
  <si>
    <t>INVERSIONJYB</t>
  </si>
  <si>
    <t>1.1.1.2.3.1</t>
  </si>
  <si>
    <t>Erminda Forero Vargas</t>
  </si>
  <si>
    <t>ermind1780@gmail.com</t>
  </si>
  <si>
    <t>573223166989</t>
  </si>
  <si>
    <t>Emprendedora39</t>
  </si>
  <si>
    <t>1.1.2.1</t>
  </si>
  <si>
    <t>Myrian Vega Pacheco</t>
  </si>
  <si>
    <t>gentedeexitoelite@gmail.com</t>
  </si>
  <si>
    <t>573212889375</t>
  </si>
  <si>
    <t>GlobalTeam</t>
  </si>
  <si>
    <t>1.1.5.3</t>
  </si>
  <si>
    <t>Boris Borisov</t>
  </si>
  <si>
    <t>game211@abv.bg</t>
  </si>
  <si>
    <t>359876740065</t>
  </si>
  <si>
    <t>Efelion93</t>
  </si>
  <si>
    <t>1.1.1.1.3.1</t>
  </si>
  <si>
    <t>Ivonne lorely Sanchez</t>
  </si>
  <si>
    <t>Y9518491R</t>
  </si>
  <si>
    <t>isanchezacosta5@gmail.com</t>
  </si>
  <si>
    <t>34623040197</t>
  </si>
  <si>
    <t>morenita</t>
  </si>
  <si>
    <t>1.1.1.1.2.5</t>
  </si>
  <si>
    <t>Francieli Fabiana Sosa Bergara</t>
  </si>
  <si>
    <t>07189703H</t>
  </si>
  <si>
    <t>crimarama85@gmail.com</t>
  </si>
  <si>
    <t>34692523116</t>
  </si>
  <si>
    <t>KUKA</t>
  </si>
  <si>
    <t>1.1.1.1.4.2.3.1</t>
  </si>
  <si>
    <t>Juanita Romero Alvarran</t>
  </si>
  <si>
    <t>08304894-3</t>
  </si>
  <si>
    <t>jradistribuidora@hotmail.com</t>
  </si>
  <si>
    <t>51987653920</t>
  </si>
  <si>
    <t>juanitaromero</t>
  </si>
  <si>
    <t>1.1.5.4</t>
  </si>
  <si>
    <t>Angel Muñoz</t>
  </si>
  <si>
    <t>25angelmunoz25@gmail.com</t>
  </si>
  <si>
    <t>584124951666</t>
  </si>
  <si>
    <t>Munoz Angel</t>
  </si>
  <si>
    <t>MunozAngel</t>
  </si>
  <si>
    <t>1.1.4.2</t>
  </si>
  <si>
    <t>Alejandro Bolívar</t>
  </si>
  <si>
    <t>alejandrobolivar151@gmail.com</t>
  </si>
  <si>
    <t xml:space="preserve">584123594772 </t>
  </si>
  <si>
    <t>Abor151</t>
  </si>
  <si>
    <t>1.1.4.1.1</t>
  </si>
  <si>
    <t>Rosario Cardenas Rodriguez</t>
  </si>
  <si>
    <t>15422803-4</t>
  </si>
  <si>
    <t>rosariocardenas066@gmail.com</t>
  </si>
  <si>
    <t>51982158635</t>
  </si>
  <si>
    <t>rosariocardenas</t>
  </si>
  <si>
    <t>1.1.5.4.1</t>
  </si>
  <si>
    <t>Esmeralda Flores Peña</t>
  </si>
  <si>
    <t>esmeraldita-159@hotmail.com</t>
  </si>
  <si>
    <t>51947942405</t>
  </si>
  <si>
    <t>esmeraldaflores</t>
  </si>
  <si>
    <t>1.1.5.4.2</t>
  </si>
  <si>
    <t>Miriam Saavedra Paz</t>
  </si>
  <si>
    <t>41545545-9</t>
  </si>
  <si>
    <t>marielsaavedrapaz@gmail.com</t>
  </si>
  <si>
    <t>51980486747</t>
  </si>
  <si>
    <t>miriamsaavedrapaz</t>
  </si>
  <si>
    <t>1.1.5.4.3</t>
  </si>
  <si>
    <t>Consuelo Pardo Nieto</t>
  </si>
  <si>
    <t>04952013K</t>
  </si>
  <si>
    <t>chemalopar@gmail.com</t>
  </si>
  <si>
    <t>34622251932</t>
  </si>
  <si>
    <t>conpar</t>
  </si>
  <si>
    <t>1.1.1.1.5.1</t>
  </si>
  <si>
    <t>Eva Sanchez Lozano</t>
  </si>
  <si>
    <t>21432486M</t>
  </si>
  <si>
    <t>chemaloppar@gmail.com</t>
  </si>
  <si>
    <t>34676133883</t>
  </si>
  <si>
    <t>evasalo</t>
  </si>
  <si>
    <t>1.1.1.1.5.2</t>
  </si>
  <si>
    <t>Vanessa Berruga Manzano</t>
  </si>
  <si>
    <t>44398067V</t>
  </si>
  <si>
    <t>berruga1977@gmail.com</t>
  </si>
  <si>
    <t>34605997915</t>
  </si>
  <si>
    <t>Berru1977</t>
  </si>
  <si>
    <t>1.1.1.2.2.1</t>
  </si>
  <si>
    <t>Carlos Fabricio Valverde Daquilema</t>
  </si>
  <si>
    <t>49307551J</t>
  </si>
  <si>
    <t>carlosvalverdeofficial@gmail.com</t>
  </si>
  <si>
    <t>carlosvalverdeofficial</t>
  </si>
  <si>
    <t>1.1.1.1.2.5.1</t>
  </si>
  <si>
    <t>Nataly Valeria Matamoros Macias</t>
  </si>
  <si>
    <t>49855713Q</t>
  </si>
  <si>
    <t>ganxtrading@gmail.com</t>
  </si>
  <si>
    <t>natalymatamoros</t>
  </si>
  <si>
    <t>1.1.1.1.2.5.1.1</t>
  </si>
  <si>
    <t>Norma Raquel Vergara Peralta</t>
  </si>
  <si>
    <t>E17367334</t>
  </si>
  <si>
    <t>anagramaflaps@gmail.com</t>
  </si>
  <si>
    <t>34666686080</t>
  </si>
  <si>
    <t>NormaInv</t>
  </si>
  <si>
    <t>1.1.1.1.4.2.3.1.1</t>
  </si>
  <si>
    <t>Brayan Stiven Ospina Holguin</t>
  </si>
  <si>
    <t>18084782C</t>
  </si>
  <si>
    <t>bryan.ospina20@gmail.com</t>
  </si>
  <si>
    <t>stiven12</t>
  </si>
  <si>
    <t>1.1.1.1.2.5.1.1.1</t>
  </si>
  <si>
    <t>María Jesús Berbel</t>
  </si>
  <si>
    <t>51901206G</t>
  </si>
  <si>
    <t>mariajberbel@msn.com</t>
  </si>
  <si>
    <t>34616130086</t>
  </si>
  <si>
    <t>Mariajeplan50</t>
  </si>
  <si>
    <t>1.1.1.1.5.3</t>
  </si>
  <si>
    <t>Vanux Vanux</t>
  </si>
  <si>
    <t>K416381</t>
  </si>
  <si>
    <t>vanuxltd22@gmail.com</t>
  </si>
  <si>
    <t>34649979121</t>
  </si>
  <si>
    <t>vanux</t>
  </si>
  <si>
    <t>1.1.1.1.1.1</t>
  </si>
  <si>
    <t>BNB</t>
  </si>
  <si>
    <t>Ion Mikel Larregui Del Rio</t>
  </si>
  <si>
    <t>34109728S</t>
  </si>
  <si>
    <t>jon.crypto.btc@gmail.com</t>
  </si>
  <si>
    <t>34644167277</t>
  </si>
  <si>
    <t>jon.crypto</t>
  </si>
  <si>
    <t>joncrypto</t>
  </si>
  <si>
    <t>1.1.1.1.2.5.2</t>
  </si>
  <si>
    <t>Rosa Trujillo Medina</t>
  </si>
  <si>
    <t>52148123Q</t>
  </si>
  <si>
    <t>rosatru68@gmail.com</t>
  </si>
  <si>
    <t>34605179263</t>
  </si>
  <si>
    <t>rosatru</t>
  </si>
  <si>
    <t>1.1.1.1.2.3.1</t>
  </si>
  <si>
    <t>Sofia López Almagro</t>
  </si>
  <si>
    <t>48514713P</t>
  </si>
  <si>
    <t>sofila1@hotmail.com</t>
  </si>
  <si>
    <t>34623243194</t>
  </si>
  <si>
    <t>Sofila</t>
  </si>
  <si>
    <t>1.1.1.1.2.5.3</t>
  </si>
  <si>
    <t>Ambrosio Navarro Rodriguez</t>
  </si>
  <si>
    <t>29577158D</t>
  </si>
  <si>
    <t>ambrosioelectrico@gmail.com</t>
  </si>
  <si>
    <t>34618471554</t>
  </si>
  <si>
    <t>ambrosio</t>
  </si>
  <si>
    <t>1.1.1.1.2.4.1</t>
  </si>
  <si>
    <t>Ana Maria Garcia Trenza</t>
  </si>
  <si>
    <t>23256770K</t>
  </si>
  <si>
    <t>anatrenza@gmail.com</t>
  </si>
  <si>
    <t>34625547915</t>
  </si>
  <si>
    <t>Anatrenza</t>
  </si>
  <si>
    <t>1.1.1.1.2.5.4</t>
  </si>
  <si>
    <t>Eva Maria Liceras</t>
  </si>
  <si>
    <t>45482321M</t>
  </si>
  <si>
    <t>evamlc75@gmail.com</t>
  </si>
  <si>
    <t>34649498401</t>
  </si>
  <si>
    <t>JEV</t>
  </si>
  <si>
    <t>1.1.1.1.1.1.1</t>
  </si>
  <si>
    <t>Jaume Celma Povill</t>
  </si>
  <si>
    <t>46598957Z</t>
  </si>
  <si>
    <t>jaumecelmapovill@gmail.com</t>
  </si>
  <si>
    <t>James22</t>
  </si>
  <si>
    <t>1.1.1.1.1.1.1.1</t>
  </si>
  <si>
    <t>Tomas David Diaz Cañas</t>
  </si>
  <si>
    <t>PAN201971</t>
  </si>
  <si>
    <t>criptoeuro@gmail.com</t>
  </si>
  <si>
    <t>34691221122</t>
  </si>
  <si>
    <t>TDavid</t>
  </si>
  <si>
    <t>1.1.1.1.1.1.1.1.1</t>
  </si>
  <si>
    <t>Lorena Angulo</t>
  </si>
  <si>
    <t>loree14cla@gmail.com</t>
  </si>
  <si>
    <t>34697808189</t>
  </si>
  <si>
    <t>Exitosa777</t>
  </si>
  <si>
    <t>1.2.5</t>
  </si>
  <si>
    <t>Leidy Johana Villabona</t>
  </si>
  <si>
    <t>Leyovy.28@gmail.com</t>
  </si>
  <si>
    <t>34632619695</t>
  </si>
  <si>
    <t>Leidyjohana29</t>
  </si>
  <si>
    <t>1.1.2.2</t>
  </si>
  <si>
    <t>Mireya Duart</t>
  </si>
  <si>
    <t>48574082Z</t>
  </si>
  <si>
    <t>mireyaduart@gmail.com</t>
  </si>
  <si>
    <t>34622060757</t>
  </si>
  <si>
    <t>Mireya</t>
  </si>
  <si>
    <t>1.1.1.1.5.4</t>
  </si>
  <si>
    <t>Miguel Angel Gallego Martinez</t>
  </si>
  <si>
    <t>24268009L</t>
  </si>
  <si>
    <t>hollywoodcenes@gmail.com</t>
  </si>
  <si>
    <t>34678522612</t>
  </si>
  <si>
    <t>MiguelHollywood</t>
  </si>
  <si>
    <t>1.1.1.2.2.2</t>
  </si>
  <si>
    <t>Dulce Gallego Martinez</t>
  </si>
  <si>
    <t>44295161J</t>
  </si>
  <si>
    <t>dgallego103@gmail.com</t>
  </si>
  <si>
    <t>34661684874</t>
  </si>
  <si>
    <t>Dulce74</t>
  </si>
  <si>
    <t>1.1.1.2.2.2.1</t>
  </si>
  <si>
    <t>Rosario Martinez Ogalla</t>
  </si>
  <si>
    <t>23665818Z</t>
  </si>
  <si>
    <t>aburosario1944@gmail.com</t>
  </si>
  <si>
    <t>34678522610</t>
  </si>
  <si>
    <t>Rosario44</t>
  </si>
  <si>
    <t>1.1.1.2.2.2.2</t>
  </si>
  <si>
    <t>Elias Fuentes Sanchez</t>
  </si>
  <si>
    <t>25105343S</t>
  </si>
  <si>
    <t>elias83060@gmail.com</t>
  </si>
  <si>
    <t>34635118960</t>
  </si>
  <si>
    <t>INVEST</t>
  </si>
  <si>
    <t>1.1.1.1.1.1.1.1.2</t>
  </si>
  <si>
    <t>Sonie Normandi Granda Iñiguez</t>
  </si>
  <si>
    <t>79044933M</t>
  </si>
  <si>
    <t>snormani1960@gmail.com</t>
  </si>
  <si>
    <t xml:space="preserve">34660200809 </t>
  </si>
  <si>
    <t>David</t>
  </si>
  <si>
    <t>1.1.1.1.1.1.1.1.1.1</t>
  </si>
  <si>
    <t>Maria Auxiliadora Lopez Cervan</t>
  </si>
  <si>
    <t>27341477C</t>
  </si>
  <si>
    <t>lopezcervanmaria@gmail.com</t>
  </si>
  <si>
    <t xml:space="preserve">34625071511 </t>
  </si>
  <si>
    <t>MLC</t>
  </si>
  <si>
    <t>1.1.1.1.1.1.1.1.1.1.1</t>
  </si>
  <si>
    <t>Jeiner Noel Acevedo Duran</t>
  </si>
  <si>
    <t>jeinner.acevedo@gmail.com</t>
  </si>
  <si>
    <t>573136777205</t>
  </si>
  <si>
    <t>kotolee</t>
  </si>
  <si>
    <t>1.1.9</t>
  </si>
  <si>
    <t>Beatriz Enidia Roldan Garcia</t>
  </si>
  <si>
    <t>roldan2370@gmail.com</t>
  </si>
  <si>
    <t>573113919260</t>
  </si>
  <si>
    <t>Beata1</t>
  </si>
  <si>
    <t>1.1.3.2</t>
  </si>
  <si>
    <t>Maria Ines Gonzales Villanueva</t>
  </si>
  <si>
    <t>gonzalesmariadel@gmail.com</t>
  </si>
  <si>
    <t>51974165674</t>
  </si>
  <si>
    <t>mariaines</t>
  </si>
  <si>
    <t>1.1.5.5</t>
  </si>
  <si>
    <t>Hector Gilmer Lozano Zavala</t>
  </si>
  <si>
    <t>gilmerlozano688@gmail.com</t>
  </si>
  <si>
    <t>51989748356</t>
  </si>
  <si>
    <t>hectorgilmer</t>
  </si>
  <si>
    <t>1.1.5.5.1</t>
  </si>
  <si>
    <t>Juan Carlos Santos</t>
  </si>
  <si>
    <t>28718375T</t>
  </si>
  <si>
    <t>sentidointegralnatura@gmail.com</t>
  </si>
  <si>
    <t>34606849425</t>
  </si>
  <si>
    <t>Santos2</t>
  </si>
  <si>
    <t>1.1.1.1.5.5</t>
  </si>
  <si>
    <t>Gisela Castro Álvarez</t>
  </si>
  <si>
    <t>52041308J</t>
  </si>
  <si>
    <t>bellezaybienestar12@gmail.com</t>
  </si>
  <si>
    <t>34636030154</t>
  </si>
  <si>
    <t>giselacastro</t>
  </si>
  <si>
    <t>1.1.1.1.2.6</t>
  </si>
  <si>
    <t>Fabio Gallego Reinoso</t>
  </si>
  <si>
    <t>47653838T</t>
  </si>
  <si>
    <t>fabiogallegobcn@gmail.com</t>
  </si>
  <si>
    <t>34669745445</t>
  </si>
  <si>
    <t>fabiogallego</t>
  </si>
  <si>
    <t>1.1.1.1.2.5.5</t>
  </si>
  <si>
    <t>Juan Carlos Cerdá Lopez</t>
  </si>
  <si>
    <t>737666390P</t>
  </si>
  <si>
    <t>keyta34@gmail.com</t>
  </si>
  <si>
    <t>34667476318</t>
  </si>
  <si>
    <t>Inversionk</t>
  </si>
  <si>
    <t>1.1.1.2.3.1.1</t>
  </si>
  <si>
    <t>Armando Giménez Gisbert</t>
  </si>
  <si>
    <t>21663658G</t>
  </si>
  <si>
    <t>agg._gimenez@hotmail.com</t>
  </si>
  <si>
    <t>34679529480</t>
  </si>
  <si>
    <t>Inversionagg</t>
  </si>
  <si>
    <t>1.1.1.2.3.1.2</t>
  </si>
  <si>
    <t>Jose Bustos</t>
  </si>
  <si>
    <t>74088125L</t>
  </si>
  <si>
    <t>tentercanis3@gmail.com</t>
  </si>
  <si>
    <t>34635462929</t>
  </si>
  <si>
    <t>joseinversion</t>
  </si>
  <si>
    <t>1.1.1.2.3.1.3</t>
  </si>
  <si>
    <t>Aldo Vinicio Orlando Cedeño</t>
  </si>
  <si>
    <t>aorlandoc74@gmail.com</t>
  </si>
  <si>
    <t>593995301373</t>
  </si>
  <si>
    <t>aorlandoc74</t>
  </si>
  <si>
    <t>1.1.1.1.2.5.6</t>
  </si>
  <si>
    <t>Izabella Ossowska</t>
  </si>
  <si>
    <t>16645756N</t>
  </si>
  <si>
    <t>Creandolideresdtn@gmail.com</t>
  </si>
  <si>
    <t>34616097676</t>
  </si>
  <si>
    <t>Infinity</t>
  </si>
  <si>
    <t>1.1.1.1.1.1.1.1.3</t>
  </si>
  <si>
    <t xml:space="preserve">Alfredo Sanchez </t>
  </si>
  <si>
    <t>34957317P</t>
  </si>
  <si>
    <t>mazaira.rua@gmail.com</t>
  </si>
  <si>
    <t>34651402658</t>
  </si>
  <si>
    <t>Pepitodemallorca</t>
  </si>
  <si>
    <t>1.1.1.1.1.1.1.1.1.2</t>
  </si>
  <si>
    <t>Leena Marika Kulju</t>
  </si>
  <si>
    <t>FP3361567</t>
  </si>
  <si>
    <t>leenamarikakulju@gmail.com</t>
  </si>
  <si>
    <t>34691215271</t>
  </si>
  <si>
    <t>Suomi</t>
  </si>
  <si>
    <t>1.1.1.1.1.1.1.1.1.3</t>
  </si>
  <si>
    <t>Meriem Agourram Aguilera</t>
  </si>
  <si>
    <t xml:space="preserve">  </t>
  </si>
  <si>
    <t>myrimichelle@hotmail.com</t>
  </si>
  <si>
    <t>34625609664</t>
  </si>
  <si>
    <t>Myriamdeparis</t>
  </si>
  <si>
    <t>1.1.1.1.1.1.1.1.1.2.1</t>
  </si>
  <si>
    <t>Carola Delgado Magariño</t>
  </si>
  <si>
    <t>78969235T</t>
  </si>
  <si>
    <t>karla15dm@gmail.com</t>
  </si>
  <si>
    <t>34657740707</t>
  </si>
  <si>
    <t>CDM</t>
  </si>
  <si>
    <t>1.1.1.1.1.1.1.1.1.1.1.1</t>
  </si>
  <si>
    <t>María de las Mercedes Ruiz</t>
  </si>
  <si>
    <t>30179029Q</t>
  </si>
  <si>
    <t>mercederuiz46@gmail.com</t>
  </si>
  <si>
    <t>34687518528</t>
  </si>
  <si>
    <t>MRL</t>
  </si>
  <si>
    <t>1.1.1.1.1.1.1.1.1.1.1.2</t>
  </si>
  <si>
    <t>Montserrat Parraga</t>
  </si>
  <si>
    <t>27338884A</t>
  </si>
  <si>
    <t>mparragaatienza@gmail.com</t>
  </si>
  <si>
    <t>34600376237</t>
  </si>
  <si>
    <t>MPA</t>
  </si>
  <si>
    <t>1.1.1.1.1.1.1.1.1.1.1.3</t>
  </si>
  <si>
    <t>Alejandro Coello</t>
  </si>
  <si>
    <t>79057130N</t>
  </si>
  <si>
    <t>alexandercoello0708@hotmail.es</t>
  </si>
  <si>
    <t>34633640858</t>
  </si>
  <si>
    <t>CL</t>
  </si>
  <si>
    <t>1.1.1.1.1.1.1.1.1.1.1.1.1</t>
  </si>
  <si>
    <t>Juan Nogales</t>
  </si>
  <si>
    <t>INCIDENCIA TECNICA</t>
  </si>
  <si>
    <t>39516011X</t>
  </si>
  <si>
    <t>boli_93@hotmail.com</t>
  </si>
  <si>
    <t>34603761143</t>
  </si>
  <si>
    <t>Chimo</t>
  </si>
  <si>
    <t>1.1.6.1</t>
  </si>
  <si>
    <t>Paola Bellesi</t>
  </si>
  <si>
    <t>YB3098572</t>
  </si>
  <si>
    <t>paola.bellesi@gmail.com</t>
  </si>
  <si>
    <t>34607870210</t>
  </si>
  <si>
    <t>Paola</t>
  </si>
  <si>
    <t>1.1.1.1.6</t>
  </si>
  <si>
    <t>Diana Julieth Giraldo Bedoya</t>
  </si>
  <si>
    <t>54536723C</t>
  </si>
  <si>
    <t>grlddiana@gmail.com</t>
  </si>
  <si>
    <t xml:space="preserve">34686074254 </t>
  </si>
  <si>
    <t>Julieta25</t>
  </si>
  <si>
    <t>1.1.1.2.4</t>
  </si>
  <si>
    <t>Alvaro Arias Jimenez</t>
  </si>
  <si>
    <t>21482790P</t>
  </si>
  <si>
    <t>ari23@hotmail.com</t>
  </si>
  <si>
    <t>34605045710</t>
  </si>
  <si>
    <t>ALVARO23</t>
  </si>
  <si>
    <t>1.1.1.1.6.1</t>
  </si>
  <si>
    <t>Sandra Milena Delgado Guerrero</t>
  </si>
  <si>
    <t>X2290832D</t>
  </si>
  <si>
    <t>milenaguerrero301176@gmail.com</t>
  </si>
  <si>
    <t>34687008301</t>
  </si>
  <si>
    <t>sandramile</t>
  </si>
  <si>
    <t>1.1.1.1.2.5.8</t>
  </si>
  <si>
    <t>Rafael Martinez Lorente</t>
  </si>
  <si>
    <t>48508070N</t>
  </si>
  <si>
    <t>rafaelmartinezlorente@gmail.com</t>
  </si>
  <si>
    <t>34650753086</t>
  </si>
  <si>
    <t>rafa87</t>
  </si>
  <si>
    <t>Rafa87</t>
  </si>
  <si>
    <t>1.1.1.1.2.5.9</t>
  </si>
  <si>
    <t>Sergio Agostinho</t>
  </si>
  <si>
    <t>sergio@positivo.pt</t>
  </si>
  <si>
    <t>351939056565</t>
  </si>
  <si>
    <t>sagostinho</t>
  </si>
  <si>
    <t>Sagostinho</t>
  </si>
  <si>
    <t>1.1.1.1.1.1.1.1.4</t>
  </si>
  <si>
    <t>Monica Callejas</t>
  </si>
  <si>
    <t>hispanianet25@gmail.com</t>
  </si>
  <si>
    <t>573113578861</t>
  </si>
  <si>
    <t>Laesperanza</t>
  </si>
  <si>
    <t>1.1.1.1.1.1.1.1.5</t>
  </si>
  <si>
    <t>Jose Maria Latasa</t>
  </si>
  <si>
    <t>15809851L</t>
  </si>
  <si>
    <t>axetraderinfo@gmail.com</t>
  </si>
  <si>
    <t>34618315312</t>
  </si>
  <si>
    <t>spain</t>
  </si>
  <si>
    <t>1.1.1.1.1.1.1.1.6</t>
  </si>
  <si>
    <t>Matthias Krebs</t>
  </si>
  <si>
    <t>L5PH8KN44</t>
  </si>
  <si>
    <t>protonmfk@protonmail.com</t>
  </si>
  <si>
    <t>34620883283</t>
  </si>
  <si>
    <t>Abundancia</t>
  </si>
  <si>
    <t>1.1.1.1.1.1.1.1.7</t>
  </si>
  <si>
    <t>Francisco Aguado</t>
  </si>
  <si>
    <t>21195043dD</t>
  </si>
  <si>
    <t>vallecico@gmail.com</t>
  </si>
  <si>
    <t>34658836621</t>
  </si>
  <si>
    <t>vallecico</t>
  </si>
  <si>
    <t>1.1.1.1.1.1.1.1.14</t>
  </si>
  <si>
    <t>fco javier arroyo lopez</t>
  </si>
  <si>
    <t>16300555H</t>
  </si>
  <si>
    <t>paxalats222@gmail.com</t>
  </si>
  <si>
    <t>34615789474</t>
  </si>
  <si>
    <t>PAXALATS</t>
  </si>
  <si>
    <t>paxalats</t>
  </si>
  <si>
    <t>1.1.1.1.1.1.1.1.3.1</t>
  </si>
  <si>
    <t>Laura Sanches</t>
  </si>
  <si>
    <t>79044863G</t>
  </si>
  <si>
    <t>elesp180518@gmail.com</t>
  </si>
  <si>
    <t>34633822272</t>
  </si>
  <si>
    <t>LSP</t>
  </si>
  <si>
    <t>-</t>
  </si>
  <si>
    <t>1.1.1.1.1.1.1.1.1.1.1.4</t>
  </si>
  <si>
    <t>María Emilia Cerván</t>
  </si>
  <si>
    <t>PENDIENTE DE VERIFICACIÓN DE CORREO</t>
  </si>
  <si>
    <t>24766173A</t>
  </si>
  <si>
    <t>mariaemilia1949@hotmail.com</t>
  </si>
  <si>
    <t>34605101155</t>
  </si>
  <si>
    <t>MECG</t>
  </si>
  <si>
    <t>1.1.1.1.1.1.1.1.1.1.1.5</t>
  </si>
  <si>
    <t>Macarena Delgado</t>
  </si>
  <si>
    <t>78979816R</t>
  </si>
  <si>
    <t>macarenadelgadomagarino@gmail.com</t>
  </si>
  <si>
    <t>34744627232</t>
  </si>
  <si>
    <t>MDM</t>
  </si>
  <si>
    <t>1.1.1.1.1.1.1.1.1.1.1.1.2</t>
  </si>
  <si>
    <t>Carmen Parra</t>
  </si>
  <si>
    <t>74885446E</t>
  </si>
  <si>
    <t>Carmenparra2@hotmail.com</t>
  </si>
  <si>
    <t>34605337954</t>
  </si>
  <si>
    <t>CPG</t>
  </si>
  <si>
    <t>1.1.1.1.1.1.1.1.1.1.1.4.1</t>
  </si>
  <si>
    <t>Antonio Valiente</t>
  </si>
  <si>
    <t>58537156K</t>
  </si>
  <si>
    <t>antoniovalientevaliente@gmail.com</t>
  </si>
  <si>
    <t>34642050540</t>
  </si>
  <si>
    <t>AVV</t>
  </si>
  <si>
    <t>1.1.1.1.1.1.1.1.1.1.1.3.1</t>
  </si>
  <si>
    <t>Silvia Ortiz Ruiz</t>
  </si>
  <si>
    <t>78965990K</t>
  </si>
  <si>
    <t>silviaortiz30@hotmail.com</t>
  </si>
  <si>
    <t>34657886682</t>
  </si>
  <si>
    <t>SOR</t>
  </si>
  <si>
    <t>1.1.1.1.1.1.1.1.1.1.1.2.1</t>
  </si>
  <si>
    <t>Jose Capote Gomez</t>
  </si>
  <si>
    <t>31695519R</t>
  </si>
  <si>
    <t>capote75ja@gmail.com</t>
  </si>
  <si>
    <t>34662314528</t>
  </si>
  <si>
    <t>PCG</t>
  </si>
  <si>
    <t>1.1.1.1.1.1.1.1.1.1.1.2.2</t>
  </si>
  <si>
    <t>María del Carmen Diago Segarra</t>
  </si>
  <si>
    <t>53226330Y</t>
  </si>
  <si>
    <t>jandroinvestor@gmail.com</t>
  </si>
  <si>
    <t>34665413166</t>
  </si>
  <si>
    <t>Jmario</t>
  </si>
  <si>
    <t>Muchosol</t>
  </si>
  <si>
    <t>1.1.1.1.2.5.10.2.1.1.1.1</t>
  </si>
  <si>
    <t>Edwin Alexander Ibarra Roldan</t>
  </si>
  <si>
    <t>ibarraroldanabogados@gmail.com</t>
  </si>
  <si>
    <t>573163445984</t>
  </si>
  <si>
    <t>Ibarra</t>
  </si>
  <si>
    <t>1.1.3.3</t>
  </si>
  <si>
    <t>Cristian Mendoza</t>
  </si>
  <si>
    <t>alvarezmendoz@gmail.com</t>
  </si>
  <si>
    <t>573225054344</t>
  </si>
  <si>
    <t>CMENDOZA1036</t>
  </si>
  <si>
    <t>1.1.3.4</t>
  </si>
  <si>
    <t>Carmin Vidal Alvarez</t>
  </si>
  <si>
    <t>kavial2014@gmail.com</t>
  </si>
  <si>
    <t>573147078436</t>
  </si>
  <si>
    <t>Kavial</t>
  </si>
  <si>
    <t>1.1.9.1</t>
  </si>
  <si>
    <t>Gustavo Chipantiza</t>
  </si>
  <si>
    <t>criptosforlife@gmail.com</t>
  </si>
  <si>
    <t>573157923470</t>
  </si>
  <si>
    <t>gustavo316</t>
  </si>
  <si>
    <t>1.1.7.1</t>
  </si>
  <si>
    <t>Miguel Bohorquez</t>
  </si>
  <si>
    <t>miguelhb77@gmail.com</t>
  </si>
  <si>
    <t>573102485351</t>
  </si>
  <si>
    <t>BamBam</t>
  </si>
  <si>
    <t>1.1.9.2</t>
  </si>
  <si>
    <t>Yuliana Andrea Martinez Ruiz</t>
  </si>
  <si>
    <t>yulianalaofficial39@gmail.com</t>
  </si>
  <si>
    <t>573118475230</t>
  </si>
  <si>
    <t>LaMartinez39</t>
  </si>
  <si>
    <t>1.1.9.3</t>
  </si>
  <si>
    <t>Leydy Joanna Ramirez</t>
  </si>
  <si>
    <t>ljoannart@gmail.com</t>
  </si>
  <si>
    <t>573124959698</t>
  </si>
  <si>
    <t>ALMA</t>
  </si>
  <si>
    <t>Alma</t>
  </si>
  <si>
    <t>1.1.1.2.5</t>
  </si>
  <si>
    <t>Juan Sebastian Alvarado Gongora</t>
  </si>
  <si>
    <t>jsebastianalvarado3@gmail.com</t>
  </si>
  <si>
    <t>573182588509</t>
  </si>
  <si>
    <t>Sebasing</t>
  </si>
  <si>
    <t>SebasIng</t>
  </si>
  <si>
    <t>1.1.7.1.1</t>
  </si>
  <si>
    <t>Gallego Correa</t>
  </si>
  <si>
    <t>paulagallego899@gmail.com</t>
  </si>
  <si>
    <t>573125063095</t>
  </si>
  <si>
    <t>Paula123</t>
  </si>
  <si>
    <t>1.1.3.4.1</t>
  </si>
  <si>
    <t>Ernesto Valarezo</t>
  </si>
  <si>
    <t>ernesto.valarezo@uao.edu.co</t>
  </si>
  <si>
    <t>573164655319</t>
  </si>
  <si>
    <t>Carmen1985</t>
  </si>
  <si>
    <t>1.1.7.1.2</t>
  </si>
  <si>
    <t>Victoria Taborda</t>
  </si>
  <si>
    <t>victoriatz1980@gmail.com</t>
  </si>
  <si>
    <t>573104283452</t>
  </si>
  <si>
    <t>VICKY43</t>
  </si>
  <si>
    <t>1.1.3.4.2</t>
  </si>
  <si>
    <t>Jesus Mayoral Mayoral</t>
  </si>
  <si>
    <t>03788237E</t>
  </si>
  <si>
    <t>acupunturaysalud@gmail.com</t>
  </si>
  <si>
    <t>34675909985</t>
  </si>
  <si>
    <t>jmayoral</t>
  </si>
  <si>
    <t>1.1.1.1.5.6</t>
  </si>
  <si>
    <t>Yolanda Fernandez Vian</t>
  </si>
  <si>
    <t>18952735E</t>
  </si>
  <si>
    <t>yolandavian@msn.com</t>
  </si>
  <si>
    <t>34677070772</t>
  </si>
  <si>
    <t>yery</t>
  </si>
  <si>
    <t>1.1.1.1.5.7</t>
  </si>
  <si>
    <t>Aitor Fernandez Villalpando</t>
  </si>
  <si>
    <t>52877241B</t>
  </si>
  <si>
    <t>afvillalpando@gmail.com</t>
  </si>
  <si>
    <t>34676744967</t>
  </si>
  <si>
    <t>Traffickaitor</t>
  </si>
  <si>
    <t>1.1.1.1.2.5.7</t>
  </si>
  <si>
    <t>Raquel Mayoral Muñoz de la Espada</t>
  </si>
  <si>
    <t>PAK837018</t>
  </si>
  <si>
    <t>raquelmayoralmunozdelaespada@yopmail.com</t>
  </si>
  <si>
    <t>jmayoral3</t>
  </si>
  <si>
    <t>1.1.1.1.5.6.1</t>
  </si>
  <si>
    <t>Michelle Sarai Mayoral Orihuela</t>
  </si>
  <si>
    <t>30973283B</t>
  </si>
  <si>
    <t>acupunturaysalud+2@gmail.com</t>
  </si>
  <si>
    <t>34667763037</t>
  </si>
  <si>
    <t>jmayoral2</t>
  </si>
  <si>
    <t>1.1.1.1.5.6.2</t>
  </si>
  <si>
    <t>Jesus Mayoral Orihuela</t>
  </si>
  <si>
    <t>30959987D</t>
  </si>
  <si>
    <t>acupunturaysalud+1@gmail.com</t>
  </si>
  <si>
    <t>jmayoral1</t>
  </si>
  <si>
    <t>1.1.1.1.5.6.3</t>
  </si>
  <si>
    <t>Francisca Soler Ibarra</t>
  </si>
  <si>
    <t>33491044P</t>
  </si>
  <si>
    <t>chescatriangulo@gmail.com</t>
  </si>
  <si>
    <t>34649069788</t>
  </si>
  <si>
    <t>chesca</t>
  </si>
  <si>
    <t>Chesca</t>
  </si>
  <si>
    <t>1.1.1.1.2.5.10</t>
  </si>
  <si>
    <t>Jose Arias</t>
  </si>
  <si>
    <t>21296634Z</t>
  </si>
  <si>
    <t>reformarias@outlook.es</t>
  </si>
  <si>
    <t>34634239477</t>
  </si>
  <si>
    <t>PEPE23</t>
  </si>
  <si>
    <t>1.1.1.1.6.1.1</t>
  </si>
  <si>
    <t>Cristina Isabel Guerrero Maestro</t>
  </si>
  <si>
    <t>48497944Y</t>
  </si>
  <si>
    <t>crisbel.gm@gmail.com</t>
  </si>
  <si>
    <t>34644469340</t>
  </si>
  <si>
    <t>crisbel11</t>
  </si>
  <si>
    <t>1.1.1.1.2.5.10.1</t>
  </si>
  <si>
    <t>Monica Fenoll Torres</t>
  </si>
  <si>
    <t>33482019E</t>
  </si>
  <si>
    <t>monicafenoll@hotmail.com</t>
  </si>
  <si>
    <t>34607285875</t>
  </si>
  <si>
    <t>monicafenoll</t>
  </si>
  <si>
    <t>Monicafenoll</t>
  </si>
  <si>
    <t>1.1.1.1.2.5.10.2</t>
  </si>
  <si>
    <t>XRP</t>
  </si>
  <si>
    <t>Zulma Yaneth Lopez Delgado</t>
  </si>
  <si>
    <t>Y04Z9Y9MO</t>
  </si>
  <si>
    <t>zulmayanethlopez@hotmail.com</t>
  </si>
  <si>
    <t>491738806765</t>
  </si>
  <si>
    <t>zulmayaneth</t>
  </si>
  <si>
    <t>1.1.1.1.2.5.8.1</t>
  </si>
  <si>
    <t>Rosa Maria Garrido Miralles</t>
  </si>
  <si>
    <t>25120344C</t>
  </si>
  <si>
    <t>rosag.m.737@gmail.com</t>
  </si>
  <si>
    <t>34619863604</t>
  </si>
  <si>
    <t>rosse11</t>
  </si>
  <si>
    <t>1.1.1.1.2.5.8.2</t>
  </si>
  <si>
    <t>Francisco Martinez Salas</t>
  </si>
  <si>
    <t>18978954K</t>
  </si>
  <si>
    <t>fmartinezsalas@hotmail.com</t>
  </si>
  <si>
    <t>34661771604</t>
  </si>
  <si>
    <t>Pako</t>
  </si>
  <si>
    <t>1.1.1.1.2.5.10.3</t>
  </si>
  <si>
    <t>Alejandro Hernandez</t>
  </si>
  <si>
    <t>74533573A</t>
  </si>
  <si>
    <t>rentforerasmus@outlook.es</t>
  </si>
  <si>
    <t>Alejandro23</t>
  </si>
  <si>
    <t>1.1.1.1.6.1.1.1</t>
  </si>
  <si>
    <t>Jorge Garcia Sanchez</t>
  </si>
  <si>
    <t>15415434Y</t>
  </si>
  <si>
    <t>freekyzoneshop@gmail.com</t>
  </si>
  <si>
    <t>34625775730</t>
  </si>
  <si>
    <t>Lasarillo</t>
  </si>
  <si>
    <t>1.1.1.1.2.5.10.1.1</t>
  </si>
  <si>
    <t>Maribel Bertomeu</t>
  </si>
  <si>
    <t>37348610Z</t>
  </si>
  <si>
    <t>maribelpovill@gmail.com</t>
  </si>
  <si>
    <t>34657578194</t>
  </si>
  <si>
    <t>Mari</t>
  </si>
  <si>
    <t>1.1.1.1.1.1.1.1.8</t>
  </si>
  <si>
    <t>Daniel Hernandez</t>
  </si>
  <si>
    <t>74533572W</t>
  </si>
  <si>
    <t>alquilervacacional@outlook.es</t>
  </si>
  <si>
    <t>34634239378</t>
  </si>
  <si>
    <t>Dani23</t>
  </si>
  <si>
    <t>1.1.1.1.6.1.1.1.1</t>
  </si>
  <si>
    <t>Asunción Fenoll Torres</t>
  </si>
  <si>
    <t>33497140D</t>
  </si>
  <si>
    <t>susifenoll@hotmail.com</t>
  </si>
  <si>
    <t>34655624127</t>
  </si>
  <si>
    <t>Susina</t>
  </si>
  <si>
    <t>1.1.1.1.2.5.10.2.1</t>
  </si>
  <si>
    <t>Leal Perez</t>
  </si>
  <si>
    <t>01174377C</t>
  </si>
  <si>
    <t>LEALPEREZMJ@HOTMAIL.COM</t>
  </si>
  <si>
    <t>34622090880</t>
  </si>
  <si>
    <t>MPAZ</t>
  </si>
  <si>
    <t>1.1.1.1.1.1.1.1.1.4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</si>
</sst>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&quot;$&quot;#,##0.00"/>
    <numFmt numFmtId="165" formatCode="0.000"/>
    <numFmt numFmtId="166" formatCode="[$$]#,##0.00"/>
    <numFmt numFmtId="167" formatCode="m/d/yyyy"/>
    <numFmt numFmtId="168" formatCode="mm/dd/yyyy"/>
    <numFmt numFmtId="169" formatCode="mm&quot;/&quot;dd&quot;/&quot;yyyy"/>
    <numFmt numFmtId="170" formatCode="mm/dd/yy"/>
    <numFmt numFmtId="171" formatCode="m/d/yy"/>
    <numFmt numFmtId="172" formatCode="yyyy\-mm\-dd"/>
    <numFmt numFmtId="173" formatCode="#,##0.000"/>
    <numFmt numFmtId="174" formatCode="m&quot;/&quot;d&quot;/&quot;yy"/>
  </numFmts>
  <fonts count="17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</font>
    <font>
      <b/>
      <sz val="10"/>
      <color rgb="FF000000"/>
      <name val="Aptos Narrow"/>
      <scheme val="minor"/>
    </font>
    <font>
      <sz val="10"/>
      <color rgb="FFFF0000"/>
      <name val="Aptos Narrow"/>
      <scheme val="minor"/>
    </font>
    <font>
      <sz val="10"/>
      <color rgb="FF434343"/>
      <name val="Aptos Narrow"/>
      <scheme val="minor"/>
    </font>
    <font>
      <b/>
      <sz val="10"/>
      <color theme="1"/>
      <name val="Aptos Narrow"/>
      <scheme val="minor"/>
    </font>
    <font>
      <b/>
      <sz val="10"/>
      <color rgb="FF434343"/>
      <name val="Roboto"/>
    </font>
    <font>
      <b/>
      <sz val="10"/>
      <color rgb="FFFF0000"/>
      <name val="Aptos Narrow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ptos Narrow"/>
      <scheme val="minor"/>
    </font>
    <font>
      <sz val="10"/>
      <color rgb="FF000000"/>
      <name val="Roboto"/>
    </font>
    <font>
      <b/>
      <sz val="9"/>
      <color rgb="FF434343"/>
      <name val="Arial"/>
    </font>
    <font>
      <b/>
      <sz val="9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356854"/>
        <bgColor rgb="FF356854"/>
      </patternFill>
    </fill>
    <fill>
      <patternFill patternType="solid">
        <fgColor rgb="FFF8F9FA"/>
        <bgColor rgb="FFF8F9FA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</fills>
  <borders count="22">
    <border>
      <left/>
      <right/>
      <top/>
      <bottom/>
      <diagonal/>
    </border>
    <border>
      <left style="thin">
        <color rgb="FF284E3F"/>
      </left>
      <right style="thin">
        <color rgb="FFF9CB9C"/>
      </right>
      <top style="thin">
        <color rgb="FF284E3F"/>
      </top>
      <bottom style="thin">
        <color rgb="FF284E3F"/>
      </bottom>
      <diagonal/>
    </border>
    <border>
      <left style="thin">
        <color rgb="FFF9CB9C"/>
      </left>
      <right style="thin">
        <color rgb="FFF9CB9C"/>
      </right>
      <top style="thin">
        <color rgb="FF284E3F"/>
      </top>
      <bottom style="thin">
        <color rgb="FF284E3F"/>
      </bottom>
      <diagonal/>
    </border>
    <border>
      <left style="thin">
        <color rgb="FFD9D2E9"/>
      </left>
      <right style="thin">
        <color rgb="FFD9D2E9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9CB9C"/>
      </right>
      <top style="thin">
        <color rgb="FFF9CB9C"/>
      </top>
      <bottom style="thin">
        <color rgb="FFF9CB9C"/>
      </bottom>
      <diagonal/>
    </border>
    <border>
      <left style="thin">
        <color rgb="FFF9CB9C"/>
      </left>
      <right style="thin">
        <color rgb="FFF9CB9C"/>
      </right>
      <top style="thin">
        <color rgb="FFF9CB9C"/>
      </top>
      <bottom style="thin">
        <color rgb="FFF9CB9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  <diagonal/>
    </border>
    <border>
      <left style="thin">
        <color rgb="FF284E3F"/>
      </left>
      <right style="thin">
        <color rgb="FFD9D2E9"/>
      </right>
      <top style="thin">
        <color rgb="FFD9D2E9"/>
      </top>
      <bottom style="thin">
        <color rgb="FFD9D2E9"/>
      </bottom>
      <diagonal/>
    </border>
    <border>
      <left style="thin">
        <color rgb="FFD9D2E9"/>
      </left>
      <right style="thin">
        <color rgb="FFD9D2E9"/>
      </right>
      <top style="thin">
        <color rgb="FFD9D2E9"/>
      </top>
      <bottom style="thin">
        <color rgb="FFD9D2E9"/>
      </bottom>
      <diagonal/>
    </border>
    <border>
      <left style="thin">
        <color rgb="FFB7E1CD"/>
      </left>
      <right style="thin">
        <color rgb="FFB7E1CD"/>
      </right>
      <top style="thin">
        <color rgb="FFB7E1CD"/>
      </top>
      <bottom style="thin">
        <color rgb="FFB7E1CD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8B6210"/>
      </left>
      <right style="thin">
        <color rgb="FF8B6210"/>
      </right>
      <top style="thin">
        <color rgb="FF8B6210"/>
      </top>
      <bottom style="thin">
        <color rgb="FF8B621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446A"/>
      </left>
      <right style="thin">
        <color rgb="FF00446A"/>
      </right>
      <top style="thin">
        <color rgb="FF00446A"/>
      </top>
      <bottom style="thin">
        <color rgb="FF00446A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777F80"/>
      </left>
      <right style="thin">
        <color rgb="FF777F80"/>
      </right>
      <top style="thin">
        <color rgb="FF777F80"/>
      </top>
      <bottom style="thin">
        <color rgb="FF777F8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164" fontId="0" fillId="2" borderId="2" xfId="0" applyNumberForma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49" fontId="2" fillId="5" borderId="4" xfId="0" applyNumberFormat="1" applyFont="1" applyFill="1" applyBorder="1" applyAlignment="1">
      <alignment horizontal="left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49" fontId="0" fillId="2" borderId="6" xfId="0" applyNumberFormat="1" applyFill="1" applyBorder="1" applyAlignment="1">
      <alignment vertical="center" wrapText="1"/>
    </xf>
    <xf numFmtId="49" fontId="1" fillId="6" borderId="7" xfId="0" applyNumberFormat="1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65" fontId="0" fillId="2" borderId="6" xfId="0" applyNumberFormat="1" applyFill="1" applyBorder="1" applyAlignment="1">
      <alignment vertical="center"/>
    </xf>
    <xf numFmtId="166" fontId="3" fillId="4" borderId="7" xfId="0" applyNumberFormat="1" applyFont="1" applyFill="1" applyBorder="1" applyAlignment="1">
      <alignment horizontal="right" vertical="center"/>
    </xf>
    <xf numFmtId="167" fontId="0" fillId="2" borderId="6" xfId="0" applyNumberFormat="1" applyFill="1" applyBorder="1" applyAlignment="1">
      <alignment vertical="center" wrapText="1"/>
    </xf>
    <xf numFmtId="2" fontId="1" fillId="6" borderId="9" xfId="0" applyNumberFormat="1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167" fontId="1" fillId="0" borderId="9" xfId="0" applyNumberFormat="1" applyFont="1" applyBorder="1" applyAlignment="1">
      <alignment vertical="center" wrapText="1"/>
    </xf>
    <xf numFmtId="4" fontId="0" fillId="2" borderId="6" xfId="0" applyNumberFormat="1" applyFill="1" applyBorder="1" applyAlignment="1">
      <alignment vertical="center"/>
    </xf>
    <xf numFmtId="167" fontId="0" fillId="2" borderId="6" xfId="0" applyNumberFormat="1" applyFill="1" applyBorder="1" applyAlignment="1">
      <alignment vertical="center"/>
    </xf>
    <xf numFmtId="166" fontId="4" fillId="4" borderId="7" xfId="0" applyNumberFormat="1" applyFont="1" applyFill="1" applyBorder="1" applyAlignment="1">
      <alignment vertical="center"/>
    </xf>
    <xf numFmtId="1" fontId="1" fillId="0" borderId="7" xfId="0" applyNumberFormat="1" applyFont="1" applyBorder="1" applyAlignment="1">
      <alignment horizontal="center" vertical="center"/>
    </xf>
    <xf numFmtId="2" fontId="0" fillId="2" borderId="6" xfId="0" applyNumberFormat="1" applyFill="1" applyBorder="1" applyAlignment="1">
      <alignment vertical="center"/>
    </xf>
    <xf numFmtId="168" fontId="0" fillId="2" borderId="6" xfId="0" applyNumberFormat="1" applyFill="1" applyBorder="1" applyAlignment="1">
      <alignment vertical="center"/>
    </xf>
    <xf numFmtId="1" fontId="0" fillId="2" borderId="6" xfId="0" applyNumberFormat="1" applyFill="1" applyBorder="1" applyAlignment="1">
      <alignment horizontal="center" vertical="center"/>
    </xf>
    <xf numFmtId="169" fontId="0" fillId="2" borderId="6" xfId="0" applyNumberFormat="1" applyFill="1" applyBorder="1" applyAlignment="1">
      <alignment vertical="center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vertical="center"/>
    </xf>
    <xf numFmtId="49" fontId="0" fillId="3" borderId="11" xfId="0" applyNumberFormat="1" applyFill="1" applyBorder="1" applyAlignment="1">
      <alignment vertical="center" wrapText="1"/>
    </xf>
    <xf numFmtId="49" fontId="1" fillId="4" borderId="12" xfId="0" applyNumberFormat="1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2" fontId="1" fillId="4" borderId="9" xfId="0" applyNumberFormat="1" applyFont="1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" fontId="0" fillId="2" borderId="9" xfId="0" applyNumberFormat="1" applyFill="1" applyBorder="1" applyAlignment="1">
      <alignment vertical="center"/>
    </xf>
    <xf numFmtId="167" fontId="0" fillId="2" borderId="9" xfId="0" applyNumberFormat="1" applyFill="1" applyBorder="1" applyAlignment="1">
      <alignment vertical="center"/>
    </xf>
    <xf numFmtId="166" fontId="3" fillId="7" borderId="9" xfId="0" applyNumberFormat="1" applyFont="1" applyFill="1" applyBorder="1" applyAlignment="1">
      <alignment horizontal="right" vertical="center"/>
    </xf>
    <xf numFmtId="1" fontId="1" fillId="0" borderId="13" xfId="0" applyNumberFormat="1" applyFont="1" applyBorder="1" applyAlignment="1">
      <alignment horizontal="center" vertical="center"/>
    </xf>
    <xf numFmtId="166" fontId="4" fillId="6" borderId="13" xfId="0" applyNumberFormat="1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vertical="center"/>
    </xf>
    <xf numFmtId="2" fontId="1" fillId="6" borderId="9" xfId="0" applyNumberFormat="1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167" fontId="1" fillId="0" borderId="9" xfId="0" applyNumberFormat="1" applyFont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49" fontId="0" fillId="3" borderId="11" xfId="0" applyNumberForma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 wrapText="1"/>
    </xf>
    <xf numFmtId="165" fontId="0" fillId="8" borderId="15" xfId="0" applyNumberFormat="1" applyFill="1" applyBorder="1" applyAlignment="1">
      <alignment vertical="center"/>
    </xf>
    <xf numFmtId="166" fontId="3" fillId="6" borderId="13" xfId="0" applyNumberFormat="1" applyFont="1" applyFill="1" applyBorder="1" applyAlignment="1">
      <alignment horizontal="right" vertical="center"/>
    </xf>
    <xf numFmtId="2" fontId="1" fillId="4" borderId="9" xfId="0" applyNumberFormat="1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167" fontId="1" fillId="4" borderId="9" xfId="0" applyNumberFormat="1" applyFont="1" applyFill="1" applyBorder="1" applyAlignment="1">
      <alignment vertical="center"/>
    </xf>
    <xf numFmtId="4" fontId="0" fillId="9" borderId="9" xfId="0" applyNumberFormat="1" applyFill="1" applyBorder="1" applyAlignment="1">
      <alignment vertical="center"/>
    </xf>
    <xf numFmtId="0" fontId="0" fillId="4" borderId="0" xfId="0" applyFill="1"/>
    <xf numFmtId="169" fontId="0" fillId="2" borderId="9" xfId="0" applyNumberForma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1" fillId="6" borderId="12" xfId="0" applyFont="1" applyFill="1" applyBorder="1" applyAlignment="1">
      <alignment vertical="center"/>
    </xf>
    <xf numFmtId="0" fontId="1" fillId="6" borderId="12" xfId="0" applyFont="1" applyFill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166" fontId="3" fillId="4" borderId="13" xfId="0" applyNumberFormat="1" applyFont="1" applyFill="1" applyBorder="1" applyAlignment="1">
      <alignment horizontal="right" vertical="center"/>
    </xf>
    <xf numFmtId="166" fontId="4" fillId="4" borderId="9" xfId="0" applyNumberFormat="1" applyFont="1" applyFill="1" applyBorder="1" applyAlignment="1">
      <alignment vertical="center"/>
    </xf>
    <xf numFmtId="166" fontId="4" fillId="4" borderId="13" xfId="0" applyNumberFormat="1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166" fontId="3" fillId="7" borderId="7" xfId="0" applyNumberFormat="1" applyFont="1" applyFill="1" applyBorder="1" applyAlignment="1">
      <alignment horizontal="right" vertical="center"/>
    </xf>
    <xf numFmtId="4" fontId="6" fillId="2" borderId="6" xfId="0" applyNumberFormat="1" applyFont="1" applyFill="1" applyBorder="1" applyAlignment="1">
      <alignment vertical="center"/>
    </xf>
    <xf numFmtId="170" fontId="0" fillId="2" borderId="6" xfId="0" applyNumberForma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1" fillId="6" borderId="17" xfId="0" applyFont="1" applyFill="1" applyBorder="1" applyAlignment="1">
      <alignment vertical="center" wrapText="1"/>
    </xf>
    <xf numFmtId="166" fontId="3" fillId="7" borderId="13" xfId="0" applyNumberFormat="1" applyFont="1" applyFill="1" applyBorder="1" applyAlignment="1">
      <alignment horizontal="right" vertical="center"/>
    </xf>
    <xf numFmtId="4" fontId="6" fillId="9" borderId="9" xfId="0" applyNumberFormat="1" applyFont="1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166" fontId="3" fillId="6" borderId="7" xfId="0" applyNumberFormat="1" applyFont="1" applyFill="1" applyBorder="1" applyAlignment="1">
      <alignment horizontal="right" vertical="center"/>
    </xf>
    <xf numFmtId="166" fontId="4" fillId="6" borderId="7" xfId="0" applyNumberFormat="1" applyFont="1" applyFill="1" applyBorder="1" applyAlignment="1">
      <alignment vertical="center"/>
    </xf>
    <xf numFmtId="171" fontId="0" fillId="2" borderId="6" xfId="0" applyNumberForma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4" fontId="7" fillId="9" borderId="9" xfId="0" applyNumberFormat="1" applyFont="1" applyFill="1" applyBorder="1" applyAlignment="1">
      <alignment vertical="center"/>
    </xf>
    <xf numFmtId="166" fontId="4" fillId="9" borderId="13" xfId="0" applyNumberFormat="1" applyFont="1" applyFill="1" applyBorder="1" applyAlignment="1">
      <alignment vertical="center"/>
    </xf>
    <xf numFmtId="49" fontId="5" fillId="3" borderId="11" xfId="0" applyNumberFormat="1" applyFont="1" applyFill="1" applyBorder="1" applyAlignment="1">
      <alignment vertical="center"/>
    </xf>
    <xf numFmtId="166" fontId="4" fillId="6" borderId="9" xfId="0" applyNumberFormat="1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vertical="center"/>
    </xf>
    <xf numFmtId="0" fontId="8" fillId="6" borderId="7" xfId="0" applyFont="1" applyFill="1" applyBorder="1" applyAlignment="1">
      <alignment vertical="center"/>
    </xf>
    <xf numFmtId="0" fontId="8" fillId="6" borderId="17" xfId="0" applyFont="1" applyFill="1" applyBorder="1" applyAlignment="1">
      <alignment vertical="center"/>
    </xf>
    <xf numFmtId="0" fontId="8" fillId="6" borderId="17" xfId="0" applyFont="1" applyFill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165" fontId="5" fillId="9" borderId="19" xfId="0" applyNumberFormat="1" applyFont="1" applyFill="1" applyBorder="1" applyAlignment="1">
      <alignment vertical="center"/>
    </xf>
    <xf numFmtId="166" fontId="9" fillId="4" borderId="13" xfId="0" applyNumberFormat="1" applyFont="1" applyFill="1" applyBorder="1" applyAlignment="1">
      <alignment horizontal="right" vertical="center"/>
    </xf>
    <xf numFmtId="167" fontId="5" fillId="2" borderId="6" xfId="0" applyNumberFormat="1" applyFont="1" applyFill="1" applyBorder="1" applyAlignment="1">
      <alignment vertical="center"/>
    </xf>
    <xf numFmtId="2" fontId="8" fillId="6" borderId="9" xfId="0" applyNumberFormat="1" applyFont="1" applyFill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167" fontId="8" fillId="0" borderId="9" xfId="0" applyNumberFormat="1" applyFont="1" applyBorder="1" applyAlignment="1">
      <alignment vertical="center"/>
    </xf>
    <xf numFmtId="4" fontId="10" fillId="2" borderId="9" xfId="0" applyNumberFormat="1" applyFont="1" applyFill="1" applyBorder="1" applyAlignment="1">
      <alignment vertical="center"/>
    </xf>
    <xf numFmtId="2" fontId="5" fillId="2" borderId="6" xfId="0" applyNumberFormat="1" applyFont="1" applyFill="1" applyBorder="1" applyAlignment="1">
      <alignment vertical="center"/>
    </xf>
    <xf numFmtId="167" fontId="5" fillId="2" borderId="9" xfId="0" applyNumberFormat="1" applyFont="1" applyFill="1" applyBorder="1" applyAlignment="1">
      <alignment vertical="center"/>
    </xf>
    <xf numFmtId="166" fontId="11" fillId="4" borderId="13" xfId="0" applyNumberFormat="1" applyFont="1" applyFill="1" applyBorder="1" applyAlignment="1">
      <alignment vertical="center"/>
    </xf>
    <xf numFmtId="1" fontId="8" fillId="0" borderId="7" xfId="0" applyNumberFormat="1" applyFont="1" applyBorder="1" applyAlignment="1">
      <alignment horizontal="center" vertical="center"/>
    </xf>
    <xf numFmtId="4" fontId="5" fillId="2" borderId="6" xfId="0" applyNumberFormat="1" applyFont="1" applyFill="1" applyBorder="1" applyAlignment="1">
      <alignment vertical="center"/>
    </xf>
    <xf numFmtId="1" fontId="5" fillId="2" borderId="6" xfId="0" applyNumberFormat="1" applyFont="1" applyFill="1" applyBorder="1" applyAlignment="1">
      <alignment horizontal="center" vertical="center"/>
    </xf>
    <xf numFmtId="169" fontId="5" fillId="2" borderId="6" xfId="0" applyNumberFormat="1" applyFont="1" applyFill="1" applyBorder="1" applyAlignment="1">
      <alignment vertical="center"/>
    </xf>
    <xf numFmtId="0" fontId="0" fillId="9" borderId="19" xfId="0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7" fontId="1" fillId="7" borderId="9" xfId="0" applyNumberFormat="1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 wrapText="1"/>
    </xf>
    <xf numFmtId="165" fontId="0" fillId="9" borderId="19" xfId="0" applyNumberFormat="1" applyFill="1" applyBorder="1" applyAlignment="1">
      <alignment vertical="center"/>
    </xf>
    <xf numFmtId="0" fontId="8" fillId="4" borderId="13" xfId="0" applyFont="1" applyFill="1" applyBorder="1" applyAlignment="1">
      <alignment vertical="center"/>
    </xf>
    <xf numFmtId="0" fontId="8" fillId="4" borderId="15" xfId="0" applyFont="1" applyFill="1" applyBorder="1" applyAlignment="1">
      <alignment vertical="center"/>
    </xf>
    <xf numFmtId="0" fontId="8" fillId="4" borderId="15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" fontId="8" fillId="4" borderId="9" xfId="0" applyNumberFormat="1" applyFont="1" applyFill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/>
    </xf>
    <xf numFmtId="166" fontId="9" fillId="7" borderId="7" xfId="0" applyNumberFormat="1" applyFont="1" applyFill="1" applyBorder="1" applyAlignment="1">
      <alignment horizontal="right" vertical="center"/>
    </xf>
    <xf numFmtId="4" fontId="6" fillId="2" borderId="9" xfId="0" applyNumberFormat="1" applyFont="1" applyFill="1" applyBorder="1" applyAlignment="1">
      <alignment vertical="center"/>
    </xf>
    <xf numFmtId="0" fontId="0" fillId="6" borderId="0" xfId="0" applyFill="1"/>
    <xf numFmtId="0" fontId="1" fillId="4" borderId="20" xfId="0" applyFont="1" applyFill="1" applyBorder="1" applyAlignment="1">
      <alignment vertical="center"/>
    </xf>
    <xf numFmtId="0" fontId="1" fillId="4" borderId="20" xfId="0" applyFont="1" applyFill="1" applyBorder="1" applyAlignment="1">
      <alignment vertical="center" wrapText="1"/>
    </xf>
    <xf numFmtId="166" fontId="12" fillId="6" borderId="13" xfId="0" applyNumberFormat="1" applyFont="1" applyFill="1" applyBorder="1" applyAlignment="1">
      <alignment vertical="center"/>
    </xf>
    <xf numFmtId="172" fontId="0" fillId="2" borderId="6" xfId="0" applyNumberFormat="1" applyFill="1" applyBorder="1" applyAlignment="1">
      <alignment vertical="center"/>
    </xf>
    <xf numFmtId="0" fontId="1" fillId="6" borderId="19" xfId="0" applyFont="1" applyFill="1" applyBorder="1" applyAlignment="1">
      <alignment vertical="center"/>
    </xf>
    <xf numFmtId="0" fontId="1" fillId="6" borderId="19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1" fontId="0" fillId="2" borderId="6" xfId="0" applyNumberFormat="1" applyFill="1" applyBorder="1" applyAlignment="1">
      <alignment horizontal="left" vertical="center"/>
    </xf>
    <xf numFmtId="4" fontId="0" fillId="9" borderId="19" xfId="0" applyNumberForma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vertical="center"/>
    </xf>
    <xf numFmtId="0" fontId="8" fillId="4" borderId="17" xfId="0" applyFont="1" applyFill="1" applyBorder="1" applyAlignment="1">
      <alignment vertical="center" wrapText="1"/>
    </xf>
    <xf numFmtId="166" fontId="9" fillId="4" borderId="7" xfId="0" applyNumberFormat="1" applyFont="1" applyFill="1" applyBorder="1" applyAlignment="1">
      <alignment horizontal="right" vertical="center"/>
    </xf>
    <xf numFmtId="4" fontId="10" fillId="9" borderId="9" xfId="0" applyNumberFormat="1" applyFont="1" applyFill="1" applyBorder="1" applyAlignment="1">
      <alignment vertical="center"/>
    </xf>
    <xf numFmtId="166" fontId="11" fillId="4" borderId="7" xfId="0" applyNumberFormat="1" applyFont="1" applyFill="1" applyBorder="1" applyAlignment="1">
      <alignment vertical="center"/>
    </xf>
    <xf numFmtId="168" fontId="5" fillId="2" borderId="6" xfId="0" applyNumberFormat="1" applyFont="1" applyFill="1" applyBorder="1" applyAlignment="1">
      <alignment vertical="center"/>
    </xf>
    <xf numFmtId="0" fontId="13" fillId="2" borderId="5" xfId="0" applyFont="1" applyFill="1" applyBorder="1" applyAlignment="1">
      <alignment vertical="center"/>
    </xf>
    <xf numFmtId="0" fontId="13" fillId="10" borderId="21" xfId="0" applyFont="1" applyFill="1" applyBorder="1" applyAlignment="1">
      <alignment vertical="center"/>
    </xf>
    <xf numFmtId="0" fontId="13" fillId="10" borderId="21" xfId="0" applyFont="1" applyFill="1" applyBorder="1" applyAlignment="1">
      <alignment horizontal="center" vertical="center"/>
    </xf>
    <xf numFmtId="49" fontId="13" fillId="10" borderId="21" xfId="0" applyNumberFormat="1" applyFont="1" applyFill="1" applyBorder="1" applyAlignment="1">
      <alignment vertical="center"/>
    </xf>
    <xf numFmtId="0" fontId="1" fillId="10" borderId="21" xfId="0" applyFont="1" applyFill="1" applyBorder="1" applyAlignment="1">
      <alignment vertical="center"/>
    </xf>
    <xf numFmtId="0" fontId="1" fillId="10" borderId="12" xfId="0" applyFont="1" applyFill="1" applyBorder="1" applyAlignment="1">
      <alignment vertical="center"/>
    </xf>
    <xf numFmtId="0" fontId="1" fillId="10" borderId="12" xfId="0" applyFont="1" applyFill="1" applyBorder="1" applyAlignment="1">
      <alignment vertical="center" wrapText="1"/>
    </xf>
    <xf numFmtId="0" fontId="1" fillId="10" borderId="16" xfId="0" applyFont="1" applyFill="1" applyBorder="1" applyAlignment="1">
      <alignment vertical="center" wrapText="1"/>
    </xf>
    <xf numFmtId="165" fontId="13" fillId="10" borderId="21" xfId="0" applyNumberFormat="1" applyFont="1" applyFill="1" applyBorder="1" applyAlignment="1">
      <alignment vertical="center"/>
    </xf>
    <xf numFmtId="166" fontId="3" fillId="10" borderId="13" xfId="0" applyNumberFormat="1" applyFont="1" applyFill="1" applyBorder="1" applyAlignment="1">
      <alignment horizontal="right" vertical="center"/>
    </xf>
    <xf numFmtId="167" fontId="13" fillId="10" borderId="21" xfId="0" applyNumberFormat="1" applyFont="1" applyFill="1" applyBorder="1" applyAlignment="1">
      <alignment vertical="center"/>
    </xf>
    <xf numFmtId="2" fontId="1" fillId="10" borderId="9" xfId="0" applyNumberFormat="1" applyFont="1" applyFill="1" applyBorder="1" applyAlignment="1">
      <alignment vertical="center"/>
    </xf>
    <xf numFmtId="0" fontId="1" fillId="10" borderId="21" xfId="0" applyFont="1" applyFill="1" applyBorder="1" applyAlignment="1">
      <alignment horizontal="center" vertical="center"/>
    </xf>
    <xf numFmtId="167" fontId="1" fillId="10" borderId="9" xfId="0" applyNumberFormat="1" applyFont="1" applyFill="1" applyBorder="1" applyAlignment="1">
      <alignment vertical="center"/>
    </xf>
    <xf numFmtId="4" fontId="13" fillId="10" borderId="9" xfId="0" applyNumberFormat="1" applyFont="1" applyFill="1" applyBorder="1" applyAlignment="1">
      <alignment vertical="center"/>
    </xf>
    <xf numFmtId="167" fontId="13" fillId="10" borderId="9" xfId="0" applyNumberFormat="1" applyFont="1" applyFill="1" applyBorder="1" applyAlignment="1">
      <alignment vertical="center"/>
    </xf>
    <xf numFmtId="1" fontId="1" fillId="10" borderId="21" xfId="0" applyNumberFormat="1" applyFont="1" applyFill="1" applyBorder="1" applyAlignment="1">
      <alignment horizontal="center" vertical="center"/>
    </xf>
    <xf numFmtId="4" fontId="13" fillId="10" borderId="21" xfId="0" applyNumberFormat="1" applyFont="1" applyFill="1" applyBorder="1" applyAlignment="1">
      <alignment vertical="center"/>
    </xf>
    <xf numFmtId="2" fontId="13" fillId="10" borderId="21" xfId="0" applyNumberFormat="1" applyFont="1" applyFill="1" applyBorder="1" applyAlignment="1">
      <alignment vertical="center"/>
    </xf>
    <xf numFmtId="166" fontId="4" fillId="10" borderId="13" xfId="0" applyNumberFormat="1" applyFont="1" applyFill="1" applyBorder="1" applyAlignment="1">
      <alignment vertical="center"/>
    </xf>
    <xf numFmtId="1" fontId="13" fillId="10" borderId="21" xfId="0" applyNumberFormat="1" applyFont="1" applyFill="1" applyBorder="1" applyAlignment="1">
      <alignment horizontal="center" vertical="center"/>
    </xf>
    <xf numFmtId="169" fontId="13" fillId="10" borderId="21" xfId="0" applyNumberFormat="1" applyFont="1" applyFill="1" applyBorder="1" applyAlignment="1">
      <alignment vertical="center"/>
    </xf>
    <xf numFmtId="0" fontId="1" fillId="6" borderId="13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 wrapText="1"/>
    </xf>
    <xf numFmtId="0" fontId="8" fillId="6" borderId="13" xfId="0" applyFont="1" applyFill="1" applyBorder="1" applyAlignment="1">
      <alignment vertical="center"/>
    </xf>
    <xf numFmtId="0" fontId="8" fillId="6" borderId="15" xfId="0" applyFont="1" applyFill="1" applyBorder="1" applyAlignment="1">
      <alignment vertical="center"/>
    </xf>
    <xf numFmtId="0" fontId="8" fillId="6" borderId="15" xfId="0" applyFont="1" applyFill="1" applyBorder="1" applyAlignment="1">
      <alignment vertical="center" wrapText="1"/>
    </xf>
    <xf numFmtId="166" fontId="9" fillId="6" borderId="7" xfId="0" applyNumberFormat="1" applyFont="1" applyFill="1" applyBorder="1" applyAlignment="1">
      <alignment horizontal="right" vertical="center"/>
    </xf>
    <xf numFmtId="166" fontId="11" fillId="6" borderId="9" xfId="0" applyNumberFormat="1" applyFont="1" applyFill="1" applyBorder="1" applyAlignment="1">
      <alignment vertical="center"/>
    </xf>
    <xf numFmtId="166" fontId="11" fillId="6" borderId="7" xfId="0" applyNumberFormat="1" applyFont="1" applyFill="1" applyBorder="1" applyAlignment="1">
      <alignment vertical="center"/>
    </xf>
    <xf numFmtId="0" fontId="1" fillId="6" borderId="20" xfId="0" applyFont="1" applyFill="1" applyBorder="1" applyAlignment="1">
      <alignment vertical="center"/>
    </xf>
    <xf numFmtId="0" fontId="1" fillId="6" borderId="20" xfId="0" applyFont="1" applyFill="1" applyBorder="1" applyAlignment="1">
      <alignment vertical="center" wrapText="1"/>
    </xf>
    <xf numFmtId="0" fontId="8" fillId="6" borderId="20" xfId="0" applyFont="1" applyFill="1" applyBorder="1" applyAlignment="1">
      <alignment vertical="center"/>
    </xf>
    <xf numFmtId="0" fontId="8" fillId="6" borderId="20" xfId="0" applyFont="1" applyFill="1" applyBorder="1" applyAlignment="1">
      <alignment vertical="center" wrapText="1"/>
    </xf>
    <xf numFmtId="165" fontId="5" fillId="2" borderId="6" xfId="0" applyNumberFormat="1" applyFont="1" applyFill="1" applyBorder="1" applyAlignment="1">
      <alignment vertical="center"/>
    </xf>
    <xf numFmtId="4" fontId="5" fillId="2" borderId="9" xfId="0" applyNumberFormat="1" applyFont="1" applyFill="1" applyBorder="1" applyAlignment="1">
      <alignment vertical="center"/>
    </xf>
    <xf numFmtId="166" fontId="9" fillId="7" borderId="13" xfId="0" applyNumberFormat="1" applyFont="1" applyFill="1" applyBorder="1" applyAlignment="1">
      <alignment horizontal="right" vertical="center"/>
    </xf>
    <xf numFmtId="0" fontId="1" fillId="4" borderId="19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 wrapText="1"/>
    </xf>
    <xf numFmtId="173" fontId="1" fillId="4" borderId="9" xfId="0" applyNumberFormat="1" applyFont="1" applyFill="1" applyBorder="1" applyAlignment="1">
      <alignment vertical="center"/>
    </xf>
    <xf numFmtId="169" fontId="0" fillId="2" borderId="6" xfId="0" applyNumberForma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vertical="center"/>
    </xf>
    <xf numFmtId="166" fontId="12" fillId="4" borderId="7" xfId="0" applyNumberFormat="1" applyFont="1" applyFill="1" applyBorder="1" applyAlignment="1">
      <alignment vertical="center"/>
    </xf>
    <xf numFmtId="166" fontId="14" fillId="6" borderId="7" xfId="0" applyNumberFormat="1" applyFont="1" applyFill="1" applyBorder="1" applyAlignment="1">
      <alignment horizontal="right" vertical="center"/>
    </xf>
    <xf numFmtId="166" fontId="9" fillId="6" borderId="13" xfId="0" applyNumberFormat="1" applyFont="1" applyFill="1" applyBorder="1" applyAlignment="1">
      <alignment horizontal="right" vertical="center"/>
    </xf>
    <xf numFmtId="166" fontId="9" fillId="7" borderId="9" xfId="0" applyNumberFormat="1" applyFont="1" applyFill="1" applyBorder="1" applyAlignment="1">
      <alignment horizontal="right" vertical="center"/>
    </xf>
    <xf numFmtId="4" fontId="10" fillId="2" borderId="6" xfId="0" applyNumberFormat="1" applyFont="1" applyFill="1" applyBorder="1" applyAlignment="1">
      <alignment vertical="center"/>
    </xf>
    <xf numFmtId="166" fontId="11" fillId="6" borderId="13" xfId="0" applyNumberFormat="1" applyFont="1" applyFill="1" applyBorder="1" applyAlignment="1">
      <alignment vertical="center"/>
    </xf>
    <xf numFmtId="0" fontId="8" fillId="6" borderId="19" xfId="0" applyFont="1" applyFill="1" applyBorder="1" applyAlignment="1">
      <alignment vertical="center"/>
    </xf>
    <xf numFmtId="0" fontId="8" fillId="6" borderId="19" xfId="0" applyFont="1" applyFill="1" applyBorder="1" applyAlignment="1">
      <alignment vertical="center" wrapText="1"/>
    </xf>
    <xf numFmtId="171" fontId="5" fillId="2" borderId="6" xfId="0" applyNumberFormat="1" applyFont="1" applyFill="1" applyBorder="1" applyAlignment="1">
      <alignment vertical="center"/>
    </xf>
    <xf numFmtId="174" fontId="0" fillId="2" borderId="6" xfId="0" applyNumberFormat="1" applyFill="1" applyBorder="1" applyAlignment="1">
      <alignment vertical="center"/>
    </xf>
    <xf numFmtId="4" fontId="0" fillId="2" borderId="21" xfId="0" applyNumberFormat="1" applyFill="1" applyBorder="1" applyAlignment="1">
      <alignment vertical="center"/>
    </xf>
    <xf numFmtId="2" fontId="0" fillId="2" borderId="7" xfId="0" applyNumberFormat="1" applyFill="1" applyBorder="1" applyAlignment="1">
      <alignment vertical="center"/>
    </xf>
    <xf numFmtId="167" fontId="0" fillId="2" borderId="7" xfId="0" applyNumberForma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170" fontId="5" fillId="2" borderId="6" xfId="0" applyNumberFormat="1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166" fontId="11" fillId="4" borderId="9" xfId="0" applyNumberFormat="1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174" fontId="5" fillId="2" borderId="6" xfId="0" applyNumberFormat="1" applyFont="1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8" fillId="6" borderId="8" xfId="0" applyFont="1" applyFill="1" applyBorder="1" applyAlignment="1">
      <alignment vertical="center" wrapText="1"/>
    </xf>
    <xf numFmtId="4" fontId="1" fillId="4" borderId="9" xfId="0" applyNumberFormat="1" applyFont="1" applyFill="1" applyBorder="1" applyAlignment="1">
      <alignment vertical="center"/>
    </xf>
    <xf numFmtId="166" fontId="3" fillId="6" borderId="9" xfId="0" applyNumberFormat="1" applyFont="1" applyFill="1" applyBorder="1" applyAlignment="1">
      <alignment horizontal="right" vertical="center"/>
    </xf>
    <xf numFmtId="173" fontId="10" fillId="2" borderId="13" xfId="0" applyNumberFormat="1" applyFont="1" applyFill="1" applyBorder="1" applyAlignment="1">
      <alignment vertical="center"/>
    </xf>
    <xf numFmtId="166" fontId="9" fillId="6" borderId="9" xfId="0" applyNumberFormat="1" applyFont="1" applyFill="1" applyBorder="1" applyAlignment="1">
      <alignment horizontal="right" vertical="center"/>
    </xf>
    <xf numFmtId="4" fontId="15" fillId="2" borderId="6" xfId="0" applyNumberFormat="1" applyFont="1" applyFill="1" applyBorder="1" applyAlignment="1">
      <alignment horizontal="right"/>
    </xf>
    <xf numFmtId="0" fontId="15" fillId="2" borderId="6" xfId="0" applyFont="1" applyFill="1" applyBorder="1" applyAlignment="1">
      <alignment horizontal="left"/>
    </xf>
    <xf numFmtId="167" fontId="15" fillId="2" borderId="9" xfId="0" applyNumberFormat="1" applyFont="1" applyFill="1" applyBorder="1" applyAlignment="1">
      <alignment horizontal="right"/>
    </xf>
    <xf numFmtId="0" fontId="8" fillId="4" borderId="12" xfId="0" applyFont="1" applyFill="1" applyBorder="1" applyAlignment="1">
      <alignment vertical="center"/>
    </xf>
    <xf numFmtId="0" fontId="8" fillId="4" borderId="12" xfId="0" applyFont="1" applyFill="1" applyBorder="1" applyAlignment="1">
      <alignment vertical="center" wrapText="1"/>
    </xf>
    <xf numFmtId="173" fontId="16" fillId="4" borderId="9" xfId="0" applyNumberFormat="1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vertical="center" wrapText="1"/>
    </xf>
    <xf numFmtId="173" fontId="5" fillId="2" borderId="6" xfId="0" applyNumberFormat="1" applyFont="1" applyFill="1" applyBorder="1" applyAlignment="1">
      <alignment vertical="center"/>
    </xf>
    <xf numFmtId="167" fontId="5" fillId="2" borderId="6" xfId="0" applyNumberFormat="1" applyFont="1" applyFill="1" applyBorder="1" applyAlignment="1">
      <alignment vertical="center" wrapText="1"/>
    </xf>
    <xf numFmtId="2" fontId="8" fillId="4" borderId="9" xfId="0" applyNumberFormat="1" applyFont="1" applyFill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167" fontId="8" fillId="0" borderId="9" xfId="0" applyNumberFormat="1" applyFont="1" applyBorder="1" applyAlignment="1">
      <alignment vertical="center" wrapText="1"/>
    </xf>
    <xf numFmtId="166" fontId="9" fillId="4" borderId="9" xfId="0" applyNumberFormat="1" applyFont="1" applyFill="1" applyBorder="1" applyAlignment="1">
      <alignment horizontal="right" vertical="center"/>
    </xf>
    <xf numFmtId="0" fontId="8" fillId="4" borderId="19" xfId="0" applyFont="1" applyFill="1" applyBorder="1" applyAlignment="1">
      <alignment vertical="center"/>
    </xf>
    <xf numFmtId="0" fontId="8" fillId="4" borderId="19" xfId="0" applyFont="1" applyFill="1" applyBorder="1" applyAlignment="1">
      <alignment vertical="center" wrapText="1"/>
    </xf>
    <xf numFmtId="2" fontId="8" fillId="6" borderId="9" xfId="0" applyNumberFormat="1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0" fillId="9" borderId="19" xfId="0" applyFill="1" applyBorder="1" applyAlignment="1">
      <alignment vertical="center" wrapText="1"/>
    </xf>
    <xf numFmtId="166" fontId="9" fillId="0" borderId="7" xfId="0" applyNumberFormat="1" applyFont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49" fontId="5" fillId="2" borderId="6" xfId="0" applyNumberFormat="1" applyFont="1" applyFill="1" applyBorder="1" applyAlignment="1">
      <alignment vertical="center" wrapText="1"/>
    </xf>
    <xf numFmtId="4" fontId="6" fillId="2" borderId="9" xfId="0" applyNumberFormat="1" applyFont="1" applyFill="1" applyBorder="1" applyAlignment="1">
      <alignment vertical="center" wrapText="1"/>
    </xf>
    <xf numFmtId="167" fontId="0" fillId="2" borderId="9" xfId="0" applyNumberFormat="1" applyFill="1" applyBorder="1" applyAlignment="1">
      <alignment vertical="center" wrapText="1"/>
    </xf>
    <xf numFmtId="2" fontId="0" fillId="2" borderId="6" xfId="0" applyNumberFormat="1" applyFill="1" applyBorder="1" applyAlignment="1">
      <alignment vertical="center" wrapText="1"/>
    </xf>
    <xf numFmtId="4" fontId="0" fillId="2" borderId="6" xfId="0" applyNumberFormat="1" applyFill="1" applyBorder="1" applyAlignment="1">
      <alignment vertical="center" wrapText="1"/>
    </xf>
  </cellXfs>
  <cellStyles count="1">
    <cellStyle name="Normal" xfId="0" builtinId="0"/>
  </cellStyles>
  <dxfs count="16"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980000"/>
          <bgColor rgb="FF980000"/>
        </patternFill>
      </fill>
    </dxf>
    <dxf>
      <font>
        <color theme="0"/>
      </font>
      <fill>
        <patternFill patternType="solid">
          <fgColor rgb="FF000000"/>
          <bgColor rgb="FF000000"/>
        </patternFill>
      </fill>
    </dxf>
    <dxf>
      <font>
        <color theme="0"/>
      </font>
      <fill>
        <patternFill patternType="solid">
          <fgColor rgb="FF8B6210"/>
          <bgColor rgb="FF8B6210"/>
        </patternFill>
      </fill>
    </dxf>
    <dxf>
      <font>
        <color rgb="FFFFFFFF"/>
      </font>
      <fill>
        <patternFill patternType="solid">
          <fgColor rgb="FF777F80"/>
          <bgColor rgb="FF777F80"/>
        </patternFill>
      </fill>
    </dxf>
    <dxf>
      <font>
        <color theme="0"/>
      </font>
      <fill>
        <patternFill patternType="solid">
          <fgColor rgb="FF00446A"/>
          <bgColor rgb="FF00446A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theme="1"/>
          <bgColor theme="1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ron\Downloads\50PLAN%20estructura%20nueva%20copia%20de%20copia.xlsx" TargetMode="External"/><Relationship Id="rId1" Type="http://schemas.openxmlformats.org/officeDocument/2006/relationships/externalLinkPath" Target="50PLAN%20estructura%20nueva%20copia%20de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uladora"/>
      <sheetName val="traspuestos"/>
      <sheetName val="invertidos"/>
      <sheetName val="BASE"/>
      <sheetName val="INOUT"/>
      <sheetName val="Form Responses 3"/>
      <sheetName val="Sheet7"/>
      <sheetName val="Afiliados"/>
      <sheetName val="Pendientes de documentos"/>
      <sheetName val="SOLANA"/>
      <sheetName val="Sheet6"/>
      <sheetName val="nuevos"/>
      <sheetName val="codigosunicos"/>
      <sheetName val="Cabezas de grupo"/>
      <sheetName val="desglose"/>
    </sheetNames>
    <sheetDataSet>
      <sheetData sheetId="0"/>
      <sheetData sheetId="1"/>
      <sheetData sheetId="2"/>
      <sheetData sheetId="3">
        <row r="1">
          <cell r="F1" t="str">
            <v>historico cambios</v>
          </cell>
          <cell r="G1" t="str">
            <v>BTC</v>
          </cell>
          <cell r="H1" t="str">
            <v>COP</v>
          </cell>
          <cell r="I1" t="str">
            <v>EUR</v>
          </cell>
          <cell r="J1" t="str">
            <v>PEN</v>
          </cell>
          <cell r="K1" t="str">
            <v>MXN</v>
          </cell>
          <cell r="L1" t="str">
            <v>HIGH</v>
          </cell>
          <cell r="M1" t="str">
            <v>XRP</v>
          </cell>
          <cell r="N1" t="str">
            <v>ADA</v>
          </cell>
          <cell r="O1" t="str">
            <v>ETH</v>
          </cell>
          <cell r="P1" t="str">
            <v>BNB</v>
          </cell>
          <cell r="Q1" t="str">
            <v>COP</v>
          </cell>
        </row>
        <row r="2">
          <cell r="F2">
            <v>45142</v>
          </cell>
          <cell r="G2">
            <v>29189.1</v>
          </cell>
          <cell r="H2">
            <v>2.4080196687046541E-4</v>
          </cell>
          <cell r="I2">
            <v>1.0946</v>
          </cell>
          <cell r="J2">
            <v>0.2711864406779661</v>
          </cell>
          <cell r="K2">
            <v>5.7666801222536181E-2</v>
          </cell>
          <cell r="L2">
            <v>1.175</v>
          </cell>
          <cell r="M2">
            <v>0.66269999999999996</v>
          </cell>
          <cell r="N2">
            <v>0.29270000000000002</v>
          </cell>
          <cell r="O2">
            <v>1837</v>
          </cell>
          <cell r="P2">
            <v>241.1</v>
          </cell>
          <cell r="Q2">
            <v>4152.79</v>
          </cell>
        </row>
        <row r="3">
          <cell r="E3">
            <v>45548</v>
          </cell>
          <cell r="F3">
            <v>45145</v>
          </cell>
          <cell r="G3">
            <v>29081.3</v>
          </cell>
          <cell r="H3">
            <v>2.4731477977855433E-4</v>
          </cell>
          <cell r="I3">
            <v>1.1017999999999999</v>
          </cell>
          <cell r="J3">
            <v>0.27131151988713442</v>
          </cell>
          <cell r="K3">
            <v>5.8556580295710731E-2</v>
          </cell>
          <cell r="L3">
            <v>1.321</v>
          </cell>
          <cell r="M3">
            <v>0.62409999999999999</v>
          </cell>
          <cell r="N3">
            <v>0.2923</v>
          </cell>
          <cell r="O3">
            <v>1830.29</v>
          </cell>
          <cell r="P3">
            <v>243.2</v>
          </cell>
          <cell r="Q3">
            <v>4043.43</v>
          </cell>
        </row>
        <row r="4">
          <cell r="F4">
            <v>45146</v>
          </cell>
          <cell r="G4">
            <v>29204.2</v>
          </cell>
          <cell r="H4">
            <v>2.4853982850751833E-4</v>
          </cell>
          <cell r="I4">
            <v>1.1001000000000001</v>
          </cell>
          <cell r="J4">
            <v>0.2708045603487963</v>
          </cell>
          <cell r="K4">
            <v>5.8613211417853583E-2</v>
          </cell>
          <cell r="L4">
            <v>1.49</v>
          </cell>
          <cell r="M4">
            <v>0.623</v>
          </cell>
          <cell r="N4">
            <v>0.29089999999999999</v>
          </cell>
          <cell r="O4">
            <v>1829</v>
          </cell>
          <cell r="P4">
            <v>242.1</v>
          </cell>
          <cell r="Q4">
            <v>4023.5</v>
          </cell>
        </row>
        <row r="5">
          <cell r="F5">
            <v>45147</v>
          </cell>
          <cell r="G5">
            <v>29771.3</v>
          </cell>
          <cell r="H5">
            <v>2.4532532591469547E-4</v>
          </cell>
          <cell r="I5">
            <v>1.0952999999999999</v>
          </cell>
          <cell r="J5">
            <v>0.27018264346698367</v>
          </cell>
          <cell r="K5">
            <v>5.8418380759322118E-2</v>
          </cell>
          <cell r="L5">
            <v>1.244</v>
          </cell>
          <cell r="M5">
            <v>0.64219999999999999</v>
          </cell>
          <cell r="N5">
            <v>0.29749999999999999</v>
          </cell>
          <cell r="O5">
            <v>1856.31</v>
          </cell>
          <cell r="P5">
            <v>245.2</v>
          </cell>
          <cell r="Q5">
            <v>4076.22</v>
          </cell>
        </row>
        <row r="6">
          <cell r="F6">
            <v>45148</v>
          </cell>
          <cell r="G6">
            <v>29578</v>
          </cell>
          <cell r="H6">
            <v>2.4886579414319242E-4</v>
          </cell>
          <cell r="I6">
            <v>1.0974999999999999</v>
          </cell>
          <cell r="J6">
            <v>0.27067994802945</v>
          </cell>
          <cell r="K6">
            <v>5.8623863429847753E-2</v>
          </cell>
          <cell r="L6">
            <v>1.2889999999999999</v>
          </cell>
          <cell r="M6">
            <v>0.64329999999999998</v>
          </cell>
          <cell r="N6">
            <v>0.3014</v>
          </cell>
          <cell r="O6">
            <v>1855.35</v>
          </cell>
          <cell r="P6">
            <v>243.8</v>
          </cell>
          <cell r="Q6">
            <v>4018.23</v>
          </cell>
        </row>
        <row r="7">
          <cell r="F7">
            <v>45149</v>
          </cell>
          <cell r="G7">
            <v>29448.9</v>
          </cell>
          <cell r="H7">
            <v>2.5309855910990296E-4</v>
          </cell>
          <cell r="I7">
            <v>1.0981000000000001</v>
          </cell>
          <cell r="J7">
            <v>0.27273966998499932</v>
          </cell>
          <cell r="K7">
            <v>5.8358378804236818E-2</v>
          </cell>
          <cell r="L7">
            <v>1.2669999999999999</v>
          </cell>
          <cell r="M7">
            <v>0.63280000000000003</v>
          </cell>
          <cell r="N7">
            <v>0.2964</v>
          </cell>
          <cell r="O7">
            <v>1852.47</v>
          </cell>
          <cell r="P7">
            <v>241.4</v>
          </cell>
          <cell r="Q7">
            <v>3951.03</v>
          </cell>
        </row>
        <row r="8">
          <cell r="F8">
            <v>45152</v>
          </cell>
          <cell r="G8">
            <v>29300.1</v>
          </cell>
          <cell r="H8">
            <v>2.5228634500157679E-4</v>
          </cell>
          <cell r="I8">
            <v>1.0952999999999999</v>
          </cell>
          <cell r="J8">
            <v>0.2713483298510298</v>
          </cell>
          <cell r="K8">
            <v>5.8782036209734302E-2</v>
          </cell>
          <cell r="L8">
            <v>1.4370000000000001</v>
          </cell>
          <cell r="M8">
            <v>0.62539999999999996</v>
          </cell>
          <cell r="N8">
            <v>0.2893</v>
          </cell>
          <cell r="O8">
            <v>1840.13</v>
          </cell>
          <cell r="P8">
            <v>240.2</v>
          </cell>
          <cell r="Q8">
            <v>3963.75</v>
          </cell>
        </row>
        <row r="9">
          <cell r="F9">
            <v>45153</v>
          </cell>
          <cell r="G9">
            <v>29426.7</v>
          </cell>
          <cell r="H9">
            <v>2.4739003512938503E-4</v>
          </cell>
          <cell r="I9">
            <v>1.0906</v>
          </cell>
          <cell r="J9">
            <v>0.26916451335055985</v>
          </cell>
          <cell r="K9">
            <v>5.8644147314098054E-2</v>
          </cell>
          <cell r="L9">
            <v>1.339</v>
          </cell>
          <cell r="M9">
            <v>0.63440000000000007</v>
          </cell>
          <cell r="N9">
            <v>0.29039999999999999</v>
          </cell>
          <cell r="O9">
            <v>1845.5</v>
          </cell>
          <cell r="P9">
            <v>240.5</v>
          </cell>
          <cell r="Q9">
            <v>4042.2</v>
          </cell>
        </row>
        <row r="10">
          <cell r="F10">
            <v>45154</v>
          </cell>
          <cell r="G10">
            <v>29195.3</v>
          </cell>
          <cell r="H10">
            <v>2.4457292675529986E-4</v>
          </cell>
          <cell r="I10">
            <v>1.0907</v>
          </cell>
          <cell r="J10">
            <v>0.27019724398811129</v>
          </cell>
          <cell r="K10">
            <v>5.8317538999854202E-2</v>
          </cell>
          <cell r="L10">
            <v>1.264</v>
          </cell>
          <cell r="M10">
            <v>0.60960000000000003</v>
          </cell>
          <cell r="N10">
            <v>0.28170000000000001</v>
          </cell>
          <cell r="O10">
            <v>1828.63</v>
          </cell>
          <cell r="P10">
            <v>236.89</v>
          </cell>
          <cell r="Q10">
            <v>4088.76</v>
          </cell>
        </row>
        <row r="11">
          <cell r="F11">
            <v>45155</v>
          </cell>
          <cell r="G11">
            <v>28726.1</v>
          </cell>
          <cell r="H11">
            <v>2.4241954095435725E-4</v>
          </cell>
          <cell r="I11">
            <v>1.0875999999999999</v>
          </cell>
          <cell r="J11">
            <v>0.26865832034818121</v>
          </cell>
          <cell r="K11">
            <v>5.8344759182006468E-2</v>
          </cell>
          <cell r="L11">
            <v>1.2090000000000001</v>
          </cell>
          <cell r="M11">
            <v>0.58879999999999999</v>
          </cell>
          <cell r="N11">
            <v>0.27450000000000002</v>
          </cell>
          <cell r="O11">
            <v>1807.81</v>
          </cell>
          <cell r="P11">
            <v>232.1</v>
          </cell>
          <cell r="Q11">
            <v>4125.08</v>
          </cell>
        </row>
        <row r="12">
          <cell r="F12">
            <v>45156</v>
          </cell>
          <cell r="G12">
            <v>26635.7</v>
          </cell>
          <cell r="H12">
            <v>2.4385485758876316E-4</v>
          </cell>
          <cell r="I12">
            <v>1.0871999999999999</v>
          </cell>
          <cell r="J12">
            <v>0.26900521870124278</v>
          </cell>
          <cell r="K12">
            <v>5.8460729005290701E-2</v>
          </cell>
          <cell r="L12">
            <v>1.071</v>
          </cell>
          <cell r="M12">
            <v>0.50580000000000003</v>
          </cell>
          <cell r="N12">
            <v>0.255</v>
          </cell>
          <cell r="O12">
            <v>1680.24</v>
          </cell>
          <cell r="P12">
            <v>218.09</v>
          </cell>
          <cell r="Q12">
            <v>4100.8</v>
          </cell>
        </row>
        <row r="13">
          <cell r="F13">
            <v>45159</v>
          </cell>
          <cell r="G13">
            <v>26190.799999999999</v>
          </cell>
          <cell r="H13">
            <v>2.4268899405411964E-4</v>
          </cell>
          <cell r="I13">
            <v>1.0878000000000001</v>
          </cell>
          <cell r="J13">
            <v>0.26947640734053735</v>
          </cell>
          <cell r="K13">
            <v>5.8645866932527928E-2</v>
          </cell>
          <cell r="L13">
            <v>1.1419999999999999</v>
          </cell>
          <cell r="M13">
            <v>0.53890000000000005</v>
          </cell>
          <cell r="N13">
            <v>0.27060000000000001</v>
          </cell>
          <cell r="O13">
            <v>1685.65</v>
          </cell>
          <cell r="P13">
            <v>216.5</v>
          </cell>
          <cell r="Q13">
            <v>4120.5</v>
          </cell>
        </row>
        <row r="14">
          <cell r="F14">
            <v>45160</v>
          </cell>
          <cell r="G14">
            <v>26126.799999999999</v>
          </cell>
          <cell r="H14">
            <v>2.4341975546051365E-4</v>
          </cell>
          <cell r="I14">
            <v>1.0892999999999999</v>
          </cell>
          <cell r="J14">
            <v>0.26839873315797952</v>
          </cell>
          <cell r="K14">
            <v>5.8728527382175891E-2</v>
          </cell>
          <cell r="L14">
            <v>1.1259999999999999</v>
          </cell>
          <cell r="M14">
            <v>0.52439999999999998</v>
          </cell>
          <cell r="N14">
            <v>0.26279999999999998</v>
          </cell>
          <cell r="O14">
            <v>1667.99</v>
          </cell>
          <cell r="P14">
            <v>210.4</v>
          </cell>
          <cell r="Q14">
            <v>4108.13</v>
          </cell>
        </row>
        <row r="15">
          <cell r="F15">
            <v>45161</v>
          </cell>
          <cell r="G15">
            <v>26042</v>
          </cell>
          <cell r="H15">
            <v>2.4283750771009091E-4</v>
          </cell>
          <cell r="I15">
            <v>1.0848</v>
          </cell>
          <cell r="J15">
            <v>0.26856452262656105</v>
          </cell>
          <cell r="K15">
            <v>5.91261160054396E-2</v>
          </cell>
          <cell r="L15">
            <v>1.1100000000000001</v>
          </cell>
          <cell r="M15">
            <v>0.52129999999999999</v>
          </cell>
          <cell r="N15">
            <v>0.25869999999999999</v>
          </cell>
          <cell r="O15">
            <v>1635.52</v>
          </cell>
          <cell r="P15">
            <v>210.9</v>
          </cell>
          <cell r="Q15">
            <v>4117.9799999999996</v>
          </cell>
        </row>
        <row r="16">
          <cell r="F16">
            <v>45162</v>
          </cell>
          <cell r="G16">
            <v>26436.2</v>
          </cell>
          <cell r="H16">
            <v>2.4531810398543789E-4</v>
          </cell>
          <cell r="I16">
            <v>1.0863</v>
          </cell>
          <cell r="J16">
            <v>0.269432843863667</v>
          </cell>
          <cell r="K16">
            <v>5.9541530217326583E-2</v>
          </cell>
          <cell r="L16">
            <v>1.1419999999999999</v>
          </cell>
          <cell r="M16">
            <v>0.53029999999999999</v>
          </cell>
          <cell r="N16">
            <v>0.26829999999999998</v>
          </cell>
          <cell r="O16">
            <v>1679.99</v>
          </cell>
          <cell r="P16">
            <v>216.7</v>
          </cell>
          <cell r="Q16">
            <v>4076.34</v>
          </cell>
        </row>
        <row r="17">
          <cell r="F17">
            <v>45163</v>
          </cell>
          <cell r="G17">
            <v>26176.1</v>
          </cell>
          <cell r="H17">
            <v>2.4444319506811412E-4</v>
          </cell>
          <cell r="I17">
            <v>1.081</v>
          </cell>
          <cell r="J17">
            <v>0.27095131004958406</v>
          </cell>
          <cell r="K17">
            <v>5.9421237150157465E-2</v>
          </cell>
          <cell r="L17">
            <v>1.1319999999999999</v>
          </cell>
          <cell r="M17">
            <v>0.51800000000000002</v>
          </cell>
          <cell r="N17">
            <v>0.2656</v>
          </cell>
          <cell r="O17">
            <v>1661.47</v>
          </cell>
          <cell r="P17">
            <v>219</v>
          </cell>
          <cell r="Q17">
            <v>4090.93</v>
          </cell>
        </row>
        <row r="18">
          <cell r="F18">
            <v>45166</v>
          </cell>
          <cell r="G18">
            <v>26100.6</v>
          </cell>
          <cell r="H18">
            <v>2.4226801626102927E-4</v>
          </cell>
          <cell r="I18">
            <v>1.0801000000000001</v>
          </cell>
          <cell r="J18">
            <v>0.27091460771564801</v>
          </cell>
          <cell r="K18">
            <v>5.9705057018329455E-2</v>
          </cell>
          <cell r="L18">
            <v>1.079</v>
          </cell>
          <cell r="M18">
            <v>0.52359999999999995</v>
          </cell>
          <cell r="N18">
            <v>0.26340000000000002</v>
          </cell>
          <cell r="O18">
            <v>1658.05</v>
          </cell>
          <cell r="P18">
            <v>218.3</v>
          </cell>
          <cell r="Q18">
            <v>4127.66</v>
          </cell>
        </row>
        <row r="19">
          <cell r="F19">
            <v>45167</v>
          </cell>
          <cell r="G19">
            <v>26118.1</v>
          </cell>
          <cell r="H19">
            <v>2.4318829583369812E-4</v>
          </cell>
          <cell r="I19">
            <v>1.0813999999999999</v>
          </cell>
          <cell r="J19">
            <v>0.27068727499120265</v>
          </cell>
          <cell r="K19">
            <v>5.956564729988921E-2</v>
          </cell>
          <cell r="L19">
            <v>1.1100000000000001</v>
          </cell>
          <cell r="M19">
            <v>0.5232</v>
          </cell>
          <cell r="N19">
            <v>0.2681</v>
          </cell>
          <cell r="O19">
            <v>1653.52</v>
          </cell>
          <cell r="P19">
            <v>218.8</v>
          </cell>
          <cell r="Q19">
            <v>4112.04</v>
          </cell>
        </row>
        <row r="20">
          <cell r="F20">
            <v>45168</v>
          </cell>
          <cell r="G20">
            <v>27723.9</v>
          </cell>
          <cell r="H20">
            <v>2.4391255247168786E-4</v>
          </cell>
          <cell r="I20">
            <v>1.0879000000000001</v>
          </cell>
          <cell r="J20">
            <v>0.27072391575071741</v>
          </cell>
          <cell r="K20">
            <v>5.9534440673929864E-2</v>
          </cell>
          <cell r="L20">
            <v>1.1599999999999999</v>
          </cell>
          <cell r="M20">
            <v>0.5403</v>
          </cell>
          <cell r="N20">
            <v>0.2727</v>
          </cell>
          <cell r="O20">
            <v>1729.32</v>
          </cell>
          <cell r="P20">
            <v>226.9</v>
          </cell>
          <cell r="Q20">
            <v>4099.83</v>
          </cell>
        </row>
        <row r="21">
          <cell r="F21">
            <v>45169</v>
          </cell>
          <cell r="G21">
            <v>27300.6</v>
          </cell>
          <cell r="H21">
            <v>2.440214738897023E-4</v>
          </cell>
          <cell r="I21">
            <v>1.0926</v>
          </cell>
          <cell r="J21">
            <v>0.27114232260513543</v>
          </cell>
          <cell r="K21">
            <v>5.9737156511350066E-2</v>
          </cell>
          <cell r="L21">
            <v>1.1919999999999999</v>
          </cell>
          <cell r="M21">
            <v>0.5282</v>
          </cell>
          <cell r="N21">
            <v>0.26519999999999999</v>
          </cell>
          <cell r="O21">
            <v>1704.63</v>
          </cell>
          <cell r="P21">
            <v>223.8</v>
          </cell>
          <cell r="Q21">
            <v>4098</v>
          </cell>
        </row>
        <row r="22">
          <cell r="F22">
            <v>45170</v>
          </cell>
          <cell r="G22">
            <v>25938.3</v>
          </cell>
          <cell r="H22">
            <v>2.4437270747853796E-4</v>
          </cell>
          <cell r="I22">
            <v>1.0840000000000001</v>
          </cell>
          <cell r="J22">
            <v>0.27098802232941305</v>
          </cell>
          <cell r="K22">
            <v>5.8702670971529203E-2</v>
          </cell>
          <cell r="L22">
            <v>1.1379999999999999</v>
          </cell>
          <cell r="M22">
            <v>0.51050000000000006</v>
          </cell>
          <cell r="N22">
            <v>0.25519999999999998</v>
          </cell>
          <cell r="O22">
            <v>1646.57</v>
          </cell>
          <cell r="P22">
            <v>216.8</v>
          </cell>
          <cell r="Q22">
            <v>4092.11</v>
          </cell>
        </row>
        <row r="23">
          <cell r="F23">
            <v>45173</v>
          </cell>
          <cell r="G23">
            <v>25971</v>
          </cell>
          <cell r="H23">
            <v>2.4721878862793575E-4</v>
          </cell>
          <cell r="I23">
            <v>1.0777000000000001</v>
          </cell>
          <cell r="J23">
            <v>0.27078256160303277</v>
          </cell>
          <cell r="K23">
            <v>5.8554865909357066E-2</v>
          </cell>
          <cell r="L23">
            <v>1.1739999999999999</v>
          </cell>
          <cell r="M23">
            <v>0.50480000000000003</v>
          </cell>
          <cell r="N23">
            <v>0.25590000000000002</v>
          </cell>
          <cell r="O23">
            <v>1635.85</v>
          </cell>
          <cell r="P23">
            <v>214.4</v>
          </cell>
          <cell r="Q23">
            <v>4045</v>
          </cell>
        </row>
        <row r="24">
          <cell r="F24">
            <v>45174</v>
          </cell>
          <cell r="G24">
            <v>25824.400000000001</v>
          </cell>
          <cell r="H24">
            <v>2.4675334289091282E-4</v>
          </cell>
          <cell r="I24">
            <v>1.0797000000000001</v>
          </cell>
          <cell r="J24">
            <v>0.27082656266926658</v>
          </cell>
          <cell r="K24">
            <v>5.819536182966218E-2</v>
          </cell>
          <cell r="L24">
            <v>1.1839999999999999</v>
          </cell>
          <cell r="M24">
            <v>0.50869999999999993</v>
          </cell>
          <cell r="N24">
            <v>0.25609999999999999</v>
          </cell>
          <cell r="O24">
            <v>1629.87</v>
          </cell>
          <cell r="P24">
            <v>215.2</v>
          </cell>
          <cell r="Q24">
            <v>4052.63</v>
          </cell>
        </row>
        <row r="25">
          <cell r="F25">
            <v>45175</v>
          </cell>
          <cell r="G25">
            <v>25790.1</v>
          </cell>
          <cell r="H25">
            <v>2.4476508670803195E-4</v>
          </cell>
          <cell r="I25">
            <v>1.0729</v>
          </cell>
          <cell r="J25">
            <v>0.27059937762143149</v>
          </cell>
          <cell r="K25">
            <v>5.7406929016332271E-2</v>
          </cell>
          <cell r="L25">
            <v>1.2509999999999999</v>
          </cell>
          <cell r="M25">
            <v>0.50580000000000003</v>
          </cell>
          <cell r="N25">
            <v>0.25790000000000002</v>
          </cell>
          <cell r="O25">
            <v>1634.38</v>
          </cell>
          <cell r="P25">
            <v>214.6</v>
          </cell>
          <cell r="Q25">
            <v>4085.55</v>
          </cell>
        </row>
        <row r="26">
          <cell r="F26">
            <v>45176</v>
          </cell>
          <cell r="G26">
            <v>25758</v>
          </cell>
          <cell r="H26">
            <v>2.4551625931427306E-4</v>
          </cell>
          <cell r="I26">
            <v>1.0726</v>
          </cell>
          <cell r="J26">
            <v>0.26982542295135048</v>
          </cell>
          <cell r="K26">
            <v>5.691195720220818E-2</v>
          </cell>
          <cell r="L26">
            <v>1.3180000000000001</v>
          </cell>
          <cell r="M26">
            <v>0.50290000000000001</v>
          </cell>
          <cell r="N26">
            <v>0.2576</v>
          </cell>
          <cell r="O26">
            <v>1633.27</v>
          </cell>
          <cell r="P26">
            <v>215.2</v>
          </cell>
          <cell r="Q26">
            <v>4073.05</v>
          </cell>
        </row>
        <row r="27">
          <cell r="F27">
            <v>45177</v>
          </cell>
          <cell r="G27">
            <v>26248.5</v>
          </cell>
          <cell r="H27">
            <v>2.4853612224000636E-4</v>
          </cell>
          <cell r="I27">
            <v>1.0697000000000001</v>
          </cell>
          <cell r="J27">
            <v>0.2695781102574471</v>
          </cell>
          <cell r="K27">
            <v>5.6834327934072185E-2</v>
          </cell>
          <cell r="L27">
            <v>1.2969999999999999</v>
          </cell>
          <cell r="M27">
            <v>0.505</v>
          </cell>
          <cell r="N27">
            <v>0.2581</v>
          </cell>
          <cell r="O27">
            <v>1648</v>
          </cell>
          <cell r="P27">
            <v>217.1</v>
          </cell>
          <cell r="Q27">
            <v>4023.56</v>
          </cell>
        </row>
        <row r="28">
          <cell r="F28">
            <v>45180</v>
          </cell>
          <cell r="G28">
            <v>25840.2</v>
          </cell>
          <cell r="H28">
            <v>2.4905607746640232E-4</v>
          </cell>
          <cell r="I28">
            <v>1.0716000000000001</v>
          </cell>
          <cell r="J28">
            <v>0.26913553665626011</v>
          </cell>
          <cell r="K28">
            <v>5.6915196357427429E-2</v>
          </cell>
          <cell r="L28">
            <v>1.2909999999999999</v>
          </cell>
          <cell r="M28">
            <v>0.497</v>
          </cell>
          <cell r="N28">
            <v>0.249</v>
          </cell>
          <cell r="O28">
            <v>1617.65</v>
          </cell>
          <cell r="P28">
            <v>212.4</v>
          </cell>
          <cell r="Q28">
            <v>4015.16</v>
          </cell>
        </row>
        <row r="29">
          <cell r="F29">
            <v>45181</v>
          </cell>
          <cell r="G29">
            <v>25166.400000000001</v>
          </cell>
          <cell r="H29">
            <v>2.5056376847907793E-4</v>
          </cell>
          <cell r="I29">
            <v>1.0750999999999999</v>
          </cell>
          <cell r="J29">
            <v>0.27029218585290699</v>
          </cell>
          <cell r="K29">
            <v>5.7887120115774245E-2</v>
          </cell>
          <cell r="L29">
            <v>1.292</v>
          </cell>
          <cell r="M29">
            <v>0.47409999999999997</v>
          </cell>
          <cell r="N29">
            <v>0.24210000000000001</v>
          </cell>
          <cell r="O29">
            <v>1551.63</v>
          </cell>
          <cell r="P29">
            <v>206.2</v>
          </cell>
          <cell r="Q29">
            <v>3991</v>
          </cell>
        </row>
        <row r="30">
          <cell r="F30">
            <v>45182</v>
          </cell>
          <cell r="G30">
            <v>25836.1</v>
          </cell>
          <cell r="H30">
            <v>2.5144328445275883E-4</v>
          </cell>
          <cell r="I30">
            <v>1.0753999999999999</v>
          </cell>
          <cell r="J30">
            <v>0.27034333603676669</v>
          </cell>
          <cell r="K30">
            <v>5.8056837644053533E-2</v>
          </cell>
          <cell r="L30">
            <v>1.234</v>
          </cell>
          <cell r="M30">
            <v>0.48040000000000005</v>
          </cell>
          <cell r="N30">
            <v>0.2455</v>
          </cell>
          <cell r="O30">
            <v>1593.01</v>
          </cell>
          <cell r="P30">
            <v>210.8</v>
          </cell>
          <cell r="Q30">
            <v>3977.04</v>
          </cell>
        </row>
        <row r="31">
          <cell r="F31">
            <v>45183</v>
          </cell>
          <cell r="G31">
            <v>26223</v>
          </cell>
          <cell r="H31">
            <v>2.532684290772418E-4</v>
          </cell>
          <cell r="I31">
            <v>1.0729</v>
          </cell>
          <cell r="J31">
            <v>0.27045300878972278</v>
          </cell>
          <cell r="K31">
            <v>5.8293742166778399E-2</v>
          </cell>
          <cell r="L31">
            <v>1.2809999999999999</v>
          </cell>
          <cell r="M31">
            <v>0.48280000000000001</v>
          </cell>
          <cell r="N31">
            <v>0.2487</v>
          </cell>
          <cell r="O31">
            <v>1607.83</v>
          </cell>
          <cell r="P31">
            <v>212.6</v>
          </cell>
          <cell r="Q31">
            <v>3948.38</v>
          </cell>
        </row>
        <row r="32">
          <cell r="F32">
            <v>45184</v>
          </cell>
          <cell r="G32">
            <v>26523.3</v>
          </cell>
          <cell r="H32">
            <v>2.5520425272366738E-4</v>
          </cell>
          <cell r="I32">
            <v>1.0639000000000001</v>
          </cell>
          <cell r="J32">
            <v>0.26928048255062476</v>
          </cell>
          <cell r="K32">
            <v>5.8448086409650941E-2</v>
          </cell>
          <cell r="L32">
            <v>1.3779999999999999</v>
          </cell>
          <cell r="M32">
            <v>0.48909999999999998</v>
          </cell>
          <cell r="N32">
            <v>0.25130000000000002</v>
          </cell>
          <cell r="O32">
            <v>1626.48</v>
          </cell>
          <cell r="P32">
            <v>212.2</v>
          </cell>
          <cell r="Q32">
            <v>3918.43</v>
          </cell>
        </row>
        <row r="33">
          <cell r="F33">
            <v>45187</v>
          </cell>
          <cell r="G33">
            <v>26530.3</v>
          </cell>
          <cell r="H33">
            <v>2.544529262086514E-4</v>
          </cell>
          <cell r="I33">
            <v>1.0663</v>
          </cell>
          <cell r="J33">
            <v>0.26900521870124278</v>
          </cell>
          <cell r="K33">
            <v>5.8570299001376405E-2</v>
          </cell>
          <cell r="L33">
            <v>1.3029999999999999</v>
          </cell>
          <cell r="M33">
            <v>0.49230000000000002</v>
          </cell>
          <cell r="N33">
            <v>0.247</v>
          </cell>
          <cell r="O33">
            <v>1622.54</v>
          </cell>
          <cell r="P33">
            <v>216.4</v>
          </cell>
          <cell r="Q33">
            <v>3930</v>
          </cell>
        </row>
        <row r="34">
          <cell r="F34">
            <v>45188</v>
          </cell>
          <cell r="G34">
            <v>26759</v>
          </cell>
          <cell r="H34">
            <v>2.5671370517457817E-4</v>
          </cell>
          <cell r="I34">
            <v>1.0687</v>
          </cell>
          <cell r="J34">
            <v>0.26955631031322441</v>
          </cell>
          <cell r="K34">
            <v>5.8358378804236818E-2</v>
          </cell>
          <cell r="L34">
            <v>1.3520000000000001</v>
          </cell>
          <cell r="M34">
            <v>0.50279999999999991</v>
          </cell>
          <cell r="N34">
            <v>0.25140000000000001</v>
          </cell>
          <cell r="O34">
            <v>1636.1</v>
          </cell>
          <cell r="P34">
            <v>216</v>
          </cell>
          <cell r="Q34">
            <v>3895.39</v>
          </cell>
        </row>
        <row r="35">
          <cell r="F35">
            <v>45189</v>
          </cell>
          <cell r="G35">
            <v>27209.200000000001</v>
          </cell>
          <cell r="H35">
            <v>2.5548853239722332E-4</v>
          </cell>
          <cell r="I35">
            <v>1.0682</v>
          </cell>
          <cell r="J35">
            <v>0.27018994353030179</v>
          </cell>
          <cell r="K35">
            <v>5.854149714024786E-2</v>
          </cell>
          <cell r="L35">
            <v>1.3919999999999999</v>
          </cell>
          <cell r="M35">
            <v>0.51400000000000001</v>
          </cell>
          <cell r="N35">
            <v>0.25480000000000003</v>
          </cell>
          <cell r="O35">
            <v>1642.69</v>
          </cell>
          <cell r="P35">
            <v>217.2</v>
          </cell>
          <cell r="Q35">
            <v>3914.07</v>
          </cell>
        </row>
        <row r="36">
          <cell r="F36">
            <v>45190</v>
          </cell>
          <cell r="G36">
            <v>27125.200000000001</v>
          </cell>
          <cell r="H36">
            <v>2.556792759162906E-4</v>
          </cell>
          <cell r="I36">
            <v>1.0660000000000001</v>
          </cell>
          <cell r="J36">
            <v>0.26863666890530558</v>
          </cell>
          <cell r="K36">
            <v>5.8494583401577011E-2</v>
          </cell>
          <cell r="L36">
            <v>1.3420000000000001</v>
          </cell>
          <cell r="M36">
            <v>0.5212</v>
          </cell>
          <cell r="N36">
            <v>0.25169999999999998</v>
          </cell>
          <cell r="O36">
            <v>1621.99</v>
          </cell>
          <cell r="P36">
            <v>214.3</v>
          </cell>
          <cell r="Q36">
            <v>3911.15</v>
          </cell>
        </row>
        <row r="37">
          <cell r="F37">
            <v>45191</v>
          </cell>
          <cell r="G37">
            <v>26569.5</v>
          </cell>
          <cell r="H37">
            <v>2.5403018894765454E-4</v>
          </cell>
          <cell r="I37">
            <v>1.0660000000000001</v>
          </cell>
          <cell r="J37">
            <v>0.26737967914438499</v>
          </cell>
          <cell r="K37">
            <v>5.8029885390976345E-2</v>
          </cell>
          <cell r="L37">
            <v>1.3069999999999999</v>
          </cell>
          <cell r="M37">
            <v>0.50700000000000001</v>
          </cell>
          <cell r="N37">
            <v>0.2447</v>
          </cell>
          <cell r="O37">
            <v>1583.45</v>
          </cell>
          <cell r="P37">
            <v>210.8</v>
          </cell>
          <cell r="Q37">
            <v>3936.54</v>
          </cell>
        </row>
        <row r="38">
          <cell r="F38">
            <v>45194</v>
          </cell>
          <cell r="G38">
            <v>26251.599999999999</v>
          </cell>
          <cell r="H38">
            <v>2.5087555568935587E-4</v>
          </cell>
          <cell r="I38">
            <v>1.0654999999999999</v>
          </cell>
          <cell r="J38">
            <v>0.26685880500627118</v>
          </cell>
          <cell r="K38">
            <v>5.8113856667983917E-2</v>
          </cell>
          <cell r="L38">
            <v>1.2629999999999999</v>
          </cell>
          <cell r="M38">
            <v>0.50119999999999998</v>
          </cell>
          <cell r="N38">
            <v>0.24229999999999999</v>
          </cell>
          <cell r="O38">
            <v>1579.62</v>
          </cell>
          <cell r="P38">
            <v>208.3</v>
          </cell>
          <cell r="Q38">
            <v>3986.04</v>
          </cell>
        </row>
        <row r="39">
          <cell r="F39">
            <v>45195</v>
          </cell>
          <cell r="G39">
            <v>26303.1</v>
          </cell>
          <cell r="H39">
            <v>2.4682338306001759E-4</v>
          </cell>
          <cell r="I39">
            <v>1.0592999999999999</v>
          </cell>
          <cell r="J39">
            <v>0.26472534745201853</v>
          </cell>
          <cell r="K39">
            <v>5.7482827005432127E-2</v>
          </cell>
          <cell r="L39">
            <v>1.292</v>
          </cell>
          <cell r="M39">
            <v>0.50560000000000005</v>
          </cell>
          <cell r="N39">
            <v>0.2462</v>
          </cell>
          <cell r="O39">
            <v>1588.54</v>
          </cell>
          <cell r="P39">
            <v>210</v>
          </cell>
          <cell r="Q39">
            <v>4051.48</v>
          </cell>
        </row>
        <row r="40">
          <cell r="F40">
            <v>45196</v>
          </cell>
          <cell r="G40">
            <v>26218.9</v>
          </cell>
          <cell r="H40">
            <v>2.4576364909866184E-4</v>
          </cell>
          <cell r="I40">
            <v>1.0569</v>
          </cell>
          <cell r="J40">
            <v>0.26420079260237778</v>
          </cell>
          <cell r="K40">
            <v>5.698817495369711E-2</v>
          </cell>
          <cell r="L40">
            <v>1.2669999999999999</v>
          </cell>
          <cell r="M40">
            <v>0.50129999999999997</v>
          </cell>
          <cell r="N40">
            <v>0.2452</v>
          </cell>
          <cell r="O40">
            <v>1593.64</v>
          </cell>
          <cell r="P40">
            <v>212.6</v>
          </cell>
          <cell r="Q40">
            <v>4068.95</v>
          </cell>
        </row>
        <row r="41">
          <cell r="F41">
            <v>45197</v>
          </cell>
          <cell r="G41">
            <v>26368.2</v>
          </cell>
          <cell r="H41">
            <v>2.4362969261241681E-4</v>
          </cell>
          <cell r="I41">
            <v>1.0503</v>
          </cell>
          <cell r="J41">
            <v>0.26364355391510674</v>
          </cell>
          <cell r="K41">
            <v>5.6580287427860136E-2</v>
          </cell>
          <cell r="L41">
            <v>1.24</v>
          </cell>
          <cell r="M41">
            <v>0.49939999999999996</v>
          </cell>
          <cell r="N41">
            <v>0.2447</v>
          </cell>
          <cell r="O41">
            <v>1598.63</v>
          </cell>
          <cell r="P41">
            <v>212</v>
          </cell>
          <cell r="Q41">
            <v>4104.59</v>
          </cell>
        </row>
        <row r="42">
          <cell r="F42">
            <v>45198</v>
          </cell>
          <cell r="G42">
            <v>27022.6</v>
          </cell>
          <cell r="H42">
            <v>2.461841457410143E-4</v>
          </cell>
          <cell r="I42">
            <v>1.0566</v>
          </cell>
          <cell r="J42">
            <v>0.26378264310208388</v>
          </cell>
          <cell r="K42">
            <v>5.6915196357427429E-2</v>
          </cell>
          <cell r="L42">
            <v>1.2529999999999999</v>
          </cell>
          <cell r="M42">
            <v>0.50970000000000004</v>
          </cell>
          <cell r="N42">
            <v>0.249</v>
          </cell>
          <cell r="O42">
            <v>1652.88</v>
          </cell>
          <cell r="P42">
            <v>215</v>
          </cell>
          <cell r="Q42">
            <v>4062</v>
          </cell>
        </row>
        <row r="43">
          <cell r="F43">
            <v>45201</v>
          </cell>
          <cell r="G43">
            <v>27974.6</v>
          </cell>
          <cell r="H43">
            <v>2.4523808939909311E-4</v>
          </cell>
          <cell r="I43">
            <v>1.0568</v>
          </cell>
          <cell r="J43">
            <v>0.26423569824283261</v>
          </cell>
          <cell r="K43">
            <v>5.7421762848119437E-2</v>
          </cell>
          <cell r="L43">
            <v>1.343</v>
          </cell>
          <cell r="M43">
            <v>0.52390000000000003</v>
          </cell>
          <cell r="N43">
            <v>0.26590000000000003</v>
          </cell>
          <cell r="O43">
            <v>1734.15</v>
          </cell>
          <cell r="P43">
            <v>218</v>
          </cell>
          <cell r="Q43">
            <v>4077.67</v>
          </cell>
        </row>
        <row r="44">
          <cell r="F44">
            <v>45202</v>
          </cell>
          <cell r="G44">
            <v>27501.599999999999</v>
          </cell>
          <cell r="H44">
            <v>2.4000960038401536E-4</v>
          </cell>
          <cell r="I44">
            <v>1.0477000000000001</v>
          </cell>
          <cell r="J44">
            <v>0.26340050046095087</v>
          </cell>
          <cell r="K44">
            <v>5.6577086280056574E-2</v>
          </cell>
          <cell r="L44">
            <v>1.296</v>
          </cell>
          <cell r="M44">
            <v>0.51219999999999999</v>
          </cell>
          <cell r="N44">
            <v>0.2591</v>
          </cell>
          <cell r="O44">
            <v>1662.41</v>
          </cell>
          <cell r="P44">
            <v>214.6</v>
          </cell>
          <cell r="Q44">
            <v>4166.5</v>
          </cell>
        </row>
        <row r="45">
          <cell r="F45">
            <v>45203</v>
          </cell>
          <cell r="G45">
            <v>27428.7</v>
          </cell>
          <cell r="H45">
            <v>2.3710729104919976E-4</v>
          </cell>
          <cell r="I45">
            <v>1.0469999999999999</v>
          </cell>
          <cell r="J45">
            <v>0.26277755879647879</v>
          </cell>
          <cell r="K45">
            <v>5.533176928865477E-2</v>
          </cell>
          <cell r="L45">
            <v>1.2470000000000001</v>
          </cell>
          <cell r="M45">
            <v>0.53869999999999996</v>
          </cell>
          <cell r="N45">
            <v>0.26100000000000001</v>
          </cell>
          <cell r="O45">
            <v>1656.7</v>
          </cell>
          <cell r="P45">
            <v>213.5</v>
          </cell>
          <cell r="Q45">
            <v>4217.5</v>
          </cell>
        </row>
        <row r="46">
          <cell r="F46">
            <v>45204</v>
          </cell>
          <cell r="G46">
            <v>27783.5</v>
          </cell>
          <cell r="H46">
            <v>2.331491455083817E-4</v>
          </cell>
          <cell r="I46">
            <v>1.0508999999999999</v>
          </cell>
          <cell r="J46">
            <v>0.26253609871357309</v>
          </cell>
          <cell r="K46">
            <v>5.5666889334224007E-2</v>
          </cell>
          <cell r="L46">
            <v>1.2210000000000001</v>
          </cell>
          <cell r="M46">
            <v>0.53259999999999996</v>
          </cell>
          <cell r="N46">
            <v>0.25879999999999997</v>
          </cell>
          <cell r="O46">
            <v>1646.57</v>
          </cell>
          <cell r="P46">
            <v>213.4</v>
          </cell>
          <cell r="Q46">
            <v>4289.1000000000004</v>
          </cell>
        </row>
        <row r="47">
          <cell r="F47">
            <v>45205</v>
          </cell>
          <cell r="G47">
            <v>27410.3</v>
          </cell>
          <cell r="H47">
            <v>2.300463543403996E-4</v>
          </cell>
          <cell r="I47">
            <v>1.0549999999999999</v>
          </cell>
          <cell r="J47">
            <v>0.26167735182519952</v>
          </cell>
          <cell r="K47">
            <v>5.4765112432775827E-2</v>
          </cell>
          <cell r="L47">
            <v>1.1910000000000001</v>
          </cell>
          <cell r="M47">
            <v>0.52270000000000005</v>
          </cell>
          <cell r="N47">
            <v>0.26040000000000002</v>
          </cell>
          <cell r="O47">
            <v>1612.2</v>
          </cell>
          <cell r="P47">
            <v>210.7</v>
          </cell>
          <cell r="Q47">
            <v>4346.95</v>
          </cell>
        </row>
        <row r="48">
          <cell r="F48">
            <v>45208</v>
          </cell>
          <cell r="G48">
            <v>27922.7</v>
          </cell>
          <cell r="H48">
            <v>2.3166917641607784E-4</v>
          </cell>
          <cell r="I48">
            <v>1.0563</v>
          </cell>
          <cell r="J48">
            <v>0.26130128037627387</v>
          </cell>
          <cell r="K48">
            <v>5.4955623334157669E-2</v>
          </cell>
          <cell r="L48">
            <v>1.204</v>
          </cell>
          <cell r="M48">
            <v>0.51729999999999998</v>
          </cell>
          <cell r="N48">
            <v>0.25629999999999997</v>
          </cell>
          <cell r="O48">
            <v>1632.74</v>
          </cell>
          <cell r="P48">
            <v>211.4</v>
          </cell>
          <cell r="Q48">
            <v>4316.5</v>
          </cell>
        </row>
        <row r="49">
          <cell r="F49">
            <v>45209</v>
          </cell>
          <cell r="G49">
            <v>27581.5</v>
          </cell>
          <cell r="H49">
            <v>2.3168796265190045E-4</v>
          </cell>
          <cell r="I49">
            <v>1.0567</v>
          </cell>
          <cell r="J49">
            <v>0.26023368985348844</v>
          </cell>
          <cell r="K49">
            <v>5.4929360841957237E-2</v>
          </cell>
          <cell r="L49">
            <v>1.1399999999999999</v>
          </cell>
          <cell r="M49">
            <v>0.50250000000000006</v>
          </cell>
          <cell r="N49">
            <v>0.25119999999999998</v>
          </cell>
          <cell r="O49">
            <v>1579.59</v>
          </cell>
          <cell r="P49">
            <v>205.8</v>
          </cell>
          <cell r="Q49">
            <v>4316.1499999999996</v>
          </cell>
        </row>
        <row r="50">
          <cell r="F50">
            <v>45210</v>
          </cell>
          <cell r="G50">
            <v>27391.9</v>
          </cell>
          <cell r="H50">
            <v>2.3636247603875399E-4</v>
          </cell>
          <cell r="I50">
            <v>1.0605</v>
          </cell>
          <cell r="J50">
            <v>0.26162942807807021</v>
          </cell>
          <cell r="K50">
            <v>5.5762496375437738E-2</v>
          </cell>
          <cell r="L50">
            <v>1.135</v>
          </cell>
          <cell r="M50">
            <v>0.49619999999999997</v>
          </cell>
          <cell r="N50">
            <v>0.24890000000000001</v>
          </cell>
          <cell r="O50">
            <v>1567.16</v>
          </cell>
          <cell r="P50">
            <v>208.5</v>
          </cell>
          <cell r="Q50">
            <v>4230.79</v>
          </cell>
        </row>
        <row r="51">
          <cell r="F51">
            <v>45211</v>
          </cell>
          <cell r="G51">
            <v>26878.2</v>
          </cell>
          <cell r="H51">
            <v>2.3696682464454977E-4</v>
          </cell>
          <cell r="I51">
            <v>1.0622</v>
          </cell>
          <cell r="J51">
            <v>0.2609126725285047</v>
          </cell>
          <cell r="K51">
            <v>5.6069526212503502E-2</v>
          </cell>
          <cell r="L51">
            <v>1.1200000000000001</v>
          </cell>
          <cell r="M51">
            <v>0.4889</v>
          </cell>
          <cell r="N51">
            <v>0.24790000000000001</v>
          </cell>
          <cell r="O51">
            <v>1566.24</v>
          </cell>
          <cell r="P51">
            <v>206.59</v>
          </cell>
          <cell r="Q51">
            <v>4220</v>
          </cell>
        </row>
        <row r="52">
          <cell r="F52">
            <v>45212</v>
          </cell>
          <cell r="G52">
            <v>26761.1</v>
          </cell>
          <cell r="H52">
            <v>2.346327293886879E-4</v>
          </cell>
          <cell r="I52">
            <v>1.0527</v>
          </cell>
          <cell r="J52">
            <v>0.26054558244964959</v>
          </cell>
          <cell r="K52">
            <v>5.561271306620693E-2</v>
          </cell>
          <cell r="L52">
            <v>1.1080000000000001</v>
          </cell>
          <cell r="M52">
            <v>0.48310000000000003</v>
          </cell>
          <cell r="N52">
            <v>0.246</v>
          </cell>
          <cell r="O52">
            <v>1540.08</v>
          </cell>
          <cell r="P52">
            <v>205.3</v>
          </cell>
          <cell r="Q52">
            <v>4261.9799999999996</v>
          </cell>
        </row>
        <row r="53">
          <cell r="F53">
            <v>45215</v>
          </cell>
          <cell r="G53">
            <v>27161.200000000001</v>
          </cell>
          <cell r="H53">
            <v>2.3580678934907894E-4</v>
          </cell>
          <cell r="I53">
            <v>1.0507</v>
          </cell>
          <cell r="J53">
            <v>0.25918150480781693</v>
          </cell>
          <cell r="K53">
            <v>5.5351064124207781E-2</v>
          </cell>
          <cell r="L53">
            <v>1.133</v>
          </cell>
          <cell r="M53">
            <v>0.4869</v>
          </cell>
          <cell r="N53">
            <v>0.2472</v>
          </cell>
          <cell r="O53">
            <v>1557.43</v>
          </cell>
          <cell r="P53">
            <v>209.8</v>
          </cell>
          <cell r="Q53">
            <v>4240.76</v>
          </cell>
        </row>
        <row r="54">
          <cell r="F54">
            <v>45216</v>
          </cell>
          <cell r="G54">
            <v>28508.3</v>
          </cell>
          <cell r="H54">
            <v>2.3580678934907894E-4</v>
          </cell>
          <cell r="I54">
            <v>1.056</v>
          </cell>
          <cell r="J54">
            <v>0.25903380391141045</v>
          </cell>
          <cell r="K54">
            <v>5.5910587788009412E-2</v>
          </cell>
          <cell r="L54">
            <v>1.1200000000000001</v>
          </cell>
          <cell r="M54">
            <v>0.49800000000000005</v>
          </cell>
          <cell r="N54">
            <v>0.25140000000000001</v>
          </cell>
          <cell r="O54">
            <v>1599.62</v>
          </cell>
          <cell r="P54">
            <v>214.7</v>
          </cell>
          <cell r="Q54">
            <v>4240.76</v>
          </cell>
        </row>
        <row r="55">
          <cell r="F55">
            <v>45217</v>
          </cell>
          <cell r="G55">
            <v>28405.200000000001</v>
          </cell>
          <cell r="H55">
            <v>2.3823591072823951E-4</v>
          </cell>
          <cell r="I55">
            <v>1.0575000000000001</v>
          </cell>
          <cell r="J55">
            <v>0.25947067981318112</v>
          </cell>
          <cell r="K55">
            <v>5.5512995592268154E-2</v>
          </cell>
          <cell r="L55">
            <v>1.0720000000000001</v>
          </cell>
          <cell r="M55">
            <v>0.49109999999999998</v>
          </cell>
          <cell r="N55">
            <v>0.2462</v>
          </cell>
          <cell r="O55">
            <v>1565</v>
          </cell>
          <cell r="P55">
            <v>211.5</v>
          </cell>
          <cell r="Q55">
            <v>4197.5200000000004</v>
          </cell>
        </row>
        <row r="56">
          <cell r="F56">
            <v>45218</v>
          </cell>
          <cell r="G56">
            <v>28321.8</v>
          </cell>
          <cell r="H56">
            <v>2.3509718917800616E-4</v>
          </cell>
          <cell r="I56">
            <v>1.0535000000000001</v>
          </cell>
          <cell r="J56">
            <v>0.25850480818943233</v>
          </cell>
          <cell r="K56">
            <v>5.4779512462339086E-2</v>
          </cell>
          <cell r="L56">
            <v>1.0780000000000001</v>
          </cell>
          <cell r="M56">
            <v>0.48780000000000001</v>
          </cell>
          <cell r="N56">
            <v>0.24299999999999999</v>
          </cell>
          <cell r="O56">
            <v>1562.34</v>
          </cell>
          <cell r="P56">
            <v>210.2</v>
          </cell>
          <cell r="Q56">
            <v>4253.5600000000004</v>
          </cell>
        </row>
        <row r="57">
          <cell r="F57">
            <v>45219</v>
          </cell>
          <cell r="G57">
            <v>28724</v>
          </cell>
          <cell r="H57">
            <v>2.3397285914833881E-4</v>
          </cell>
          <cell r="I57">
            <v>1.0586</v>
          </cell>
          <cell r="J57">
            <v>0.25826446280991738</v>
          </cell>
          <cell r="K57">
            <v>5.4574726444183701E-2</v>
          </cell>
          <cell r="L57">
            <v>1.0680000000000001</v>
          </cell>
          <cell r="M57">
            <v>0.5212</v>
          </cell>
          <cell r="N57">
            <v>0.247</v>
          </cell>
          <cell r="O57">
            <v>1566.74</v>
          </cell>
          <cell r="P57">
            <v>211.1</v>
          </cell>
          <cell r="Q57">
            <v>4274</v>
          </cell>
        </row>
        <row r="58">
          <cell r="F58">
            <v>45222</v>
          </cell>
          <cell r="G58">
            <v>29984.2</v>
          </cell>
          <cell r="H58">
            <v>2.3661806531605074E-4</v>
          </cell>
          <cell r="I58">
            <v>1.0593999999999999</v>
          </cell>
          <cell r="J58">
            <v>0.25752620329118486</v>
          </cell>
          <cell r="K58">
            <v>5.4854635216675808E-2</v>
          </cell>
          <cell r="L58">
            <v>1.145</v>
          </cell>
          <cell r="M58">
            <v>0.5222</v>
          </cell>
          <cell r="N58">
            <v>0.26429999999999998</v>
          </cell>
          <cell r="O58">
            <v>1663.64</v>
          </cell>
          <cell r="P58">
            <v>217.8</v>
          </cell>
          <cell r="Q58">
            <v>4226.22</v>
          </cell>
        </row>
        <row r="59">
          <cell r="F59">
            <v>45223</v>
          </cell>
          <cell r="G59">
            <v>33037.300000000003</v>
          </cell>
          <cell r="H59">
            <v>2.3696682464454977E-4</v>
          </cell>
          <cell r="I59">
            <v>1.0669</v>
          </cell>
          <cell r="J59">
            <v>0.25867197806461628</v>
          </cell>
          <cell r="K59">
            <v>5.5118891448855178E-2</v>
          </cell>
          <cell r="L59">
            <v>1.2030000000000001</v>
          </cell>
          <cell r="M59">
            <v>0.54779999999999995</v>
          </cell>
          <cell r="N59">
            <v>0.28120000000000001</v>
          </cell>
          <cell r="O59">
            <v>1766.13</v>
          </cell>
          <cell r="P59">
            <v>228.3</v>
          </cell>
          <cell r="Q59">
            <v>4220</v>
          </cell>
        </row>
        <row r="60">
          <cell r="F60">
            <v>45224</v>
          </cell>
          <cell r="G60">
            <v>33917</v>
          </cell>
          <cell r="H60">
            <v>2.3741634041704552E-4</v>
          </cell>
          <cell r="I60">
            <v>1.0590999999999999</v>
          </cell>
          <cell r="J60">
            <v>0.25844467991626391</v>
          </cell>
          <cell r="K60">
            <v>5.4784014024707596E-2</v>
          </cell>
          <cell r="L60">
            <v>1.2330000000000001</v>
          </cell>
          <cell r="M60">
            <v>0.55899999999999994</v>
          </cell>
          <cell r="N60">
            <v>0.27929999999999999</v>
          </cell>
          <cell r="O60">
            <v>1784.44</v>
          </cell>
          <cell r="P60">
            <v>225.1</v>
          </cell>
          <cell r="Q60">
            <v>4212.01</v>
          </cell>
        </row>
        <row r="61">
          <cell r="F61">
            <v>45225</v>
          </cell>
          <cell r="G61">
            <v>34497.599999999999</v>
          </cell>
          <cell r="H61">
            <v>2.3905715856661325E-4</v>
          </cell>
          <cell r="I61">
            <v>1.0569999999999999</v>
          </cell>
          <cell r="J61">
            <v>0.25795135037531919</v>
          </cell>
          <cell r="K61">
            <v>5.4556861889304128E-2</v>
          </cell>
          <cell r="L61">
            <v>1.24</v>
          </cell>
          <cell r="M61">
            <v>0.55499999999999994</v>
          </cell>
          <cell r="N61">
            <v>0.28079999999999999</v>
          </cell>
          <cell r="O61">
            <v>1787.1</v>
          </cell>
          <cell r="P61">
            <v>222.1</v>
          </cell>
          <cell r="Q61">
            <v>4183.1000000000004</v>
          </cell>
        </row>
        <row r="62">
          <cell r="F62">
            <v>45226</v>
          </cell>
          <cell r="G62">
            <v>34153.699999999997</v>
          </cell>
          <cell r="H62">
            <v>2.4233612019871562E-4</v>
          </cell>
          <cell r="I62">
            <v>1.0558000000000001</v>
          </cell>
          <cell r="J62">
            <v>0.25903380391141045</v>
          </cell>
          <cell r="K62">
            <v>5.5085796127468528E-2</v>
          </cell>
          <cell r="L62">
            <v>1.2370000000000001</v>
          </cell>
          <cell r="M62">
            <v>0.55330000000000001</v>
          </cell>
          <cell r="N62">
            <v>0.28699999999999998</v>
          </cell>
          <cell r="O62">
            <v>1802.48</v>
          </cell>
          <cell r="P62">
            <v>223.2</v>
          </cell>
          <cell r="Q62">
            <v>4126.5</v>
          </cell>
        </row>
        <row r="63">
          <cell r="F63">
            <v>45229</v>
          </cell>
          <cell r="G63">
            <v>34526.699999999997</v>
          </cell>
          <cell r="H63">
            <v>2.4737167594310452E-4</v>
          </cell>
          <cell r="I63">
            <v>1.0566</v>
          </cell>
          <cell r="J63">
            <v>0.25936300446104366</v>
          </cell>
          <cell r="K63">
            <v>5.5152634917133167E-2</v>
          </cell>
          <cell r="L63">
            <v>1.3320000000000001</v>
          </cell>
          <cell r="M63">
            <v>0.55630000000000002</v>
          </cell>
          <cell r="N63">
            <v>0.29580000000000001</v>
          </cell>
          <cell r="O63">
            <v>1795.66</v>
          </cell>
          <cell r="P63">
            <v>227</v>
          </cell>
          <cell r="Q63">
            <v>4042.5</v>
          </cell>
        </row>
        <row r="64">
          <cell r="F64">
            <v>45230</v>
          </cell>
          <cell r="G64">
            <v>34478.9</v>
          </cell>
          <cell r="H64">
            <v>2.4617202501107775E-4</v>
          </cell>
          <cell r="I64">
            <v>1.0616000000000001</v>
          </cell>
          <cell r="J64">
            <v>0.26154047338825681</v>
          </cell>
          <cell r="K64">
            <v>5.5400127420293065E-2</v>
          </cell>
          <cell r="L64">
            <v>1.3660000000000001</v>
          </cell>
          <cell r="M64">
            <v>0.57800000000000007</v>
          </cell>
          <cell r="N64">
            <v>0.30309999999999998</v>
          </cell>
          <cell r="O64">
            <v>1808.98</v>
          </cell>
          <cell r="P64">
            <v>227.9</v>
          </cell>
          <cell r="Q64">
            <v>4062.2</v>
          </cell>
        </row>
        <row r="65">
          <cell r="F65">
            <v>45231</v>
          </cell>
          <cell r="G65">
            <v>34648.300000000003</v>
          </cell>
          <cell r="H65">
            <v>2.4283632831471587E-4</v>
          </cell>
          <cell r="I65">
            <v>1.0573999999999999</v>
          </cell>
          <cell r="J65">
            <v>0.26049128656646436</v>
          </cell>
          <cell r="K65">
            <v>5.5412406837890997E-2</v>
          </cell>
          <cell r="L65">
            <v>1.327</v>
          </cell>
          <cell r="M65">
            <v>0.59860000000000002</v>
          </cell>
          <cell r="N65">
            <v>0.29299999999999998</v>
          </cell>
          <cell r="O65">
            <v>1814.89</v>
          </cell>
          <cell r="P65">
            <v>226.3</v>
          </cell>
          <cell r="Q65">
            <v>4118</v>
          </cell>
        </row>
        <row r="66">
          <cell r="F66">
            <v>45232</v>
          </cell>
          <cell r="G66">
            <v>35423.800000000003</v>
          </cell>
          <cell r="H66">
            <v>2.4438584614933442E-4</v>
          </cell>
          <cell r="I66">
            <v>1.0569</v>
          </cell>
          <cell r="J66">
            <v>0.26174584478471402</v>
          </cell>
          <cell r="K66">
            <v>5.6282538342479253E-2</v>
          </cell>
          <cell r="L66">
            <v>1.3480000000000001</v>
          </cell>
          <cell r="M66">
            <v>0.6089</v>
          </cell>
          <cell r="N66">
            <v>0.3075</v>
          </cell>
          <cell r="O66">
            <v>1847.77</v>
          </cell>
          <cell r="P66">
            <v>227.9</v>
          </cell>
          <cell r="Q66">
            <v>4091.89</v>
          </cell>
        </row>
        <row r="67">
          <cell r="F67">
            <v>45233</v>
          </cell>
          <cell r="G67">
            <v>34931.4</v>
          </cell>
          <cell r="H67">
            <v>2.486139770777913E-4</v>
          </cell>
          <cell r="I67">
            <v>1.0623</v>
          </cell>
          <cell r="J67">
            <v>0.26525198938992045</v>
          </cell>
          <cell r="K67">
            <v>5.7093593527870239E-2</v>
          </cell>
          <cell r="L67">
            <v>1.28</v>
          </cell>
          <cell r="M67">
            <v>0.6048</v>
          </cell>
          <cell r="N67">
            <v>0.32329999999999998</v>
          </cell>
          <cell r="O67">
            <v>1801.06</v>
          </cell>
          <cell r="P67">
            <v>231.8</v>
          </cell>
          <cell r="Q67">
            <v>4022.3</v>
          </cell>
        </row>
        <row r="68">
          <cell r="F68">
            <v>45236</v>
          </cell>
          <cell r="G68">
            <v>35020.300000000003</v>
          </cell>
          <cell r="H68">
            <v>2.5138260432378077E-4</v>
          </cell>
          <cell r="I68">
            <v>1.0729</v>
          </cell>
          <cell r="J68">
            <v>0.26727248429774159</v>
          </cell>
          <cell r="K68">
            <v>5.7277049086431067E-2</v>
          </cell>
          <cell r="L68">
            <v>1.393</v>
          </cell>
          <cell r="M68">
            <v>0.66090000000000004</v>
          </cell>
          <cell r="N68">
            <v>0.34189999999999998</v>
          </cell>
          <cell r="O68">
            <v>1891.69</v>
          </cell>
          <cell r="P68">
            <v>244</v>
          </cell>
          <cell r="Q68">
            <v>3978</v>
          </cell>
        </row>
        <row r="69">
          <cell r="F69">
            <v>45237</v>
          </cell>
          <cell r="G69">
            <v>35042.1</v>
          </cell>
          <cell r="H69">
            <v>2.509410288582183E-4</v>
          </cell>
          <cell r="I69">
            <v>1.0717000000000001</v>
          </cell>
          <cell r="J69">
            <v>0.2659362284924075</v>
          </cell>
          <cell r="K69">
            <v>5.6987200674728462E-2</v>
          </cell>
          <cell r="L69">
            <v>1.425</v>
          </cell>
          <cell r="M69">
            <v>0.71460000000000001</v>
          </cell>
          <cell r="N69">
            <v>0.36230000000000001</v>
          </cell>
          <cell r="O69">
            <v>1901.47</v>
          </cell>
          <cell r="P69">
            <v>255.1</v>
          </cell>
          <cell r="Q69">
            <v>3985</v>
          </cell>
        </row>
        <row r="70">
          <cell r="F70">
            <v>45238</v>
          </cell>
          <cell r="G70">
            <v>35426.199999999997</v>
          </cell>
          <cell r="H70">
            <v>2.4752475247524753E-4</v>
          </cell>
          <cell r="I70">
            <v>1.0699000000000001</v>
          </cell>
          <cell r="J70">
            <v>0.26469031233456858</v>
          </cell>
          <cell r="K70">
            <v>5.7216093742847994E-2</v>
          </cell>
          <cell r="L70">
            <v>1.405</v>
          </cell>
          <cell r="M70">
            <v>0.6845</v>
          </cell>
          <cell r="N70">
            <v>0.35089999999999999</v>
          </cell>
          <cell r="O70">
            <v>1885.28</v>
          </cell>
          <cell r="P70">
            <v>246.3</v>
          </cell>
          <cell r="Q70">
            <v>4040</v>
          </cell>
        </row>
        <row r="71">
          <cell r="F71">
            <v>45239</v>
          </cell>
          <cell r="G71">
            <v>35636.9</v>
          </cell>
          <cell r="H71">
            <v>2.4461959207236825E-4</v>
          </cell>
          <cell r="I71">
            <v>1.0707</v>
          </cell>
          <cell r="J71">
            <v>0.26336581511719775</v>
          </cell>
          <cell r="K71">
            <v>5.7023596364175498E-2</v>
          </cell>
          <cell r="L71">
            <v>1.452</v>
          </cell>
          <cell r="M71">
            <v>0.68689999999999996</v>
          </cell>
          <cell r="N71">
            <v>0.35770000000000002</v>
          </cell>
          <cell r="O71">
            <v>1888.42</v>
          </cell>
          <cell r="P71">
            <v>246.71</v>
          </cell>
          <cell r="Q71">
            <v>4087.98</v>
          </cell>
        </row>
        <row r="72">
          <cell r="F72">
            <v>45240</v>
          </cell>
          <cell r="G72">
            <v>36700.5</v>
          </cell>
          <cell r="H72">
            <v>2.470660901791229E-4</v>
          </cell>
          <cell r="I72">
            <v>1.0668</v>
          </cell>
          <cell r="J72">
            <v>0.26381743833267379</v>
          </cell>
          <cell r="K72">
            <v>5.6104129263913817E-2</v>
          </cell>
          <cell r="L72">
            <v>1.4059999999999999</v>
          </cell>
          <cell r="M72">
            <v>0.66569999999999996</v>
          </cell>
          <cell r="N72">
            <v>0.36820000000000003</v>
          </cell>
          <cell r="O72">
            <v>2120.98</v>
          </cell>
          <cell r="P72">
            <v>251.7</v>
          </cell>
          <cell r="Q72">
            <v>4047.5</v>
          </cell>
        </row>
        <row r="73">
          <cell r="F73">
            <v>45243</v>
          </cell>
          <cell r="G73">
            <v>37067.800000000003</v>
          </cell>
          <cell r="H73">
            <v>2.4844720496894411E-4</v>
          </cell>
          <cell r="I73">
            <v>1.0684</v>
          </cell>
          <cell r="J73">
            <v>0.26232948583420779</v>
          </cell>
          <cell r="K73">
            <v>5.6673278549164069E-2</v>
          </cell>
          <cell r="L73">
            <v>1.5469999999999999</v>
          </cell>
          <cell r="M73">
            <v>0.6613</v>
          </cell>
          <cell r="N73">
            <v>0.38329999999999997</v>
          </cell>
          <cell r="O73">
            <v>2045.17</v>
          </cell>
          <cell r="P73">
            <v>247.4</v>
          </cell>
          <cell r="Q73">
            <v>4025</v>
          </cell>
        </row>
        <row r="74">
          <cell r="F74">
            <v>45244</v>
          </cell>
          <cell r="G74">
            <v>36478.300000000003</v>
          </cell>
          <cell r="H74">
            <v>2.4875312496113231E-4</v>
          </cell>
          <cell r="I74">
            <v>1.0698000000000001</v>
          </cell>
          <cell r="J74">
            <v>0.26567481402763021</v>
          </cell>
          <cell r="K74">
            <v>5.6795592662009432E-2</v>
          </cell>
          <cell r="L74">
            <v>1.431</v>
          </cell>
          <cell r="M74">
            <v>0.67089999999999994</v>
          </cell>
          <cell r="N74">
            <v>0.35659999999999997</v>
          </cell>
          <cell r="O74">
            <v>2055.67</v>
          </cell>
          <cell r="P74">
            <v>241.19</v>
          </cell>
          <cell r="Q74">
            <v>4020.05</v>
          </cell>
        </row>
        <row r="75">
          <cell r="F75">
            <v>45245</v>
          </cell>
          <cell r="G75">
            <v>35549.300000000003</v>
          </cell>
          <cell r="H75">
            <v>2.5300442757748262E-4</v>
          </cell>
          <cell r="I75">
            <v>1.0879000000000001</v>
          </cell>
          <cell r="J75">
            <v>0.26529421128030983</v>
          </cell>
          <cell r="K75">
            <v>5.765449964542483E-2</v>
          </cell>
          <cell r="L75">
            <v>1.3779999999999999</v>
          </cell>
          <cell r="M75">
            <v>0.62960000000000005</v>
          </cell>
          <cell r="N75">
            <v>0.35770000000000002</v>
          </cell>
          <cell r="O75">
            <v>1980</v>
          </cell>
          <cell r="P75">
            <v>242.2</v>
          </cell>
          <cell r="Q75">
            <v>3952.5</v>
          </cell>
        </row>
        <row r="76">
          <cell r="F76">
            <v>45246</v>
          </cell>
          <cell r="G76">
            <v>37873.9</v>
          </cell>
          <cell r="H76">
            <v>2.4685262898049864E-4</v>
          </cell>
          <cell r="I76">
            <v>1.0847</v>
          </cell>
          <cell r="J76">
            <v>0.26408915649923415</v>
          </cell>
          <cell r="K76">
            <v>5.781015146259684E-2</v>
          </cell>
          <cell r="L76">
            <v>1.482</v>
          </cell>
          <cell r="M76">
            <v>0.64810000000000001</v>
          </cell>
          <cell r="N76">
            <v>0.379</v>
          </cell>
          <cell r="O76">
            <v>2058.5</v>
          </cell>
          <cell r="P76">
            <v>253.79</v>
          </cell>
          <cell r="Q76">
            <v>4051</v>
          </cell>
        </row>
        <row r="77">
          <cell r="F77">
            <v>45247</v>
          </cell>
          <cell r="G77">
            <v>36161.800000000003</v>
          </cell>
          <cell r="H77">
            <v>2.4446112212544275E-4</v>
          </cell>
          <cell r="I77">
            <v>1.0848</v>
          </cell>
          <cell r="J77">
            <v>0.26251542278108841</v>
          </cell>
          <cell r="K77">
            <v>5.8045716806556846E-2</v>
          </cell>
          <cell r="L77">
            <v>1.3939999999999999</v>
          </cell>
          <cell r="M77">
            <v>0.61139999999999994</v>
          </cell>
          <cell r="N77">
            <v>0.371</v>
          </cell>
          <cell r="O77">
            <v>1961.41</v>
          </cell>
          <cell r="P77">
            <v>242.7</v>
          </cell>
          <cell r="Q77">
            <v>4090.63</v>
          </cell>
        </row>
        <row r="78">
          <cell r="F78">
            <v>45250</v>
          </cell>
          <cell r="G78">
            <v>37356.6</v>
          </cell>
          <cell r="H78">
            <v>2.4435001673797613E-4</v>
          </cell>
          <cell r="I78">
            <v>1.0912999999999999</v>
          </cell>
          <cell r="J78">
            <v>0.26574541589157585</v>
          </cell>
          <cell r="K78">
            <v>5.8031232409282679E-2</v>
          </cell>
          <cell r="L78">
            <v>1.389</v>
          </cell>
          <cell r="M78">
            <v>0.62629999999999997</v>
          </cell>
          <cell r="N78">
            <v>0.38440000000000002</v>
          </cell>
          <cell r="O78">
            <v>2012.79</v>
          </cell>
          <cell r="P78">
            <v>246.31</v>
          </cell>
          <cell r="Q78">
            <v>4092.49</v>
          </cell>
        </row>
        <row r="79">
          <cell r="F79">
            <v>45251</v>
          </cell>
          <cell r="G79">
            <v>37452.699999999997</v>
          </cell>
          <cell r="H79">
            <v>2.4779032973459175E-4</v>
          </cell>
          <cell r="I79">
            <v>1.0940000000000001</v>
          </cell>
          <cell r="J79">
            <v>0.26795284030010719</v>
          </cell>
          <cell r="K79">
            <v>5.8424524278311067E-2</v>
          </cell>
          <cell r="L79">
            <v>1.37</v>
          </cell>
          <cell r="M79">
            <v>0.61170000000000002</v>
          </cell>
          <cell r="N79">
            <v>0.37990000000000002</v>
          </cell>
          <cell r="O79">
            <v>2021.06</v>
          </cell>
          <cell r="P79">
            <v>253.1</v>
          </cell>
          <cell r="Q79">
            <v>4035.67</v>
          </cell>
        </row>
        <row r="80">
          <cell r="F80">
            <v>45252</v>
          </cell>
          <cell r="G80">
            <v>35797.5</v>
          </cell>
          <cell r="H80">
            <v>2.4585428216695966E-4</v>
          </cell>
          <cell r="I80">
            <v>1.0911</v>
          </cell>
          <cell r="J80">
            <v>0.26752989646593006</v>
          </cell>
          <cell r="K80">
            <v>5.815508798864813E-2</v>
          </cell>
          <cell r="L80">
            <v>1.1890000000000001</v>
          </cell>
          <cell r="M80">
            <v>0.57850000000000001</v>
          </cell>
          <cell r="N80">
            <v>0.35580000000000001</v>
          </cell>
          <cell r="O80">
            <v>1930.55</v>
          </cell>
          <cell r="P80">
            <v>225.7</v>
          </cell>
          <cell r="Q80">
            <v>4067.45</v>
          </cell>
        </row>
        <row r="81">
          <cell r="F81">
            <v>45253</v>
          </cell>
          <cell r="G81">
            <v>37410.800000000003</v>
          </cell>
          <cell r="H81">
            <v>2.4491795248591722E-4</v>
          </cell>
          <cell r="I81">
            <v>1.0888</v>
          </cell>
          <cell r="J81">
            <v>0.26824034334763946</v>
          </cell>
          <cell r="K81">
            <v>5.813987290623783E-2</v>
          </cell>
          <cell r="L81">
            <v>1.2829999999999999</v>
          </cell>
          <cell r="M81">
            <v>0.61130000000000007</v>
          </cell>
          <cell r="N81">
            <v>0.38059999999999999</v>
          </cell>
          <cell r="O81">
            <v>2063.4899999999998</v>
          </cell>
          <cell r="P81">
            <v>236.1</v>
          </cell>
          <cell r="Q81">
            <v>4083</v>
          </cell>
        </row>
        <row r="82">
          <cell r="F82">
            <v>45254</v>
          </cell>
          <cell r="G82">
            <v>37295</v>
          </cell>
          <cell r="H82">
            <v>2.4582768953929432E-4</v>
          </cell>
          <cell r="I82">
            <v>1.0905</v>
          </cell>
          <cell r="J82">
            <v>0.26758716651949371</v>
          </cell>
          <cell r="K82">
            <v>5.818012566907145E-2</v>
          </cell>
          <cell r="L82">
            <v>1.296</v>
          </cell>
          <cell r="M82">
            <v>0.621</v>
          </cell>
          <cell r="N82">
            <v>0.38790000000000002</v>
          </cell>
          <cell r="O82">
            <v>2062.1999999999998</v>
          </cell>
          <cell r="P82">
            <v>233.8</v>
          </cell>
          <cell r="Q82">
            <v>4067.89</v>
          </cell>
        </row>
        <row r="83">
          <cell r="F83">
            <v>45257</v>
          </cell>
          <cell r="G83">
            <v>37451.800000000003</v>
          </cell>
          <cell r="H83">
            <v>2.4823135161970955E-4</v>
          </cell>
          <cell r="I83">
            <v>1.0936999999999999</v>
          </cell>
          <cell r="J83">
            <v>0.26795284030010719</v>
          </cell>
          <cell r="K83">
            <v>5.8402686523580091E-2</v>
          </cell>
          <cell r="L83">
            <v>1.4910000000000001</v>
          </cell>
          <cell r="M83">
            <v>0.61550000000000005</v>
          </cell>
          <cell r="N83">
            <v>0.38719999999999999</v>
          </cell>
          <cell r="O83">
            <v>2061.92</v>
          </cell>
          <cell r="P83">
            <v>231.6</v>
          </cell>
          <cell r="Q83">
            <v>4028.5</v>
          </cell>
        </row>
        <row r="84">
          <cell r="F84">
            <v>45258</v>
          </cell>
          <cell r="G84">
            <v>37244.300000000003</v>
          </cell>
          <cell r="H84">
            <v>2.5217500945656286E-4</v>
          </cell>
          <cell r="I84">
            <v>1.0953999999999999</v>
          </cell>
          <cell r="J84">
            <v>0.26849241508927374</v>
          </cell>
          <cell r="K84">
            <v>5.8240779028660282E-2</v>
          </cell>
          <cell r="L84">
            <v>1.411</v>
          </cell>
          <cell r="M84">
            <v>0.60370000000000001</v>
          </cell>
          <cell r="N84">
            <v>0.3775</v>
          </cell>
          <cell r="O84">
            <v>2027.7</v>
          </cell>
          <cell r="P84">
            <v>227.3</v>
          </cell>
          <cell r="Q84">
            <v>3965.5</v>
          </cell>
        </row>
        <row r="85">
          <cell r="F85">
            <v>45259</v>
          </cell>
          <cell r="G85">
            <v>37823.300000000003</v>
          </cell>
          <cell r="H85">
            <v>2.5288606218468271E-4</v>
          </cell>
          <cell r="I85">
            <v>1.0992</v>
          </cell>
          <cell r="J85">
            <v>0.26856452262656105</v>
          </cell>
          <cell r="K85">
            <v>5.833454863642993E-2</v>
          </cell>
          <cell r="L85">
            <v>1.4570000000000001</v>
          </cell>
          <cell r="M85">
            <v>0.61070000000000002</v>
          </cell>
          <cell r="N85">
            <v>0.38579999999999998</v>
          </cell>
          <cell r="O85">
            <v>2048.12</v>
          </cell>
          <cell r="P85">
            <v>229.6</v>
          </cell>
          <cell r="Q85">
            <v>3954.35</v>
          </cell>
        </row>
        <row r="86">
          <cell r="F86">
            <v>45260</v>
          </cell>
          <cell r="G86">
            <v>37857.599999999999</v>
          </cell>
          <cell r="H86">
            <v>2.504884524823406E-4</v>
          </cell>
          <cell r="I86">
            <v>1.0971</v>
          </cell>
          <cell r="J86">
            <v>0.26811807920208058</v>
          </cell>
          <cell r="K86">
            <v>5.7860659958687485E-2</v>
          </cell>
          <cell r="L86">
            <v>1.4</v>
          </cell>
          <cell r="M86">
            <v>0.60909999999999997</v>
          </cell>
          <cell r="N86">
            <v>0.38140000000000002</v>
          </cell>
          <cell r="O86">
            <v>2028.29</v>
          </cell>
          <cell r="P86">
            <v>227.3</v>
          </cell>
          <cell r="Q86">
            <v>3992.2</v>
          </cell>
        </row>
        <row r="87">
          <cell r="F87">
            <v>45261</v>
          </cell>
          <cell r="G87">
            <v>37712.9</v>
          </cell>
          <cell r="H87">
            <v>2.4812048730863708E-4</v>
          </cell>
          <cell r="I87">
            <v>1.0887</v>
          </cell>
          <cell r="J87">
            <v>0.26745119015779623</v>
          </cell>
          <cell r="K87">
            <v>5.751787367924583E-2</v>
          </cell>
          <cell r="L87">
            <v>1.391</v>
          </cell>
          <cell r="M87">
            <v>0.60609999999999997</v>
          </cell>
          <cell r="N87">
            <v>0.37580000000000002</v>
          </cell>
          <cell r="O87">
            <v>2053.1999999999998</v>
          </cell>
          <cell r="P87">
            <v>227.6</v>
          </cell>
          <cell r="Q87">
            <v>4030.3</v>
          </cell>
        </row>
        <row r="88">
          <cell r="F88">
            <v>45264</v>
          </cell>
          <cell r="G88">
            <v>39968.6</v>
          </cell>
          <cell r="H88">
            <v>2.5220680958385876E-4</v>
          </cell>
          <cell r="I88">
            <v>1.0887</v>
          </cell>
          <cell r="J88">
            <v>0.26791694574681851</v>
          </cell>
          <cell r="K88">
            <v>5.818012566907145E-2</v>
          </cell>
          <cell r="L88">
            <v>1.4830000000000001</v>
          </cell>
          <cell r="M88">
            <v>0.62309999999999999</v>
          </cell>
          <cell r="N88">
            <v>0.39510000000000001</v>
          </cell>
          <cell r="O88">
            <v>2193.58</v>
          </cell>
          <cell r="P88">
            <v>228.1</v>
          </cell>
          <cell r="Q88">
            <v>3965</v>
          </cell>
        </row>
        <row r="89">
          <cell r="F89">
            <v>45265</v>
          </cell>
          <cell r="G89">
            <v>41989.599999999999</v>
          </cell>
          <cell r="H89">
            <v>2.4857689726316836E-4</v>
          </cell>
          <cell r="I89">
            <v>1.0835999999999999</v>
          </cell>
          <cell r="J89">
            <v>0.26650321136369692</v>
          </cell>
          <cell r="K89">
            <v>5.7282626752132346E-2</v>
          </cell>
          <cell r="L89">
            <v>1.5269999999999999</v>
          </cell>
          <cell r="M89">
            <v>0.62460000000000004</v>
          </cell>
          <cell r="N89">
            <v>0.40679999999999999</v>
          </cell>
          <cell r="O89">
            <v>2243.37</v>
          </cell>
          <cell r="P89">
            <v>233.5</v>
          </cell>
          <cell r="Q89">
            <v>4022.9</v>
          </cell>
        </row>
        <row r="90">
          <cell r="F90">
            <v>45266</v>
          </cell>
          <cell r="G90">
            <v>44076.2</v>
          </cell>
          <cell r="H90">
            <v>2.5031289111389235E-4</v>
          </cell>
          <cell r="I90">
            <v>1.0792999999999999</v>
          </cell>
          <cell r="J90">
            <v>0.26592915647271564</v>
          </cell>
          <cell r="K90">
            <v>5.7529124119085284E-2</v>
          </cell>
          <cell r="L90">
            <v>1.5880000000000001</v>
          </cell>
          <cell r="M90">
            <v>0.62080000000000002</v>
          </cell>
          <cell r="N90">
            <v>0.4259</v>
          </cell>
          <cell r="O90">
            <v>2294.1999999999998</v>
          </cell>
          <cell r="P90">
            <v>231.2</v>
          </cell>
          <cell r="Q90">
            <v>3995</v>
          </cell>
        </row>
        <row r="91">
          <cell r="F91">
            <v>45267</v>
          </cell>
          <cell r="G91">
            <v>43774.400000000001</v>
          </cell>
          <cell r="H91">
            <v>2.4922118380062304E-4</v>
          </cell>
          <cell r="I91">
            <v>1.0769</v>
          </cell>
          <cell r="J91">
            <v>0.2664535038635758</v>
          </cell>
          <cell r="K91">
            <v>5.7907232613353413E-2</v>
          </cell>
          <cell r="L91">
            <v>1.6180000000000001</v>
          </cell>
          <cell r="M91">
            <v>0.63949999999999996</v>
          </cell>
          <cell r="N91">
            <v>0.44309999999999999</v>
          </cell>
          <cell r="O91">
            <v>2232.92</v>
          </cell>
          <cell r="P91">
            <v>229.59</v>
          </cell>
          <cell r="Q91">
            <v>4012.5</v>
          </cell>
        </row>
        <row r="92">
          <cell r="F92">
            <v>45268</v>
          </cell>
          <cell r="G92">
            <v>43288.3</v>
          </cell>
          <cell r="H92">
            <v>2.5138260432378077E-4</v>
          </cell>
          <cell r="I92">
            <v>1.0793999999999999</v>
          </cell>
          <cell r="J92">
            <v>0.26745119015779623</v>
          </cell>
          <cell r="K92">
            <v>5.7231156641675732E-2</v>
          </cell>
          <cell r="L92">
            <v>1.5680000000000001</v>
          </cell>
          <cell r="M92">
            <v>0.64359999999999995</v>
          </cell>
          <cell r="N92">
            <v>0.45669999999999999</v>
          </cell>
          <cell r="O92">
            <v>2357.4899999999998</v>
          </cell>
          <cell r="P92">
            <v>232.7</v>
          </cell>
          <cell r="Q92">
            <v>3978</v>
          </cell>
        </row>
        <row r="93">
          <cell r="F93">
            <v>45271</v>
          </cell>
          <cell r="G93">
            <v>43791</v>
          </cell>
          <cell r="H93">
            <v>2.5069505203175808E-4</v>
          </cell>
          <cell r="I93">
            <v>1.0762</v>
          </cell>
          <cell r="J93">
            <v>0.2655196219000584</v>
          </cell>
          <cell r="K93">
            <v>5.7633565788715348E-2</v>
          </cell>
          <cell r="L93">
            <v>1.901</v>
          </cell>
          <cell r="M93">
            <v>0.66159999999999997</v>
          </cell>
          <cell r="N93">
            <v>0.59440000000000004</v>
          </cell>
          <cell r="O93">
            <v>2351.73</v>
          </cell>
          <cell r="P93">
            <v>239.7</v>
          </cell>
          <cell r="Q93">
            <v>3988.91</v>
          </cell>
        </row>
        <row r="94">
          <cell r="F94">
            <v>45272</v>
          </cell>
          <cell r="G94">
            <v>41256.1</v>
          </cell>
          <cell r="H94">
            <v>2.5228634500157679E-4</v>
          </cell>
          <cell r="I94">
            <v>1.0762</v>
          </cell>
          <cell r="J94">
            <v>0.26494277236116998</v>
          </cell>
          <cell r="K94">
            <v>5.7534750989597712E-2</v>
          </cell>
          <cell r="L94">
            <v>1.8680000000000001</v>
          </cell>
          <cell r="M94">
            <v>0.61829999999999996</v>
          </cell>
          <cell r="N94">
            <v>0.5514</v>
          </cell>
          <cell r="O94">
            <v>2224.46</v>
          </cell>
          <cell r="P94">
            <v>246.41</v>
          </cell>
          <cell r="Q94">
            <v>3963.75</v>
          </cell>
        </row>
        <row r="95">
          <cell r="F95">
            <v>45273</v>
          </cell>
          <cell r="G95">
            <v>41487</v>
          </cell>
          <cell r="H95">
            <v>2.506265664160401E-4</v>
          </cell>
          <cell r="I95">
            <v>1.0792999999999999</v>
          </cell>
          <cell r="J95">
            <v>0.26485856552600912</v>
          </cell>
          <cell r="K95">
            <v>5.7775749207027847E-2</v>
          </cell>
          <cell r="L95">
            <v>1.7609999999999999</v>
          </cell>
          <cell r="M95">
            <v>0.61909999999999998</v>
          </cell>
          <cell r="N95">
            <v>0.57820000000000005</v>
          </cell>
          <cell r="O95">
            <v>2204.09</v>
          </cell>
          <cell r="P95">
            <v>254.4</v>
          </cell>
          <cell r="Q95">
            <v>3990</v>
          </cell>
        </row>
        <row r="96">
          <cell r="F96">
            <v>45274</v>
          </cell>
          <cell r="G96">
            <v>42886.3</v>
          </cell>
          <cell r="H96">
            <v>2.5285217250586617E-4</v>
          </cell>
          <cell r="I96">
            <v>1.0873999999999999</v>
          </cell>
          <cell r="J96">
            <v>0.2637965600928564</v>
          </cell>
          <cell r="K96">
            <v>5.7987822557262973E-2</v>
          </cell>
          <cell r="L96">
            <v>1.7290000000000001</v>
          </cell>
          <cell r="M96">
            <v>0.62830000000000008</v>
          </cell>
          <cell r="N96">
            <v>0.67010000000000003</v>
          </cell>
          <cell r="O96">
            <v>2261.96</v>
          </cell>
          <cell r="P96">
            <v>252.1</v>
          </cell>
          <cell r="Q96">
            <v>3954.88</v>
          </cell>
        </row>
        <row r="97">
          <cell r="F97">
            <v>45275</v>
          </cell>
          <cell r="G97">
            <v>43025.2</v>
          </cell>
          <cell r="H97">
            <v>2.5166729583490623E-4</v>
          </cell>
          <cell r="I97">
            <v>1.0993999999999999</v>
          </cell>
          <cell r="J97">
            <v>0.26571011026969577</v>
          </cell>
          <cell r="K97">
            <v>5.8168280836459876E-2</v>
          </cell>
          <cell r="L97">
            <v>1.7629999999999999</v>
          </cell>
          <cell r="M97">
            <v>0.63159999999999994</v>
          </cell>
          <cell r="N97">
            <v>0.64319999999999999</v>
          </cell>
          <cell r="O97">
            <v>2315.1999999999998</v>
          </cell>
          <cell r="P97">
            <v>253.3</v>
          </cell>
          <cell r="Q97">
            <v>3973.5</v>
          </cell>
        </row>
        <row r="98">
          <cell r="F98">
            <v>45278</v>
          </cell>
          <cell r="G98">
            <v>41369.1</v>
          </cell>
          <cell r="H98">
            <v>2.5390505982003208E-4</v>
          </cell>
          <cell r="I98">
            <v>1.0903</v>
          </cell>
          <cell r="J98">
            <v>0.26602112207709289</v>
          </cell>
          <cell r="K98">
            <v>5.8080441411354725E-2</v>
          </cell>
          <cell r="L98">
            <v>1.702</v>
          </cell>
          <cell r="M98">
            <v>0.61060000000000003</v>
          </cell>
          <cell r="N98">
            <v>0.5806</v>
          </cell>
          <cell r="O98">
            <v>2197.75</v>
          </cell>
          <cell r="P98">
            <v>239</v>
          </cell>
          <cell r="Q98">
            <v>3938.48</v>
          </cell>
        </row>
        <row r="99">
          <cell r="F99">
            <v>45279</v>
          </cell>
          <cell r="G99">
            <v>42659.7</v>
          </cell>
          <cell r="H99">
            <v>2.5411927342217344E-4</v>
          </cell>
          <cell r="I99">
            <v>1.0924</v>
          </cell>
          <cell r="J99">
            <v>0.2675513698630137</v>
          </cell>
          <cell r="K99">
            <v>5.8264872108605724E-2</v>
          </cell>
          <cell r="L99">
            <v>1.671</v>
          </cell>
          <cell r="M99">
            <v>0.61260000000000003</v>
          </cell>
          <cell r="N99">
            <v>0.60209999999999997</v>
          </cell>
          <cell r="O99">
            <v>2218.9499999999998</v>
          </cell>
          <cell r="P99">
            <v>241.69</v>
          </cell>
          <cell r="Q99">
            <v>3935.16</v>
          </cell>
        </row>
        <row r="100">
          <cell r="F100">
            <v>45280</v>
          </cell>
          <cell r="G100">
            <v>42259.5</v>
          </cell>
          <cell r="H100">
            <v>2.5414898213332659E-4</v>
          </cell>
          <cell r="I100">
            <v>1.0980000000000001</v>
          </cell>
          <cell r="J100">
            <v>0.26899798251513113</v>
          </cell>
          <cell r="K100">
            <v>5.8580249083219106E-2</v>
          </cell>
          <cell r="L100">
            <v>1.655</v>
          </cell>
          <cell r="M100">
            <v>0.60450000000000004</v>
          </cell>
          <cell r="N100">
            <v>0.57589999999999997</v>
          </cell>
          <cell r="O100">
            <v>2178.15</v>
          </cell>
          <cell r="P100">
            <v>252.89</v>
          </cell>
          <cell r="Q100">
            <v>3934.7</v>
          </cell>
        </row>
        <row r="101">
          <cell r="F101">
            <v>45281</v>
          </cell>
          <cell r="G101">
            <v>43660.3</v>
          </cell>
          <cell r="H101">
            <v>2.5354969574036511E-4</v>
          </cell>
          <cell r="I101">
            <v>1.0941000000000001</v>
          </cell>
          <cell r="J101">
            <v>0.26975991367682761</v>
          </cell>
          <cell r="K101">
            <v>5.8320940133554953E-2</v>
          </cell>
          <cell r="L101">
            <v>1.6950000000000001</v>
          </cell>
          <cell r="M101">
            <v>0.6169</v>
          </cell>
          <cell r="N101">
            <v>0.5897</v>
          </cell>
          <cell r="O101">
            <v>2201.71</v>
          </cell>
          <cell r="P101">
            <v>260.2</v>
          </cell>
          <cell r="Q101">
            <v>3944</v>
          </cell>
        </row>
        <row r="102">
          <cell r="F102">
            <v>45282</v>
          </cell>
          <cell r="G102">
            <v>43865.9</v>
          </cell>
          <cell r="H102">
            <v>2.5317481214428937E-4</v>
          </cell>
          <cell r="I102">
            <v>1.101</v>
          </cell>
          <cell r="J102">
            <v>0.27096599376778213</v>
          </cell>
          <cell r="K102">
            <v>5.8721630112451927E-2</v>
          </cell>
          <cell r="L102">
            <v>1.7949999999999999</v>
          </cell>
          <cell r="M102">
            <v>0.62439999999999996</v>
          </cell>
          <cell r="N102">
            <v>0.63619999999999999</v>
          </cell>
          <cell r="O102">
            <v>2240.0100000000002</v>
          </cell>
          <cell r="P102">
            <v>271.5</v>
          </cell>
          <cell r="Q102">
            <v>3949.84</v>
          </cell>
        </row>
        <row r="103">
          <cell r="F103">
            <v>45285</v>
          </cell>
          <cell r="G103">
            <v>42982</v>
          </cell>
          <cell r="H103">
            <v>2.5315366174114023E-4</v>
          </cell>
          <cell r="I103">
            <v>1.1016999999999999</v>
          </cell>
          <cell r="J103">
            <v>0.27048226988720891</v>
          </cell>
          <cell r="K103">
            <v>5.8788947677836559E-2</v>
          </cell>
          <cell r="L103">
            <v>1.9550000000000001</v>
          </cell>
          <cell r="M103">
            <v>0.61250000000000004</v>
          </cell>
          <cell r="N103">
            <v>0.59179999999999999</v>
          </cell>
          <cell r="O103">
            <v>2262.98</v>
          </cell>
          <cell r="P103">
            <v>264.39999999999998</v>
          </cell>
          <cell r="Q103">
            <v>3950.17</v>
          </cell>
        </row>
        <row r="104">
          <cell r="F104">
            <v>45286</v>
          </cell>
          <cell r="G104">
            <v>43579.9</v>
          </cell>
          <cell r="H104">
            <v>2.5639382090891609E-4</v>
          </cell>
          <cell r="I104">
            <v>1.101</v>
          </cell>
          <cell r="J104">
            <v>0.27138514980460271</v>
          </cell>
          <cell r="K104">
            <v>5.8788947677836559E-2</v>
          </cell>
          <cell r="L104">
            <v>1.946</v>
          </cell>
          <cell r="M104">
            <v>0.64610000000000001</v>
          </cell>
          <cell r="N104">
            <v>0.62529999999999997</v>
          </cell>
          <cell r="O104">
            <v>2271.34</v>
          </cell>
          <cell r="P104">
            <v>266.8</v>
          </cell>
          <cell r="Q104">
            <v>3900.25</v>
          </cell>
        </row>
        <row r="105">
          <cell r="F105">
            <v>45287</v>
          </cell>
          <cell r="G105">
            <v>42514.3</v>
          </cell>
          <cell r="H105">
            <v>2.5957507560124077E-4</v>
          </cell>
          <cell r="I105">
            <v>1.1043000000000001</v>
          </cell>
          <cell r="J105">
            <v>0.270929287455974</v>
          </cell>
          <cell r="K105">
            <v>5.8878944889307575E-2</v>
          </cell>
          <cell r="L105">
            <v>1.9179999999999999</v>
          </cell>
          <cell r="M105">
            <v>0.62180000000000002</v>
          </cell>
          <cell r="N105">
            <v>0.60899999999999999</v>
          </cell>
          <cell r="O105">
            <v>2232.09</v>
          </cell>
          <cell r="P105">
            <v>297.8</v>
          </cell>
          <cell r="Q105">
            <v>3852.45</v>
          </cell>
        </row>
        <row r="106">
          <cell r="F106">
            <v>45288</v>
          </cell>
          <cell r="G106">
            <v>43446.5</v>
          </cell>
          <cell r="H106">
            <v>2.6075619295958278E-4</v>
          </cell>
          <cell r="I106">
            <v>1.1107</v>
          </cell>
          <cell r="J106">
            <v>0.27070925825663239</v>
          </cell>
          <cell r="K106">
            <v>5.9090130175556775E-2</v>
          </cell>
          <cell r="L106">
            <v>1.958</v>
          </cell>
          <cell r="M106">
            <v>0.63390000000000002</v>
          </cell>
          <cell r="N106">
            <v>0.63290000000000002</v>
          </cell>
          <cell r="O106">
            <v>2379.33</v>
          </cell>
          <cell r="P106">
            <v>324.08999999999997</v>
          </cell>
          <cell r="Q106">
            <v>3835</v>
          </cell>
        </row>
        <row r="107">
          <cell r="F107">
            <v>45289</v>
          </cell>
          <cell r="G107">
            <v>42581.1</v>
          </cell>
          <cell r="H107">
            <v>2.5778178771669781E-4</v>
          </cell>
          <cell r="I107">
            <v>1.1061000000000001</v>
          </cell>
          <cell r="J107">
            <v>0.27022644976490295</v>
          </cell>
          <cell r="K107">
            <v>5.8991829631596028E-2</v>
          </cell>
          <cell r="L107">
            <v>1.7549999999999999</v>
          </cell>
          <cell r="M107">
            <v>0.63480000000000003</v>
          </cell>
          <cell r="N107">
            <v>0.6159</v>
          </cell>
          <cell r="O107">
            <v>2344.21</v>
          </cell>
          <cell r="P107">
            <v>322.8</v>
          </cell>
          <cell r="Q107">
            <v>3879.25</v>
          </cell>
        </row>
        <row r="108">
          <cell r="F108">
            <v>45292</v>
          </cell>
          <cell r="G108">
            <v>42272.5</v>
          </cell>
          <cell r="H108">
            <v>2.5764364277193642E-4</v>
          </cell>
          <cell r="I108">
            <v>1.1044</v>
          </cell>
          <cell r="J108">
            <v>0.27028488026379804</v>
          </cell>
          <cell r="K108">
            <v>5.8915715177866541E-2</v>
          </cell>
          <cell r="L108">
            <v>1.6539999999999999</v>
          </cell>
          <cell r="M108">
            <v>0.61509999999999998</v>
          </cell>
          <cell r="N108">
            <v>0.59360000000000002</v>
          </cell>
          <cell r="O108">
            <v>2281.79</v>
          </cell>
          <cell r="P108">
            <v>312</v>
          </cell>
          <cell r="Q108">
            <v>3881.33</v>
          </cell>
        </row>
        <row r="109">
          <cell r="F109">
            <v>45293</v>
          </cell>
          <cell r="G109">
            <v>44182.9</v>
          </cell>
          <cell r="H109">
            <v>2.582311168495804E-4</v>
          </cell>
          <cell r="I109">
            <v>1.1044</v>
          </cell>
          <cell r="J109">
            <v>0.26981086258532766</v>
          </cell>
          <cell r="K109">
            <v>5.8974434582608447E-2</v>
          </cell>
          <cell r="L109">
            <v>1.7250000000000001</v>
          </cell>
          <cell r="M109">
            <v>0.629</v>
          </cell>
          <cell r="N109">
            <v>0.62239999999999995</v>
          </cell>
          <cell r="O109">
            <v>2348.09</v>
          </cell>
          <cell r="P109">
            <v>313.51</v>
          </cell>
          <cell r="Q109">
            <v>3872.5</v>
          </cell>
        </row>
        <row r="110">
          <cell r="F110">
            <v>45294</v>
          </cell>
          <cell r="G110">
            <v>44943.7</v>
          </cell>
          <cell r="H110">
            <v>2.563445270443476E-4</v>
          </cell>
          <cell r="I110">
            <v>1.0943000000000001</v>
          </cell>
          <cell r="J110">
            <v>0.26997840172786175</v>
          </cell>
          <cell r="K110">
            <v>5.8730251952780872E-2</v>
          </cell>
          <cell r="L110">
            <v>1.6839999999999999</v>
          </cell>
          <cell r="M110">
            <v>0.62450000000000006</v>
          </cell>
          <cell r="N110">
            <v>0.60470000000000002</v>
          </cell>
          <cell r="O110">
            <v>2355.6999999999998</v>
          </cell>
          <cell r="P110">
            <v>312.19</v>
          </cell>
          <cell r="Q110">
            <v>3901</v>
          </cell>
        </row>
        <row r="111">
          <cell r="F111">
            <v>45295</v>
          </cell>
          <cell r="G111">
            <v>42836.1</v>
          </cell>
          <cell r="H111">
            <v>2.5512612159821207E-4</v>
          </cell>
          <cell r="I111">
            <v>1.0921000000000001</v>
          </cell>
          <cell r="J111">
            <v>0.26990553306342779</v>
          </cell>
          <cell r="K111">
            <v>5.8771672054069933E-2</v>
          </cell>
          <cell r="L111">
            <v>1.5</v>
          </cell>
          <cell r="M111">
            <v>0.58140000000000003</v>
          </cell>
          <cell r="N111">
            <v>0.55759999999999998</v>
          </cell>
          <cell r="O111">
            <v>2208.4</v>
          </cell>
          <cell r="P111">
            <v>315.82</v>
          </cell>
          <cell r="Q111">
            <v>3919.63</v>
          </cell>
        </row>
        <row r="112">
          <cell r="F112">
            <v>45296</v>
          </cell>
          <cell r="G112">
            <v>44163</v>
          </cell>
          <cell r="H112">
            <v>2.5396825396825396E-4</v>
          </cell>
          <cell r="I112">
            <v>1.0947</v>
          </cell>
          <cell r="J112">
            <v>0.26990553306342779</v>
          </cell>
          <cell r="K112">
            <v>5.8783763924404077E-2</v>
          </cell>
          <cell r="L112">
            <v>1.5229999999999999</v>
          </cell>
          <cell r="M112">
            <v>0.58730000000000004</v>
          </cell>
          <cell r="N112">
            <v>0.57069999999999999</v>
          </cell>
          <cell r="O112">
            <v>2267.9899999999998</v>
          </cell>
          <cell r="P112">
            <v>323.60000000000002</v>
          </cell>
          <cell r="Q112">
            <v>3937.5</v>
          </cell>
        </row>
        <row r="113">
          <cell r="F113">
            <v>45299</v>
          </cell>
          <cell r="G113">
            <v>43934.2</v>
          </cell>
          <cell r="H113">
            <v>2.5789014911208421E-4</v>
          </cell>
          <cell r="I113">
            <v>1.0946</v>
          </cell>
          <cell r="J113">
            <v>0.27044569450454348</v>
          </cell>
          <cell r="K113">
            <v>5.9224163458691144E-2</v>
          </cell>
          <cell r="L113">
            <v>1.3340000000000001</v>
          </cell>
          <cell r="M113">
            <v>0.55130000000000001</v>
          </cell>
          <cell r="N113">
            <v>0.49419999999999997</v>
          </cell>
          <cell r="O113">
            <v>2221</v>
          </cell>
          <cell r="P113">
            <v>302.3</v>
          </cell>
          <cell r="Q113">
            <v>3877.62</v>
          </cell>
        </row>
        <row r="114">
          <cell r="F114">
            <v>45300</v>
          </cell>
          <cell r="G114">
            <v>46959.199999999997</v>
          </cell>
          <cell r="H114">
            <v>2.5759652141657481E-4</v>
          </cell>
          <cell r="I114">
            <v>1.0952</v>
          </cell>
          <cell r="J114">
            <v>0.27054081108135164</v>
          </cell>
          <cell r="K114">
            <v>5.9403587976713794E-2</v>
          </cell>
          <cell r="L114">
            <v>1.427</v>
          </cell>
          <cell r="M114">
            <v>0.57750000000000001</v>
          </cell>
          <cell r="N114">
            <v>0.54079999999999995</v>
          </cell>
          <cell r="O114">
            <v>2331.54</v>
          </cell>
          <cell r="P114">
            <v>303.60000000000002</v>
          </cell>
          <cell r="Q114">
            <v>3882.04</v>
          </cell>
        </row>
        <row r="115">
          <cell r="F115">
            <v>45301</v>
          </cell>
          <cell r="G115">
            <v>46112</v>
          </cell>
          <cell r="H115">
            <v>2.5380839496647192E-4</v>
          </cell>
          <cell r="I115">
            <v>1.0931</v>
          </cell>
          <cell r="J115">
            <v>0.26970170990884079</v>
          </cell>
          <cell r="K115">
            <v>5.8963307133970522E-2</v>
          </cell>
          <cell r="L115">
            <v>1.369</v>
          </cell>
          <cell r="M115">
            <v>0.56699999999999995</v>
          </cell>
          <cell r="N115">
            <v>0.51200000000000001</v>
          </cell>
          <cell r="O115">
            <v>2344.8200000000002</v>
          </cell>
          <cell r="P115">
            <v>301.10000000000002</v>
          </cell>
          <cell r="Q115">
            <v>3939.98</v>
          </cell>
        </row>
        <row r="116">
          <cell r="F116">
            <v>45302</v>
          </cell>
          <cell r="G116">
            <v>46629.3</v>
          </cell>
          <cell r="H116">
            <v>2.5420454314359505E-4</v>
          </cell>
          <cell r="I116">
            <v>1.0972999999999999</v>
          </cell>
          <cell r="J116">
            <v>0.27044569450454348</v>
          </cell>
          <cell r="K116">
            <v>5.8911203143501803E-2</v>
          </cell>
          <cell r="L116">
            <v>1.5009999999999999</v>
          </cell>
          <cell r="M116">
            <v>0.60149999999999992</v>
          </cell>
          <cell r="N116">
            <v>0.56710000000000005</v>
          </cell>
          <cell r="O116">
            <v>2585.3200000000002</v>
          </cell>
          <cell r="P116">
            <v>305.39999999999998</v>
          </cell>
          <cell r="Q116">
            <v>3933.84</v>
          </cell>
        </row>
        <row r="117">
          <cell r="F117">
            <v>45303</v>
          </cell>
          <cell r="G117">
            <v>46348.1</v>
          </cell>
          <cell r="H117">
            <v>2.5467714578229181E-4</v>
          </cell>
          <cell r="I117">
            <v>1.0973999999999999</v>
          </cell>
          <cell r="J117">
            <v>0.27021184608733245</v>
          </cell>
          <cell r="K117">
            <v>5.9113882895397984E-2</v>
          </cell>
          <cell r="L117">
            <v>1.571</v>
          </cell>
          <cell r="M117">
            <v>0.60189999999999999</v>
          </cell>
          <cell r="N117">
            <v>0.58209999999999995</v>
          </cell>
          <cell r="O117">
            <v>2620.13</v>
          </cell>
          <cell r="P117">
            <v>308.3</v>
          </cell>
          <cell r="Q117">
            <v>3926.54</v>
          </cell>
        </row>
        <row r="118">
          <cell r="F118">
            <v>45306</v>
          </cell>
          <cell r="G118">
            <v>41747.599999999999</v>
          </cell>
          <cell r="H118">
            <v>2.5538413604823696E-4</v>
          </cell>
          <cell r="I118">
            <v>1.0954999999999999</v>
          </cell>
          <cell r="J118">
            <v>0.27062867040134231</v>
          </cell>
          <cell r="K118">
            <v>5.9280336712312524E-2</v>
          </cell>
          <cell r="L118">
            <v>1.526</v>
          </cell>
          <cell r="M118">
            <v>0.57740000000000002</v>
          </cell>
          <cell r="N118">
            <v>0.52539999999999998</v>
          </cell>
          <cell r="O118">
            <v>2474.5300000000002</v>
          </cell>
          <cell r="P118">
            <v>299.41000000000003</v>
          </cell>
          <cell r="Q118">
            <v>3915.67</v>
          </cell>
        </row>
        <row r="119">
          <cell r="F119">
            <v>45307</v>
          </cell>
          <cell r="G119">
            <v>42515.199999999997</v>
          </cell>
          <cell r="H119">
            <v>2.5374270489723422E-4</v>
          </cell>
          <cell r="I119">
            <v>1.095</v>
          </cell>
          <cell r="J119">
            <v>0.27018994353030179</v>
          </cell>
          <cell r="K119">
            <v>5.9227671167969675E-2</v>
          </cell>
          <cell r="L119">
            <v>1.6040000000000001</v>
          </cell>
          <cell r="M119">
            <v>0.57640000000000002</v>
          </cell>
          <cell r="N119">
            <v>0.5282</v>
          </cell>
          <cell r="O119">
            <v>2512</v>
          </cell>
          <cell r="P119">
            <v>317.58999999999997</v>
          </cell>
          <cell r="Q119">
            <v>3941</v>
          </cell>
        </row>
        <row r="120">
          <cell r="F120">
            <v>45308</v>
          </cell>
          <cell r="G120">
            <v>43139.1</v>
          </cell>
          <cell r="H120">
            <v>2.5287646984448094E-4</v>
          </cell>
          <cell r="I120">
            <v>1.0873999999999999</v>
          </cell>
          <cell r="J120">
            <v>0.26870885395673788</v>
          </cell>
          <cell r="K120">
            <v>5.8088875980249782E-2</v>
          </cell>
          <cell r="L120">
            <v>1.6439999999999999</v>
          </cell>
          <cell r="M120">
            <v>0.57610000000000006</v>
          </cell>
          <cell r="N120">
            <v>0.53610000000000002</v>
          </cell>
          <cell r="O120">
            <v>2588.4899999999998</v>
          </cell>
          <cell r="P120">
            <v>315.11</v>
          </cell>
          <cell r="Q120">
            <v>3954.5</v>
          </cell>
        </row>
        <row r="121">
          <cell r="F121">
            <v>45309</v>
          </cell>
          <cell r="G121">
            <v>42763.5</v>
          </cell>
          <cell r="H121">
            <v>2.5224816174152133E-4</v>
          </cell>
          <cell r="I121">
            <v>1.0882000000000001</v>
          </cell>
          <cell r="J121">
            <v>0.26715110066253472</v>
          </cell>
          <cell r="K121">
            <v>5.8156440825821457E-2</v>
          </cell>
          <cell r="L121">
            <v>1.74</v>
          </cell>
          <cell r="M121">
            <v>0.56850000000000001</v>
          </cell>
          <cell r="N121">
            <v>0.52810000000000001</v>
          </cell>
          <cell r="O121">
            <v>2530.62</v>
          </cell>
          <cell r="P121">
            <v>309.39</v>
          </cell>
          <cell r="Q121">
            <v>3964.35</v>
          </cell>
        </row>
        <row r="122">
          <cell r="F122">
            <v>45310</v>
          </cell>
          <cell r="G122">
            <v>41293.800000000003</v>
          </cell>
          <cell r="H122">
            <v>2.5518211071331055E-4</v>
          </cell>
          <cell r="I122">
            <v>1.0875999999999999</v>
          </cell>
          <cell r="J122">
            <v>0.26727248429774159</v>
          </cell>
          <cell r="K122">
            <v>5.8278454455387846E-2</v>
          </cell>
          <cell r="L122">
            <v>1.5</v>
          </cell>
          <cell r="M122">
            <v>0.55190000000000006</v>
          </cell>
          <cell r="N122">
            <v>0.50209999999999999</v>
          </cell>
          <cell r="O122">
            <v>2469.2199999999998</v>
          </cell>
          <cell r="P122">
            <v>312.91000000000003</v>
          </cell>
          <cell r="Q122">
            <v>3918.77</v>
          </cell>
        </row>
        <row r="123">
          <cell r="F123">
            <v>45313</v>
          </cell>
          <cell r="G123">
            <v>41581.699999999997</v>
          </cell>
          <cell r="H123">
            <v>2.556884283088E-4</v>
          </cell>
          <cell r="I123">
            <v>1.0891</v>
          </cell>
          <cell r="J123">
            <v>0.26727248429774159</v>
          </cell>
          <cell r="K123">
            <v>5.841394457684939E-2</v>
          </cell>
          <cell r="L123">
            <v>1.722</v>
          </cell>
          <cell r="M123">
            <v>0.54720000000000002</v>
          </cell>
          <cell r="N123">
            <v>0.504</v>
          </cell>
          <cell r="O123">
            <v>2458.11</v>
          </cell>
          <cell r="P123">
            <v>318.58999999999997</v>
          </cell>
          <cell r="Q123">
            <v>3911.01</v>
          </cell>
        </row>
        <row r="124">
          <cell r="F124">
            <v>45314</v>
          </cell>
          <cell r="G124">
            <v>39555</v>
          </cell>
          <cell r="H124">
            <v>2.5629919342643826E-4</v>
          </cell>
          <cell r="I124">
            <v>1.0883</v>
          </cell>
          <cell r="J124">
            <v>0.26740112843276198</v>
          </cell>
          <cell r="K124">
            <v>5.8200442323361662E-2</v>
          </cell>
          <cell r="L124">
            <v>1.526</v>
          </cell>
          <cell r="M124">
            <v>0.52750000000000008</v>
          </cell>
          <cell r="N124">
            <v>0.47860000000000003</v>
          </cell>
          <cell r="O124">
            <v>2314.11</v>
          </cell>
          <cell r="P124">
            <v>306</v>
          </cell>
          <cell r="Q124">
            <v>3901.69</v>
          </cell>
        </row>
        <row r="125">
          <cell r="F125">
            <v>45315</v>
          </cell>
          <cell r="G125">
            <v>39891.300000000003</v>
          </cell>
          <cell r="H125">
            <v>2.5267136803858799E-4</v>
          </cell>
          <cell r="I125">
            <v>1.0853999999999999</v>
          </cell>
          <cell r="J125">
            <v>0.26540686872976271</v>
          </cell>
          <cell r="K125">
            <v>5.7770075101097634E-2</v>
          </cell>
          <cell r="L125">
            <v>1.454</v>
          </cell>
          <cell r="M125">
            <v>0.51760000000000006</v>
          </cell>
          <cell r="N125">
            <v>0.47689999999999999</v>
          </cell>
          <cell r="O125">
            <v>2240.6799999999998</v>
          </cell>
          <cell r="P125">
            <v>298.8</v>
          </cell>
          <cell r="Q125">
            <v>3957.71</v>
          </cell>
        </row>
        <row r="126">
          <cell r="F126">
            <v>45316</v>
          </cell>
          <cell r="G126">
            <v>40085.1</v>
          </cell>
          <cell r="H126">
            <v>2.5546373053685702E-4</v>
          </cell>
          <cell r="I126">
            <v>1.0885</v>
          </cell>
          <cell r="J126">
            <v>0.2659857431641664</v>
          </cell>
          <cell r="K126">
            <v>5.8038305281485777E-2</v>
          </cell>
          <cell r="L126">
            <v>1.46</v>
          </cell>
          <cell r="M126">
            <v>0.51800000000000002</v>
          </cell>
          <cell r="N126">
            <v>0.4763</v>
          </cell>
          <cell r="O126">
            <v>2234.1</v>
          </cell>
          <cell r="P126">
            <v>293.10000000000002</v>
          </cell>
          <cell r="Q126">
            <v>3914.45</v>
          </cell>
        </row>
        <row r="127">
          <cell r="F127">
            <v>45317</v>
          </cell>
          <cell r="G127">
            <v>39942</v>
          </cell>
          <cell r="H127">
            <v>2.5374334875247082E-4</v>
          </cell>
          <cell r="I127">
            <v>1.0843</v>
          </cell>
          <cell r="J127">
            <v>0.26560424966799467</v>
          </cell>
          <cell r="K127">
            <v>5.8120949696318036E-2</v>
          </cell>
          <cell r="L127">
            <v>1.417</v>
          </cell>
          <cell r="M127">
            <v>0.51360000000000006</v>
          </cell>
          <cell r="N127">
            <v>0.46629999999999999</v>
          </cell>
          <cell r="O127">
            <v>2218.0500000000002</v>
          </cell>
          <cell r="P127">
            <v>291.8</v>
          </cell>
          <cell r="Q127">
            <v>3940.99</v>
          </cell>
        </row>
        <row r="128">
          <cell r="F128">
            <v>45320</v>
          </cell>
          <cell r="G128">
            <v>42031.4</v>
          </cell>
          <cell r="H128">
            <v>2.5555970130182112E-4</v>
          </cell>
          <cell r="I128">
            <v>1.0849</v>
          </cell>
          <cell r="J128">
            <v>0.26362965306337655</v>
          </cell>
          <cell r="K128">
            <v>5.8278454455387846E-2</v>
          </cell>
          <cell r="L128">
            <v>1.43</v>
          </cell>
          <cell r="M128">
            <v>0.52380000000000004</v>
          </cell>
          <cell r="N128">
            <v>0.4889</v>
          </cell>
          <cell r="O128">
            <v>2255.2199999999998</v>
          </cell>
          <cell r="P128">
            <v>305.3</v>
          </cell>
          <cell r="Q128">
            <v>3912.98</v>
          </cell>
        </row>
        <row r="129">
          <cell r="F129">
            <v>45321</v>
          </cell>
          <cell r="G129">
            <v>43303.3</v>
          </cell>
          <cell r="H129">
            <v>2.5455137865026679E-4</v>
          </cell>
          <cell r="I129">
            <v>1.0832999999999999</v>
          </cell>
          <cell r="J129">
            <v>0.2624534145189229</v>
          </cell>
          <cell r="K129">
            <v>5.8048412375921517E-2</v>
          </cell>
          <cell r="L129">
            <v>1.4790000000000001</v>
          </cell>
          <cell r="M129">
            <v>0.53510000000000002</v>
          </cell>
          <cell r="N129">
            <v>0.52600000000000002</v>
          </cell>
          <cell r="O129">
            <v>2317.6</v>
          </cell>
          <cell r="P129">
            <v>310.7</v>
          </cell>
          <cell r="Q129">
            <v>3928.48</v>
          </cell>
        </row>
        <row r="130">
          <cell r="F130">
            <v>45322</v>
          </cell>
          <cell r="G130">
            <v>42946.2</v>
          </cell>
          <cell r="H130">
            <v>2.5536131071853566E-4</v>
          </cell>
          <cell r="I130">
            <v>1.0844</v>
          </cell>
          <cell r="J130">
            <v>0.26212319790301442</v>
          </cell>
          <cell r="K130">
            <v>5.8271662490530847E-2</v>
          </cell>
          <cell r="L130">
            <v>1.526</v>
          </cell>
          <cell r="M130">
            <v>0.51059999999999994</v>
          </cell>
          <cell r="N130">
            <v>0.51390000000000002</v>
          </cell>
          <cell r="O130">
            <v>2342.8200000000002</v>
          </cell>
          <cell r="P130">
            <v>307.79000000000002</v>
          </cell>
          <cell r="Q130">
            <v>3916.02</v>
          </cell>
        </row>
        <row r="131">
          <cell r="F131">
            <v>45323</v>
          </cell>
          <cell r="G131">
            <v>42580.1</v>
          </cell>
          <cell r="H131">
            <v>2.5542457950728599E-4</v>
          </cell>
          <cell r="I131">
            <v>1.0813999999999999</v>
          </cell>
          <cell r="J131">
            <v>0.26288117770767616</v>
          </cell>
          <cell r="K131">
            <v>5.8075381845635633E-2</v>
          </cell>
          <cell r="L131">
            <v>1.4319999999999999</v>
          </cell>
          <cell r="M131">
            <v>0.50330000000000008</v>
          </cell>
          <cell r="N131">
            <v>0.49709999999999999</v>
          </cell>
          <cell r="O131">
            <v>2283.9499999999998</v>
          </cell>
          <cell r="P131">
            <v>300.5</v>
          </cell>
          <cell r="Q131">
            <v>3915.05</v>
          </cell>
        </row>
        <row r="132">
          <cell r="F132">
            <v>45324</v>
          </cell>
          <cell r="G132">
            <v>43083.7</v>
          </cell>
          <cell r="H132">
            <v>2.5722083180072585E-4</v>
          </cell>
          <cell r="I132">
            <v>1.0872999999999999</v>
          </cell>
          <cell r="J132">
            <v>0.26271542664985287</v>
          </cell>
          <cell r="K132">
            <v>5.8554865909357066E-2</v>
          </cell>
          <cell r="L132">
            <v>1.4430000000000001</v>
          </cell>
          <cell r="M132">
            <v>0.50570000000000004</v>
          </cell>
          <cell r="N132">
            <v>0.50819999999999999</v>
          </cell>
          <cell r="O132">
            <v>2304.56</v>
          </cell>
          <cell r="P132">
            <v>300.2</v>
          </cell>
          <cell r="Q132">
            <v>3887.71</v>
          </cell>
        </row>
        <row r="133">
          <cell r="F133">
            <v>45327</v>
          </cell>
          <cell r="G133">
            <v>42581.4</v>
          </cell>
          <cell r="H133">
            <v>2.5406504065040653E-4</v>
          </cell>
          <cell r="I133">
            <v>1.0784</v>
          </cell>
          <cell r="J133">
            <v>0.26102845210127906</v>
          </cell>
          <cell r="K133">
            <v>5.828864537188156E-2</v>
          </cell>
          <cell r="L133">
            <v>1.371</v>
          </cell>
          <cell r="M133">
            <v>0.50309999999999999</v>
          </cell>
          <cell r="N133">
            <v>0.49309999999999998</v>
          </cell>
          <cell r="O133">
            <v>2289.27</v>
          </cell>
          <cell r="P133">
            <v>304.60000000000002</v>
          </cell>
          <cell r="Q133">
            <v>3936</v>
          </cell>
        </row>
        <row r="134">
          <cell r="F134">
            <v>45328</v>
          </cell>
          <cell r="G134">
            <v>42697.599999999999</v>
          </cell>
          <cell r="H134">
            <v>2.5209745079057762E-4</v>
          </cell>
          <cell r="I134">
            <v>1.0743</v>
          </cell>
          <cell r="J134">
            <v>0.25891308287807785</v>
          </cell>
          <cell r="K134">
            <v>5.8413262147037869E-2</v>
          </cell>
          <cell r="L134">
            <v>1.353</v>
          </cell>
          <cell r="M134">
            <v>0.50679999999999992</v>
          </cell>
          <cell r="N134">
            <v>0.49430000000000002</v>
          </cell>
          <cell r="O134">
            <v>2301.84</v>
          </cell>
          <cell r="P134">
            <v>301.2</v>
          </cell>
          <cell r="Q134">
            <v>3966.72</v>
          </cell>
        </row>
        <row r="135">
          <cell r="F135">
            <v>45329</v>
          </cell>
          <cell r="G135">
            <v>43088.4</v>
          </cell>
          <cell r="H135">
            <v>2.5280103547304131E-4</v>
          </cell>
          <cell r="I135">
            <v>1.0754999999999999</v>
          </cell>
          <cell r="J135">
            <v>0.25871882438166199</v>
          </cell>
          <cell r="K135">
            <v>5.8695779773434292E-2</v>
          </cell>
          <cell r="L135">
            <v>1.353</v>
          </cell>
          <cell r="M135">
            <v>0.50509999999999999</v>
          </cell>
          <cell r="N135">
            <v>0.4985</v>
          </cell>
          <cell r="O135">
            <v>2372.66</v>
          </cell>
          <cell r="P135">
            <v>302.8</v>
          </cell>
          <cell r="Q135">
            <v>3955.68</v>
          </cell>
        </row>
        <row r="136">
          <cell r="F136">
            <v>45330</v>
          </cell>
          <cell r="G136">
            <v>44346.2</v>
          </cell>
          <cell r="H136">
            <v>2.5275375212945034E-4</v>
          </cell>
          <cell r="I136">
            <v>1.0771999999999999</v>
          </cell>
          <cell r="J136">
            <v>0.26025400791172182</v>
          </cell>
          <cell r="K136">
            <v>5.8661348037777908E-2</v>
          </cell>
          <cell r="L136">
            <v>1.4159999999999999</v>
          </cell>
          <cell r="M136">
            <v>0.51369999999999993</v>
          </cell>
          <cell r="N136">
            <v>0.50219999999999998</v>
          </cell>
          <cell r="O136">
            <v>2425.67</v>
          </cell>
          <cell r="P136">
            <v>307.41000000000003</v>
          </cell>
          <cell r="Q136">
            <v>3956.42</v>
          </cell>
        </row>
        <row r="137">
          <cell r="F137">
            <v>45331</v>
          </cell>
          <cell r="G137">
            <v>45293.3</v>
          </cell>
          <cell r="H137">
            <v>2.5324533901953535E-4</v>
          </cell>
          <cell r="I137">
            <v>1.0779000000000001</v>
          </cell>
          <cell r="J137">
            <v>0.25902038490429197</v>
          </cell>
          <cell r="K137">
            <v>5.8322300698117939E-2</v>
          </cell>
          <cell r="L137">
            <v>1.409</v>
          </cell>
          <cell r="M137">
            <v>0.51470000000000005</v>
          </cell>
          <cell r="N137">
            <v>0.53080000000000005</v>
          </cell>
          <cell r="O137">
            <v>2420.81</v>
          </cell>
          <cell r="P137">
            <v>318.89</v>
          </cell>
          <cell r="Q137">
            <v>3948.74</v>
          </cell>
        </row>
        <row r="138">
          <cell r="F138">
            <v>45334</v>
          </cell>
          <cell r="G138">
            <v>48280.2</v>
          </cell>
          <cell r="H138">
            <v>2.5498885698694966E-4</v>
          </cell>
          <cell r="I138">
            <v>1.0781000000000001</v>
          </cell>
          <cell r="J138">
            <v>0.2588594651963449</v>
          </cell>
          <cell r="K138">
            <v>5.8443645714619685E-2</v>
          </cell>
          <cell r="L138">
            <v>1.4670000000000001</v>
          </cell>
          <cell r="M138">
            <v>0.5262</v>
          </cell>
          <cell r="N138">
            <v>0.54159999999999997</v>
          </cell>
          <cell r="O138">
            <v>2507.3000000000002</v>
          </cell>
          <cell r="P138">
            <v>320.7</v>
          </cell>
          <cell r="Q138">
            <v>3921.74</v>
          </cell>
        </row>
        <row r="139">
          <cell r="F139">
            <v>45335</v>
          </cell>
          <cell r="G139">
            <v>49941</v>
          </cell>
          <cell r="H139">
            <v>2.5544806868487671E-4</v>
          </cell>
          <cell r="I139">
            <v>1.0771999999999999</v>
          </cell>
          <cell r="J139">
            <v>0.25857165020427159</v>
          </cell>
          <cell r="K139">
            <v>5.8582308142940832E-2</v>
          </cell>
          <cell r="L139">
            <v>1.49</v>
          </cell>
          <cell r="M139">
            <v>0.53159999999999996</v>
          </cell>
          <cell r="N139">
            <v>0.55940000000000001</v>
          </cell>
          <cell r="O139">
            <v>2661.81</v>
          </cell>
          <cell r="P139">
            <v>327.9</v>
          </cell>
          <cell r="Q139">
            <v>3914.69</v>
          </cell>
        </row>
        <row r="140">
          <cell r="F140">
            <v>45336</v>
          </cell>
          <cell r="G140">
            <v>49708.6</v>
          </cell>
          <cell r="H140">
            <v>2.5476863186696999E-4</v>
          </cell>
          <cell r="I140">
            <v>1.071</v>
          </cell>
          <cell r="J140">
            <v>0.25811780496618658</v>
          </cell>
          <cell r="K140">
            <v>5.8141225035611498E-2</v>
          </cell>
          <cell r="L140">
            <v>1.5309999999999999</v>
          </cell>
          <cell r="M140">
            <v>0.52469999999999994</v>
          </cell>
          <cell r="N140">
            <v>0.54469999999999996</v>
          </cell>
          <cell r="O140">
            <v>2640</v>
          </cell>
          <cell r="P140">
            <v>324.7</v>
          </cell>
          <cell r="Q140">
            <v>3925.13</v>
          </cell>
        </row>
        <row r="141">
          <cell r="F141">
            <v>45337</v>
          </cell>
          <cell r="G141">
            <v>51805.2</v>
          </cell>
          <cell r="H141">
            <v>2.5536717969933072E-4</v>
          </cell>
          <cell r="I141">
            <v>1.0727</v>
          </cell>
          <cell r="J141">
            <v>0.25833118057349524</v>
          </cell>
          <cell r="K141">
            <v>5.8515462711021385E-2</v>
          </cell>
          <cell r="L141">
            <v>1.605</v>
          </cell>
          <cell r="M141">
            <v>0.53820000000000001</v>
          </cell>
          <cell r="N141">
            <v>0.57740000000000002</v>
          </cell>
          <cell r="O141">
            <v>2774.51</v>
          </cell>
          <cell r="P141">
            <v>333.8</v>
          </cell>
          <cell r="Q141">
            <v>3915.93</v>
          </cell>
        </row>
        <row r="142">
          <cell r="F142">
            <v>45338</v>
          </cell>
          <cell r="G142">
            <v>51901.4</v>
          </cell>
          <cell r="H142">
            <v>2.5579241933586054E-4</v>
          </cell>
          <cell r="I142">
            <v>1.077</v>
          </cell>
          <cell r="J142">
            <v>0.25997660210581047</v>
          </cell>
          <cell r="K142">
            <v>5.8669607969679551E-2</v>
          </cell>
          <cell r="L142">
            <v>1.663</v>
          </cell>
          <cell r="M142">
            <v>0.56230000000000002</v>
          </cell>
          <cell r="N142">
            <v>0.60909999999999997</v>
          </cell>
          <cell r="O142">
            <v>2823.25</v>
          </cell>
          <cell r="P142">
            <v>354.2</v>
          </cell>
          <cell r="Q142">
            <v>3909.42</v>
          </cell>
        </row>
        <row r="143">
          <cell r="F143">
            <v>45341</v>
          </cell>
          <cell r="G143">
            <v>52119.6</v>
          </cell>
          <cell r="H143">
            <v>2.5581990278843696E-4</v>
          </cell>
          <cell r="I143">
            <v>1.0775999999999999</v>
          </cell>
          <cell r="J143">
            <v>0.26182808368025551</v>
          </cell>
          <cell r="K143">
            <v>5.8602906704172529E-2</v>
          </cell>
          <cell r="L143">
            <v>1.734</v>
          </cell>
          <cell r="M143">
            <v>0.55709999999999993</v>
          </cell>
          <cell r="N143">
            <v>0.61970000000000003</v>
          </cell>
          <cell r="O143">
            <v>2882.01</v>
          </cell>
          <cell r="P143">
            <v>349.6</v>
          </cell>
          <cell r="Q143">
            <v>3909</v>
          </cell>
        </row>
        <row r="144">
          <cell r="F144">
            <v>45342</v>
          </cell>
          <cell r="G144">
            <v>51783.1</v>
          </cell>
          <cell r="H144">
            <v>2.5499796001631988E-4</v>
          </cell>
          <cell r="I144">
            <v>1.0779000000000001</v>
          </cell>
          <cell r="J144">
            <v>0.26339356266132852</v>
          </cell>
          <cell r="K144">
            <v>5.8668231152830735E-2</v>
          </cell>
          <cell r="L144">
            <v>1.7390000000000001</v>
          </cell>
          <cell r="M144">
            <v>0.56259999999999999</v>
          </cell>
          <cell r="N144">
            <v>0.63119999999999998</v>
          </cell>
          <cell r="O144">
            <v>2944.98</v>
          </cell>
          <cell r="P144">
            <v>351.7</v>
          </cell>
          <cell r="Q144">
            <v>3921.6</v>
          </cell>
        </row>
        <row r="145">
          <cell r="F145">
            <v>45343</v>
          </cell>
          <cell r="G145">
            <v>52263.5</v>
          </cell>
          <cell r="H145">
            <v>2.5488941622677002E-4</v>
          </cell>
          <cell r="I145">
            <v>1.0807</v>
          </cell>
          <cell r="J145">
            <v>0.26441036488630354</v>
          </cell>
          <cell r="K145">
            <v>5.8597755705956461E-2</v>
          </cell>
          <cell r="L145">
            <v>1.637</v>
          </cell>
          <cell r="M145">
            <v>0.56240000000000001</v>
          </cell>
          <cell r="N145">
            <v>0.62170000000000003</v>
          </cell>
          <cell r="O145">
            <v>3015.73</v>
          </cell>
          <cell r="P145">
            <v>354.51</v>
          </cell>
          <cell r="Q145">
            <v>3923.27</v>
          </cell>
        </row>
        <row r="146">
          <cell r="F146">
            <v>45344</v>
          </cell>
          <cell r="G146">
            <v>51850.2</v>
          </cell>
          <cell r="H146">
            <v>2.5476408845409153E-4</v>
          </cell>
          <cell r="I146">
            <v>1.0815999999999999</v>
          </cell>
          <cell r="J146">
            <v>0.26328260755094518</v>
          </cell>
          <cell r="K146">
            <v>5.8674771608451519E-2</v>
          </cell>
          <cell r="L146">
            <v>1.603</v>
          </cell>
          <cell r="M146">
            <v>0.54869999999999997</v>
          </cell>
          <cell r="N146">
            <v>0.59889999999999999</v>
          </cell>
          <cell r="O146">
            <v>2968.58</v>
          </cell>
          <cell r="P146">
            <v>379.19</v>
          </cell>
          <cell r="Q146">
            <v>3925.2</v>
          </cell>
        </row>
        <row r="147">
          <cell r="F147">
            <v>45345</v>
          </cell>
          <cell r="G147">
            <v>51320.6</v>
          </cell>
          <cell r="H147">
            <v>2.5454165956071198E-4</v>
          </cell>
          <cell r="I147">
            <v>1.0824</v>
          </cell>
          <cell r="J147">
            <v>0.264026402640264</v>
          </cell>
          <cell r="K147">
            <v>5.8380524257107824E-2</v>
          </cell>
          <cell r="L147">
            <v>1.6659999999999999</v>
          </cell>
          <cell r="M147">
            <v>0.54120000000000001</v>
          </cell>
          <cell r="N147">
            <v>0.58579999999999999</v>
          </cell>
          <cell r="O147">
            <v>2971.99</v>
          </cell>
          <cell r="P147">
            <v>382.69</v>
          </cell>
          <cell r="Q147">
            <v>3928.63</v>
          </cell>
        </row>
        <row r="148">
          <cell r="F148">
            <v>45348</v>
          </cell>
          <cell r="G148">
            <v>51722.7</v>
          </cell>
          <cell r="H148">
            <v>2.522933465198656E-4</v>
          </cell>
          <cell r="I148">
            <v>1.0826</v>
          </cell>
          <cell r="J148">
            <v>0.26343519494204426</v>
          </cell>
          <cell r="K148">
            <v>5.8453894490720436E-2</v>
          </cell>
          <cell r="L148">
            <v>1.7110000000000001</v>
          </cell>
          <cell r="M148">
            <v>0.54249999999999998</v>
          </cell>
          <cell r="N148">
            <v>0.59140000000000004</v>
          </cell>
          <cell r="O148">
            <v>3114.35</v>
          </cell>
          <cell r="P148">
            <v>388.5</v>
          </cell>
          <cell r="Q148">
            <v>3963.64</v>
          </cell>
        </row>
        <row r="149">
          <cell r="F149">
            <v>45349</v>
          </cell>
          <cell r="G149">
            <v>54491.1</v>
          </cell>
          <cell r="H149">
            <v>2.5259414183666251E-4</v>
          </cell>
          <cell r="I149">
            <v>1.085</v>
          </cell>
          <cell r="J149">
            <v>0.2632964718272775</v>
          </cell>
          <cell r="K149">
            <v>5.8456969824512178E-2</v>
          </cell>
          <cell r="L149">
            <v>1.8160000000000001</v>
          </cell>
          <cell r="M149">
            <v>0.55059999999999998</v>
          </cell>
          <cell r="N149">
            <v>0.61939999999999995</v>
          </cell>
          <cell r="O149">
            <v>3177.19</v>
          </cell>
          <cell r="P149">
            <v>401.6</v>
          </cell>
          <cell r="Q149">
            <v>3958.92</v>
          </cell>
        </row>
        <row r="150">
          <cell r="F150">
            <v>45350</v>
          </cell>
          <cell r="G150">
            <v>57048.7</v>
          </cell>
          <cell r="H150">
            <v>2.5429633660697482E-4</v>
          </cell>
          <cell r="I150">
            <v>1.0844</v>
          </cell>
          <cell r="J150">
            <v>0.26405428956193394</v>
          </cell>
          <cell r="K150">
            <v>5.8623519756126161E-2</v>
          </cell>
          <cell r="L150">
            <v>1.8680000000000001</v>
          </cell>
          <cell r="M150">
            <v>0.58589999999999998</v>
          </cell>
          <cell r="N150">
            <v>0.62390000000000001</v>
          </cell>
          <cell r="O150">
            <v>3242.54</v>
          </cell>
          <cell r="P150">
            <v>394.6</v>
          </cell>
          <cell r="Q150">
            <v>3932.42</v>
          </cell>
        </row>
        <row r="151">
          <cell r="F151">
            <v>45351</v>
          </cell>
          <cell r="G151">
            <v>62467.1</v>
          </cell>
          <cell r="H151">
            <v>2.547809648045575E-4</v>
          </cell>
          <cell r="I151">
            <v>1.0835999999999999</v>
          </cell>
          <cell r="J151">
            <v>0.26358101162392261</v>
          </cell>
          <cell r="K151">
            <v>5.8501769678532781E-2</v>
          </cell>
          <cell r="L151">
            <v>1.956</v>
          </cell>
          <cell r="M151">
            <v>0.57469999999999999</v>
          </cell>
          <cell r="N151">
            <v>0.62919999999999998</v>
          </cell>
          <cell r="O151">
            <v>3383.2</v>
          </cell>
          <cell r="P151">
            <v>414.62</v>
          </cell>
          <cell r="Q151">
            <v>3924.94</v>
          </cell>
        </row>
        <row r="152">
          <cell r="F152">
            <v>45352</v>
          </cell>
          <cell r="G152">
            <v>61157.3</v>
          </cell>
          <cell r="H152">
            <v>2.5472774698402347E-4</v>
          </cell>
          <cell r="I152">
            <v>1.0804</v>
          </cell>
          <cell r="J152">
            <v>0.26434047052603754</v>
          </cell>
          <cell r="K152">
            <v>5.8597755705956461E-2</v>
          </cell>
          <cell r="L152">
            <v>1.9410000000000001</v>
          </cell>
          <cell r="M152">
            <v>0.58660000000000001</v>
          </cell>
          <cell r="N152">
            <v>0.65649999999999997</v>
          </cell>
          <cell r="O152">
            <v>3342.62</v>
          </cell>
          <cell r="P152">
            <v>399.1</v>
          </cell>
          <cell r="Q152">
            <v>3925.76</v>
          </cell>
        </row>
        <row r="153">
          <cell r="F153">
            <v>45355</v>
          </cell>
          <cell r="G153">
            <v>63135.8</v>
          </cell>
          <cell r="H153">
            <v>2.5365903152981759E-4</v>
          </cell>
          <cell r="I153">
            <v>1.0842000000000001</v>
          </cell>
          <cell r="J153">
            <v>0.26542800265428002</v>
          </cell>
          <cell r="K153">
            <v>5.8738876325295897E-2</v>
          </cell>
          <cell r="L153">
            <v>2.14</v>
          </cell>
          <cell r="M153">
            <v>0.62649999999999995</v>
          </cell>
          <cell r="N153">
            <v>0.72799999999999998</v>
          </cell>
          <cell r="O153">
            <v>3487.97</v>
          </cell>
          <cell r="P153">
            <v>414.5</v>
          </cell>
          <cell r="Q153">
            <v>3942.3</v>
          </cell>
        </row>
        <row r="154">
          <cell r="F154">
            <v>45356</v>
          </cell>
          <cell r="G154">
            <v>68273.100000000006</v>
          </cell>
          <cell r="H154">
            <v>2.5368155354583391E-4</v>
          </cell>
          <cell r="I154">
            <v>1.0854999999999999</v>
          </cell>
          <cell r="J154">
            <v>0.26525198938992045</v>
          </cell>
          <cell r="K154">
            <v>5.8970956803774142E-2</v>
          </cell>
          <cell r="L154">
            <v>2.1469999999999998</v>
          </cell>
          <cell r="M154">
            <v>0.64710000000000001</v>
          </cell>
          <cell r="N154">
            <v>0.76870000000000005</v>
          </cell>
          <cell r="O154">
            <v>3626.55</v>
          </cell>
          <cell r="P154">
            <v>418.4</v>
          </cell>
          <cell r="Q154">
            <v>3941.95</v>
          </cell>
        </row>
        <row r="155">
          <cell r="F155">
            <v>45357</v>
          </cell>
          <cell r="G155">
            <v>63794.7</v>
          </cell>
          <cell r="H155">
            <v>2.5389796856235353E-4</v>
          </cell>
          <cell r="I155">
            <v>1.0859000000000001</v>
          </cell>
          <cell r="J155">
            <v>0.26665955574518013</v>
          </cell>
          <cell r="K155">
            <v>5.9004360422235204E-2</v>
          </cell>
          <cell r="L155">
            <v>1.861</v>
          </cell>
          <cell r="M155">
            <v>0.59150000000000003</v>
          </cell>
          <cell r="N155">
            <v>0.69340000000000002</v>
          </cell>
          <cell r="O155">
            <v>3557.2</v>
          </cell>
          <cell r="P155">
            <v>394.29</v>
          </cell>
          <cell r="Q155">
            <v>3938.59</v>
          </cell>
        </row>
        <row r="156">
          <cell r="F156">
            <v>45358</v>
          </cell>
          <cell r="G156">
            <v>66074.600000000006</v>
          </cell>
          <cell r="H156">
            <v>2.5501356672174961E-4</v>
          </cell>
          <cell r="I156">
            <v>1.0896999999999999</v>
          </cell>
          <cell r="J156">
            <v>0.2677734636497523</v>
          </cell>
          <cell r="K156">
            <v>5.9211889747461291E-2</v>
          </cell>
          <cell r="L156">
            <v>2.0259999999999998</v>
          </cell>
          <cell r="M156">
            <v>0.61260000000000003</v>
          </cell>
          <cell r="N156">
            <v>0.73599999999999999</v>
          </cell>
          <cell r="O156">
            <v>3820.12</v>
          </cell>
          <cell r="P156">
            <v>429.29</v>
          </cell>
          <cell r="Q156">
            <v>3921.36</v>
          </cell>
        </row>
        <row r="157">
          <cell r="F157">
            <v>45359</v>
          </cell>
          <cell r="G157">
            <v>66854.399999999994</v>
          </cell>
          <cell r="H157">
            <v>2.5539457184377002E-4</v>
          </cell>
          <cell r="I157">
            <v>1.0948</v>
          </cell>
          <cell r="J157">
            <v>0.26953451389450417</v>
          </cell>
          <cell r="K157">
            <v>5.9251534614746526E-2</v>
          </cell>
          <cell r="L157">
            <v>2.13</v>
          </cell>
          <cell r="M157">
            <v>0.62719999999999998</v>
          </cell>
          <cell r="N157">
            <v>0.74299999999999999</v>
          </cell>
          <cell r="O157">
            <v>3868.88</v>
          </cell>
          <cell r="P157">
            <v>474.5</v>
          </cell>
          <cell r="Q157">
            <v>3915.51</v>
          </cell>
        </row>
        <row r="158">
          <cell r="F158">
            <v>45362</v>
          </cell>
          <cell r="G158">
            <v>68964.7</v>
          </cell>
          <cell r="H158">
            <v>2.5617313204956437E-4</v>
          </cell>
          <cell r="I158">
            <v>1.0944</v>
          </cell>
          <cell r="J158">
            <v>0.27114967462039047</v>
          </cell>
          <cell r="K158">
            <v>5.94000594000594E-2</v>
          </cell>
          <cell r="L158">
            <v>2.4279999999999999</v>
          </cell>
          <cell r="M158">
            <v>0.6079</v>
          </cell>
          <cell r="N158">
            <v>0.71609999999999996</v>
          </cell>
          <cell r="O158">
            <v>3878.39</v>
          </cell>
          <cell r="P158">
            <v>529.1</v>
          </cell>
          <cell r="Q158">
            <v>3903.61</v>
          </cell>
        </row>
        <row r="159">
          <cell r="F159">
            <v>45363</v>
          </cell>
          <cell r="G159">
            <v>72099.100000000006</v>
          </cell>
          <cell r="H159">
            <v>2.5546438315570042E-4</v>
          </cell>
          <cell r="I159">
            <v>1.0925</v>
          </cell>
          <cell r="J159">
            <v>0.27095131004958406</v>
          </cell>
          <cell r="K159">
            <v>5.9514953131974413E-2</v>
          </cell>
          <cell r="L159">
            <v>2.347</v>
          </cell>
          <cell r="M159">
            <v>0.72260000000000002</v>
          </cell>
          <cell r="N159">
            <v>0.77580000000000005</v>
          </cell>
          <cell r="O159">
            <v>4065.39</v>
          </cell>
          <cell r="P159">
            <v>522.89</v>
          </cell>
          <cell r="Q159">
            <v>3914.44</v>
          </cell>
        </row>
        <row r="160">
          <cell r="F160">
            <v>45364</v>
          </cell>
          <cell r="G160">
            <v>71461.899999999994</v>
          </cell>
          <cell r="H160">
            <v>2.5513132885152633E-4</v>
          </cell>
          <cell r="I160">
            <v>1.0926</v>
          </cell>
          <cell r="J160">
            <v>0.27105412950966312</v>
          </cell>
          <cell r="K160">
            <v>5.9474247650767219E-2</v>
          </cell>
          <cell r="L160">
            <v>2.2919999999999998</v>
          </cell>
          <cell r="M160">
            <v>0.68830000000000002</v>
          </cell>
          <cell r="N160">
            <v>0.74829999999999997</v>
          </cell>
          <cell r="O160">
            <v>3982.49</v>
          </cell>
          <cell r="P160">
            <v>537.69000000000005</v>
          </cell>
          <cell r="Q160">
            <v>3919.55</v>
          </cell>
        </row>
        <row r="161">
          <cell r="F161">
            <v>45365</v>
          </cell>
          <cell r="G161">
            <v>73066.7</v>
          </cell>
          <cell r="H161">
            <v>2.5632809996795899E-4</v>
          </cell>
          <cell r="I161">
            <v>1.095</v>
          </cell>
          <cell r="J161">
            <v>0.27225701061802343</v>
          </cell>
          <cell r="K161">
            <v>5.998512368932505E-2</v>
          </cell>
          <cell r="L161">
            <v>2.4740000000000002</v>
          </cell>
          <cell r="M161">
            <v>0.68920000000000003</v>
          </cell>
          <cell r="N161">
            <v>0.76400000000000001</v>
          </cell>
          <cell r="O161">
            <v>4005.79</v>
          </cell>
          <cell r="P161">
            <v>630.36</v>
          </cell>
          <cell r="Q161">
            <v>3901.25</v>
          </cell>
        </row>
        <row r="162">
          <cell r="F162">
            <v>45366</v>
          </cell>
          <cell r="G162">
            <v>71387.100000000006</v>
          </cell>
          <cell r="H162">
            <v>2.5687130747495504E-4</v>
          </cell>
          <cell r="I162">
            <v>1.0883</v>
          </cell>
          <cell r="J162">
            <v>0.27076789775804183</v>
          </cell>
          <cell r="K162">
            <v>5.9871276754976797E-2</v>
          </cell>
          <cell r="L162">
            <v>2.3620000000000001</v>
          </cell>
          <cell r="M162">
            <v>0.66949999999999998</v>
          </cell>
          <cell r="N162">
            <v>0.75160000000000005</v>
          </cell>
          <cell r="O162">
            <v>3885.84</v>
          </cell>
          <cell r="P162">
            <v>603.29999999999995</v>
          </cell>
          <cell r="Q162">
            <v>3893</v>
          </cell>
        </row>
        <row r="163">
          <cell r="F163">
            <v>45369</v>
          </cell>
          <cell r="G163">
            <v>68389.7</v>
          </cell>
          <cell r="H163">
            <v>2.575845778961522E-4</v>
          </cell>
          <cell r="I163">
            <v>1.0892999999999999</v>
          </cell>
          <cell r="J163">
            <v>0.27124528711313639</v>
          </cell>
          <cell r="K163">
            <v>5.9892791902494531E-2</v>
          </cell>
          <cell r="L163">
            <v>2.0070000000000001</v>
          </cell>
          <cell r="M163">
            <v>0.61849999999999994</v>
          </cell>
          <cell r="N163">
            <v>0.67910000000000004</v>
          </cell>
          <cell r="O163">
            <v>3640.38</v>
          </cell>
          <cell r="P163">
            <v>571.69000000000005</v>
          </cell>
          <cell r="Q163">
            <v>3882.22</v>
          </cell>
        </row>
        <row r="164">
          <cell r="F164">
            <v>45370</v>
          </cell>
          <cell r="G164">
            <v>67594.100000000006</v>
          </cell>
          <cell r="H164">
            <v>2.5669920756954623E-4</v>
          </cell>
          <cell r="I164">
            <v>1.0872999999999999</v>
          </cell>
          <cell r="J164">
            <v>0.27037988373665001</v>
          </cell>
          <cell r="K164">
            <v>5.9415235254623992E-2</v>
          </cell>
          <cell r="L164">
            <v>1.863</v>
          </cell>
          <cell r="M164">
            <v>0.64470000000000005</v>
          </cell>
          <cell r="N164">
            <v>0.65939999999999999</v>
          </cell>
          <cell r="O164">
            <v>3518.66</v>
          </cell>
          <cell r="P164">
            <v>555.49</v>
          </cell>
          <cell r="Q164">
            <v>3895.61</v>
          </cell>
        </row>
        <row r="165">
          <cell r="F165">
            <v>45371</v>
          </cell>
          <cell r="G165">
            <v>62046.8</v>
          </cell>
          <cell r="H165">
            <v>2.5790145585371832E-4</v>
          </cell>
          <cell r="I165">
            <v>1.0864</v>
          </cell>
          <cell r="J165">
            <v>0.27022644976490295</v>
          </cell>
          <cell r="K165">
            <v>5.9484861102849326E-2</v>
          </cell>
          <cell r="L165">
            <v>1.71</v>
          </cell>
          <cell r="M165">
            <v>0.58330000000000004</v>
          </cell>
          <cell r="N165">
            <v>0.58560000000000001</v>
          </cell>
          <cell r="O165">
            <v>3156.74</v>
          </cell>
          <cell r="P165">
            <v>508.06</v>
          </cell>
          <cell r="Q165">
            <v>3877.45</v>
          </cell>
        </row>
        <row r="166">
          <cell r="F166">
            <v>45372</v>
          </cell>
          <cell r="G166">
            <v>67860</v>
          </cell>
          <cell r="H166">
            <v>2.5684821554702251E-4</v>
          </cell>
          <cell r="I166">
            <v>1.0921000000000001</v>
          </cell>
          <cell r="J166">
            <v>0.2708045603487963</v>
          </cell>
          <cell r="K166">
            <v>5.9959227725146898E-2</v>
          </cell>
          <cell r="L166">
            <v>1.895</v>
          </cell>
          <cell r="M166">
            <v>0.61040000000000005</v>
          </cell>
          <cell r="N166">
            <v>0.63939999999999997</v>
          </cell>
          <cell r="O166">
            <v>3517.79</v>
          </cell>
          <cell r="P166">
            <v>556.6</v>
          </cell>
          <cell r="Q166">
            <v>3893.35</v>
          </cell>
        </row>
        <row r="167">
          <cell r="F167">
            <v>45373</v>
          </cell>
          <cell r="G167">
            <v>65501.5</v>
          </cell>
          <cell r="H167">
            <v>2.5626635299665058E-4</v>
          </cell>
          <cell r="I167">
            <v>1.0860000000000001</v>
          </cell>
          <cell r="J167">
            <v>0.27120114989287553</v>
          </cell>
          <cell r="K167">
            <v>5.9731804199145838E-2</v>
          </cell>
          <cell r="L167">
            <v>1.95</v>
          </cell>
          <cell r="M167">
            <v>0.64039999999999997</v>
          </cell>
          <cell r="N167">
            <v>0.63060000000000005</v>
          </cell>
          <cell r="O167">
            <v>3497.49</v>
          </cell>
          <cell r="P167">
            <v>553.79</v>
          </cell>
          <cell r="Q167">
            <v>3902.19</v>
          </cell>
        </row>
        <row r="168">
          <cell r="F168">
            <v>45376</v>
          </cell>
          <cell r="G168">
            <v>67216.399999999994</v>
          </cell>
          <cell r="H168">
            <v>2.5681985114721427E-4</v>
          </cell>
          <cell r="I168">
            <v>1.0808</v>
          </cell>
          <cell r="J168">
            <v>0.26997111309089927</v>
          </cell>
          <cell r="K168">
            <v>5.9647364779424047E-2</v>
          </cell>
          <cell r="L168">
            <v>1.994</v>
          </cell>
          <cell r="M168">
            <v>0.63270000000000004</v>
          </cell>
          <cell r="N168">
            <v>0.64700000000000002</v>
          </cell>
          <cell r="O168">
            <v>3456.73</v>
          </cell>
          <cell r="P168">
            <v>567.79999999999995</v>
          </cell>
          <cell r="Q168">
            <v>3893.78</v>
          </cell>
        </row>
        <row r="169">
          <cell r="F169">
            <v>45377</v>
          </cell>
          <cell r="G169">
            <v>69896.3</v>
          </cell>
          <cell r="H169">
            <v>2.5662476839614652E-4</v>
          </cell>
          <cell r="I169">
            <v>1.0838000000000001</v>
          </cell>
          <cell r="J169">
            <v>0.27037988373665001</v>
          </cell>
          <cell r="K169">
            <v>5.994485073732167E-2</v>
          </cell>
          <cell r="L169">
            <v>2.0489999999999999</v>
          </cell>
          <cell r="M169">
            <v>0.64050000000000007</v>
          </cell>
          <cell r="N169">
            <v>0.65669999999999995</v>
          </cell>
          <cell r="O169">
            <v>3592.52</v>
          </cell>
          <cell r="P169">
            <v>587.07000000000005</v>
          </cell>
          <cell r="Q169">
            <v>3896.74</v>
          </cell>
        </row>
        <row r="170">
          <cell r="F170">
            <v>45378</v>
          </cell>
          <cell r="G170">
            <v>69999.199999999997</v>
          </cell>
          <cell r="H170">
            <v>2.5907272689589423E-4</v>
          </cell>
          <cell r="I170">
            <v>1.0831999999999999</v>
          </cell>
          <cell r="J170">
            <v>0.26892564205997038</v>
          </cell>
          <cell r="K170">
            <v>6.0060060060060066E-2</v>
          </cell>
          <cell r="L170">
            <v>2.173</v>
          </cell>
          <cell r="M170">
            <v>0.63170000000000004</v>
          </cell>
          <cell r="N170">
            <v>0.66559999999999997</v>
          </cell>
          <cell r="O170">
            <v>3587.95</v>
          </cell>
          <cell r="P170">
            <v>580.45000000000005</v>
          </cell>
          <cell r="Q170">
            <v>3859.92</v>
          </cell>
        </row>
        <row r="171">
          <cell r="F171">
            <v>45379</v>
          </cell>
          <cell r="G171">
            <v>69449.399999999994</v>
          </cell>
          <cell r="H171">
            <v>2.5875966143885899E-4</v>
          </cell>
          <cell r="I171">
            <v>1.0827</v>
          </cell>
          <cell r="J171">
            <v>0.26878107781212202</v>
          </cell>
          <cell r="K171">
            <v>6.0448893483004792E-2</v>
          </cell>
          <cell r="L171">
            <v>2.1040000000000001</v>
          </cell>
          <cell r="M171">
            <v>0.61170000000000002</v>
          </cell>
          <cell r="N171">
            <v>0.64749999999999996</v>
          </cell>
          <cell r="O171">
            <v>3500.51</v>
          </cell>
          <cell r="P171">
            <v>574.21</v>
          </cell>
          <cell r="Q171">
            <v>3864.59</v>
          </cell>
        </row>
        <row r="172">
          <cell r="F172">
            <v>45380</v>
          </cell>
          <cell r="G172">
            <v>70766.7</v>
          </cell>
          <cell r="H172">
            <v>2.592016588906169E-4</v>
          </cell>
          <cell r="I172">
            <v>1.079</v>
          </cell>
          <cell r="J172">
            <v>0.26892564205997038</v>
          </cell>
          <cell r="K172">
            <v>6.0132291040288638E-2</v>
          </cell>
          <cell r="L172">
            <v>2.1619999999999999</v>
          </cell>
          <cell r="M172">
            <v>0.62460000000000004</v>
          </cell>
          <cell r="N172">
            <v>0.65110000000000001</v>
          </cell>
          <cell r="O172">
            <v>3560.61</v>
          </cell>
          <cell r="P172">
            <v>583.1</v>
          </cell>
          <cell r="Q172">
            <v>3858</v>
          </cell>
        </row>
        <row r="173">
          <cell r="F173">
            <v>45383</v>
          </cell>
          <cell r="G173">
            <v>71329.3</v>
          </cell>
          <cell r="H173">
            <v>2.5898684346835181E-4</v>
          </cell>
          <cell r="I173">
            <v>1.0788</v>
          </cell>
          <cell r="J173">
            <v>0.26867275658248252</v>
          </cell>
          <cell r="K173">
            <v>6.0282725984869036E-2</v>
          </cell>
          <cell r="L173">
            <v>2.246</v>
          </cell>
          <cell r="M173">
            <v>0.62850000000000006</v>
          </cell>
          <cell r="N173">
            <v>0.64980000000000004</v>
          </cell>
          <cell r="O173">
            <v>3643.43</v>
          </cell>
          <cell r="P173">
            <v>606.69000000000005</v>
          </cell>
          <cell r="Q173">
            <v>3861.2</v>
          </cell>
        </row>
        <row r="174">
          <cell r="F174">
            <v>45384</v>
          </cell>
          <cell r="G174">
            <v>69662.7</v>
          </cell>
          <cell r="H174">
            <v>2.5878577713368876E-4</v>
          </cell>
          <cell r="I174">
            <v>1.0743</v>
          </cell>
          <cell r="J174">
            <v>0.26816840976133011</v>
          </cell>
          <cell r="K174">
            <v>6.0182956186807898E-2</v>
          </cell>
          <cell r="L174">
            <v>2.407</v>
          </cell>
          <cell r="M174">
            <v>0.61099999999999999</v>
          </cell>
          <cell r="N174">
            <v>0.62119999999999997</v>
          </cell>
          <cell r="O174">
            <v>3504.41</v>
          </cell>
          <cell r="P174">
            <v>576.1</v>
          </cell>
          <cell r="Q174">
            <v>3864.2</v>
          </cell>
        </row>
        <row r="175">
          <cell r="F175">
            <v>45385</v>
          </cell>
          <cell r="G175">
            <v>65443.6</v>
          </cell>
          <cell r="H175">
            <v>2.6110615009425933E-4</v>
          </cell>
          <cell r="I175">
            <v>1.0771999999999999</v>
          </cell>
          <cell r="J175">
            <v>0.26917900403768508</v>
          </cell>
          <cell r="K175">
            <v>6.0402887258010941E-2</v>
          </cell>
          <cell r="L175">
            <v>2.6419999999999999</v>
          </cell>
          <cell r="M175">
            <v>0.58529999999999993</v>
          </cell>
          <cell r="N175">
            <v>0.58050000000000002</v>
          </cell>
          <cell r="O175">
            <v>3278.01</v>
          </cell>
          <cell r="P175">
            <v>550.79999999999995</v>
          </cell>
          <cell r="Q175">
            <v>3829.86</v>
          </cell>
        </row>
        <row r="176">
          <cell r="F176">
            <v>45386</v>
          </cell>
          <cell r="G176">
            <v>65968.399999999994</v>
          </cell>
          <cell r="H176">
            <v>2.6232948583420777E-4</v>
          </cell>
          <cell r="I176">
            <v>1.0832999999999999</v>
          </cell>
          <cell r="J176">
            <v>0.27126000271260003</v>
          </cell>
          <cell r="K176">
            <v>6.0435741697639975E-2</v>
          </cell>
          <cell r="L176">
            <v>2.34</v>
          </cell>
          <cell r="M176">
            <v>0.57409999999999994</v>
          </cell>
          <cell r="N176">
            <v>0.56930000000000003</v>
          </cell>
          <cell r="O176">
            <v>3310.84</v>
          </cell>
          <cell r="P176">
            <v>561.54</v>
          </cell>
          <cell r="Q176">
            <v>3812</v>
          </cell>
        </row>
        <row r="177">
          <cell r="F177">
            <v>45387</v>
          </cell>
          <cell r="G177">
            <v>68498.7</v>
          </cell>
          <cell r="H177">
            <v>2.6539630302949884E-4</v>
          </cell>
          <cell r="I177">
            <v>1.0835999999999999</v>
          </cell>
          <cell r="J177">
            <v>0.2713483298510298</v>
          </cell>
          <cell r="K177">
            <v>6.0284906467967608E-2</v>
          </cell>
          <cell r="L177">
            <v>2.7290000000000001</v>
          </cell>
          <cell r="M177">
            <v>0.59289999999999998</v>
          </cell>
          <cell r="N177">
            <v>0.5827</v>
          </cell>
          <cell r="O177">
            <v>3325.95</v>
          </cell>
          <cell r="P177">
            <v>585.25</v>
          </cell>
          <cell r="Q177">
            <v>3767.95</v>
          </cell>
        </row>
        <row r="178">
          <cell r="F178">
            <v>45390</v>
          </cell>
          <cell r="G178">
            <v>69358</v>
          </cell>
          <cell r="H178">
            <v>2.6552103192093845E-4</v>
          </cell>
          <cell r="I178">
            <v>1.0843</v>
          </cell>
          <cell r="J178">
            <v>0.27191646726125734</v>
          </cell>
          <cell r="K178">
            <v>6.0744115413819293E-2</v>
          </cell>
          <cell r="L178">
            <v>3.1120000000000001</v>
          </cell>
          <cell r="M178">
            <v>0.59450000000000003</v>
          </cell>
          <cell r="N178">
            <v>0.58889999999999998</v>
          </cell>
          <cell r="O178">
            <v>3457.27</v>
          </cell>
          <cell r="P178">
            <v>584</v>
          </cell>
          <cell r="Q178">
            <v>3766.18</v>
          </cell>
        </row>
        <row r="179">
          <cell r="F179">
            <v>45391</v>
          </cell>
          <cell r="G179">
            <v>71627.3</v>
          </cell>
          <cell r="H179">
            <v>2.6526183996222671E-4</v>
          </cell>
          <cell r="I179">
            <v>1.0859000000000001</v>
          </cell>
          <cell r="J179">
            <v>0.27112761977062605</v>
          </cell>
          <cell r="K179">
            <v>6.1244487996080357E-2</v>
          </cell>
          <cell r="L179">
            <v>3.0859999999999999</v>
          </cell>
          <cell r="M179">
            <v>0.61440000000000006</v>
          </cell>
          <cell r="N179">
            <v>0.61380000000000001</v>
          </cell>
          <cell r="O179">
            <v>3695.39</v>
          </cell>
          <cell r="P179">
            <v>586.30999999999995</v>
          </cell>
          <cell r="Q179">
            <v>3769.86</v>
          </cell>
        </row>
        <row r="180">
          <cell r="F180">
            <v>45392</v>
          </cell>
          <cell r="G180">
            <v>69147.8</v>
          </cell>
          <cell r="H180">
            <v>2.649055744080023E-4</v>
          </cell>
          <cell r="I180">
            <v>1.0857000000000001</v>
          </cell>
          <cell r="J180">
            <v>0.27089992956601833</v>
          </cell>
          <cell r="K180">
            <v>6.1069075230993773E-2</v>
          </cell>
          <cell r="L180">
            <v>3.206</v>
          </cell>
          <cell r="M180">
            <v>0.61369999999999991</v>
          </cell>
          <cell r="N180">
            <v>0.59050000000000002</v>
          </cell>
          <cell r="O180">
            <v>3502.53</v>
          </cell>
          <cell r="P180">
            <v>580.5</v>
          </cell>
          <cell r="Q180">
            <v>3774.93</v>
          </cell>
        </row>
        <row r="181">
          <cell r="F181">
            <v>45393</v>
          </cell>
          <cell r="G181">
            <v>70620.399999999994</v>
          </cell>
          <cell r="H181">
            <v>2.6281208935611036E-4</v>
          </cell>
          <cell r="I181">
            <v>1.0743</v>
          </cell>
          <cell r="J181">
            <v>0.26913553665626011</v>
          </cell>
          <cell r="K181">
            <v>6.0864272671941569E-2</v>
          </cell>
          <cell r="L181">
            <v>2.9780000000000002</v>
          </cell>
          <cell r="M181">
            <v>0.61650000000000005</v>
          </cell>
          <cell r="N181">
            <v>0.58550000000000002</v>
          </cell>
          <cell r="O181">
            <v>3543.27</v>
          </cell>
          <cell r="P181">
            <v>609.82000000000005</v>
          </cell>
          <cell r="Q181">
            <v>3805</v>
          </cell>
        </row>
        <row r="182">
          <cell r="F182">
            <v>45394</v>
          </cell>
          <cell r="G182">
            <v>70014.899999999994</v>
          </cell>
          <cell r="H182">
            <v>2.6126919348812663E-4</v>
          </cell>
          <cell r="I182">
            <v>1.0726</v>
          </cell>
          <cell r="J182">
            <v>0.27090726844201229</v>
          </cell>
          <cell r="K182">
            <v>6.0884654022953517E-2</v>
          </cell>
          <cell r="L182">
            <v>3.1139999999999999</v>
          </cell>
          <cell r="M182">
            <v>0.60799999999999998</v>
          </cell>
          <cell r="N182">
            <v>0.58550000000000002</v>
          </cell>
          <cell r="O182">
            <v>3501.41</v>
          </cell>
          <cell r="P182">
            <v>604.61</v>
          </cell>
          <cell r="Q182">
            <v>3827.47</v>
          </cell>
        </row>
        <row r="183">
          <cell r="F183">
            <v>45397</v>
          </cell>
          <cell r="G183">
            <v>65696.600000000006</v>
          </cell>
          <cell r="H183">
            <v>2.5911636138440687E-4</v>
          </cell>
          <cell r="I183">
            <v>1.0637000000000001</v>
          </cell>
          <cell r="J183">
            <v>0.26993467580845437</v>
          </cell>
          <cell r="K183">
            <v>5.9970014992503748E-2</v>
          </cell>
          <cell r="L183">
            <v>2.2639999999999998</v>
          </cell>
          <cell r="M183">
            <v>0.50259999999999994</v>
          </cell>
          <cell r="N183">
            <v>0.46489999999999998</v>
          </cell>
          <cell r="O183">
            <v>3144.77</v>
          </cell>
          <cell r="P183">
            <v>566.5</v>
          </cell>
          <cell r="Q183">
            <v>3859.27</v>
          </cell>
        </row>
        <row r="184">
          <cell r="F184">
            <v>45398</v>
          </cell>
          <cell r="G184">
            <v>63416.1</v>
          </cell>
          <cell r="H184">
            <v>2.5587881579284053E-4</v>
          </cell>
          <cell r="I184">
            <v>1.0624</v>
          </cell>
          <cell r="J184">
            <v>0.26749411512946714</v>
          </cell>
          <cell r="K184">
            <v>5.982220839664517E-2</v>
          </cell>
          <cell r="L184">
            <v>2.1739999999999999</v>
          </cell>
          <cell r="M184">
            <v>0.49680000000000002</v>
          </cell>
          <cell r="N184">
            <v>0.4602</v>
          </cell>
          <cell r="O184">
            <v>3098.14</v>
          </cell>
          <cell r="P184">
            <v>552.41</v>
          </cell>
          <cell r="Q184">
            <v>3908.1</v>
          </cell>
        </row>
        <row r="185">
          <cell r="F185">
            <v>45399</v>
          </cell>
          <cell r="G185">
            <v>63802.3</v>
          </cell>
          <cell r="H185">
            <v>2.5493945188017844E-4</v>
          </cell>
          <cell r="I185">
            <v>1.0619000000000001</v>
          </cell>
          <cell r="J185">
            <v>0.26634705020641897</v>
          </cell>
          <cell r="K185">
            <v>5.8575445173383318E-2</v>
          </cell>
          <cell r="L185">
            <v>2.206</v>
          </cell>
          <cell r="M185">
            <v>0.49619999999999997</v>
          </cell>
          <cell r="N185">
            <v>0.45789999999999997</v>
          </cell>
          <cell r="O185">
            <v>3084</v>
          </cell>
          <cell r="P185">
            <v>537.51</v>
          </cell>
          <cell r="Q185">
            <v>3922.5</v>
          </cell>
        </row>
        <row r="186">
          <cell r="F186">
            <v>45400</v>
          </cell>
          <cell r="G186">
            <v>61278.9</v>
          </cell>
          <cell r="H186">
            <v>2.5632875701059153E-4</v>
          </cell>
          <cell r="I186">
            <v>1.0671999999999999</v>
          </cell>
          <cell r="J186">
            <v>0.26690154002188593</v>
          </cell>
          <cell r="K186">
            <v>5.8898018081691553E-2</v>
          </cell>
          <cell r="L186">
            <v>2.27</v>
          </cell>
          <cell r="M186">
            <v>0.49519999999999997</v>
          </cell>
          <cell r="N186">
            <v>0.44409999999999999</v>
          </cell>
          <cell r="O186">
            <v>2985.71</v>
          </cell>
          <cell r="P186">
            <v>534.32000000000005</v>
          </cell>
          <cell r="Q186">
            <v>3901.24</v>
          </cell>
        </row>
        <row r="187">
          <cell r="F187">
            <v>45401</v>
          </cell>
          <cell r="G187">
            <v>63480.5</v>
          </cell>
          <cell r="H187">
            <v>2.5476084325839121E-4</v>
          </cell>
          <cell r="I187">
            <v>1.0645</v>
          </cell>
          <cell r="J187">
            <v>0.26809651474530832</v>
          </cell>
          <cell r="K187">
            <v>5.8572014291571488E-2</v>
          </cell>
          <cell r="L187">
            <v>2.2469999999999999</v>
          </cell>
          <cell r="M187">
            <v>0.50209999999999999</v>
          </cell>
          <cell r="N187">
            <v>0.45760000000000001</v>
          </cell>
          <cell r="O187">
            <v>3062.19</v>
          </cell>
          <cell r="P187">
            <v>552.07000000000005</v>
          </cell>
          <cell r="Q187">
            <v>3925.25</v>
          </cell>
        </row>
        <row r="188">
          <cell r="F188">
            <v>45404</v>
          </cell>
          <cell r="G188">
            <v>64940.1</v>
          </cell>
          <cell r="H188">
            <v>2.5582906525176136E-4</v>
          </cell>
          <cell r="I188">
            <v>1.0656000000000001</v>
          </cell>
          <cell r="J188">
            <v>0.27165792833663854</v>
          </cell>
          <cell r="K188">
            <v>5.8474402830161094E-2</v>
          </cell>
          <cell r="L188">
            <v>2.6909999999999998</v>
          </cell>
          <cell r="M188">
            <v>0.52439999999999998</v>
          </cell>
          <cell r="N188">
            <v>0.4995</v>
          </cell>
          <cell r="O188">
            <v>3146.95</v>
          </cell>
          <cell r="P188">
            <v>579.6</v>
          </cell>
          <cell r="Q188">
            <v>3908.86</v>
          </cell>
        </row>
        <row r="189">
          <cell r="F189">
            <v>45405</v>
          </cell>
          <cell r="G189">
            <v>66829.5</v>
          </cell>
          <cell r="H189">
            <v>2.5538544047603846E-4</v>
          </cell>
          <cell r="I189">
            <v>1.0654999999999999</v>
          </cell>
          <cell r="J189">
            <v>0.27051153731706656</v>
          </cell>
          <cell r="K189">
            <v>5.8354292249966445E-2</v>
          </cell>
          <cell r="L189">
            <v>2.7989999999999999</v>
          </cell>
          <cell r="M189">
            <v>0.55700000000000005</v>
          </cell>
          <cell r="N189">
            <v>0.51700000000000002</v>
          </cell>
          <cell r="O189">
            <v>3198.09</v>
          </cell>
          <cell r="P189">
            <v>604.52</v>
          </cell>
          <cell r="Q189">
            <v>3915.65</v>
          </cell>
        </row>
        <row r="190">
          <cell r="F190">
            <v>45406</v>
          </cell>
          <cell r="G190">
            <v>66414.899999999994</v>
          </cell>
          <cell r="H190">
            <v>2.5579241933586054E-4</v>
          </cell>
          <cell r="I190">
            <v>1.0703</v>
          </cell>
          <cell r="J190">
            <v>0.26972353337828725</v>
          </cell>
          <cell r="K190">
            <v>5.8969218068168419E-2</v>
          </cell>
          <cell r="L190">
            <v>2.8719999999999999</v>
          </cell>
          <cell r="M190">
            <v>0.54449999999999998</v>
          </cell>
          <cell r="N190">
            <v>0.49969999999999998</v>
          </cell>
          <cell r="O190">
            <v>3218.8</v>
          </cell>
          <cell r="P190">
            <v>606.19000000000005</v>
          </cell>
          <cell r="Q190">
            <v>3909.42</v>
          </cell>
        </row>
        <row r="191">
          <cell r="F191">
            <v>45407</v>
          </cell>
          <cell r="G191">
            <v>64287.1</v>
          </cell>
          <cell r="H191">
            <v>2.5372660957817951E-4</v>
          </cell>
          <cell r="I191">
            <v>1.0699000000000001</v>
          </cell>
          <cell r="J191">
            <v>0.26804621116680516</v>
          </cell>
          <cell r="K191">
            <v>5.8577160765017719E-2</v>
          </cell>
          <cell r="L191">
            <v>3.2639999999999998</v>
          </cell>
          <cell r="M191">
            <v>0.52699999999999991</v>
          </cell>
          <cell r="N191">
            <v>0.47520000000000001</v>
          </cell>
          <cell r="O191">
            <v>3140.4</v>
          </cell>
          <cell r="P191">
            <v>608.66999999999996</v>
          </cell>
          <cell r="Q191">
            <v>3941.25</v>
          </cell>
        </row>
        <row r="192">
          <cell r="F192">
            <v>45408</v>
          </cell>
          <cell r="G192">
            <v>64497.1</v>
          </cell>
          <cell r="H192">
            <v>2.5281126122482002E-4</v>
          </cell>
          <cell r="I192">
            <v>1.0731999999999999</v>
          </cell>
          <cell r="J192">
            <v>0.26639671799243431</v>
          </cell>
          <cell r="K192">
            <v>5.8121625313130254E-2</v>
          </cell>
          <cell r="L192">
            <v>3.6539999999999999</v>
          </cell>
          <cell r="M192">
            <v>0.52560000000000007</v>
          </cell>
          <cell r="N192">
            <v>0.47039999999999998</v>
          </cell>
          <cell r="O192">
            <v>3157.93</v>
          </cell>
          <cell r="P192">
            <v>613.39</v>
          </cell>
          <cell r="Q192">
            <v>3955.52</v>
          </cell>
        </row>
        <row r="193">
          <cell r="F193">
            <v>45411</v>
          </cell>
          <cell r="G193">
            <v>63113.7</v>
          </cell>
          <cell r="H193">
            <v>2.5762638506385271E-4</v>
          </cell>
          <cell r="I193">
            <v>1.0694999999999999</v>
          </cell>
          <cell r="J193">
            <v>0.26715823782426329</v>
          </cell>
          <cell r="K193">
            <v>5.8276077087594767E-2</v>
          </cell>
          <cell r="L193">
            <v>3.81</v>
          </cell>
          <cell r="M193">
            <v>0.51029999999999998</v>
          </cell>
          <cell r="N193">
            <v>0.4602</v>
          </cell>
          <cell r="O193">
            <v>3263.61</v>
          </cell>
          <cell r="P193">
            <v>600.39</v>
          </cell>
          <cell r="Q193">
            <v>3881.59</v>
          </cell>
        </row>
        <row r="194">
          <cell r="F194">
            <v>45412</v>
          </cell>
          <cell r="G194">
            <v>63852.4</v>
          </cell>
          <cell r="H194">
            <v>2.5866528711846869E-4</v>
          </cell>
          <cell r="I194">
            <v>1.0724</v>
          </cell>
          <cell r="J194">
            <v>0.26795284030010719</v>
          </cell>
          <cell r="K194">
            <v>5.8797935016522217E-2</v>
          </cell>
          <cell r="L194">
            <v>3.6269999999999998</v>
          </cell>
          <cell r="M194">
            <v>0.51500000000000001</v>
          </cell>
          <cell r="N194">
            <v>0.4572</v>
          </cell>
          <cell r="O194">
            <v>3216.8</v>
          </cell>
          <cell r="P194">
            <v>592.71</v>
          </cell>
          <cell r="Q194">
            <v>3866</v>
          </cell>
        </row>
        <row r="195">
          <cell r="F195">
            <v>45413</v>
          </cell>
          <cell r="G195">
            <v>60665</v>
          </cell>
          <cell r="H195">
            <v>2.5529742149604291E-4</v>
          </cell>
          <cell r="I195">
            <v>1.0664</v>
          </cell>
          <cell r="J195">
            <v>0.26624068157614483</v>
          </cell>
          <cell r="K195">
            <v>5.8305638155209609E-2</v>
          </cell>
          <cell r="L195">
            <v>3.3660000000000001</v>
          </cell>
          <cell r="M195">
            <v>0.50090000000000001</v>
          </cell>
          <cell r="N195">
            <v>0.44140000000000001</v>
          </cell>
          <cell r="O195">
            <v>3015.52</v>
          </cell>
          <cell r="P195">
            <v>578.41</v>
          </cell>
          <cell r="Q195">
            <v>3917</v>
          </cell>
        </row>
        <row r="196">
          <cell r="F196">
            <v>45414</v>
          </cell>
          <cell r="G196">
            <v>58334.9</v>
          </cell>
          <cell r="H196">
            <v>2.5705421016238115E-4</v>
          </cell>
          <cell r="I196">
            <v>1.0710999999999999</v>
          </cell>
          <cell r="J196">
            <v>0.26542800265428002</v>
          </cell>
          <cell r="K196">
            <v>5.8845683080689201E-2</v>
          </cell>
          <cell r="L196">
            <v>3.4089999999999998</v>
          </cell>
          <cell r="M196">
            <v>0.51769999999999994</v>
          </cell>
          <cell r="N196">
            <v>0.45050000000000001</v>
          </cell>
          <cell r="O196">
            <v>2974.37</v>
          </cell>
          <cell r="P196">
            <v>561.9</v>
          </cell>
          <cell r="Q196">
            <v>3890.23</v>
          </cell>
        </row>
        <row r="197">
          <cell r="F197">
            <v>45415</v>
          </cell>
          <cell r="G197">
            <v>59104.3</v>
          </cell>
          <cell r="H197">
            <v>2.56522073724444E-4</v>
          </cell>
          <cell r="I197">
            <v>1.0727</v>
          </cell>
          <cell r="J197">
            <v>0.268017474739353</v>
          </cell>
          <cell r="K197">
            <v>5.8830450641251905E-2</v>
          </cell>
          <cell r="L197">
            <v>3.9039999999999999</v>
          </cell>
          <cell r="M197">
            <v>0.51859999999999995</v>
          </cell>
          <cell r="N197">
            <v>0.45839999999999997</v>
          </cell>
          <cell r="O197">
            <v>2986.59</v>
          </cell>
          <cell r="P197">
            <v>560.4</v>
          </cell>
          <cell r="Q197">
            <v>3898.3</v>
          </cell>
        </row>
        <row r="198">
          <cell r="F198">
            <v>45418</v>
          </cell>
          <cell r="G198">
            <v>64005.8</v>
          </cell>
          <cell r="H198">
            <v>2.554931016862545E-4</v>
          </cell>
          <cell r="I198">
            <v>1.0762</v>
          </cell>
          <cell r="J198">
            <v>0.26834831611431637</v>
          </cell>
          <cell r="K198">
            <v>5.8943149332468837E-2</v>
          </cell>
          <cell r="L198">
            <v>4.173</v>
          </cell>
          <cell r="M198">
            <v>0.52949999999999997</v>
          </cell>
          <cell r="N198">
            <v>0.45800000000000002</v>
          </cell>
          <cell r="O198">
            <v>3136.64</v>
          </cell>
          <cell r="P198">
            <v>591.79999999999995</v>
          </cell>
          <cell r="Q198">
            <v>3914</v>
          </cell>
        </row>
        <row r="199">
          <cell r="F199">
            <v>45419</v>
          </cell>
          <cell r="G199">
            <v>63163.1</v>
          </cell>
          <cell r="H199">
            <v>2.567723712928489E-4</v>
          </cell>
          <cell r="I199">
            <v>1.077</v>
          </cell>
          <cell r="J199">
            <v>0.26816840976133011</v>
          </cell>
          <cell r="K199">
            <v>5.9187357580420825E-2</v>
          </cell>
          <cell r="L199">
            <v>4.0640000000000001</v>
          </cell>
          <cell r="M199">
            <v>0.53990000000000005</v>
          </cell>
          <cell r="N199">
            <v>0.4541</v>
          </cell>
          <cell r="O199">
            <v>3063.26</v>
          </cell>
          <cell r="P199">
            <v>588.20000000000005</v>
          </cell>
          <cell r="Q199">
            <v>3894.5</v>
          </cell>
        </row>
        <row r="200">
          <cell r="F200">
            <v>45420</v>
          </cell>
          <cell r="G200">
            <v>62304.9</v>
          </cell>
          <cell r="H200">
            <v>2.5713551041398817E-4</v>
          </cell>
          <cell r="I200">
            <v>1.0753999999999999</v>
          </cell>
          <cell r="J200">
            <v>0.26755852842809363</v>
          </cell>
          <cell r="K200">
            <v>5.9157595835305256E-2</v>
          </cell>
          <cell r="L200">
            <v>4.024</v>
          </cell>
          <cell r="M200">
            <v>0.52439999999999998</v>
          </cell>
          <cell r="N200">
            <v>0.44119999999999998</v>
          </cell>
          <cell r="O200">
            <v>3004.35</v>
          </cell>
          <cell r="P200">
            <v>576.53</v>
          </cell>
          <cell r="Q200">
            <v>3889</v>
          </cell>
        </row>
        <row r="201">
          <cell r="F201">
            <v>45421</v>
          </cell>
          <cell r="G201">
            <v>61207.3</v>
          </cell>
          <cell r="H201">
            <v>2.5646681063003636E-4</v>
          </cell>
          <cell r="I201">
            <v>1.0750999999999999</v>
          </cell>
          <cell r="J201">
            <v>0.26878830233308243</v>
          </cell>
          <cell r="K201">
            <v>5.9140102903779058E-2</v>
          </cell>
          <cell r="L201">
            <v>4.1399999999999997</v>
          </cell>
          <cell r="M201">
            <v>0.51729999999999998</v>
          </cell>
          <cell r="N201">
            <v>0.45190000000000002</v>
          </cell>
          <cell r="O201">
            <v>2975.73</v>
          </cell>
          <cell r="P201">
            <v>588.6</v>
          </cell>
          <cell r="Q201">
            <v>3899.14</v>
          </cell>
        </row>
        <row r="202">
          <cell r="F202">
            <v>45422</v>
          </cell>
          <cell r="G202">
            <v>63074.3</v>
          </cell>
          <cell r="H202">
            <v>2.570357099711863E-4</v>
          </cell>
          <cell r="I202">
            <v>1.0782</v>
          </cell>
          <cell r="J202">
            <v>0.27095131004958406</v>
          </cell>
          <cell r="K202">
            <v>5.9605412171425162E-2</v>
          </cell>
          <cell r="L202">
            <v>4.6189999999999998</v>
          </cell>
          <cell r="M202">
            <v>0.52060000000000006</v>
          </cell>
          <cell r="N202">
            <v>0.46339999999999998</v>
          </cell>
          <cell r="O202">
            <v>3037.21</v>
          </cell>
          <cell r="P202">
            <v>596.69000000000005</v>
          </cell>
          <cell r="Q202">
            <v>3890.51</v>
          </cell>
        </row>
        <row r="203">
          <cell r="F203">
            <v>45425</v>
          </cell>
          <cell r="G203">
            <v>61480.5</v>
          </cell>
          <cell r="H203">
            <v>2.5717783332818975E-4</v>
          </cell>
          <cell r="I203">
            <v>1.0773999999999999</v>
          </cell>
          <cell r="J203">
            <v>0.27073124509299618</v>
          </cell>
          <cell r="K203">
            <v>5.9545075622246035E-2</v>
          </cell>
          <cell r="L203">
            <v>4.7919999999999998</v>
          </cell>
          <cell r="M203">
            <v>0.49989999999999996</v>
          </cell>
          <cell r="N203">
            <v>0.43809999999999999</v>
          </cell>
          <cell r="O203">
            <v>2931.39</v>
          </cell>
          <cell r="P203">
            <v>594.78</v>
          </cell>
          <cell r="Q203">
            <v>3888.36</v>
          </cell>
        </row>
        <row r="204">
          <cell r="F204">
            <v>45426</v>
          </cell>
          <cell r="G204">
            <v>62936.800000000003</v>
          </cell>
          <cell r="H204">
            <v>2.575494172944434E-4</v>
          </cell>
          <cell r="I204">
            <v>1.0788</v>
          </cell>
          <cell r="J204">
            <v>0.26839873315797952</v>
          </cell>
          <cell r="K204">
            <v>5.9508224036561849E-2</v>
          </cell>
          <cell r="L204">
            <v>4.532</v>
          </cell>
          <cell r="M204">
            <v>0.505</v>
          </cell>
          <cell r="N204">
            <v>0.436</v>
          </cell>
          <cell r="O204">
            <v>2950.6</v>
          </cell>
          <cell r="P204">
            <v>591.69000000000005</v>
          </cell>
          <cell r="Q204">
            <v>3882.75</v>
          </cell>
        </row>
        <row r="205">
          <cell r="F205">
            <v>45427</v>
          </cell>
          <cell r="G205">
            <v>61569.4</v>
          </cell>
          <cell r="H205">
            <v>2.5987525987525989E-4</v>
          </cell>
          <cell r="I205">
            <v>1.0819000000000001</v>
          </cell>
          <cell r="J205">
            <v>0.26896180742334591</v>
          </cell>
          <cell r="K205">
            <v>5.933661662611997E-2</v>
          </cell>
          <cell r="L205">
            <v>4.3630000000000004</v>
          </cell>
          <cell r="M205">
            <v>0.50039999999999996</v>
          </cell>
          <cell r="N205">
            <v>0.42909999999999998</v>
          </cell>
          <cell r="O205">
            <v>2883.59</v>
          </cell>
          <cell r="P205">
            <v>567.09</v>
          </cell>
          <cell r="Q205">
            <v>3848</v>
          </cell>
        </row>
        <row r="206">
          <cell r="F206">
            <v>45428</v>
          </cell>
          <cell r="G206">
            <v>66219.600000000006</v>
          </cell>
          <cell r="H206">
            <v>2.617629736273804E-4</v>
          </cell>
          <cell r="I206">
            <v>1.0885</v>
          </cell>
          <cell r="J206">
            <v>0.26892564205997038</v>
          </cell>
          <cell r="K206">
            <v>5.9932994911688728E-2</v>
          </cell>
          <cell r="L206">
            <v>4.6820000000000004</v>
          </cell>
          <cell r="M206">
            <v>0.51890000000000003</v>
          </cell>
          <cell r="N206">
            <v>0.45329999999999998</v>
          </cell>
          <cell r="O206">
            <v>3032.56</v>
          </cell>
          <cell r="P206">
            <v>580.91</v>
          </cell>
          <cell r="Q206">
            <v>3820.25</v>
          </cell>
        </row>
        <row r="207">
          <cell r="F207">
            <v>45429</v>
          </cell>
          <cell r="G207">
            <v>65231.1</v>
          </cell>
          <cell r="H207">
            <v>2.6128284651984315E-4</v>
          </cell>
          <cell r="I207">
            <v>1.0866</v>
          </cell>
          <cell r="J207">
            <v>0.268017474739353</v>
          </cell>
          <cell r="K207">
            <v>5.994844433786943E-2</v>
          </cell>
          <cell r="L207">
            <v>4.7770000000000001</v>
          </cell>
          <cell r="M207">
            <v>0.51550000000000007</v>
          </cell>
          <cell r="N207">
            <v>0.4602</v>
          </cell>
          <cell r="O207">
            <v>2944.68</v>
          </cell>
          <cell r="P207">
            <v>569.20000000000005</v>
          </cell>
          <cell r="Q207">
            <v>3827.27</v>
          </cell>
        </row>
        <row r="208">
          <cell r="F208">
            <v>45432</v>
          </cell>
          <cell r="G208">
            <v>66278.3</v>
          </cell>
          <cell r="H208">
            <v>2.6112865025211968E-4</v>
          </cell>
          <cell r="I208">
            <v>1.0866</v>
          </cell>
          <cell r="J208">
            <v>0.26752273943285182</v>
          </cell>
          <cell r="K208">
            <v>6.0146758089738961E-2</v>
          </cell>
          <cell r="L208">
            <v>4.3879999999999999</v>
          </cell>
          <cell r="M208">
            <v>0.50949999999999995</v>
          </cell>
          <cell r="N208">
            <v>0.4672</v>
          </cell>
          <cell r="O208">
            <v>3071.09</v>
          </cell>
          <cell r="P208">
            <v>574.6</v>
          </cell>
          <cell r="Q208">
            <v>3829.53</v>
          </cell>
        </row>
        <row r="209">
          <cell r="F209">
            <v>45433</v>
          </cell>
          <cell r="G209">
            <v>71430.5</v>
          </cell>
          <cell r="H209">
            <v>2.6172871818360267E-4</v>
          </cell>
          <cell r="I209">
            <v>1.0859000000000001</v>
          </cell>
          <cell r="J209">
            <v>0.26790259061805127</v>
          </cell>
          <cell r="K209">
            <v>6.039012017633915E-2</v>
          </cell>
          <cell r="L209">
            <v>4.407</v>
          </cell>
          <cell r="M209">
            <v>0.53769999999999996</v>
          </cell>
          <cell r="N209">
            <v>0.503</v>
          </cell>
          <cell r="O209">
            <v>3671.75</v>
          </cell>
          <cell r="P209">
            <v>599.91999999999996</v>
          </cell>
          <cell r="Q209">
            <v>3820.75</v>
          </cell>
        </row>
        <row r="210">
          <cell r="F210">
            <v>45434</v>
          </cell>
          <cell r="G210">
            <v>70141</v>
          </cell>
          <cell r="H210">
            <v>2.6178353119805237E-4</v>
          </cell>
          <cell r="I210">
            <v>1.0854999999999999</v>
          </cell>
          <cell r="J210">
            <v>0.2680821403678087</v>
          </cell>
          <cell r="K210">
            <v>6.0091459200903773E-2</v>
          </cell>
          <cell r="L210">
            <v>4.0990000000000002</v>
          </cell>
          <cell r="M210">
            <v>0.53700000000000003</v>
          </cell>
          <cell r="N210">
            <v>0.49480000000000002</v>
          </cell>
          <cell r="O210">
            <v>3789.99</v>
          </cell>
          <cell r="P210">
            <v>618.61</v>
          </cell>
          <cell r="Q210">
            <v>3819.95</v>
          </cell>
        </row>
        <row r="211">
          <cell r="F211">
            <v>45435</v>
          </cell>
          <cell r="G211">
            <v>69166.3</v>
          </cell>
          <cell r="H211">
            <v>2.6128352920888571E-4</v>
          </cell>
          <cell r="I211">
            <v>1.0824</v>
          </cell>
          <cell r="J211">
            <v>0.26743688489516476</v>
          </cell>
          <cell r="K211">
            <v>6.0025811098772468E-2</v>
          </cell>
          <cell r="L211">
            <v>4.1139999999999999</v>
          </cell>
          <cell r="M211">
            <v>0.52690000000000003</v>
          </cell>
          <cell r="N211">
            <v>0.48349999999999999</v>
          </cell>
          <cell r="O211">
            <v>3744.17</v>
          </cell>
          <cell r="P211">
            <v>614.80999999999995</v>
          </cell>
          <cell r="Q211">
            <v>3827.26</v>
          </cell>
        </row>
        <row r="212">
          <cell r="F212">
            <v>45436</v>
          </cell>
          <cell r="G212">
            <v>67971.100000000006</v>
          </cell>
          <cell r="H212">
            <v>2.5844801964204948E-4</v>
          </cell>
          <cell r="I212">
            <v>1.0813999999999999</v>
          </cell>
          <cell r="J212">
            <v>0.2677232812165346</v>
          </cell>
          <cell r="K212">
            <v>5.9807181646372089E-2</v>
          </cell>
          <cell r="L212">
            <v>4.3319999999999999</v>
          </cell>
          <cell r="M212">
            <v>0.52810000000000001</v>
          </cell>
          <cell r="N212">
            <v>0.46489999999999998</v>
          </cell>
          <cell r="O212">
            <v>3780.71</v>
          </cell>
          <cell r="P212">
            <v>599.4</v>
          </cell>
          <cell r="Q212">
            <v>3869.25</v>
          </cell>
        </row>
        <row r="213">
          <cell r="F213">
            <v>45439</v>
          </cell>
          <cell r="G213">
            <v>68514.600000000006</v>
          </cell>
          <cell r="H213">
            <v>2.5789813023855578E-4</v>
          </cell>
          <cell r="I213">
            <v>1.0853999999999999</v>
          </cell>
          <cell r="J213">
            <v>0.26723677177979688</v>
          </cell>
          <cell r="K213">
            <v>5.9926889195181875E-2</v>
          </cell>
          <cell r="L213">
            <v>4.76</v>
          </cell>
          <cell r="M213">
            <v>0.52810000000000001</v>
          </cell>
          <cell r="N213">
            <v>0.4582</v>
          </cell>
          <cell r="O213">
            <v>3826.84</v>
          </cell>
          <cell r="P213">
            <v>600.29</v>
          </cell>
          <cell r="Q213">
            <v>3877.5</v>
          </cell>
        </row>
        <row r="214">
          <cell r="F214">
            <v>45440</v>
          </cell>
          <cell r="G214">
            <v>69428.3</v>
          </cell>
          <cell r="H214">
            <v>2.5833451736653794E-4</v>
          </cell>
          <cell r="I214">
            <v>1.0860000000000001</v>
          </cell>
          <cell r="J214">
            <v>0.26703695791497545</v>
          </cell>
          <cell r="K214">
            <v>5.9968216845072114E-2</v>
          </cell>
          <cell r="L214">
            <v>6.19</v>
          </cell>
          <cell r="M214">
            <v>0.53369999999999995</v>
          </cell>
          <cell r="N214">
            <v>0.46820000000000001</v>
          </cell>
          <cell r="O214">
            <v>3894.21</v>
          </cell>
          <cell r="P214">
            <v>603.79999999999995</v>
          </cell>
          <cell r="Q214">
            <v>3870.95</v>
          </cell>
        </row>
        <row r="215">
          <cell r="F215">
            <v>45441</v>
          </cell>
          <cell r="G215">
            <v>68366.2</v>
          </cell>
          <cell r="H215">
            <v>2.6052521884118384E-4</v>
          </cell>
          <cell r="I215">
            <v>1.0857000000000001</v>
          </cell>
          <cell r="J215">
            <v>0.2668232029457282</v>
          </cell>
          <cell r="K215">
            <v>5.953266855186784E-2</v>
          </cell>
          <cell r="L215">
            <v>6.4930000000000003</v>
          </cell>
          <cell r="M215">
            <v>0.52880000000000005</v>
          </cell>
          <cell r="N215">
            <v>0.45789999999999997</v>
          </cell>
          <cell r="O215">
            <v>3847.76</v>
          </cell>
          <cell r="P215">
            <v>601.69000000000005</v>
          </cell>
          <cell r="Q215">
            <v>3838.4</v>
          </cell>
        </row>
        <row r="216">
          <cell r="F216">
            <v>45442</v>
          </cell>
          <cell r="G216">
            <v>67631.3</v>
          </cell>
          <cell r="H216">
            <v>2.5843132187621139E-4</v>
          </cell>
          <cell r="I216">
            <v>1.0802</v>
          </cell>
          <cell r="J216">
            <v>0.26601404554160463</v>
          </cell>
          <cell r="K216">
            <v>5.8913632614587014E-2</v>
          </cell>
          <cell r="L216">
            <v>6.5860000000000003</v>
          </cell>
          <cell r="M216">
            <v>0.52380000000000004</v>
          </cell>
          <cell r="N216">
            <v>0.45100000000000001</v>
          </cell>
          <cell r="O216">
            <v>3767.15</v>
          </cell>
          <cell r="P216">
            <v>595.69000000000005</v>
          </cell>
          <cell r="Q216">
            <v>3869.5</v>
          </cell>
        </row>
        <row r="217">
          <cell r="F217">
            <v>45443</v>
          </cell>
          <cell r="G217">
            <v>68352.3</v>
          </cell>
          <cell r="H217">
            <v>2.5891643472069389E-4</v>
          </cell>
          <cell r="I217">
            <v>1.0831999999999999</v>
          </cell>
          <cell r="J217">
            <v>0.26680896478121663</v>
          </cell>
          <cell r="K217">
            <v>5.8766491346634149E-2</v>
          </cell>
          <cell r="L217">
            <v>6.5439999999999996</v>
          </cell>
          <cell r="M217">
            <v>0.51849999999999996</v>
          </cell>
          <cell r="N217">
            <v>0.44650000000000001</v>
          </cell>
          <cell r="O217">
            <v>3748.31</v>
          </cell>
          <cell r="P217">
            <v>594.99</v>
          </cell>
          <cell r="Q217">
            <v>3862.25</v>
          </cell>
        </row>
        <row r="218">
          <cell r="F218">
            <v>45446</v>
          </cell>
          <cell r="G218">
            <v>67763.3</v>
          </cell>
          <cell r="H218">
            <v>2.5813113061435211E-4</v>
          </cell>
          <cell r="I218">
            <v>1.0851</v>
          </cell>
          <cell r="J218">
            <v>0.26849241508927374</v>
          </cell>
          <cell r="K218">
            <v>5.8884145443839242E-2</v>
          </cell>
          <cell r="L218">
            <v>7.5880000000000001</v>
          </cell>
          <cell r="M218">
            <v>0.51349999999999996</v>
          </cell>
          <cell r="N218">
            <v>0.44650000000000001</v>
          </cell>
          <cell r="O218">
            <v>3780.92</v>
          </cell>
          <cell r="P218">
            <v>602.80999999999995</v>
          </cell>
          <cell r="Q218">
            <v>3874</v>
          </cell>
        </row>
        <row r="219">
          <cell r="F219">
            <v>45447</v>
          </cell>
          <cell r="G219">
            <v>68808</v>
          </cell>
          <cell r="H219">
            <v>2.5718510898218992E-4</v>
          </cell>
          <cell r="I219">
            <v>1.0904</v>
          </cell>
          <cell r="J219">
            <v>0.26824034334763946</v>
          </cell>
          <cell r="K219">
            <v>5.6505156095493711E-2</v>
          </cell>
          <cell r="L219">
            <v>6.5780000000000003</v>
          </cell>
          <cell r="M219">
            <v>0.51980000000000004</v>
          </cell>
          <cell r="N219">
            <v>0.45739999999999997</v>
          </cell>
          <cell r="O219">
            <v>3765.86</v>
          </cell>
          <cell r="P219">
            <v>626.21</v>
          </cell>
          <cell r="Q219">
            <v>3888.25</v>
          </cell>
        </row>
        <row r="220">
          <cell r="F220">
            <v>45448</v>
          </cell>
          <cell r="G220">
            <v>70550.899999999994</v>
          </cell>
          <cell r="H220">
            <v>2.5406504065040653E-4</v>
          </cell>
          <cell r="I220">
            <v>1.0879000000000001</v>
          </cell>
          <cell r="J220">
            <v>0.26657425425852371</v>
          </cell>
          <cell r="K220">
            <v>5.5996057877525422E-2</v>
          </cell>
          <cell r="L220">
            <v>6.1189999999999998</v>
          </cell>
          <cell r="M220">
            <v>0.52580000000000005</v>
          </cell>
          <cell r="N220">
            <v>0.46210000000000001</v>
          </cell>
          <cell r="O220">
            <v>3811.99</v>
          </cell>
          <cell r="P220">
            <v>685.64</v>
          </cell>
          <cell r="Q220">
            <v>3936</v>
          </cell>
        </row>
        <row r="221">
          <cell r="F221">
            <v>45449</v>
          </cell>
          <cell r="G221">
            <v>71083.600000000006</v>
          </cell>
          <cell r="H221">
            <v>2.5454165956071198E-4</v>
          </cell>
          <cell r="I221">
            <v>1.0869</v>
          </cell>
          <cell r="J221">
            <v>0.26734393797620637</v>
          </cell>
          <cell r="K221">
            <v>5.7084142025345355E-2</v>
          </cell>
          <cell r="L221">
            <v>6.2919999999999998</v>
          </cell>
          <cell r="M221">
            <v>0.52600000000000002</v>
          </cell>
          <cell r="N221">
            <v>0.46150000000000002</v>
          </cell>
          <cell r="O221">
            <v>3866.41</v>
          </cell>
          <cell r="P221">
            <v>698.62</v>
          </cell>
          <cell r="Q221">
            <v>3928.63</v>
          </cell>
        </row>
        <row r="222">
          <cell r="F222">
            <v>45450</v>
          </cell>
          <cell r="G222">
            <v>70793.399999999994</v>
          </cell>
          <cell r="H222">
            <v>2.5373304746076651E-4</v>
          </cell>
          <cell r="I222">
            <v>1.089</v>
          </cell>
          <cell r="J222">
            <v>0.2667235676944415</v>
          </cell>
          <cell r="K222">
            <v>5.5578713352785886E-2</v>
          </cell>
          <cell r="L222">
            <v>7.2389999999999999</v>
          </cell>
          <cell r="M222">
            <v>0.52149999999999996</v>
          </cell>
          <cell r="N222">
            <v>0.45800000000000002</v>
          </cell>
          <cell r="O222">
            <v>3812.7</v>
          </cell>
          <cell r="P222">
            <v>711.16</v>
          </cell>
          <cell r="Q222">
            <v>3941.15</v>
          </cell>
        </row>
        <row r="223">
          <cell r="F223">
            <v>45453</v>
          </cell>
          <cell r="G223">
            <v>69650.2</v>
          </cell>
          <cell r="H223">
            <v>2.5420389694574017E-4</v>
          </cell>
          <cell r="I223">
            <v>1.0797000000000001</v>
          </cell>
          <cell r="J223">
            <v>0.26624068157614483</v>
          </cell>
          <cell r="K223">
            <v>5.4330109746821689E-2</v>
          </cell>
          <cell r="L223">
            <v>4.5720000000000001</v>
          </cell>
          <cell r="M223">
            <v>0.49859999999999999</v>
          </cell>
          <cell r="N223">
            <v>0.4446</v>
          </cell>
          <cell r="O223">
            <v>3705.86</v>
          </cell>
          <cell r="P223">
            <v>673</v>
          </cell>
          <cell r="Q223">
            <v>3933.85</v>
          </cell>
        </row>
        <row r="224">
          <cell r="F224">
            <v>45454</v>
          </cell>
          <cell r="G224">
            <v>69537.899999999994</v>
          </cell>
          <cell r="H224">
            <v>2.5409086289257039E-4</v>
          </cell>
          <cell r="I224">
            <v>1.0765</v>
          </cell>
          <cell r="J224">
            <v>0.26456426265939997</v>
          </cell>
          <cell r="K224">
            <v>5.4814043357908293E-2</v>
          </cell>
          <cell r="L224">
            <v>3.7330000000000001</v>
          </cell>
          <cell r="M224">
            <v>0.49669999999999997</v>
          </cell>
          <cell r="N224">
            <v>0.44040000000000001</v>
          </cell>
          <cell r="O224">
            <v>3666.06</v>
          </cell>
          <cell r="P224">
            <v>624.70000000000005</v>
          </cell>
          <cell r="Q224">
            <v>3935.6</v>
          </cell>
        </row>
        <row r="225">
          <cell r="F225">
            <v>45455</v>
          </cell>
          <cell r="G225">
            <v>67320.899999999994</v>
          </cell>
          <cell r="H225">
            <v>2.5061463238592647E-4</v>
          </cell>
          <cell r="I225">
            <v>1.0742</v>
          </cell>
          <cell r="J225">
            <v>0.26511134676564158</v>
          </cell>
          <cell r="K225">
            <v>5.3804806921450364E-2</v>
          </cell>
          <cell r="L225">
            <v>3.0720000000000001</v>
          </cell>
          <cell r="M225">
            <v>0.4803</v>
          </cell>
          <cell r="N225">
            <v>0.42159999999999997</v>
          </cell>
          <cell r="O225">
            <v>3497.3</v>
          </cell>
          <cell r="P225">
            <v>602.49</v>
          </cell>
          <cell r="Q225">
            <v>3990.19</v>
          </cell>
        </row>
        <row r="226">
          <cell r="F226">
            <v>45456</v>
          </cell>
          <cell r="G226">
            <v>68260.600000000006</v>
          </cell>
          <cell r="H226">
            <v>2.4844720496894411E-4</v>
          </cell>
          <cell r="I226">
            <v>1.0809</v>
          </cell>
          <cell r="J226">
            <v>0.26500596263415926</v>
          </cell>
          <cell r="K226">
            <v>5.333475559348249E-2</v>
          </cell>
          <cell r="L226">
            <v>2.93</v>
          </cell>
          <cell r="M226">
            <v>0.49130000000000001</v>
          </cell>
          <cell r="N226">
            <v>0.43780000000000002</v>
          </cell>
          <cell r="O226">
            <v>3560.07</v>
          </cell>
          <cell r="P226">
            <v>619.38</v>
          </cell>
          <cell r="Q226">
            <v>4025</v>
          </cell>
        </row>
        <row r="227">
          <cell r="F227">
            <v>45457</v>
          </cell>
          <cell r="G227">
            <v>66775.199999999997</v>
          </cell>
          <cell r="H227">
            <v>2.4096385542168674E-4</v>
          </cell>
          <cell r="I227">
            <v>1.0737000000000001</v>
          </cell>
          <cell r="J227">
            <v>0.26483050847457629</v>
          </cell>
          <cell r="K227">
            <v>5.4334537748920102E-2</v>
          </cell>
          <cell r="L227">
            <v>2.722</v>
          </cell>
          <cell r="M227">
            <v>0.47720000000000001</v>
          </cell>
          <cell r="N227">
            <v>0.42099999999999999</v>
          </cell>
          <cell r="O227">
            <v>3469.2</v>
          </cell>
          <cell r="P227">
            <v>599.9</v>
          </cell>
          <cell r="Q227">
            <v>4150</v>
          </cell>
        </row>
        <row r="228">
          <cell r="F228">
            <v>45460</v>
          </cell>
          <cell r="G228">
            <v>66672.899999999994</v>
          </cell>
          <cell r="H228">
            <v>2.4163577755976861E-4</v>
          </cell>
          <cell r="I228">
            <v>1.0702</v>
          </cell>
          <cell r="J228">
            <v>0.26448029621793173</v>
          </cell>
          <cell r="K228">
            <v>5.4122804643736637E-2</v>
          </cell>
          <cell r="L228">
            <v>2.774</v>
          </cell>
          <cell r="M228">
            <v>0.48929999999999996</v>
          </cell>
          <cell r="N228">
            <v>0.41670000000000001</v>
          </cell>
          <cell r="O228">
            <v>3625.44</v>
          </cell>
          <cell r="P228">
            <v>610.89</v>
          </cell>
          <cell r="Q228">
            <v>4138.46</v>
          </cell>
        </row>
        <row r="229">
          <cell r="F229">
            <v>45461</v>
          </cell>
          <cell r="G229">
            <v>66495.7</v>
          </cell>
          <cell r="H229">
            <v>2.4192455824575661E-4</v>
          </cell>
          <cell r="I229">
            <v>1.0733999999999999</v>
          </cell>
          <cell r="J229">
            <v>0.26364355391510674</v>
          </cell>
          <cell r="K229">
            <v>5.3947616864025029E-2</v>
          </cell>
          <cell r="L229">
            <v>2.3919999999999999</v>
          </cell>
          <cell r="M229">
            <v>0.50490000000000002</v>
          </cell>
          <cell r="N229">
            <v>0.40139999999999998</v>
          </cell>
          <cell r="O229">
            <v>3512.4</v>
          </cell>
          <cell r="P229">
            <v>604.30999999999995</v>
          </cell>
          <cell r="Q229">
            <v>4133.5200000000004</v>
          </cell>
        </row>
        <row r="230">
          <cell r="F230">
            <v>45462</v>
          </cell>
          <cell r="G230">
            <v>65159.8</v>
          </cell>
          <cell r="H230">
            <v>2.4108003857280618E-4</v>
          </cell>
          <cell r="I230">
            <v>1.0740000000000001</v>
          </cell>
          <cell r="J230">
            <v>0.262501640635254</v>
          </cell>
          <cell r="K230">
            <v>5.4318305268875614E-2</v>
          </cell>
          <cell r="L230">
            <v>2.1280000000000001</v>
          </cell>
          <cell r="M230">
            <v>0.49070000000000003</v>
          </cell>
          <cell r="N230">
            <v>0.38350000000000001</v>
          </cell>
          <cell r="O230">
            <v>3485.07</v>
          </cell>
          <cell r="P230">
            <v>588.62</v>
          </cell>
          <cell r="Q230">
            <v>4148</v>
          </cell>
        </row>
        <row r="231">
          <cell r="F231">
            <v>45463</v>
          </cell>
          <cell r="G231">
            <v>64982.1</v>
          </cell>
          <cell r="H231">
            <v>2.4019580762237372E-4</v>
          </cell>
          <cell r="I231">
            <v>1.0745</v>
          </cell>
          <cell r="J231">
            <v>0.26213694033763241</v>
          </cell>
          <cell r="K231">
            <v>5.4281449314696702E-2</v>
          </cell>
          <cell r="L231">
            <v>2.052</v>
          </cell>
          <cell r="M231">
            <v>0.49340000000000001</v>
          </cell>
          <cell r="N231">
            <v>0.38429999999999997</v>
          </cell>
          <cell r="O231">
            <v>3560.59</v>
          </cell>
          <cell r="P231">
            <v>599.30999999999995</v>
          </cell>
          <cell r="Q231">
            <v>4163.2700000000004</v>
          </cell>
        </row>
        <row r="232">
          <cell r="F232">
            <v>45464</v>
          </cell>
          <cell r="G232">
            <v>64854.3</v>
          </cell>
          <cell r="H232">
            <v>2.4002688301089724E-4</v>
          </cell>
          <cell r="I232">
            <v>1.0702</v>
          </cell>
          <cell r="J232">
            <v>0.26292956117056238</v>
          </cell>
          <cell r="K232">
            <v>5.4433618202601931E-2</v>
          </cell>
          <cell r="L232">
            <v>2</v>
          </cell>
          <cell r="M232">
            <v>0.4889</v>
          </cell>
          <cell r="N232">
            <v>0.38440000000000002</v>
          </cell>
          <cell r="O232">
            <v>3513.59</v>
          </cell>
          <cell r="P232">
            <v>587.66999999999996</v>
          </cell>
          <cell r="Q232">
            <v>4166.2</v>
          </cell>
        </row>
        <row r="233">
          <cell r="F233">
            <v>45467</v>
          </cell>
          <cell r="G233">
            <v>63201.599999999999</v>
          </cell>
          <cell r="H233">
            <v>2.4124695727275138E-4</v>
          </cell>
          <cell r="I233">
            <v>1.0688</v>
          </cell>
          <cell r="J233">
            <v>0.26310250473584507</v>
          </cell>
          <cell r="K233">
            <v>5.5097936582274992E-2</v>
          </cell>
          <cell r="L233">
            <v>1.915</v>
          </cell>
          <cell r="M233">
            <v>0.4798</v>
          </cell>
          <cell r="N233">
            <v>0.37969999999999998</v>
          </cell>
          <cell r="O233">
            <v>3418.98</v>
          </cell>
          <cell r="P233">
            <v>577.41</v>
          </cell>
          <cell r="Q233">
            <v>4145.13</v>
          </cell>
        </row>
        <row r="234">
          <cell r="F234">
            <v>45468</v>
          </cell>
          <cell r="G234">
            <v>60292</v>
          </cell>
          <cell r="H234">
            <v>2.4476808224207564E-4</v>
          </cell>
          <cell r="I234">
            <v>1.0734999999999999</v>
          </cell>
          <cell r="J234">
            <v>0.26263952724885092</v>
          </cell>
          <cell r="K234">
            <v>5.5643658014077849E-2</v>
          </cell>
          <cell r="L234">
            <v>2.0059999999999998</v>
          </cell>
          <cell r="M234">
            <v>0.47389999999999999</v>
          </cell>
          <cell r="N234">
            <v>0.37769999999999998</v>
          </cell>
          <cell r="O234">
            <v>3351.31</v>
          </cell>
          <cell r="P234">
            <v>568.02</v>
          </cell>
          <cell r="Q234">
            <v>4085.5</v>
          </cell>
        </row>
        <row r="235">
          <cell r="F235">
            <v>45469</v>
          </cell>
          <cell r="G235">
            <v>61809.9</v>
          </cell>
          <cell r="H235">
            <v>2.4441212772977798E-4</v>
          </cell>
          <cell r="I235">
            <v>1.0712999999999999</v>
          </cell>
          <cell r="J235">
            <v>0.26230884243107833</v>
          </cell>
          <cell r="K235">
            <v>5.5263274238472083E-2</v>
          </cell>
          <cell r="L235">
            <v>2.0230000000000001</v>
          </cell>
          <cell r="M235">
            <v>0.47569999999999996</v>
          </cell>
          <cell r="N235">
            <v>0.39200000000000002</v>
          </cell>
          <cell r="O235">
            <v>3394.9</v>
          </cell>
          <cell r="P235">
            <v>578.20000000000005</v>
          </cell>
          <cell r="Q235">
            <v>4091.45</v>
          </cell>
        </row>
        <row r="236">
          <cell r="F236">
            <v>45470</v>
          </cell>
          <cell r="G236">
            <v>60848.3</v>
          </cell>
          <cell r="H236">
            <v>2.4115852555677477E-4</v>
          </cell>
          <cell r="I236">
            <v>1.0680000000000001</v>
          </cell>
          <cell r="J236">
            <v>0.26144474365342885</v>
          </cell>
          <cell r="K236">
            <v>5.4507794614629894E-2</v>
          </cell>
          <cell r="L236">
            <v>1.9630000000000001</v>
          </cell>
          <cell r="M236">
            <v>0.46950000000000003</v>
          </cell>
          <cell r="N236">
            <v>0.38519999999999999</v>
          </cell>
          <cell r="O236">
            <v>3372</v>
          </cell>
          <cell r="P236">
            <v>573.08000000000004</v>
          </cell>
          <cell r="Q236">
            <v>4146.6499999999996</v>
          </cell>
        </row>
        <row r="237">
          <cell r="F237">
            <v>45471</v>
          </cell>
          <cell r="G237">
            <v>61684.6</v>
          </cell>
          <cell r="H237">
            <v>2.3909145248057382E-4</v>
          </cell>
          <cell r="I237">
            <v>1.0703</v>
          </cell>
          <cell r="J237">
            <v>0.26099438862064467</v>
          </cell>
          <cell r="K237">
            <v>5.4234346611709193E-2</v>
          </cell>
          <cell r="L237">
            <v>2.0059999999999998</v>
          </cell>
          <cell r="M237">
            <v>0.47519999999999996</v>
          </cell>
          <cell r="N237">
            <v>0.39129999999999998</v>
          </cell>
          <cell r="O237">
            <v>3450.09</v>
          </cell>
          <cell r="P237">
            <v>581.70000000000005</v>
          </cell>
          <cell r="Q237">
            <v>4182.5</v>
          </cell>
        </row>
        <row r="238">
          <cell r="F238">
            <v>45474</v>
          </cell>
          <cell r="G238">
            <v>62768.800000000003</v>
          </cell>
          <cell r="H238">
            <v>2.4104342879456591E-4</v>
          </cell>
          <cell r="I238">
            <v>1.0728</v>
          </cell>
          <cell r="J238">
            <v>0.26038276266111182</v>
          </cell>
          <cell r="K238">
            <v>5.4630777887646344E-2</v>
          </cell>
          <cell r="L238">
            <v>1.907</v>
          </cell>
          <cell r="M238">
            <v>0.47619999999999996</v>
          </cell>
          <cell r="N238">
            <v>0.3926</v>
          </cell>
          <cell r="O238">
            <v>3439.79</v>
          </cell>
          <cell r="P238">
            <v>582.4</v>
          </cell>
          <cell r="Q238">
            <v>4148.63</v>
          </cell>
        </row>
        <row r="239">
          <cell r="F239">
            <v>45475</v>
          </cell>
          <cell r="G239">
            <v>62888.3</v>
          </cell>
          <cell r="H239">
            <v>2.4154589371980676E-4</v>
          </cell>
          <cell r="I239">
            <v>1.0741000000000001</v>
          </cell>
          <cell r="J239">
            <v>0.26059990097203761</v>
          </cell>
          <cell r="K239">
            <v>5.4469197668718335E-2</v>
          </cell>
          <cell r="L239">
            <v>1.8520000000000001</v>
          </cell>
          <cell r="M239">
            <v>0.47699999999999998</v>
          </cell>
          <cell r="N239">
            <v>0.40389999999999998</v>
          </cell>
          <cell r="O239">
            <v>3443.16</v>
          </cell>
          <cell r="P239">
            <v>576.91</v>
          </cell>
          <cell r="Q239">
            <v>4140</v>
          </cell>
        </row>
        <row r="240">
          <cell r="F240">
            <v>45476</v>
          </cell>
          <cell r="G240">
            <v>62104.9</v>
          </cell>
          <cell r="H240">
            <v>2.425047834068527E-4</v>
          </cell>
          <cell r="I240">
            <v>1.0743</v>
          </cell>
          <cell r="J240">
            <v>0.26204764026099947</v>
          </cell>
          <cell r="K240">
            <v>5.4763013060978617E-2</v>
          </cell>
          <cell r="L240">
            <v>1.843</v>
          </cell>
          <cell r="M240">
            <v>0.4854</v>
          </cell>
          <cell r="N240">
            <v>0.41849999999999998</v>
          </cell>
          <cell r="O240">
            <v>3421.7</v>
          </cell>
          <cell r="P240">
            <v>579.99</v>
          </cell>
          <cell r="Q240">
            <v>4123.63</v>
          </cell>
        </row>
        <row r="241">
          <cell r="F241">
            <v>45477</v>
          </cell>
          <cell r="G241">
            <v>60201.4</v>
          </cell>
          <cell r="H241">
            <v>2.4347190942844969E-4</v>
          </cell>
          <cell r="I241">
            <v>1.0786</v>
          </cell>
          <cell r="J241">
            <v>0.2630540576088386</v>
          </cell>
          <cell r="K241">
            <v>5.5002475111380011E-2</v>
          </cell>
          <cell r="L241">
            <v>1.7230000000000001</v>
          </cell>
          <cell r="M241">
            <v>0.46729999999999999</v>
          </cell>
          <cell r="N241">
            <v>0.40649999999999997</v>
          </cell>
          <cell r="O241">
            <v>3299.4</v>
          </cell>
          <cell r="P241">
            <v>556.69000000000005</v>
          </cell>
          <cell r="Q241">
            <v>4107.25</v>
          </cell>
        </row>
        <row r="242">
          <cell r="F242">
            <v>45478</v>
          </cell>
          <cell r="G242">
            <v>57025.7</v>
          </cell>
          <cell r="H242">
            <v>2.4475310530502355E-4</v>
          </cell>
          <cell r="I242">
            <v>1.0811999999999999</v>
          </cell>
          <cell r="J242">
            <v>0.26367136001687497</v>
          </cell>
          <cell r="K242">
            <v>5.5269382972608493E-2</v>
          </cell>
          <cell r="L242">
            <v>1.464</v>
          </cell>
          <cell r="M242">
            <v>0.43269999999999997</v>
          </cell>
          <cell r="N242">
            <v>0.36199999999999999</v>
          </cell>
          <cell r="O242">
            <v>3057.3</v>
          </cell>
          <cell r="P242">
            <v>513.38</v>
          </cell>
          <cell r="Q242">
            <v>4085.75</v>
          </cell>
        </row>
        <row r="243">
          <cell r="F243">
            <v>45481</v>
          </cell>
          <cell r="G243">
            <v>55850.2</v>
          </cell>
          <cell r="H243">
            <v>2.4527899259012167E-4</v>
          </cell>
          <cell r="I243">
            <v>1.0809</v>
          </cell>
          <cell r="J243">
            <v>0.2637965600928564</v>
          </cell>
          <cell r="K243">
            <v>5.5263885051119094E-2</v>
          </cell>
          <cell r="L243">
            <v>1.458</v>
          </cell>
          <cell r="M243">
            <v>0.41980000000000006</v>
          </cell>
          <cell r="N243">
            <v>0.34699999999999998</v>
          </cell>
          <cell r="O243">
            <v>2932.16</v>
          </cell>
          <cell r="P243">
            <v>490.39</v>
          </cell>
          <cell r="Q243">
            <v>4076.99</v>
          </cell>
        </row>
        <row r="244">
          <cell r="F244">
            <v>45482</v>
          </cell>
          <cell r="G244">
            <v>56721.3</v>
          </cell>
          <cell r="H244">
            <v>2.4703313208367507E-4</v>
          </cell>
          <cell r="I244">
            <v>1.0829</v>
          </cell>
          <cell r="J244">
            <v>0.26404731727925645</v>
          </cell>
          <cell r="K244">
            <v>5.5500055500055497E-2</v>
          </cell>
          <cell r="L244">
            <v>1.49</v>
          </cell>
          <cell r="M244">
            <v>0.43079999999999996</v>
          </cell>
          <cell r="N244">
            <v>0.36770000000000003</v>
          </cell>
          <cell r="O244">
            <v>3017.01</v>
          </cell>
          <cell r="P244">
            <v>510.5</v>
          </cell>
          <cell r="Q244">
            <v>4048.04</v>
          </cell>
        </row>
        <row r="245">
          <cell r="F245">
            <v>45483</v>
          </cell>
          <cell r="G245">
            <v>58040.2</v>
          </cell>
          <cell r="H245">
            <v>2.492112464051278E-4</v>
          </cell>
          <cell r="I245">
            <v>1.0812999999999999</v>
          </cell>
          <cell r="J245">
            <v>0.26431950942299048</v>
          </cell>
          <cell r="K245">
            <v>5.5806374204061586E-2</v>
          </cell>
          <cell r="L245">
            <v>1.5369999999999999</v>
          </cell>
          <cell r="M245">
            <v>0.43559999999999999</v>
          </cell>
          <cell r="N245">
            <v>0.3755</v>
          </cell>
          <cell r="O245">
            <v>3066.17</v>
          </cell>
          <cell r="P245">
            <v>516.79999999999995</v>
          </cell>
          <cell r="Q245">
            <v>4012.66</v>
          </cell>
        </row>
        <row r="246">
          <cell r="F246">
            <v>45484</v>
          </cell>
          <cell r="G246">
            <v>57745.9</v>
          </cell>
          <cell r="H246">
            <v>2.5189424472029661E-4</v>
          </cell>
          <cell r="I246">
            <v>1.0831</v>
          </cell>
          <cell r="J246">
            <v>0.26441735635527119</v>
          </cell>
          <cell r="K246">
            <v>5.6065439581079034E-2</v>
          </cell>
          <cell r="L246">
            <v>1.55</v>
          </cell>
          <cell r="M246">
            <v>0.43879999999999997</v>
          </cell>
          <cell r="N246">
            <v>0.38900000000000001</v>
          </cell>
          <cell r="O246">
            <v>3099.6</v>
          </cell>
          <cell r="P246">
            <v>524.89</v>
          </cell>
          <cell r="Q246">
            <v>3969.92</v>
          </cell>
        </row>
        <row r="247">
          <cell r="F247">
            <v>45485</v>
          </cell>
          <cell r="G247">
            <v>57338.3</v>
          </cell>
          <cell r="H247">
            <v>2.5119821548787717E-4</v>
          </cell>
          <cell r="I247">
            <v>1.0866</v>
          </cell>
          <cell r="J247">
            <v>0.26607774791794159</v>
          </cell>
          <cell r="K247">
            <v>5.6238225121615158E-2</v>
          </cell>
          <cell r="L247">
            <v>1.45</v>
          </cell>
          <cell r="M247">
            <v>0.44939999999999997</v>
          </cell>
          <cell r="N247">
            <v>0.3967</v>
          </cell>
          <cell r="O247">
            <v>3101.41</v>
          </cell>
          <cell r="P247">
            <v>524.9</v>
          </cell>
          <cell r="Q247">
            <v>3980.92</v>
          </cell>
        </row>
        <row r="248">
          <cell r="F248">
            <v>45488</v>
          </cell>
          <cell r="G248">
            <v>60794.7</v>
          </cell>
          <cell r="H248">
            <v>2.5496090174571731E-4</v>
          </cell>
          <cell r="I248">
            <v>1.0887</v>
          </cell>
          <cell r="J248">
            <v>0.26848520646512375</v>
          </cell>
          <cell r="K248">
            <v>5.6505156095493711E-2</v>
          </cell>
          <cell r="L248">
            <v>1.5209999999999999</v>
          </cell>
          <cell r="M248">
            <v>0.52129999999999999</v>
          </cell>
          <cell r="N248">
            <v>0.432</v>
          </cell>
          <cell r="O248">
            <v>3245.99</v>
          </cell>
          <cell r="P248">
            <v>544.70000000000005</v>
          </cell>
          <cell r="Q248">
            <v>3922.17</v>
          </cell>
        </row>
        <row r="249">
          <cell r="F249">
            <v>45489</v>
          </cell>
          <cell r="G249">
            <v>64749.2</v>
          </cell>
          <cell r="H249">
            <v>2.5343081972198638E-4</v>
          </cell>
          <cell r="I249">
            <v>1.0894999999999999</v>
          </cell>
          <cell r="J249">
            <v>0.26891117863769598</v>
          </cell>
          <cell r="K249">
            <v>5.6366608421171298E-2</v>
          </cell>
          <cell r="L249">
            <v>1.698</v>
          </cell>
          <cell r="M249">
            <v>0.5373</v>
          </cell>
          <cell r="N249">
            <v>0.44490000000000002</v>
          </cell>
          <cell r="O249">
            <v>3483.39</v>
          </cell>
          <cell r="P249">
            <v>585.12</v>
          </cell>
          <cell r="Q249">
            <v>3945.85</v>
          </cell>
        </row>
        <row r="250">
          <cell r="F250">
            <v>45490</v>
          </cell>
          <cell r="G250">
            <v>65052.800000000003</v>
          </cell>
          <cell r="H250">
            <v>2.511010782280299E-4</v>
          </cell>
          <cell r="I250">
            <v>1.0899000000000001</v>
          </cell>
          <cell r="J250">
            <v>0.26921523758244714</v>
          </cell>
          <cell r="K250">
            <v>5.6573885494455765E-2</v>
          </cell>
          <cell r="L250">
            <v>1.6950000000000001</v>
          </cell>
          <cell r="M250">
            <v>0.57939999999999992</v>
          </cell>
          <cell r="N250">
            <v>0.43819999999999998</v>
          </cell>
          <cell r="O250">
            <v>3444.96</v>
          </cell>
          <cell r="P250">
            <v>576.09</v>
          </cell>
          <cell r="Q250">
            <v>3982.46</v>
          </cell>
        </row>
        <row r="251">
          <cell r="F251">
            <v>45491</v>
          </cell>
          <cell r="G251">
            <v>64090.400000000001</v>
          </cell>
          <cell r="H251">
            <v>2.5028156676260791E-4</v>
          </cell>
          <cell r="I251">
            <v>1.0938000000000001</v>
          </cell>
          <cell r="J251">
            <v>0.26867275658248252</v>
          </cell>
          <cell r="K251">
            <v>5.6435000987612519E-2</v>
          </cell>
          <cell r="L251">
            <v>1.6819999999999999</v>
          </cell>
          <cell r="M251">
            <v>0.62850000000000006</v>
          </cell>
          <cell r="N251">
            <v>0.43640000000000001</v>
          </cell>
          <cell r="O251">
            <v>3389.78</v>
          </cell>
          <cell r="P251">
            <v>568.79999999999995</v>
          </cell>
          <cell r="Q251">
            <v>3995.5</v>
          </cell>
        </row>
        <row r="252">
          <cell r="F252">
            <v>45492</v>
          </cell>
          <cell r="G252">
            <v>63981.2</v>
          </cell>
          <cell r="H252">
            <v>2.4706425894310851E-4</v>
          </cell>
          <cell r="I252">
            <v>1.0901000000000001</v>
          </cell>
          <cell r="J252">
            <v>0.26728677197765482</v>
          </cell>
          <cell r="K252">
            <v>5.5674637418923804E-2</v>
          </cell>
          <cell r="L252">
            <v>1.93</v>
          </cell>
          <cell r="M252">
            <v>0.56900000000000006</v>
          </cell>
          <cell r="N252">
            <v>0.42359999999999998</v>
          </cell>
          <cell r="O252">
            <v>3425.62</v>
          </cell>
          <cell r="P252">
            <v>571.99</v>
          </cell>
          <cell r="Q252">
            <v>4047.53</v>
          </cell>
        </row>
        <row r="253">
          <cell r="F253">
            <v>45495</v>
          </cell>
          <cell r="G253">
            <v>68158.399999999994</v>
          </cell>
          <cell r="H253">
            <v>2.4770746738931194E-4</v>
          </cell>
          <cell r="I253">
            <v>1.0881000000000001</v>
          </cell>
          <cell r="J253">
            <v>0.26745119015779623</v>
          </cell>
          <cell r="K253">
            <v>5.5460041040430376E-2</v>
          </cell>
          <cell r="L253">
            <v>1.9419999999999999</v>
          </cell>
          <cell r="M253">
            <v>0.59840000000000004</v>
          </cell>
          <cell r="N253">
            <v>0.44769999999999999</v>
          </cell>
          <cell r="O253">
            <v>3536.4</v>
          </cell>
          <cell r="P253">
            <v>602.1</v>
          </cell>
          <cell r="Q253">
            <v>4037.02</v>
          </cell>
        </row>
        <row r="254">
          <cell r="F254">
            <v>45496</v>
          </cell>
          <cell r="G254">
            <v>67550.399999999994</v>
          </cell>
          <cell r="H254">
            <v>2.5043826696719256E-4</v>
          </cell>
          <cell r="I254">
            <v>1.0891999999999999</v>
          </cell>
          <cell r="J254">
            <v>0.26613439787092485</v>
          </cell>
          <cell r="K254">
            <v>5.5746021127742004E-2</v>
          </cell>
          <cell r="L254">
            <v>1.7509999999999999</v>
          </cell>
          <cell r="M254">
            <v>0.60819999999999996</v>
          </cell>
          <cell r="N254">
            <v>0.42609999999999998</v>
          </cell>
          <cell r="O254">
            <v>3439.52</v>
          </cell>
          <cell r="P254">
            <v>587.22</v>
          </cell>
          <cell r="Q254">
            <v>3993</v>
          </cell>
        </row>
        <row r="255">
          <cell r="F255">
            <v>45497</v>
          </cell>
          <cell r="G255">
            <v>65936.800000000003</v>
          </cell>
          <cell r="H255">
            <v>2.4933738589697879E-4</v>
          </cell>
          <cell r="I255">
            <v>1.0853999999999999</v>
          </cell>
          <cell r="J255">
            <v>0.26612731530764316</v>
          </cell>
          <cell r="K255">
            <v>5.5107956486757557E-2</v>
          </cell>
          <cell r="L255">
            <v>1.6859999999999999</v>
          </cell>
          <cell r="M255">
            <v>0.59760000000000002</v>
          </cell>
          <cell r="N255">
            <v>0.4098</v>
          </cell>
          <cell r="O255">
            <v>3482.51</v>
          </cell>
          <cell r="P255">
            <v>581.9</v>
          </cell>
          <cell r="Q255">
            <v>4010.63</v>
          </cell>
        </row>
        <row r="256">
          <cell r="F256">
            <v>45498</v>
          </cell>
          <cell r="G256">
            <v>65363.9</v>
          </cell>
          <cell r="H256">
            <v>2.4700506360380388E-4</v>
          </cell>
          <cell r="I256">
            <v>1.0840000000000001</v>
          </cell>
          <cell r="J256">
            <v>0.26739397828760897</v>
          </cell>
          <cell r="K256">
            <v>5.4424730597583543E-2</v>
          </cell>
          <cell r="L256">
            <v>1.696</v>
          </cell>
          <cell r="M256">
            <v>0.61760000000000004</v>
          </cell>
          <cell r="N256">
            <v>0.40610000000000002</v>
          </cell>
          <cell r="O256">
            <v>3336.08</v>
          </cell>
          <cell r="P256">
            <v>574.5</v>
          </cell>
          <cell r="Q256">
            <v>4048.5</v>
          </cell>
        </row>
        <row r="257">
          <cell r="F257">
            <v>45499</v>
          </cell>
          <cell r="G257">
            <v>65799.7</v>
          </cell>
          <cell r="H257">
            <v>2.480786310028827E-4</v>
          </cell>
          <cell r="I257">
            <v>1.0847</v>
          </cell>
          <cell r="J257">
            <v>0.26612023312132421</v>
          </cell>
          <cell r="K257">
            <v>5.4171180931744313E-2</v>
          </cell>
          <cell r="L257">
            <v>1.6020000000000001</v>
          </cell>
          <cell r="M257">
            <v>0.59789999999999999</v>
          </cell>
          <cell r="N257">
            <v>0.39489999999999997</v>
          </cell>
          <cell r="O257">
            <v>3174.9</v>
          </cell>
          <cell r="P257">
            <v>570.70000000000005</v>
          </cell>
          <cell r="Q257">
            <v>4030.98</v>
          </cell>
        </row>
        <row r="258">
          <cell r="F258">
            <v>45502</v>
          </cell>
          <cell r="G258">
            <v>68256.3</v>
          </cell>
          <cell r="H258">
            <v>2.4776577214964061E-4</v>
          </cell>
          <cell r="I258">
            <v>1.0864</v>
          </cell>
          <cell r="J258">
            <v>0.268017474739353</v>
          </cell>
          <cell r="K258">
            <v>5.4203479863407227E-2</v>
          </cell>
          <cell r="L258">
            <v>1.605</v>
          </cell>
          <cell r="M258">
            <v>0.60089999999999999</v>
          </cell>
          <cell r="N258">
            <v>0.40710000000000002</v>
          </cell>
          <cell r="O258">
            <v>3270.94</v>
          </cell>
          <cell r="P258">
            <v>583.9</v>
          </cell>
          <cell r="Q258">
            <v>4036.07</v>
          </cell>
        </row>
        <row r="259">
          <cell r="F259">
            <v>45503</v>
          </cell>
          <cell r="G259">
            <v>66796.100000000006</v>
          </cell>
          <cell r="H259">
            <v>2.4593893336284601E-4</v>
          </cell>
          <cell r="I259">
            <v>1.0821000000000001</v>
          </cell>
          <cell r="J259">
            <v>0.26753705388196264</v>
          </cell>
          <cell r="K259">
            <v>5.3671103477887498E-2</v>
          </cell>
          <cell r="L259">
            <v>1.611</v>
          </cell>
          <cell r="M259">
            <v>0.60229999999999995</v>
          </cell>
          <cell r="N259">
            <v>0.4032</v>
          </cell>
          <cell r="O259">
            <v>3320.2</v>
          </cell>
          <cell r="P259">
            <v>574.4</v>
          </cell>
          <cell r="Q259">
            <v>4066.05</v>
          </cell>
        </row>
        <row r="260">
          <cell r="F260">
            <v>45504</v>
          </cell>
          <cell r="G260">
            <v>66185.399999999994</v>
          </cell>
          <cell r="H260">
            <v>2.4479324762305757E-4</v>
          </cell>
          <cell r="I260">
            <v>1.0815999999999999</v>
          </cell>
          <cell r="J260">
            <v>0.26811807920208058</v>
          </cell>
          <cell r="K260">
            <v>5.3293540822852273E-2</v>
          </cell>
          <cell r="L260">
            <v>1.5569999999999999</v>
          </cell>
          <cell r="M260">
            <v>0.628</v>
          </cell>
          <cell r="N260">
            <v>0.40129999999999999</v>
          </cell>
          <cell r="O260">
            <v>3279.54</v>
          </cell>
          <cell r="P260">
            <v>588.09</v>
          </cell>
          <cell r="Q260">
            <v>4085.08</v>
          </cell>
        </row>
        <row r="261">
          <cell r="F261">
            <v>45505</v>
          </cell>
          <cell r="G261">
            <v>64625.7</v>
          </cell>
          <cell r="H261">
            <v>2.4690138758579825E-4</v>
          </cell>
          <cell r="I261">
            <v>1.0826</v>
          </cell>
          <cell r="J261">
            <v>0.26828352202607719</v>
          </cell>
          <cell r="K261">
            <v>5.3742348433141837E-2</v>
          </cell>
          <cell r="L261">
            <v>1.5429999999999999</v>
          </cell>
          <cell r="M261">
            <v>0.62270000000000003</v>
          </cell>
          <cell r="N261">
            <v>0.3881</v>
          </cell>
          <cell r="O261">
            <v>3232.03</v>
          </cell>
          <cell r="P261">
            <v>576.4</v>
          </cell>
          <cell r="Q261">
            <v>4050.2</v>
          </cell>
        </row>
        <row r="262">
          <cell r="F262">
            <v>45506</v>
          </cell>
          <cell r="G262">
            <v>65351.8</v>
          </cell>
          <cell r="H262">
            <v>2.4476628491285096E-4</v>
          </cell>
          <cell r="I262">
            <v>1.0789</v>
          </cell>
          <cell r="J262">
            <v>0.26720106880427519</v>
          </cell>
          <cell r="K262">
            <v>5.3023675070919166E-2</v>
          </cell>
          <cell r="L262">
            <v>1.456</v>
          </cell>
          <cell r="M262">
            <v>0.59640000000000004</v>
          </cell>
          <cell r="N262">
            <v>0.3926</v>
          </cell>
          <cell r="O262">
            <v>3203.31</v>
          </cell>
          <cell r="P262">
            <v>575.11</v>
          </cell>
          <cell r="Q262">
            <v>4085.53</v>
          </cell>
        </row>
        <row r="263">
          <cell r="F263">
            <v>45509</v>
          </cell>
          <cell r="G263">
            <v>58142.9</v>
          </cell>
          <cell r="H263">
            <v>2.4176605266148162E-4</v>
          </cell>
          <cell r="I263">
            <v>1.0922000000000001</v>
          </cell>
          <cell r="J263">
            <v>0.26631158455392812</v>
          </cell>
          <cell r="K263">
            <v>5.2235687421646471E-2</v>
          </cell>
          <cell r="L263">
            <v>1.236</v>
          </cell>
          <cell r="M263">
            <v>0.5232</v>
          </cell>
          <cell r="N263">
            <v>0.34470000000000001</v>
          </cell>
          <cell r="O263">
            <v>2692.25</v>
          </cell>
          <cell r="P263">
            <v>496.7</v>
          </cell>
          <cell r="Q263">
            <v>4136.2299999999996</v>
          </cell>
        </row>
        <row r="264">
          <cell r="F264">
            <v>45510</v>
          </cell>
          <cell r="G264">
            <v>54010.8</v>
          </cell>
          <cell r="H264">
            <v>2.4063797941101448E-4</v>
          </cell>
          <cell r="I264">
            <v>1.0952999999999999</v>
          </cell>
          <cell r="J264">
            <v>0.26816840976133011</v>
          </cell>
          <cell r="K264">
            <v>5.1702298167153528E-2</v>
          </cell>
          <cell r="L264">
            <v>1.0840000000000001</v>
          </cell>
          <cell r="M264">
            <v>0.48860000000000003</v>
          </cell>
          <cell r="N264">
            <v>0.31190000000000001</v>
          </cell>
          <cell r="O264">
            <v>2419.42</v>
          </cell>
          <cell r="P264">
            <v>464.26</v>
          </cell>
          <cell r="Q264">
            <v>4155.62</v>
          </cell>
        </row>
        <row r="265">
          <cell r="F265">
            <v>45511</v>
          </cell>
          <cell r="G265">
            <v>56049.9</v>
          </cell>
          <cell r="H265">
            <v>2.414496637813432E-4</v>
          </cell>
          <cell r="I265">
            <v>1.0928</v>
          </cell>
          <cell r="J265">
            <v>0.26824034334763946</v>
          </cell>
          <cell r="K265">
            <v>5.1059484299208577E-2</v>
          </cell>
          <cell r="L265">
            <v>1.2210000000000001</v>
          </cell>
          <cell r="M265">
            <v>0.50609999999999999</v>
          </cell>
          <cell r="N265">
            <v>0.33090000000000003</v>
          </cell>
          <cell r="O265">
            <v>2461.87</v>
          </cell>
          <cell r="P265">
            <v>484.73</v>
          </cell>
          <cell r="Q265">
            <v>4141.6499999999996</v>
          </cell>
        </row>
        <row r="266">
          <cell r="F266">
            <v>45512</v>
          </cell>
          <cell r="G266">
            <v>55112.800000000003</v>
          </cell>
          <cell r="H266">
            <v>2.4345709068776628E-4</v>
          </cell>
          <cell r="I266">
            <v>1.0922000000000001</v>
          </cell>
          <cell r="J266">
            <v>0.26765162464536157</v>
          </cell>
          <cell r="K266">
            <v>5.1857805896232533E-2</v>
          </cell>
          <cell r="L266">
            <v>1.1779999999999999</v>
          </cell>
          <cell r="M266">
            <v>0.59939999999999993</v>
          </cell>
          <cell r="N266">
            <v>0.32340000000000002</v>
          </cell>
          <cell r="O266">
            <v>2338.48</v>
          </cell>
          <cell r="P266">
            <v>474.81</v>
          </cell>
          <cell r="Q266">
            <v>4107.5</v>
          </cell>
        </row>
        <row r="267">
          <cell r="F267">
            <v>45513</v>
          </cell>
          <cell r="G267">
            <v>61697.8</v>
          </cell>
          <cell r="H267">
            <v>2.463054187192118E-4</v>
          </cell>
          <cell r="I267">
            <v>1.0919000000000001</v>
          </cell>
          <cell r="J267">
            <v>0.26847079037800686</v>
          </cell>
          <cell r="K267">
            <v>5.2980132450331126E-2</v>
          </cell>
          <cell r="L267">
            <v>1.3360000000000001</v>
          </cell>
          <cell r="M267">
            <v>0.61670000000000003</v>
          </cell>
          <cell r="N267">
            <v>0.35149999999999998</v>
          </cell>
          <cell r="O267">
            <v>2682.13</v>
          </cell>
          <cell r="P267">
            <v>517.09</v>
          </cell>
          <cell r="Q267">
            <v>4060</v>
          </cell>
        </row>
        <row r="268">
          <cell r="F268">
            <v>45516</v>
          </cell>
          <cell r="G268">
            <v>58711.7</v>
          </cell>
          <cell r="H268">
            <v>2.4624476729869491E-4</v>
          </cell>
          <cell r="I268">
            <v>1.0914999999999999</v>
          </cell>
          <cell r="J268">
            <v>0.26763013515321826</v>
          </cell>
          <cell r="K268">
            <v>5.3079964967223121E-2</v>
          </cell>
          <cell r="L268">
            <v>1.2110000000000001</v>
          </cell>
          <cell r="M268">
            <v>0.55269999999999997</v>
          </cell>
          <cell r="N268">
            <v>0.32779999999999998</v>
          </cell>
          <cell r="O268">
            <v>2555</v>
          </cell>
          <cell r="P268">
            <v>503.39</v>
          </cell>
          <cell r="Q268">
            <v>4061</v>
          </cell>
        </row>
        <row r="269">
          <cell r="F269">
            <v>45517</v>
          </cell>
          <cell r="G269">
            <v>59350.2</v>
          </cell>
          <cell r="H269">
            <v>2.4680388962930054E-4</v>
          </cell>
          <cell r="I269">
            <v>1.0931999999999999</v>
          </cell>
          <cell r="J269">
            <v>0.26720820863616929</v>
          </cell>
          <cell r="K269">
            <v>5.2413648514073062E-2</v>
          </cell>
          <cell r="L269">
            <v>1.3109999999999999</v>
          </cell>
          <cell r="M269">
            <v>0.56730000000000003</v>
          </cell>
          <cell r="N269">
            <v>0.33839999999999998</v>
          </cell>
          <cell r="O269">
            <v>2720.19</v>
          </cell>
          <cell r="P269">
            <v>518.53</v>
          </cell>
          <cell r="Q269">
            <v>4051.8</v>
          </cell>
        </row>
        <row r="270">
          <cell r="F270">
            <v>45518</v>
          </cell>
          <cell r="G270">
            <v>60594.6</v>
          </cell>
          <cell r="H270">
            <v>2.4792302485924166E-4</v>
          </cell>
          <cell r="I270">
            <v>1.0992</v>
          </cell>
          <cell r="J270">
            <v>0.26707261704457441</v>
          </cell>
          <cell r="K270">
            <v>5.2580382259379027E-2</v>
          </cell>
          <cell r="L270">
            <v>1.319</v>
          </cell>
          <cell r="M270">
            <v>0.57699999999999996</v>
          </cell>
          <cell r="N270">
            <v>0.33979999999999999</v>
          </cell>
          <cell r="O270">
            <v>2702.86</v>
          </cell>
          <cell r="P270">
            <v>524.16999999999996</v>
          </cell>
          <cell r="Q270">
            <v>4033.51</v>
          </cell>
        </row>
        <row r="271">
          <cell r="F271">
            <v>45519</v>
          </cell>
          <cell r="G271">
            <v>58710.1</v>
          </cell>
          <cell r="H271">
            <v>2.4894571489740948E-4</v>
          </cell>
          <cell r="I271">
            <v>1.1012</v>
          </cell>
          <cell r="J271">
            <v>0.26767311758880058</v>
          </cell>
          <cell r="K271">
            <v>5.3192904066597518E-2</v>
          </cell>
          <cell r="L271">
            <v>1.405</v>
          </cell>
          <cell r="M271">
            <v>0.56859999999999999</v>
          </cell>
          <cell r="N271">
            <v>0.33529999999999999</v>
          </cell>
          <cell r="O271">
            <v>2662.4</v>
          </cell>
          <cell r="P271">
            <v>523.49</v>
          </cell>
          <cell r="Q271">
            <v>4016.94</v>
          </cell>
        </row>
        <row r="272">
          <cell r="F272">
            <v>45520</v>
          </cell>
          <cell r="G272">
            <v>57545.1</v>
          </cell>
          <cell r="H272">
            <v>2.4912929312054369E-4</v>
          </cell>
          <cell r="I272">
            <v>1.0972</v>
          </cell>
          <cell r="J272">
            <v>0.26728677197765482</v>
          </cell>
          <cell r="K272">
            <v>5.3640298883745378E-2</v>
          </cell>
          <cell r="L272">
            <v>1.278</v>
          </cell>
          <cell r="M272">
            <v>0.56059999999999999</v>
          </cell>
          <cell r="N272">
            <v>0.32479999999999998</v>
          </cell>
          <cell r="O272">
            <v>2569.9</v>
          </cell>
          <cell r="P272">
            <v>519.17999999999995</v>
          </cell>
          <cell r="Q272">
            <v>4013.98</v>
          </cell>
        </row>
        <row r="273">
          <cell r="F273">
            <v>45523</v>
          </cell>
          <cell r="G273">
            <v>58445.8</v>
          </cell>
          <cell r="H273">
            <v>2.4816112605592562E-4</v>
          </cell>
          <cell r="I273">
            <v>1.1024</v>
          </cell>
          <cell r="J273">
            <v>0.26775195458926848</v>
          </cell>
          <cell r="K273">
            <v>5.3685510280775221E-2</v>
          </cell>
          <cell r="L273">
            <v>1.417</v>
          </cell>
          <cell r="M273">
            <v>0.56279999999999997</v>
          </cell>
          <cell r="N273">
            <v>0.3342</v>
          </cell>
          <cell r="O273">
            <v>2611.2199999999998</v>
          </cell>
          <cell r="P273">
            <v>531.4</v>
          </cell>
          <cell r="Q273">
            <v>4029.64</v>
          </cell>
        </row>
        <row r="274">
          <cell r="F274">
            <v>45524</v>
          </cell>
          <cell r="G274">
            <v>59470.3</v>
          </cell>
          <cell r="H274">
            <v>2.4820054604120131E-4</v>
          </cell>
          <cell r="I274">
            <v>1.1086</v>
          </cell>
          <cell r="J274">
            <v>0.26791694574681851</v>
          </cell>
          <cell r="K274">
            <v>5.354895713405982E-2</v>
          </cell>
          <cell r="L274">
            <v>1.4870000000000001</v>
          </cell>
          <cell r="M274">
            <v>0.59840000000000004</v>
          </cell>
          <cell r="N274">
            <v>0.33689999999999998</v>
          </cell>
          <cell r="O274">
            <v>2638.39</v>
          </cell>
          <cell r="P274">
            <v>558.6</v>
          </cell>
          <cell r="Q274">
            <v>4029</v>
          </cell>
        </row>
        <row r="275">
          <cell r="F275">
            <v>45525</v>
          </cell>
          <cell r="G275">
            <v>59010</v>
          </cell>
          <cell r="H275">
            <v>2.4943876278373661E-4</v>
          </cell>
          <cell r="I275">
            <v>1.1128</v>
          </cell>
          <cell r="J275">
            <v>0.26693716299183173</v>
          </cell>
          <cell r="K275">
            <v>5.2642661612971153E-2</v>
          </cell>
          <cell r="L275">
            <v>1.4710000000000001</v>
          </cell>
          <cell r="M275">
            <v>0.59389999999999998</v>
          </cell>
          <cell r="N275">
            <v>0.34329999999999999</v>
          </cell>
          <cell r="O275">
            <v>2573.87</v>
          </cell>
          <cell r="P275">
            <v>569.41</v>
          </cell>
          <cell r="Q275">
            <v>4009</v>
          </cell>
        </row>
        <row r="276">
          <cell r="F276">
            <v>45526</v>
          </cell>
          <cell r="G276">
            <v>61158.3</v>
          </cell>
          <cell r="H276">
            <v>2.4832381425378696E-4</v>
          </cell>
          <cell r="I276">
            <v>1.1154999999999999</v>
          </cell>
          <cell r="J276">
            <v>0.26663111585121985</v>
          </cell>
          <cell r="K276">
            <v>5.186264696577584E-2</v>
          </cell>
          <cell r="L276">
            <v>1.47</v>
          </cell>
          <cell r="M276">
            <v>0.6008</v>
          </cell>
          <cell r="N276">
            <v>0.36919999999999997</v>
          </cell>
          <cell r="O276">
            <v>2631.4</v>
          </cell>
          <cell r="P276">
            <v>570.09</v>
          </cell>
          <cell r="Q276">
            <v>4027</v>
          </cell>
        </row>
        <row r="277">
          <cell r="F277">
            <v>45527</v>
          </cell>
          <cell r="G277">
            <v>61158.3</v>
          </cell>
          <cell r="H277">
            <v>2.4832381425378696E-4</v>
          </cell>
          <cell r="I277">
            <v>1.1154999999999999</v>
          </cell>
          <cell r="J277">
            <v>0.26663111585121985</v>
          </cell>
          <cell r="K277">
            <v>5.186264696577584E-2</v>
          </cell>
          <cell r="L277">
            <v>1.47</v>
          </cell>
          <cell r="M277">
            <v>0.6008</v>
          </cell>
          <cell r="N277">
            <v>0.36919999999999997</v>
          </cell>
          <cell r="O277">
            <v>2631.4</v>
          </cell>
          <cell r="P277">
            <v>570.09</v>
          </cell>
          <cell r="Q277">
            <v>143.214</v>
          </cell>
        </row>
        <row r="278">
          <cell r="F278">
            <v>45528</v>
          </cell>
          <cell r="G278">
            <v>61158.3</v>
          </cell>
          <cell r="H278">
            <v>2.4832381425378696E-4</v>
          </cell>
          <cell r="I278">
            <v>1.1154999999999999</v>
          </cell>
          <cell r="J278">
            <v>0.26663111585121985</v>
          </cell>
          <cell r="K278">
            <v>5.186264696577584E-2</v>
          </cell>
          <cell r="L278">
            <v>1.47</v>
          </cell>
          <cell r="M278">
            <v>0.6008</v>
          </cell>
          <cell r="N278">
            <v>0.36919999999999997</v>
          </cell>
          <cell r="O278">
            <v>2631.4</v>
          </cell>
          <cell r="P278">
            <v>570.09</v>
          </cell>
          <cell r="Q278">
            <v>159.05699999999999</v>
          </cell>
        </row>
        <row r="279">
          <cell r="F279">
            <v>45529</v>
          </cell>
          <cell r="G279">
            <v>61158.3</v>
          </cell>
          <cell r="H279">
            <v>2.4832381425378696E-4</v>
          </cell>
          <cell r="I279">
            <v>1.1154999999999999</v>
          </cell>
          <cell r="J279">
            <v>0.26663111585121985</v>
          </cell>
          <cell r="K279">
            <v>5.186264696577584E-2</v>
          </cell>
          <cell r="L279">
            <v>1.47</v>
          </cell>
          <cell r="M279">
            <v>0.6008</v>
          </cell>
          <cell r="N279">
            <v>0.36919999999999997</v>
          </cell>
          <cell r="O279">
            <v>2631.4</v>
          </cell>
          <cell r="P279">
            <v>570.09</v>
          </cell>
          <cell r="Q279">
            <v>157.137</v>
          </cell>
        </row>
        <row r="280">
          <cell r="F280">
            <v>45530</v>
          </cell>
          <cell r="G280">
            <v>61158.3</v>
          </cell>
          <cell r="H280">
            <v>2.4832381425378696E-4</v>
          </cell>
          <cell r="I280">
            <v>1.1154999999999999</v>
          </cell>
          <cell r="J280">
            <v>0.26663111585121985</v>
          </cell>
          <cell r="K280">
            <v>5.186264696577584E-2</v>
          </cell>
          <cell r="L280">
            <v>1.47</v>
          </cell>
          <cell r="M280">
            <v>0.6008</v>
          </cell>
          <cell r="N280">
            <v>0.36919999999999997</v>
          </cell>
          <cell r="O280">
            <v>2631.4</v>
          </cell>
          <cell r="P280">
            <v>570.09</v>
          </cell>
          <cell r="Q280">
            <v>146.923</v>
          </cell>
        </row>
        <row r="281">
          <cell r="F281">
            <v>45531</v>
          </cell>
          <cell r="G281">
            <v>61158.3</v>
          </cell>
          <cell r="H281">
            <v>2.4832381425378696E-4</v>
          </cell>
          <cell r="I281">
            <v>1.1154999999999999</v>
          </cell>
          <cell r="J281">
            <v>0.26663111585121985</v>
          </cell>
          <cell r="K281">
            <v>5.186264696577584E-2</v>
          </cell>
          <cell r="L281">
            <v>1.47</v>
          </cell>
          <cell r="M281">
            <v>0.6008</v>
          </cell>
          <cell r="N281">
            <v>0.36919999999999997</v>
          </cell>
          <cell r="O281">
            <v>2631.4</v>
          </cell>
          <cell r="P281">
            <v>570.09</v>
          </cell>
          <cell r="Q281">
            <v>143.928</v>
          </cell>
        </row>
        <row r="282">
          <cell r="F282">
            <v>45532</v>
          </cell>
          <cell r="G282">
            <v>61158.3</v>
          </cell>
          <cell r="H282">
            <v>2.4832381425378696E-4</v>
          </cell>
          <cell r="I282">
            <v>1.1154999999999999</v>
          </cell>
          <cell r="J282">
            <v>0.26663111585121985</v>
          </cell>
          <cell r="K282">
            <v>5.186264696577584E-2</v>
          </cell>
          <cell r="L282">
            <v>1.47</v>
          </cell>
          <cell r="M282">
            <v>0.6008</v>
          </cell>
          <cell r="N282">
            <v>0.36919999999999997</v>
          </cell>
          <cell r="O282">
            <v>2631.4</v>
          </cell>
          <cell r="P282">
            <v>570.09</v>
          </cell>
          <cell r="Q282">
            <v>140.02500000000001</v>
          </cell>
        </row>
        <row r="283">
          <cell r="F283">
            <v>45533</v>
          </cell>
          <cell r="G283">
            <v>61158.3</v>
          </cell>
          <cell r="H283">
            <v>2.4832381425378696E-4</v>
          </cell>
          <cell r="I283">
            <v>1.1154999999999999</v>
          </cell>
          <cell r="J283">
            <v>0.26663111585121985</v>
          </cell>
          <cell r="K283">
            <v>5.186264696577584E-2</v>
          </cell>
          <cell r="L283">
            <v>1.47</v>
          </cell>
          <cell r="M283">
            <v>0.6008</v>
          </cell>
          <cell r="N283">
            <v>0.36919999999999997</v>
          </cell>
          <cell r="O283">
            <v>2631.4</v>
          </cell>
          <cell r="P283">
            <v>570.09</v>
          </cell>
          <cell r="Q283">
            <v>128.565</v>
          </cell>
        </row>
        <row r="284">
          <cell r="F284">
            <v>45534</v>
          </cell>
          <cell r="G284">
            <v>61158.3</v>
          </cell>
          <cell r="H284">
            <v>2.4832381425378696E-4</v>
          </cell>
          <cell r="I284">
            <v>1.1154999999999999</v>
          </cell>
          <cell r="J284">
            <v>0.26663111585121985</v>
          </cell>
          <cell r="K284">
            <v>5.186264696577584E-2</v>
          </cell>
          <cell r="L284">
            <v>1.47</v>
          </cell>
          <cell r="M284">
            <v>0.6008</v>
          </cell>
          <cell r="N284">
            <v>0.36919999999999997</v>
          </cell>
          <cell r="O284">
            <v>2631.4</v>
          </cell>
          <cell r="P284">
            <v>570.09</v>
          </cell>
          <cell r="Q284">
            <v>134.94900000000001</v>
          </cell>
        </row>
        <row r="285">
          <cell r="F285">
            <v>45535</v>
          </cell>
          <cell r="G285">
            <v>61158.3</v>
          </cell>
          <cell r="H285">
            <v>2.4832381425378696E-4</v>
          </cell>
          <cell r="I285">
            <v>1.1154999999999999</v>
          </cell>
          <cell r="J285">
            <v>0.26663111585121985</v>
          </cell>
          <cell r="K285">
            <v>5.186264696577584E-2</v>
          </cell>
          <cell r="L285">
            <v>1.47</v>
          </cell>
          <cell r="M285">
            <v>0.6008</v>
          </cell>
          <cell r="N285">
            <v>0.36919999999999997</v>
          </cell>
          <cell r="O285">
            <v>2631.4</v>
          </cell>
          <cell r="P285">
            <v>570.09</v>
          </cell>
          <cell r="Q285">
            <v>127.505</v>
          </cell>
        </row>
        <row r="286">
          <cell r="F286">
            <v>45536</v>
          </cell>
          <cell r="G286">
            <v>61158.3</v>
          </cell>
          <cell r="H286">
            <v>2.4832381425378696E-4</v>
          </cell>
          <cell r="I286">
            <v>1.1154999999999999</v>
          </cell>
          <cell r="J286">
            <v>0.26663111585121985</v>
          </cell>
          <cell r="K286">
            <v>5.186264696577584E-2</v>
          </cell>
          <cell r="L286">
            <v>1.47</v>
          </cell>
          <cell r="M286">
            <v>0.6008</v>
          </cell>
          <cell r="N286">
            <v>0.36919999999999997</v>
          </cell>
          <cell r="O286">
            <v>2631.4</v>
          </cell>
          <cell r="P286">
            <v>570.09</v>
          </cell>
          <cell r="Q286">
            <v>133.65199999999999</v>
          </cell>
        </row>
        <row r="287">
          <cell r="F287">
            <v>45537</v>
          </cell>
          <cell r="G287">
            <v>61158.3</v>
          </cell>
          <cell r="H287">
            <v>2.4832381425378696E-4</v>
          </cell>
          <cell r="I287">
            <v>1.1154999999999999</v>
          </cell>
          <cell r="J287">
            <v>0.26663111585121985</v>
          </cell>
          <cell r="K287">
            <v>5.186264696577584E-2</v>
          </cell>
          <cell r="L287">
            <v>1.47</v>
          </cell>
          <cell r="M287">
            <v>0.6008</v>
          </cell>
          <cell r="N287">
            <v>0.36919999999999997</v>
          </cell>
          <cell r="O287">
            <v>2631.4</v>
          </cell>
          <cell r="P287">
            <v>570.09</v>
          </cell>
          <cell r="Q287">
            <v>129.46199999999999</v>
          </cell>
        </row>
        <row r="288">
          <cell r="F288">
            <v>45538</v>
          </cell>
          <cell r="G288">
            <v>61158.3</v>
          </cell>
          <cell r="H288">
            <v>2.4832381425378696E-4</v>
          </cell>
          <cell r="I288">
            <v>1.1154999999999999</v>
          </cell>
          <cell r="J288">
            <v>0.26663111585121985</v>
          </cell>
          <cell r="K288">
            <v>5.186264696577584E-2</v>
          </cell>
          <cell r="L288">
            <v>1.47</v>
          </cell>
          <cell r="M288">
            <v>0.6008</v>
          </cell>
          <cell r="N288">
            <v>0.36919999999999997</v>
          </cell>
          <cell r="O288">
            <v>2631.4</v>
          </cell>
          <cell r="P288">
            <v>570.09</v>
          </cell>
          <cell r="Q288">
            <v>129.46199999999999</v>
          </cell>
        </row>
        <row r="289">
          <cell r="F289">
            <v>45539</v>
          </cell>
          <cell r="G289">
            <v>61158.3</v>
          </cell>
          <cell r="H289">
            <v>2.4832381425378696E-4</v>
          </cell>
          <cell r="I289">
            <v>1.1154999999999999</v>
          </cell>
          <cell r="J289">
            <v>0.26663111585121985</v>
          </cell>
          <cell r="K289">
            <v>5.186264696577584E-2</v>
          </cell>
          <cell r="L289">
            <v>1.47</v>
          </cell>
          <cell r="M289">
            <v>0.6008</v>
          </cell>
          <cell r="N289">
            <v>0.36919999999999997</v>
          </cell>
          <cell r="O289">
            <v>2631.4</v>
          </cell>
          <cell r="P289">
            <v>570.09</v>
          </cell>
          <cell r="Q289">
            <v>129.46199999999999</v>
          </cell>
        </row>
        <row r="290">
          <cell r="F290">
            <v>45540</v>
          </cell>
          <cell r="G290">
            <v>61158.3</v>
          </cell>
          <cell r="H290">
            <v>2.4832381425378696E-4</v>
          </cell>
          <cell r="I290">
            <v>1.1154999999999999</v>
          </cell>
          <cell r="J290">
            <v>0.26663111585121985</v>
          </cell>
          <cell r="K290">
            <v>5.186264696577584E-2</v>
          </cell>
          <cell r="L290">
            <v>1.47</v>
          </cell>
          <cell r="M290">
            <v>0.6008</v>
          </cell>
          <cell r="N290">
            <v>0.36919999999999997</v>
          </cell>
          <cell r="O290">
            <v>2631.4</v>
          </cell>
          <cell r="P290">
            <v>570.09</v>
          </cell>
          <cell r="Q290">
            <v>129.46199999999999</v>
          </cell>
        </row>
        <row r="291">
          <cell r="F291">
            <v>45541</v>
          </cell>
          <cell r="G291">
            <v>61158.3</v>
          </cell>
          <cell r="H291">
            <v>2.4832381425378696E-4</v>
          </cell>
          <cell r="I291">
            <v>1.1154999999999999</v>
          </cell>
          <cell r="J291">
            <v>0.26663111585121985</v>
          </cell>
          <cell r="K291">
            <v>5.186264696577584E-2</v>
          </cell>
          <cell r="L291">
            <v>1.47</v>
          </cell>
          <cell r="M291">
            <v>0.6008</v>
          </cell>
          <cell r="N291">
            <v>0.36919999999999997</v>
          </cell>
          <cell r="O291">
            <v>2631.4</v>
          </cell>
          <cell r="P291">
            <v>570.09</v>
          </cell>
          <cell r="Q291">
            <v>129.46199999999999</v>
          </cell>
        </row>
        <row r="292">
          <cell r="F292">
            <v>45542</v>
          </cell>
          <cell r="G292">
            <v>61158.3</v>
          </cell>
          <cell r="H292">
            <v>2.4832381425378696E-4</v>
          </cell>
          <cell r="I292">
            <v>1.1154999999999999</v>
          </cell>
          <cell r="J292">
            <v>0.26663111585121985</v>
          </cell>
          <cell r="K292">
            <v>5.186264696577584E-2</v>
          </cell>
          <cell r="L292">
            <v>1.47</v>
          </cell>
          <cell r="M292">
            <v>0.6008</v>
          </cell>
          <cell r="N292">
            <v>0.36919999999999997</v>
          </cell>
          <cell r="O292">
            <v>2631.4</v>
          </cell>
          <cell r="P292">
            <v>570.09</v>
          </cell>
          <cell r="Q292">
            <v>129.46199999999999</v>
          </cell>
        </row>
        <row r="293">
          <cell r="F293">
            <v>45543</v>
          </cell>
          <cell r="G293">
            <v>61158.3</v>
          </cell>
          <cell r="H293">
            <v>2.4832381425378696E-4</v>
          </cell>
          <cell r="I293">
            <v>1.1154999999999999</v>
          </cell>
          <cell r="J293">
            <v>0.26663111585121985</v>
          </cell>
          <cell r="K293">
            <v>5.186264696577584E-2</v>
          </cell>
          <cell r="L293">
            <v>1.47</v>
          </cell>
          <cell r="M293">
            <v>0.6008</v>
          </cell>
          <cell r="N293">
            <v>0.36919999999999997</v>
          </cell>
          <cell r="O293">
            <v>2631.4</v>
          </cell>
          <cell r="P293">
            <v>570.09</v>
          </cell>
          <cell r="Q293">
            <v>129.46199999999999</v>
          </cell>
        </row>
        <row r="294">
          <cell r="F294">
            <v>45544</v>
          </cell>
          <cell r="G294">
            <v>61158.3</v>
          </cell>
          <cell r="H294">
            <v>2.4832381425378696E-4</v>
          </cell>
          <cell r="I294">
            <v>1.1154999999999999</v>
          </cell>
          <cell r="J294">
            <v>0.26663111585121985</v>
          </cell>
          <cell r="K294">
            <v>5.186264696577584E-2</v>
          </cell>
          <cell r="L294">
            <v>1.47</v>
          </cell>
          <cell r="M294">
            <v>0.6008</v>
          </cell>
          <cell r="N294">
            <v>0.36919999999999997</v>
          </cell>
          <cell r="O294">
            <v>2631.4</v>
          </cell>
          <cell r="P294">
            <v>570.09</v>
          </cell>
          <cell r="Q294">
            <v>129.46199999999999</v>
          </cell>
        </row>
        <row r="295">
          <cell r="F295">
            <v>45545</v>
          </cell>
          <cell r="G295">
            <v>61158.3</v>
          </cell>
          <cell r="H295">
            <v>2.4832381425378696E-4</v>
          </cell>
          <cell r="I295">
            <v>1.1154999999999999</v>
          </cell>
          <cell r="J295">
            <v>0.26663111585121985</v>
          </cell>
          <cell r="K295">
            <v>5.186264696577584E-2</v>
          </cell>
          <cell r="L295">
            <v>1.47</v>
          </cell>
          <cell r="M295">
            <v>0.6008</v>
          </cell>
          <cell r="N295">
            <v>0.36919999999999997</v>
          </cell>
          <cell r="O295">
            <v>2631.4</v>
          </cell>
          <cell r="P295">
            <v>570.09</v>
          </cell>
          <cell r="Q295">
            <v>129.46199999999999</v>
          </cell>
        </row>
        <row r="296">
          <cell r="F296">
            <v>45546</v>
          </cell>
          <cell r="G296">
            <v>61158.3</v>
          </cell>
          <cell r="H296">
            <v>2.4832381425378696E-4</v>
          </cell>
          <cell r="I296">
            <v>1.1154999999999999</v>
          </cell>
          <cell r="J296">
            <v>0.26663111585121985</v>
          </cell>
          <cell r="K296">
            <v>5.186264696577584E-2</v>
          </cell>
          <cell r="L296">
            <v>1.47</v>
          </cell>
          <cell r="M296">
            <v>0.6008</v>
          </cell>
          <cell r="N296">
            <v>0.36919999999999997</v>
          </cell>
          <cell r="O296">
            <v>2631.4</v>
          </cell>
          <cell r="P296">
            <v>570.09</v>
          </cell>
          <cell r="Q296">
            <v>129.46199999999999</v>
          </cell>
        </row>
        <row r="297">
          <cell r="F297">
            <v>45547</v>
          </cell>
          <cell r="G297">
            <v>61158.3</v>
          </cell>
          <cell r="H297">
            <v>2.4832381425378696E-4</v>
          </cell>
          <cell r="I297">
            <v>1.1154999999999999</v>
          </cell>
          <cell r="J297">
            <v>0.26663111585121985</v>
          </cell>
          <cell r="K297">
            <v>5.186264696577584E-2</v>
          </cell>
          <cell r="L297">
            <v>1.47</v>
          </cell>
          <cell r="M297">
            <v>0.6008</v>
          </cell>
          <cell r="N297">
            <v>0.36919999999999997</v>
          </cell>
          <cell r="O297">
            <v>2631.4</v>
          </cell>
          <cell r="P297">
            <v>570.09</v>
          </cell>
          <cell r="Q297">
            <v>129.46199999999999</v>
          </cell>
        </row>
        <row r="298">
          <cell r="F298">
            <v>45548</v>
          </cell>
          <cell r="G298">
            <v>61158.3</v>
          </cell>
          <cell r="H298">
            <v>2.4832381425378696E-4</v>
          </cell>
          <cell r="I298">
            <v>1.1154999999999999</v>
          </cell>
          <cell r="J298">
            <v>0.26663111585121985</v>
          </cell>
          <cell r="K298">
            <v>5.186264696577584E-2</v>
          </cell>
          <cell r="L298">
            <v>1.47</v>
          </cell>
          <cell r="M298">
            <v>0.6008</v>
          </cell>
          <cell r="N298">
            <v>0.36919999999999997</v>
          </cell>
          <cell r="O298">
            <v>2631.4</v>
          </cell>
          <cell r="P298">
            <v>570.09</v>
          </cell>
          <cell r="Q298">
            <v>129.46199999999999</v>
          </cell>
        </row>
        <row r="299">
          <cell r="F299">
            <v>45549</v>
          </cell>
          <cell r="G299">
            <v>61158.3</v>
          </cell>
          <cell r="H299">
            <v>2.4832381425378696E-4</v>
          </cell>
          <cell r="I299">
            <v>1.1154999999999999</v>
          </cell>
          <cell r="J299">
            <v>0.26663111585121985</v>
          </cell>
          <cell r="K299">
            <v>5.186264696577584E-2</v>
          </cell>
          <cell r="L299">
            <v>1.47</v>
          </cell>
          <cell r="M299">
            <v>0.6008</v>
          </cell>
          <cell r="N299">
            <v>0.36919999999999997</v>
          </cell>
          <cell r="O299">
            <v>2631.4</v>
          </cell>
          <cell r="P299">
            <v>570.09</v>
          </cell>
          <cell r="Q299">
            <v>129.46199999999999</v>
          </cell>
        </row>
        <row r="300">
          <cell r="F300">
            <v>45550</v>
          </cell>
          <cell r="G300">
            <v>61158.3</v>
          </cell>
          <cell r="H300">
            <v>2.4832381425378696E-4</v>
          </cell>
          <cell r="I300">
            <v>1.1154999999999999</v>
          </cell>
          <cell r="J300">
            <v>0.26663111585121985</v>
          </cell>
          <cell r="K300">
            <v>5.186264696577584E-2</v>
          </cell>
          <cell r="L300">
            <v>1.47</v>
          </cell>
          <cell r="M300">
            <v>0.6008</v>
          </cell>
          <cell r="N300">
            <v>0.36919999999999997</v>
          </cell>
          <cell r="O300">
            <v>2631.4</v>
          </cell>
          <cell r="P300">
            <v>570.09</v>
          </cell>
          <cell r="Q300">
            <v>129.46199999999999</v>
          </cell>
        </row>
        <row r="301">
          <cell r="F301">
            <v>45551</v>
          </cell>
          <cell r="G301">
            <v>61158.3</v>
          </cell>
          <cell r="H301">
            <v>2.4832381425378696E-4</v>
          </cell>
          <cell r="I301">
            <v>1.1154999999999999</v>
          </cell>
          <cell r="J301">
            <v>0.26663111585121985</v>
          </cell>
          <cell r="K301">
            <v>5.186264696577584E-2</v>
          </cell>
          <cell r="L301">
            <v>1.47</v>
          </cell>
          <cell r="M301">
            <v>0.6008</v>
          </cell>
          <cell r="N301">
            <v>0.36919999999999997</v>
          </cell>
          <cell r="O301">
            <v>2631.4</v>
          </cell>
          <cell r="P301">
            <v>570.09</v>
          </cell>
          <cell r="Q301">
            <v>129.46199999999999</v>
          </cell>
        </row>
        <row r="302">
          <cell r="F302">
            <v>45552</v>
          </cell>
          <cell r="G302">
            <v>61158.3</v>
          </cell>
          <cell r="H302">
            <v>2.4832381425378696E-4</v>
          </cell>
          <cell r="I302">
            <v>1.1154999999999999</v>
          </cell>
          <cell r="J302">
            <v>0.26663111585121985</v>
          </cell>
          <cell r="K302">
            <v>5.186264696577584E-2</v>
          </cell>
          <cell r="L302">
            <v>1.47</v>
          </cell>
          <cell r="M302">
            <v>0.6008</v>
          </cell>
          <cell r="N302">
            <v>0.36919999999999997</v>
          </cell>
          <cell r="O302">
            <v>2631.4</v>
          </cell>
          <cell r="P302">
            <v>570.09</v>
          </cell>
          <cell r="Q302">
            <v>129.46199999999999</v>
          </cell>
        </row>
        <row r="303">
          <cell r="F303">
            <v>45553</v>
          </cell>
          <cell r="G303">
            <v>61158.3</v>
          </cell>
          <cell r="H303">
            <v>2.4832381425378696E-4</v>
          </cell>
          <cell r="I303">
            <v>1.1154999999999999</v>
          </cell>
          <cell r="J303">
            <v>0.26663111585121985</v>
          </cell>
          <cell r="K303">
            <v>5.186264696577584E-2</v>
          </cell>
          <cell r="L303">
            <v>1.47</v>
          </cell>
          <cell r="M303">
            <v>0.6008</v>
          </cell>
          <cell r="N303">
            <v>0.36919999999999997</v>
          </cell>
          <cell r="O303">
            <v>2631.4</v>
          </cell>
          <cell r="P303">
            <v>570.09</v>
          </cell>
          <cell r="Q303">
            <v>129.46199999999999</v>
          </cell>
        </row>
        <row r="304">
          <cell r="F304">
            <v>45554</v>
          </cell>
          <cell r="G304">
            <v>61158.3</v>
          </cell>
          <cell r="H304">
            <v>2.4832381425378696E-4</v>
          </cell>
          <cell r="I304">
            <v>1.1154999999999999</v>
          </cell>
          <cell r="J304">
            <v>0.26663111585121985</v>
          </cell>
          <cell r="K304">
            <v>5.186264696577584E-2</v>
          </cell>
          <cell r="L304">
            <v>1.47</v>
          </cell>
          <cell r="M304">
            <v>0.6008</v>
          </cell>
          <cell r="N304">
            <v>0.36919999999999997</v>
          </cell>
          <cell r="O304">
            <v>2631.4</v>
          </cell>
          <cell r="P304">
            <v>570.09</v>
          </cell>
          <cell r="Q304">
            <v>129.46199999999999</v>
          </cell>
        </row>
        <row r="305">
          <cell r="F305">
            <v>45555</v>
          </cell>
          <cell r="G305">
            <v>61158.3</v>
          </cell>
          <cell r="H305">
            <v>2.4832381425378696E-4</v>
          </cell>
          <cell r="I305">
            <v>1.1154999999999999</v>
          </cell>
          <cell r="J305">
            <v>0.26663111585121985</v>
          </cell>
          <cell r="K305">
            <v>5.186264696577584E-2</v>
          </cell>
          <cell r="L305">
            <v>1.47</v>
          </cell>
          <cell r="M305">
            <v>0.6008</v>
          </cell>
          <cell r="N305">
            <v>0.36919999999999997</v>
          </cell>
          <cell r="O305">
            <v>2631.4</v>
          </cell>
          <cell r="P305">
            <v>570.09</v>
          </cell>
          <cell r="Q305">
            <v>129.46199999999999</v>
          </cell>
        </row>
        <row r="306">
          <cell r="F306">
            <v>45556</v>
          </cell>
          <cell r="G306">
            <v>61158.3</v>
          </cell>
          <cell r="H306">
            <v>2.4832381425378696E-4</v>
          </cell>
          <cell r="I306">
            <v>1.1154999999999999</v>
          </cell>
          <cell r="J306">
            <v>0.26663111585121985</v>
          </cell>
          <cell r="K306">
            <v>5.186264696577584E-2</v>
          </cell>
          <cell r="L306">
            <v>1.47</v>
          </cell>
          <cell r="M306">
            <v>0.6008</v>
          </cell>
          <cell r="N306">
            <v>0.36919999999999997</v>
          </cell>
          <cell r="O306">
            <v>2631.4</v>
          </cell>
          <cell r="P306">
            <v>570.09</v>
          </cell>
          <cell r="Q306">
            <v>129.46199999999999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B33C-9AC1-42D8-84F1-8182C49DAD71}">
  <dimension ref="A1:BD153"/>
  <sheetViews>
    <sheetView tabSelected="1" zoomScale="88" zoomScaleNormal="88" workbookViewId="0">
      <selection activeCell="C2" sqref="C2:C4"/>
    </sheetView>
  </sheetViews>
  <sheetFormatPr baseColWidth="10" defaultRowHeight="14.4" x14ac:dyDescent="0.3"/>
  <cols>
    <col min="1" max="1" width="20.44140625" customWidth="1"/>
    <col min="2" max="2" width="33.21875" customWidth="1"/>
    <col min="3" max="3" width="17" customWidth="1"/>
    <col min="4" max="4" width="29.44140625" customWidth="1"/>
    <col min="5" max="5" width="29.6640625" customWidth="1"/>
    <col min="6" max="6" width="25.44140625" customWidth="1"/>
    <col min="7" max="7" width="19.109375" customWidth="1"/>
    <col min="8" max="8" width="21.33203125" customWidth="1"/>
    <col min="9" max="9" width="22.109375" customWidth="1"/>
    <col min="10" max="10" width="17.88671875" customWidth="1"/>
    <col min="12" max="12" width="19.21875" customWidth="1"/>
    <col min="13" max="13" width="24.5546875" customWidth="1"/>
    <col min="14" max="14" width="19" customWidth="1"/>
  </cols>
  <sheetData>
    <row r="1" spans="1:56" ht="43.2" x14ac:dyDescent="0.3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2" t="s">
        <v>14</v>
      </c>
      <c r="P1" s="8" t="s">
        <v>15</v>
      </c>
      <c r="Q1" s="2" t="s">
        <v>16</v>
      </c>
      <c r="R1" s="2" t="s">
        <v>17</v>
      </c>
      <c r="S1" s="6" t="s">
        <v>18</v>
      </c>
      <c r="T1" s="6" t="s">
        <v>19</v>
      </c>
      <c r="U1" s="6" t="s">
        <v>20</v>
      </c>
      <c r="V1" s="2" t="s">
        <v>21</v>
      </c>
      <c r="W1" s="2" t="s">
        <v>22</v>
      </c>
      <c r="X1" s="2" t="s">
        <v>23</v>
      </c>
      <c r="Y1" s="9" t="s">
        <v>24</v>
      </c>
      <c r="Z1" s="10" t="s">
        <v>25</v>
      </c>
      <c r="AA1" s="2" t="s">
        <v>26</v>
      </c>
      <c r="AB1" s="2" t="s">
        <v>27</v>
      </c>
      <c r="AC1" s="2" t="s">
        <v>28</v>
      </c>
      <c r="AD1" s="9" t="s">
        <v>29</v>
      </c>
      <c r="AE1" s="10" t="s">
        <v>30</v>
      </c>
      <c r="AF1" s="2" t="s">
        <v>31</v>
      </c>
      <c r="AG1" s="2" t="s">
        <v>32</v>
      </c>
      <c r="AH1" s="2" t="s">
        <v>33</v>
      </c>
      <c r="AI1" s="9" t="s">
        <v>34</v>
      </c>
      <c r="AJ1" s="10" t="s">
        <v>35</v>
      </c>
      <c r="AK1" s="2" t="s">
        <v>36</v>
      </c>
      <c r="AL1" s="2" t="s">
        <v>37</v>
      </c>
      <c r="AM1" s="2" t="s">
        <v>38</v>
      </c>
      <c r="AN1" s="9" t="s">
        <v>39</v>
      </c>
      <c r="AO1" s="10" t="s">
        <v>40</v>
      </c>
      <c r="AP1" s="3" t="s">
        <v>41</v>
      </c>
      <c r="AQ1" s="2" t="s">
        <v>42</v>
      </c>
      <c r="AR1" s="2" t="s">
        <v>43</v>
      </c>
      <c r="AS1" s="9" t="s">
        <v>44</v>
      </c>
      <c r="AT1" s="10" t="s">
        <v>45</v>
      </c>
      <c r="AU1" s="3" t="s">
        <v>46</v>
      </c>
      <c r="AV1" s="2" t="s">
        <v>47</v>
      </c>
      <c r="AW1" s="3" t="s">
        <v>48</v>
      </c>
      <c r="AX1" s="9" t="s">
        <v>49</v>
      </c>
      <c r="AY1" s="10" t="s">
        <v>50</v>
      </c>
      <c r="AZ1" s="3" t="s">
        <v>51</v>
      </c>
      <c r="BA1" s="2" t="s">
        <v>52</v>
      </c>
      <c r="BB1" s="3" t="s">
        <v>53</v>
      </c>
      <c r="BC1" s="9" t="s">
        <v>54</v>
      </c>
      <c r="BD1" s="10" t="s">
        <v>55</v>
      </c>
    </row>
    <row r="2" spans="1:56" ht="28.8" x14ac:dyDescent="0.3">
      <c r="A2" s="11"/>
      <c r="B2" s="12" t="s">
        <v>56</v>
      </c>
      <c r="C2" s="12"/>
      <c r="D2" s="13"/>
      <c r="E2" s="14"/>
      <c r="F2" s="15" t="s">
        <v>57</v>
      </c>
      <c r="G2" s="15" t="s">
        <v>58</v>
      </c>
      <c r="H2" s="15"/>
      <c r="I2" s="12"/>
      <c r="J2" s="16" t="s">
        <v>59</v>
      </c>
      <c r="K2" s="17">
        <v>-1</v>
      </c>
      <c r="L2" s="18">
        <v>-1</v>
      </c>
      <c r="M2" s="20" t="e">
        <f t="array" ref="M2">IF(R2&gt;[1]BASE!$E$3, "BAJA", IF(P2+IF(X2&lt;=[1]BASE!$E$3,Y2,0)+IF(AC2&lt;=[1]BASE!$E$3,AD2,0)+IF(AH2&lt;=[1]BASE!$E$3,AI2,0)+IF(AM2&lt;=[1]BASE!$E$3,AN2,0)+IF(AR2&lt;=[1]BASE!$E$3,AS2,0)+IF(AW2&lt;=[1]BASE!$E$3,AX2,0)+IF(BB2&lt;=[1]BASE!$E$3,BC2,0)+IF(BG2&lt;=[1]BASE!$E$3,BH2,0)+IF(BL2&lt;=[1]BASE!$E$3,BM2,0)+IF(BQ2&lt;=[1]BASE!$E$3,BR2,0)&lt;=1999,"ALFA", IF(P2+IF(X2&lt;=[1]BASE!$E$3,Y2,0)+IF(AC2&lt;=[1]BASE!$E$3,AD2,0)+IF(AH2&lt;=[1]BASE!$E$3,AI2,0)+IF(AM2&lt;=[1]BASE!$E$3,AN2,0)+IF(AR2&lt;=[1]BASE!$E$3,AS2,0)+IF(AW2&lt;=[1]BASE!$E$3,AX2,0)+IF(BB2&lt;=[1]BASE!$E$3,BC2,0)+IF(BG2&lt;=[1]BASE!$E$3,BH2,0)+IF(BL2&lt;=[1]BASE!$E$3,BM2,0)+IF(BQ2&lt;=[1]BASE!$E$3,BR2,0)&lt;=3999,"BETA", IF(P2+IF(X2&lt;=[1]BASE!$E$3,Y2,0)+IF(AC2&lt;=[1]BASE!$E$3,AD2,0)+IF(AH2&lt;=[1]BASE!$E$3,AI2,0)+IF(AM2&lt;=[1]BASE!$E$3,AN2,0)+IF(AR2&lt;=[1]BASE!$E$3,AS2,0)+IF(AW2&lt;=[1]BASE!$E$3,AX2,0)+IF(BB2&lt;=[1]BASE!$E$3,BC2,0)+IF(BG2&lt;=[1]BASE!$E$3,BH2,0)+IF(BL2&lt;=[1]BASE!$E$3,BM2,0)+IF(BQ2&lt;=[1]BASE!$E$3,BR2,0)&lt;=5999,"GAMMA","DELTA"))))</f>
        <v>#VALUE!</v>
      </c>
      <c r="N2" s="21">
        <v>10000</v>
      </c>
      <c r="O2" s="12" t="s">
        <v>60</v>
      </c>
      <c r="P2" s="22">
        <f t="array" ref="P2">IFERROR(IF(OR(O2="USDT",O2="USD",O2="USDC"),N2,N2 * IFERROR(VLOOKUP(R2,[1]BASE!$F$1:$Q$1000,MATCH(O2,[1]BASE!$F$1:$Q$1,0),FALSE),IFERROR(VLOOKUP(R2-1,[1]BASE!$F$1:$Q$1000,MATCH(O2,[1]BASE!$F$1:$Q$1,0),FALSE),VLOOKUP(R2-2,[1]BASE!$F$1:$Q$1000,MATCH(O2,[1]BASE!$F$1:$Q$1,0),FALSE)))),"")</f>
        <v>10946</v>
      </c>
      <c r="Q2" s="23">
        <v>45141</v>
      </c>
      <c r="R2" s="23">
        <v>45142</v>
      </c>
      <c r="S2" s="24">
        <f>([1]BASE!$E$3-R2)/30</f>
        <v>13.533333333333333</v>
      </c>
      <c r="T2" s="25">
        <f t="array" ref="T2">IF(U2&lt;[1]BASE!$E$3,0,U2-R2)</f>
        <v>0</v>
      </c>
      <c r="U2" s="26">
        <f t="array" ref="U2">IF(WEEKDAY(R2, 2) = 5, R2 + 7, R2 + (5 - WEEKDAY(R2, 2) + IF(WEEKDAY(R2, 2) &gt; 5, 7, 0)))</f>
        <v>45149</v>
      </c>
      <c r="V2" s="27"/>
      <c r="W2" s="14"/>
      <c r="X2" s="28"/>
      <c r="Y2" s="29" t="str">
        <f t="array" ref="Y2">IFERROR(IF(OR(W2="USDT",W2="USD",W2="USDC"),V2,V2 * IFERROR(VLOOKUP(X2,[1]BASE!$F$1:$Q$1000,MATCH(W2,[1]BASE!$F$1:$Q$1,0),FALSE),IFERROR(VLOOKUP(X2-1,[1]BASE!$F$1:$Q$1000,MATCH(W2,[1]BASE!$F$1:$Q$1,0),FALSE),VLOOKUP(X2-2,[1]BASE!$F$1:$Q$1000,MATCH(W2,[1]BASE!$F$1:$Q$1,0),FALSE)))),"")</f>
        <v/>
      </c>
      <c r="Z2" s="30" t="str">
        <f t="array" ref="Z2">IFERROR(IF(X2="","",IF([1]BASE!$E$3-X2&gt;7,0,IF([1]BASE!$E$3-X2&lt;0,"",[1]BASE!$E$3-X2))),"")</f>
        <v/>
      </c>
      <c r="AA2" s="27"/>
      <c r="AB2" s="31"/>
      <c r="AC2" s="28"/>
      <c r="AD2" s="29" t="str">
        <f t="array" ref="AD2">IFERROR(IF(OR(AB2="USDT",AB2="USD",AB2="USDC"),AA2,AA2 * IFERROR(VLOOKUP(AC2,[1]BASE!$F$1:$Q$1000,MATCH(AB2,[1]BASE!$F$1:$Q$1,0),FALSE),IFERROR(VLOOKUP(AC2-1,[1]BASE!$F$1:$Q$1000,MATCH(AB2,[1]BASE!$F$1:$Q$1,0),FALSE),VLOOKUP(AC2-2,[1]BASE!$F$1:$Q$1000,MATCH(AB2,[1]BASE!$F$1:$Q$1,0),FALSE)))),"")</f>
        <v/>
      </c>
      <c r="AE2" s="30" t="str">
        <f t="array" ref="AE2">IFERROR(IF(AC2="","",IF([1]BASE!$E$3-AC2&gt;7,0,IF([1]BASE!$E$3-AC2&lt;0,"",[1]BASE!$E$3-AC2))),"")</f>
        <v/>
      </c>
      <c r="AF2" s="27"/>
      <c r="AG2" s="32"/>
      <c r="AH2" s="28"/>
      <c r="AI2" s="29" t="str">
        <f t="array" ref="AI2">IFERROR(IF(OR(AG2="USDT",AG2="USD",AG2="USDC"),AF2,AF2 * IFERROR(VLOOKUP(AH2,[1]BASE!$F$1:$Q$1000,MATCH(AG2,[1]BASE!$F$1:$Q$1,0),FALSE),IFERROR(VLOOKUP(AH2-1,[1]BASE!$F$1:$Q$1000,MATCH(AG2,[1]BASE!$F$1:$Q$1,0),FALSE),VLOOKUP(AH2-2,[1]BASE!$F$1:$Q$1000,MATCH(AG2,[1]BASE!$F$1:$Q$1,0),FALSE)))),"")</f>
        <v/>
      </c>
      <c r="AJ2" s="30" t="str">
        <f t="array" ref="AJ2">IFERROR(IF(AH2="","",IF([1]BASE!$E$3-AH2&gt;7,0,IF([1]BASE!$E$3-AH2&lt;0,"",[1]BASE!$E$3-AH2))),"")</f>
        <v/>
      </c>
      <c r="AK2" s="27"/>
      <c r="AL2" s="32"/>
      <c r="AM2" s="28"/>
      <c r="AN2" s="29" t="str">
        <f t="array" ref="AN2">IFERROR(IF(OR(AL2="USDT",AL2="USD",AL2="USDC"),AK2,AK2 * IFERROR(VLOOKUP(AM2,[1]BASE!$F$1:$Q$1000,MATCH(AL2,[1]BASE!$F$1:$Q$1,0),FALSE),IFERROR(VLOOKUP(AM2-1,[1]BASE!$F$1:$Q$1000,MATCH(AL2,[1]BASE!$F$1:$Q$1,0),FALSE),VLOOKUP(AM2-2,[1]BASE!$F$1:$Q$1000,MATCH(AL2,[1]BASE!$F$1:$Q$1,0),FALSE)))),"")</f>
        <v/>
      </c>
      <c r="AO2" s="30" t="str">
        <f t="array" ref="AO2">IFERROR(IF(AM2="","",IF([1]BASE!$E$3-AM2&gt;7,0,IF([1]BASE!$E$3-AM2&lt;0,"",[1]BASE!$E$3-AM2))),"")</f>
        <v/>
      </c>
      <c r="AP2" s="27"/>
      <c r="AQ2" s="31"/>
      <c r="AR2" s="28"/>
      <c r="AS2" s="29" t="str">
        <f t="array" ref="AS2">IFERROR(IF(OR(AQ2="USDT",AQ2="USD",AQ2="USDC"),AP2,AP2 * IFERROR(VLOOKUP(AR2,[1]BASE!$F$1:$Q$1000,MATCH(AQ2,[1]BASE!$F$1:$Q$1,0),FALSE),IFERROR(VLOOKUP(AR2-1,[1]BASE!$F$1:$Q$1000,MATCH(AQ2,[1]BASE!$F$1:$Q$1,0),FALSE),VLOOKUP(AR2-2,[1]BASE!$F$1:$Q$1000,MATCH(AQ2,[1]BASE!$F$1:$Q$1,0),FALSE)))),"")</f>
        <v/>
      </c>
      <c r="AT2" s="30" t="str">
        <f t="array" ref="AT2">IFERROR(IF(AR2="","",IF([1]BASE!$E$3-AR2&gt;7,0,IF([1]BASE!$E$3-AR2&lt;0,"",[1]BASE!$E$3-AR2))),"")</f>
        <v/>
      </c>
      <c r="AU2" s="27"/>
      <c r="AV2" s="33"/>
      <c r="AW2" s="34"/>
      <c r="AX2" s="29" t="str">
        <f t="array" ref="AX2">IFERROR(IF(OR(AV2="USDT",AV2="USD",AV2="USDC"),AU2,AU2 * IFERROR(VLOOKUP(AW2,[1]BASE!$F$1:$Q$1000,MATCH(AV2,[1]BASE!$F$1:$Q$1,0),FALSE),IFERROR(VLOOKUP(AW2-1,[1]BASE!$F$1:$Q$1000,MATCH(AV2,[1]BASE!$F$1:$Q$1,0),FALSE),VLOOKUP(AW2-2,[1]BASE!$F$1:$Q$1000,MATCH(AV2,[1]BASE!$F$1:$Q$1,0),FALSE)))),"")</f>
        <v/>
      </c>
      <c r="AY2" s="30" t="str">
        <f t="array" ref="AY2">IFERROR(IF(AW2="","",IF([1]BASE!$E$3-AW2&gt;7,0,IF([1]BASE!$E$3-AW2&lt;0,"",[1]BASE!$E$3-AW2))),"")</f>
        <v/>
      </c>
      <c r="AZ2" s="27"/>
      <c r="BA2" s="33"/>
      <c r="BB2" s="34"/>
      <c r="BC2" s="29" t="str">
        <f t="array" ref="BC2">IFERROR(IF(OR(BA2="USDT",BA2="USD",BA2="USDC"),AZ2,AZ2 * IFERROR(VLOOKUP(BB2,[1]BASE!$F$1:$Q$1000,MATCH(BA2,[1]BASE!$F$1:$Q$1,0),FALSE),IFERROR(VLOOKUP(BB2-1,[1]BASE!$F$1:$Q$1000,MATCH(BA2,[1]BASE!$F$1:$Q$1,0),FALSE),VLOOKUP(BB2-2,[1]BASE!$F$1:$Q$1000,MATCH(BA2,[1]BASE!$F$1:$Q$1,0),FALSE)))),"")</f>
        <v/>
      </c>
      <c r="BD2" s="30" t="str">
        <f t="array" ref="BD2">IFERROR(IF(BB2="","",IF([1]BASE!$E$3-BB2&gt;7,0,IF([1]BASE!$E$3-BB2&lt;0,"",[1]BASE!$E$3-BB2))),"")</f>
        <v/>
      </c>
    </row>
    <row r="3" spans="1:56" ht="43.2" x14ac:dyDescent="0.3">
      <c r="A3" s="35"/>
      <c r="B3" s="36" t="s">
        <v>61</v>
      </c>
      <c r="C3" s="36"/>
      <c r="D3" s="37">
        <v>1900470087</v>
      </c>
      <c r="E3" s="38" t="s">
        <v>62</v>
      </c>
      <c r="F3" s="39" t="s">
        <v>63</v>
      </c>
      <c r="G3" s="39" t="s">
        <v>64</v>
      </c>
      <c r="H3" s="39"/>
      <c r="I3" s="39" t="s">
        <v>58</v>
      </c>
      <c r="J3" s="40" t="s">
        <v>65</v>
      </c>
      <c r="K3" s="41">
        <v>0</v>
      </c>
      <c r="L3" s="42">
        <f t="shared" ref="L3:L153" si="0">K3</f>
        <v>0</v>
      </c>
      <c r="M3" s="43" t="e">
        <f t="array" ref="M3">IF(R3&gt;[1]BASE!$E$3, "BAJA", IF(P3+IF(X3&lt;=[1]BASE!$E$3,Y3,0)+IF(AC3&lt;=[1]BASE!$E$3,AD3,0)+IF(AH3&lt;=[1]BASE!$E$3,AI3,0)+IF(AM3&lt;=[1]BASE!$E$3,AN3,0)+IF(AR3&lt;=[1]BASE!$E$3,AS3,0)+IF(AW3&lt;=[1]BASE!$E$3,AX3,0)+IF(BB3&lt;=[1]BASE!$E$3,BC3,0)+IF(BG3&lt;=[1]BASE!$E$3,BH3,0)+IF(BL3&lt;=[1]BASE!$E$3,BM3,0)+IF(BQ3&lt;=[1]BASE!$E$3,BR3,0)&lt;=1999,"ALFA", IF(P3+IF(X3&lt;=[1]BASE!$E$3,Y3,0)+IF(AC3&lt;=[1]BASE!$E$3,AD3,0)+IF(AH3&lt;=[1]BASE!$E$3,AI3,0)+IF(AM3&lt;=[1]BASE!$E$3,AN3,0)+IF(AR3&lt;=[1]BASE!$E$3,AS3,0)+IF(AW3&lt;=[1]BASE!$E$3,AX3,0)+IF(BB3&lt;=[1]BASE!$E$3,BC3,0)+IF(BG3&lt;=[1]BASE!$E$3,BH3,0)+IF(BL3&lt;=[1]BASE!$E$3,BM3,0)+IF(BQ3&lt;=[1]BASE!$E$3,BR3,0)&lt;=3999,"BETA", IF(P3+IF(X3&lt;=[1]BASE!$E$3,Y3,0)+IF(AC3&lt;=[1]BASE!$E$3,AD3,0)+IF(AH3&lt;=[1]BASE!$E$3,AI3,0)+IF(AM3&lt;=[1]BASE!$E$3,AN3,0)+IF(AR3&lt;=[1]BASE!$E$3,AS3,0)+IF(AW3&lt;=[1]BASE!$E$3,AX3,0)+IF(BB3&lt;=[1]BASE!$E$3,BC3,0)+IF(BG3&lt;=[1]BASE!$E$3,BH3,0)+IF(BL3&lt;=[1]BASE!$E$3,BM3,0)+IF(BQ3&lt;=[1]BASE!$E$3,BR3,0)&lt;=5999,"GAMMA","DELTA"))))</f>
        <v>#VALUE!</v>
      </c>
      <c r="N3" s="21">
        <v>1</v>
      </c>
      <c r="O3" s="12" t="s">
        <v>66</v>
      </c>
      <c r="P3" s="22">
        <f t="array" ref="P3">IFERROR(IF(OR(O3="USDT",O3="USD",O3="USDC"),N3,N3 * IFERROR(VLOOKUP(R3,[1]BASE!$F$1:$Q$1000,MATCH(O3,[1]BASE!$F$1:$Q$1,0),FALSE),IFERROR(VLOOKUP(R3-1,[1]BASE!$F$1:$Q$1000,MATCH(O3,[1]BASE!$F$1:$Q$1,0),FALSE),VLOOKUP(R3-2,[1]BASE!$F$1:$Q$1000,MATCH(O3,[1]BASE!$F$1:$Q$1,0),FALSE)))),"")</f>
        <v>1</v>
      </c>
      <c r="Q3" s="23">
        <v>45142.625</v>
      </c>
      <c r="R3" s="23">
        <v>45143</v>
      </c>
      <c r="S3" s="44">
        <f>([1]BASE!$E$3-R3)/30</f>
        <v>13.5</v>
      </c>
      <c r="T3" s="45">
        <f t="array" ref="T3">IF(U3&lt;[1]BASE!$E$3,0,U3-R3)</f>
        <v>0</v>
      </c>
      <c r="U3" s="26">
        <f t="array" ref="U3">IF(WEEKDAY(R3, 2) = 5, R3 + 7, R3 + (5 - WEEKDAY(R3, 2) + IF(WEEKDAY(R3, 2) &gt; 5, 7, 0)))</f>
        <v>45149</v>
      </c>
      <c r="V3" s="46">
        <v>2000</v>
      </c>
      <c r="W3" s="14" t="s">
        <v>66</v>
      </c>
      <c r="X3" s="47">
        <v>45378</v>
      </c>
      <c r="Y3" s="48">
        <f t="array" ref="Y3">IFERROR(IF(OR(W3="USDT",W3="USD",W3="USDC"),V3,V3 * IFERROR(VLOOKUP(X3,[1]BASE!$F$1:$Q$1000,MATCH(W3,[1]BASE!$F$1:$Q$1,0),FALSE),IFERROR(VLOOKUP(X3-1,[1]BASE!$F$1:$Q$1000,MATCH(W3,[1]BASE!$F$1:$Q$1,0),FALSE),VLOOKUP(X3-2,[1]BASE!$F$1:$Q$1000,MATCH(W3,[1]BASE!$F$1:$Q$1,0),FALSE)))),"")</f>
        <v>2000</v>
      </c>
      <c r="Z3" s="49">
        <f t="array" ref="Z3">IFERROR(IF(X3="","",IF([1]BASE!$E$3-X3&gt;7,0,IF([1]BASE!$E$3-X3&lt;0,"",[1]BASE!$E$3-X3))),"")</f>
        <v>0</v>
      </c>
      <c r="AA3" s="46">
        <v>1000</v>
      </c>
      <c r="AB3" s="31" t="s">
        <v>66</v>
      </c>
      <c r="AC3" s="47">
        <v>45437</v>
      </c>
      <c r="AD3" s="48">
        <f t="array" ref="AD3">IFERROR(IF(OR(AB3="USDT",AB3="USD",AB3="USDC"),AA3,AA3 * IFERROR(VLOOKUP(AC3,[1]BASE!$F$1:$Q$1000,MATCH(AB3,[1]BASE!$F$1:$Q$1,0),FALSE),IFERROR(VLOOKUP(AC3-1,[1]BASE!$F$1:$Q$1000,MATCH(AB3,[1]BASE!$F$1:$Q$1,0),FALSE),VLOOKUP(AC3-2,[1]BASE!$F$1:$Q$1000,MATCH(AB3,[1]BASE!$F$1:$Q$1,0),FALSE)))),"")</f>
        <v>1000</v>
      </c>
      <c r="AE3" s="49">
        <f t="array" ref="AE3">IFERROR(IF(AC3="","",IF([1]BASE!$E$3-AC3&gt;7,0,IF([1]BASE!$E$3-AC3&lt;0,"",[1]BASE!$E$3-AC3))),"")</f>
        <v>0</v>
      </c>
      <c r="AF3" s="46">
        <v>1000</v>
      </c>
      <c r="AG3" s="14" t="s">
        <v>66</v>
      </c>
      <c r="AH3" s="47">
        <v>45394</v>
      </c>
      <c r="AI3" s="48">
        <f t="array" ref="AI3">IFERROR(IF(OR(AG3="USDT",AG3="USD",AG3="USDC"),AF3,AF3 * IFERROR(VLOOKUP(AH3,[1]BASE!$F$1:$Q$1000,MATCH(AG3,[1]BASE!$F$1:$Q$1,0),FALSE),IFERROR(VLOOKUP(AH3-1,[1]BASE!$F$1:$Q$1000,MATCH(AG3,[1]BASE!$F$1:$Q$1,0),FALSE),VLOOKUP(AH3-2,[1]BASE!$F$1:$Q$1000,MATCH(AG3,[1]BASE!$F$1:$Q$1,0),FALSE)))),"")</f>
        <v>1000</v>
      </c>
      <c r="AJ3" s="49">
        <f t="array" ref="AJ3">IFERROR(IF(AH3="","",IF([1]BASE!$E$3-AH3&gt;7,0,IF([1]BASE!$E$3-AH3&lt;0,"",[1]BASE!$E$3-AH3))),"")</f>
        <v>0</v>
      </c>
      <c r="AK3" s="46">
        <v>1000</v>
      </c>
      <c r="AL3" s="14" t="s">
        <v>66</v>
      </c>
      <c r="AM3" s="47">
        <v>45404</v>
      </c>
      <c r="AN3" s="48">
        <f t="array" ref="AN3">IFERROR(IF(OR(AL3="USDT",AL3="USD",AL3="USDC"),AK3,AK3 * IFERROR(VLOOKUP(AM3,[1]BASE!$F$1:$Q$1000,MATCH(AL3,[1]BASE!$F$1:$Q$1,0),FALSE),IFERROR(VLOOKUP(AM3-1,[1]BASE!$F$1:$Q$1000,MATCH(AL3,[1]BASE!$F$1:$Q$1,0),FALSE),VLOOKUP(AM3-2,[1]BASE!$F$1:$Q$1000,MATCH(AL3,[1]BASE!$F$1:$Q$1,0),FALSE)))),"")</f>
        <v>1000</v>
      </c>
      <c r="AO3" s="49">
        <f t="array" ref="AO3">IFERROR(IF(AM3="","",IF([1]BASE!$E$3-AM3&gt;7,0,IF([1]BASE!$E$3-AM3&lt;0,"",[1]BASE!$E$3-AM3))),"")</f>
        <v>0</v>
      </c>
      <c r="AP3" s="27"/>
      <c r="AQ3" s="31"/>
      <c r="AR3" s="28"/>
      <c r="AS3" s="50" t="str">
        <f t="array" ref="AS3">IFERROR(IF(OR(AQ3="USDT",AQ3="USD",AQ3="USDC"),AP3,AP3 * IFERROR(VLOOKUP(AR3,[1]BASE!$F$1:$Q$1000,MATCH(AQ3,[1]BASE!$F$1:$Q$1,0),FALSE),IFERROR(VLOOKUP(AR3-1,[1]BASE!$F$1:$Q$1000,MATCH(AQ3,[1]BASE!$F$1:$Q$1,0),FALSE),VLOOKUP(AR3-2,[1]BASE!$F$1:$Q$1000,MATCH(AQ3,[1]BASE!$F$1:$Q$1,0),FALSE)))),"")</f>
        <v/>
      </c>
      <c r="AT3" s="49" t="str">
        <f t="array" ref="AT3">IFERROR(IF(AR3="","",IF([1]BASE!$E$3-AR3&gt;7,0,IF([1]BASE!$E$3-AR3&lt;0,"",[1]BASE!$E$3-AR3))),"")</f>
        <v/>
      </c>
      <c r="AU3" s="27"/>
      <c r="AV3" s="33"/>
      <c r="AW3" s="34"/>
      <c r="AX3" s="50" t="str">
        <f t="array" ref="AX3">IFERROR(IF(OR(AV3="USDT",AV3="USD",AV3="USDC"),AU3,AU3 * IFERROR(VLOOKUP(AW3,[1]BASE!$F$1:$Q$1000,MATCH(AV3,[1]BASE!$F$1:$Q$1,0),FALSE),IFERROR(VLOOKUP(AW3-1,[1]BASE!$F$1:$Q$1000,MATCH(AV3,[1]BASE!$F$1:$Q$1,0),FALSE),VLOOKUP(AW3-2,[1]BASE!$F$1:$Q$1000,MATCH(AV3,[1]BASE!$F$1:$Q$1,0),FALSE)))),"")</f>
        <v/>
      </c>
      <c r="AY3" s="49" t="str">
        <f t="array" ref="AY3">IFERROR(IF(AW3="","",IF([1]BASE!$E$3-AW3&gt;7,0,IF([1]BASE!$E$3-AW3&lt;0,"",[1]BASE!$E$3-AW3))),"")</f>
        <v/>
      </c>
      <c r="AZ3" s="27"/>
      <c r="BA3" s="33"/>
      <c r="BB3" s="34"/>
      <c r="BC3" s="50" t="str">
        <f t="array" ref="BC3">IFERROR(IF(OR(BA3="USDT",BA3="USD",BA3="USDC"),AZ3,AZ3 * IFERROR(VLOOKUP(BB3,[1]BASE!$F$1:$Q$1000,MATCH(BA3,[1]BASE!$F$1:$Q$1,0),FALSE),IFERROR(VLOOKUP(BB3-1,[1]BASE!$F$1:$Q$1000,MATCH(BA3,[1]BASE!$F$1:$Q$1,0),FALSE),VLOOKUP(BB3-2,[1]BASE!$F$1:$Q$1000,MATCH(BA3,[1]BASE!$F$1:$Q$1,0),FALSE)))),"")</f>
        <v/>
      </c>
      <c r="BD3" s="49" t="str">
        <f t="array" ref="BD3">IFERROR(IF(BB3="","",IF([1]BASE!$E$3-BB3&gt;7,0,IF([1]BASE!$E$3-BB3&lt;0,"",[1]BASE!$E$3-BB3))),"")</f>
        <v/>
      </c>
    </row>
    <row r="4" spans="1:56" x14ac:dyDescent="0.3">
      <c r="A4" s="51"/>
      <c r="B4" s="14" t="s">
        <v>67</v>
      </c>
      <c r="C4" s="14"/>
      <c r="D4" s="52" t="s">
        <v>68</v>
      </c>
      <c r="E4" s="14" t="s">
        <v>69</v>
      </c>
      <c r="F4" s="53" t="s">
        <v>70</v>
      </c>
      <c r="G4" s="53" t="s">
        <v>71</v>
      </c>
      <c r="H4" s="53"/>
      <c r="I4" s="53" t="s">
        <v>58</v>
      </c>
      <c r="J4" s="16" t="s">
        <v>72</v>
      </c>
      <c r="K4" s="17">
        <v>0</v>
      </c>
      <c r="L4" s="18">
        <f t="shared" si="0"/>
        <v>0</v>
      </c>
      <c r="M4" s="20" t="e">
        <f>IF(R4&gt;[1]BASE!$E$3, "BAJA", IF(P4+IF(X4&lt;=[1]BASE!$E$3,Y4,0)+IF(AC4&lt;=[1]BASE!$E$3,AD4,0)+IF(AH4&lt;=[1]BASE!$E$3,AI4,0)+IF(AM4&lt;=[1]BASE!$E$3,AN4,0)+IF(AR4&lt;=[1]BASE!$E$3,AS4,0)+IF(AW4&lt;=[1]BASE!$E$3,AX4,0)+IF(BB4&lt;=[1]BASE!$E$3,BC4,0)+IF(BG4&lt;=[1]BASE!$E$3,BH4,0)+IF(BL4&lt;=[1]BASE!$E$3,BM4,0)+IF(BQ4&lt;=[1]BASE!$E$3,BR4,0)&lt;=1999,"ALFA", IF(P4+IF(X4&lt;=[1]BASE!$E$3,Y4,0)+IF(AC4&lt;=[1]BASE!$E$3,AD4,0)+IF(AH4&lt;=[1]BASE!$E$3,AI4,0)+IF(AM4&lt;=[1]BASE!$E$3,AN4,0)+IF(AR4&lt;=[1]BASE!$E$3,AS4,0)+IF(AW4&lt;=[1]BASE!$E$3,AX4,0)+IF(BB4&lt;=[1]BASE!$E$3,BC4,0)+IF(BG4&lt;=[1]BASE!$E$3,BH4,0)+IF(BL4&lt;=[1]BASE!$E$3,BM4,0)+IF(BQ4&lt;=[1]BASE!$E$3,BR4,0)&lt;=3999,"BETA", IF(P4+IF(X4&lt;=[1]BASE!$E$3,Y4,0)+IF(AC4&lt;=[1]BASE!$E$3,AD4,0)+IF(AH4&lt;=[1]BASE!$E$3,AI4,0)+IF(AM4&lt;=[1]BASE!$E$3,AN4,0)+IF(AR4&lt;=[1]BASE!$E$3,AS4,0)+IF(AW4&lt;=[1]BASE!$E$3,AX4,0)+IF(BB4&lt;=[1]BASE!$E$3,BC4,0)+IF(BG4&lt;=[1]BASE!$E$3,BH4,0)+IF(BL4&lt;=[1]BASE!$E$3,BM4,0)+IF(BQ4&lt;=[1]BASE!$E$3,BR4,0)&lt;=5999,"GAMMA","DELTA"))))</f>
        <v>#VALUE!</v>
      </c>
      <c r="N4" s="21">
        <v>10000</v>
      </c>
      <c r="O4" s="14" t="s">
        <v>60</v>
      </c>
      <c r="P4" s="22">
        <f t="array" ref="P4">IFERROR(IF(OR(O4="USDT",O4="USD",O4="USDC"),N4,N4 * IFERROR(VLOOKUP(R4,[1]BASE!$F$1:$Q$1000,MATCH(O4,[1]BASE!$F$1:$Q$1,0),FALSE),IFERROR(VLOOKUP(R4-1,[1]BASE!$F$1:$Q$1000,MATCH(O4,[1]BASE!$F$1:$Q$1,0),FALSE),VLOOKUP(R4-2,[1]BASE!$F$1:$Q$1000,MATCH(O4,[1]BASE!$F$1:$Q$1,0),FALSE)))),"")</f>
        <v>10975</v>
      </c>
      <c r="Q4" s="28">
        <v>45147.625</v>
      </c>
      <c r="R4" s="28">
        <v>45148</v>
      </c>
      <c r="S4" s="54">
        <f>([1]BASE!$E$3-R4)/30</f>
        <v>13.333333333333334</v>
      </c>
      <c r="T4" s="55">
        <f t="array" ref="T4">IF(U4&lt;[1]BASE!$E$3,0,U4-R4)</f>
        <v>0</v>
      </c>
      <c r="U4" s="56">
        <f t="array" ref="U4">IF(WEEKDAY(R4, 2) = 5, R4 + 7, R4 + (5 - WEEKDAY(R4, 2) + IF(WEEKDAY(R4, 2) &gt; 5, 7, 0)))</f>
        <v>45149</v>
      </c>
      <c r="V4" s="27"/>
      <c r="W4" s="31"/>
      <c r="X4" s="28"/>
      <c r="Y4" s="29" t="str">
        <f t="array" ref="Y4">IFERROR(IF(OR(W4="USDT",W4="USD",W4="USDC"),V4,V4 * IFERROR(VLOOKUP(X4,[1]BASE!$F$1:$Q$1000,MATCH(W4,[1]BASE!$F$1:$Q$1,0),FALSE),IFERROR(VLOOKUP(X4-1,[1]BASE!$F$1:$Q$1000,MATCH(W4,[1]BASE!$F$1:$Q$1,0),FALSE),VLOOKUP(X4-2,[1]BASE!$F$1:$Q$1000,MATCH(W4,[1]BASE!$F$1:$Q$1,0),FALSE)))),"")</f>
        <v/>
      </c>
      <c r="Z4" s="30" t="str">
        <f t="array" ref="Z4">IFERROR(IF(X4="","",IF([1]BASE!$E$3-X4&gt;7,0,IF([1]BASE!$E$3-X4&lt;0,"",[1]BASE!$E$3-X4))),"")</f>
        <v/>
      </c>
      <c r="AA4" s="27"/>
      <c r="AB4" s="31"/>
      <c r="AC4" s="28"/>
      <c r="AD4" s="29" t="str">
        <f t="array" ref="AD4">IFERROR(IF(OR(AB4="USDT",AB4="USD",AB4="USDC"),AA4,AA4 * IFERROR(VLOOKUP(AC4,[1]BASE!$F$1:$Q$1000,MATCH(AB4,[1]BASE!$F$1:$Q$1,0),FALSE),IFERROR(VLOOKUP(AC4-1,[1]BASE!$F$1:$Q$1000,MATCH(AB4,[1]BASE!$F$1:$Q$1,0),FALSE),VLOOKUP(AC4-2,[1]BASE!$F$1:$Q$1000,MATCH(AB4,[1]BASE!$F$1:$Q$1,0),FALSE)))),"")</f>
        <v/>
      </c>
      <c r="AE4" s="30" t="str">
        <f t="array" ref="AE4">IFERROR(IF(AC4="","",IF([1]BASE!$E$3-AC4&gt;7,0,IF([1]BASE!$E$3-AC4&lt;0,"",[1]BASE!$E$3-AC4))),"")</f>
        <v/>
      </c>
      <c r="AF4" s="27"/>
      <c r="AG4" s="31"/>
      <c r="AH4" s="28"/>
      <c r="AI4" s="48" t="str">
        <f t="array" ref="AI4">IFERROR(IF(OR(AG4="USDT",AG4="USD",AG4="USDC"),AF4,AF4 * IFERROR(VLOOKUP(AH4,[1]BASE!$F$1:$Q$1000,MATCH(AG4,[1]BASE!$F$1:$Q$1,0),FALSE),IFERROR(VLOOKUP(AH4-1,[1]BASE!$F$1:$Q$1000,MATCH(AG4,[1]BASE!$F$1:$Q$1,0),FALSE),VLOOKUP(AH4-2,[1]BASE!$F$1:$Q$1000,MATCH(AG4,[1]BASE!$F$1:$Q$1,0),FALSE)))),"")</f>
        <v/>
      </c>
      <c r="AJ4" s="30" t="str">
        <f t="array" ref="AJ4">IFERROR(IF(AH4="","",IF([1]BASE!$E$3-AH4&gt;7,0,IF([1]BASE!$E$3-AH4&lt;0,"",[1]BASE!$E$3-AH4))),"")</f>
        <v/>
      </c>
      <c r="AK4" s="27"/>
      <c r="AL4" s="31"/>
      <c r="AM4" s="28"/>
      <c r="AN4" s="29" t="str">
        <f t="array" ref="AN4">IFERROR(IF(OR(AL4="USDT",AL4="USD",AL4="USDC"),AK4,AK4 * IFERROR(VLOOKUP(AM4,[1]BASE!$F$1:$Q$1000,MATCH(AL4,[1]BASE!$F$1:$Q$1,0),FALSE),IFERROR(VLOOKUP(AM4-1,[1]BASE!$F$1:$Q$1000,MATCH(AL4,[1]BASE!$F$1:$Q$1,0),FALSE),VLOOKUP(AM4-2,[1]BASE!$F$1:$Q$1000,MATCH(AL4,[1]BASE!$F$1:$Q$1,0),FALSE)))),"")</f>
        <v/>
      </c>
      <c r="AO4" s="30" t="str">
        <f t="array" ref="AO4">IFERROR(IF(AM4="","",IF([1]BASE!$E$3-AM4&gt;7,0,IF([1]BASE!$E$3-AM4&lt;0,"",[1]BASE!$E$3-AM4))),"")</f>
        <v/>
      </c>
      <c r="AP4" s="27"/>
      <c r="AQ4" s="31"/>
      <c r="AR4" s="28"/>
      <c r="AS4" s="50" t="str">
        <f t="array" ref="AS4">IFERROR(IF(OR(AQ4="USDT",AQ4="USD",AQ4="USDC"),AP4,AP4 * IFERROR(VLOOKUP(AR4,[1]BASE!$F$1:$Q$1000,MATCH(AQ4,[1]BASE!$F$1:$Q$1,0),FALSE),IFERROR(VLOOKUP(AR4-1,[1]BASE!$F$1:$Q$1000,MATCH(AQ4,[1]BASE!$F$1:$Q$1,0),FALSE),VLOOKUP(AR4-2,[1]BASE!$F$1:$Q$1000,MATCH(AQ4,[1]BASE!$F$1:$Q$1,0),FALSE)))),"")</f>
        <v/>
      </c>
      <c r="AT4" s="30" t="str">
        <f t="array" ref="AT4">IFERROR(IF(AR4="","",IF([1]BASE!$E$3-AR4&gt;7,0,IF([1]BASE!$E$3-AR4&lt;0,"",[1]BASE!$E$3-AR4))),"")</f>
        <v/>
      </c>
      <c r="AU4" s="27"/>
      <c r="AV4" s="33"/>
      <c r="AW4" s="34"/>
      <c r="AX4" s="29" t="str">
        <f t="array" ref="AX4">IFERROR(IF(OR(AV4="USDT",AV4="USD",AV4="USDC"),AU4,AU4 * IFERROR(VLOOKUP(AW4,[1]BASE!$F$1:$Q$1000,MATCH(AV4,[1]BASE!$F$1:$Q$1,0),FALSE),IFERROR(VLOOKUP(AW4-1,[1]BASE!$F$1:$Q$1000,MATCH(AV4,[1]BASE!$F$1:$Q$1,0),FALSE),VLOOKUP(AW4-2,[1]BASE!$F$1:$Q$1000,MATCH(AV4,[1]BASE!$F$1:$Q$1,0),FALSE)))),"")</f>
        <v/>
      </c>
      <c r="AY4" s="30" t="str">
        <f t="array" ref="AY4">IFERROR(IF(AW4="","",IF([1]BASE!$E$3-AW4&gt;7,0,IF([1]BASE!$E$3-AW4&lt;0,"",[1]BASE!$E$3-AW4))),"")</f>
        <v/>
      </c>
      <c r="AZ4" s="27"/>
      <c r="BA4" s="33"/>
      <c r="BB4" s="34"/>
      <c r="BC4" s="29" t="str">
        <f t="array" ref="BC4">IFERROR(IF(OR(BA4="USDT",BA4="USD",BA4="USDC"),AZ4,AZ4 * IFERROR(VLOOKUP(BB4,[1]BASE!$F$1:$Q$1000,MATCH(BA4,[1]BASE!$F$1:$Q$1,0),FALSE),IFERROR(VLOOKUP(BB4-1,[1]BASE!$F$1:$Q$1000,MATCH(BA4,[1]BASE!$F$1:$Q$1,0),FALSE),VLOOKUP(BB4-2,[1]BASE!$F$1:$Q$1000,MATCH(BA4,[1]BASE!$F$1:$Q$1,0),FALSE)))),"")</f>
        <v/>
      </c>
      <c r="BD4" s="30" t="str">
        <f t="array" ref="BD4">IFERROR(IF(BB4="","",IF([1]BASE!$E$3-BB4&gt;7,0,IF([1]BASE!$E$3-BB4&lt;0,"",[1]BASE!$E$3-BB4))),"")</f>
        <v/>
      </c>
    </row>
    <row r="5" spans="1:56" x14ac:dyDescent="0.3">
      <c r="A5" s="51" t="s">
        <v>73</v>
      </c>
      <c r="B5" s="38" t="s">
        <v>74</v>
      </c>
      <c r="C5" s="38" t="s">
        <v>75</v>
      </c>
      <c r="D5" s="57" t="s">
        <v>76</v>
      </c>
      <c r="E5" s="38" t="s">
        <v>77</v>
      </c>
      <c r="F5" s="58">
        <f>34685714313</f>
        <v>34685714313</v>
      </c>
      <c r="G5" s="58" t="s">
        <v>78</v>
      </c>
      <c r="H5" s="58" t="s">
        <v>78</v>
      </c>
      <c r="I5" s="58" t="s">
        <v>64</v>
      </c>
      <c r="J5" s="41" t="s">
        <v>79</v>
      </c>
      <c r="K5" s="59">
        <v>1</v>
      </c>
      <c r="L5" s="60">
        <f t="shared" si="0"/>
        <v>1</v>
      </c>
      <c r="M5" s="43" t="e">
        <f>IF(R5&gt;[1]BASE!$E$3, "BAJA", IF(P5+IF(X5&lt;=[1]BASE!$E$3,Y5,0)+IF(AC5&lt;=[1]BASE!$E$3,AD5,0)+IF(AH5&lt;=[1]BASE!$E$3,AI5,0)+IF(AM5&lt;=[1]BASE!$E$3,AN5,0)+IF(AR5&lt;=[1]BASE!$E$3,AS5,0)+IF(AW5&lt;=[1]BASE!$E$3,AX5,0)+IF(BB5&lt;=[1]BASE!$E$3,BC5,0)+IF(BG5&lt;=[1]BASE!$E$3,BH5,0)+IF(BL5&lt;=[1]BASE!$E$3,BM5,0)+IF(BQ5&lt;=[1]BASE!$E$3,BR5,0)&lt;=1999,"ALFA", IF(P5+IF(X5&lt;=[1]BASE!$E$3,Y5,0)+IF(AC5&lt;=[1]BASE!$E$3,AD5,0)+IF(AH5&lt;=[1]BASE!$E$3,AI5,0)+IF(AM5&lt;=[1]BASE!$E$3,AN5,0)+IF(AR5&lt;=[1]BASE!$E$3,AS5,0)+IF(AW5&lt;=[1]BASE!$E$3,AX5,0)+IF(BB5&lt;=[1]BASE!$E$3,BC5,0)+IF(BG5&lt;=[1]BASE!$E$3,BH5,0)+IF(BL5&lt;=[1]BASE!$E$3,BM5,0)+IF(BQ5&lt;=[1]BASE!$E$3,BR5,0)&lt;=3999,"BETA", IF(P5+IF(X5&lt;=[1]BASE!$E$3,Y5,0)+IF(AC5&lt;=[1]BASE!$E$3,AD5,0)+IF(AH5&lt;=[1]BASE!$E$3,AI5,0)+IF(AM5&lt;=[1]BASE!$E$3,AN5,0)+IF(AR5&lt;=[1]BASE!$E$3,AS5,0)+IF(AW5&lt;=[1]BASE!$E$3,AX5,0)+IF(BB5&lt;=[1]BASE!$E$3,BC5,0)+IF(BG5&lt;=[1]BASE!$E$3,BH5,0)+IF(BL5&lt;=[1]BASE!$E$3,BM5,0)+IF(BQ5&lt;=[1]BASE!$E$3,BR5,0)&lt;=5999,"GAMMA","DELTA"))))</f>
        <v>#VALUE!</v>
      </c>
      <c r="N5" s="61">
        <v>1000</v>
      </c>
      <c r="O5" s="14" t="s">
        <v>66</v>
      </c>
      <c r="P5" s="62">
        <f t="array" ref="P5">IFERROR(IF(OR(O5="USDT",O5="USD",O5="USDC"),N5,N5 * IFERROR(VLOOKUP(R5,[1]BASE!$F$1:$Q$1000,MATCH(O5,[1]BASE!$F$1:$Q$1,0),FALSE),IFERROR(VLOOKUP(R5-1,[1]BASE!$F$1:$Q$1000,MATCH(O5,[1]BASE!$F$1:$Q$1,0),FALSE),VLOOKUP(R5-2,[1]BASE!$F$1:$Q$1000,MATCH(O5,[1]BASE!$F$1:$Q$1,0),FALSE)))),"")</f>
        <v>1000</v>
      </c>
      <c r="Q5" s="28">
        <v>45148.625</v>
      </c>
      <c r="R5" s="28">
        <v>45149</v>
      </c>
      <c r="S5" s="63">
        <f>([1]BASE!$E$3-R5)/30</f>
        <v>13.3</v>
      </c>
      <c r="T5" s="64">
        <f t="array" ref="T5">IF(U5&lt;[1]BASE!$E$3,0,U5-R5)</f>
        <v>0</v>
      </c>
      <c r="U5" s="56">
        <f t="array" ref="U5">IF(WEEKDAY(R5, 2) = 5, R5 + 7, R5 + (5 - WEEKDAY(R5, 2) + IF(WEEKDAY(R5, 2) &gt; 5, 7, 0)))</f>
        <v>45156</v>
      </c>
      <c r="V5" s="66">
        <v>1025</v>
      </c>
      <c r="W5" s="14" t="s">
        <v>66</v>
      </c>
      <c r="X5" s="47">
        <v>45241</v>
      </c>
      <c r="Y5" s="48">
        <f t="array" ref="Y5">IFERROR(IF(OR(W5="USDT",W5="USD",W5="USDC"),V5,V5 * IFERROR(VLOOKUP(X5,[1]BASE!$F$1:$Q$1000,MATCH(W5,[1]BASE!$F$1:$Q$1,0),FALSE),IFERROR(VLOOKUP(X5-1,[1]BASE!$F$1:$Q$1000,MATCH(W5,[1]BASE!$F$1:$Q$1,0),FALSE),VLOOKUP(X5-2,[1]BASE!$F$1:$Q$1000,MATCH(W5,[1]BASE!$F$1:$Q$1,0),FALSE)))),"")</f>
        <v>1025</v>
      </c>
      <c r="Z5" s="49">
        <f t="array" ref="Z5">IFERROR(IF(X5="","",IF([1]BASE!$E$3-X5&gt;7,0,IF([1]BASE!$E$3-X5&lt;0,"",[1]BASE!$E$3-X5))),"")</f>
        <v>0</v>
      </c>
      <c r="AA5" s="66">
        <v>400</v>
      </c>
      <c r="AB5" s="31" t="s">
        <v>66</v>
      </c>
      <c r="AC5" s="47">
        <v>45324</v>
      </c>
      <c r="AD5" s="48">
        <f t="array" ref="AD5">IFERROR(IF(OR(AB5="USDT",AB5="USD",AB5="USDC"),AA5,AA5 * IFERROR(VLOOKUP(AC5,[1]BASE!$F$1:$Q$1000,MATCH(AB5,[1]BASE!$F$1:$Q$1,0),FALSE),IFERROR(VLOOKUP(AC5-1,[1]BASE!$F$1:$Q$1000,MATCH(AB5,[1]BASE!$F$1:$Q$1,0),FALSE),VLOOKUP(AC5-2,[1]BASE!$F$1:$Q$1000,MATCH(AB5,[1]BASE!$F$1:$Q$1,0),FALSE)))),"")</f>
        <v>400</v>
      </c>
      <c r="AE5" s="49">
        <f t="array" ref="AE5">IFERROR(IF(AC5="","",IF([1]BASE!$E$3-AC5&gt;7,0,IF([1]BASE!$E$3-AC5&lt;0,"",[1]BASE!$E$3-AC5))),"")</f>
        <v>0</v>
      </c>
      <c r="AF5" s="46">
        <v>400</v>
      </c>
      <c r="AG5" s="31" t="s">
        <v>66</v>
      </c>
      <c r="AH5" s="47">
        <v>45332</v>
      </c>
      <c r="AI5" s="48">
        <f t="array" ref="AI5">IFERROR(IF(OR(AG5="USDT",AG5="USD",AG5="USDC"),AF5,AF5 * IFERROR(VLOOKUP(AH5,[1]BASE!$F$1:$Q$1000,MATCH(AG5,[1]BASE!$F$1:$Q$1,0),FALSE),IFERROR(VLOOKUP(AH5-1,[1]BASE!$F$1:$Q$1000,MATCH(AG5,[1]BASE!$F$1:$Q$1,0),FALSE),VLOOKUP(AH5-2,[1]BASE!$F$1:$Q$1000,MATCH(AG5,[1]BASE!$F$1:$Q$1,0),FALSE)))),"")</f>
        <v>400</v>
      </c>
      <c r="AJ5" s="67"/>
      <c r="AK5" s="46">
        <v>600</v>
      </c>
      <c r="AL5" s="14" t="s">
        <v>66</v>
      </c>
      <c r="AM5" s="47">
        <v>45338</v>
      </c>
      <c r="AN5" s="48">
        <f t="array" ref="AN5">IFERROR(IF(OR(AL5="USDT",AL5="USD",AL5="USDC"),AK5,AK5 * IFERROR(VLOOKUP(AM5,[1]BASE!$F$1:$Q$1000,MATCH(AL5,[1]BASE!$F$1:$Q$1,0),FALSE),IFERROR(VLOOKUP(AM5-1,[1]BASE!$F$1:$Q$1000,MATCH(AL5,[1]BASE!$F$1:$Q$1,0),FALSE),VLOOKUP(AM5-2,[1]BASE!$F$1:$Q$1000,MATCH(AL5,[1]BASE!$F$1:$Q$1,0),FALSE)))),"")</f>
        <v>600</v>
      </c>
      <c r="AO5" s="49">
        <f t="array" ref="AO5">IFERROR(IF(AM5="","",IF([1]BASE!$E$3-AM5&gt;7,0,IF([1]BASE!$E$3-AM5&lt;0,"",[1]BASE!$E$3-AM5))),"")</f>
        <v>0</v>
      </c>
      <c r="AP5" s="46">
        <v>400</v>
      </c>
      <c r="AQ5" s="31" t="s">
        <v>66</v>
      </c>
      <c r="AR5" s="47">
        <v>45347</v>
      </c>
      <c r="AS5" s="50">
        <f t="array" ref="AS5">IFERROR(IF(OR(AQ5="USDT",AQ5="USD",AQ5="USDC"),AP5,AP5 * IFERROR(VLOOKUP(AR5,[1]BASE!$F$1:$Q$1000,MATCH(AQ5,[1]BASE!$F$1:$Q$1,0),FALSE),IFERROR(VLOOKUP(AR5-1,[1]BASE!$F$1:$Q$1000,MATCH(AQ5,[1]BASE!$F$1:$Q$1,0),FALSE),VLOOKUP(AR5-2,[1]BASE!$F$1:$Q$1000,MATCH(AQ5,[1]BASE!$F$1:$Q$1,0),FALSE)))),"")</f>
        <v>400</v>
      </c>
      <c r="AT5" s="49">
        <f t="array" ref="AT5">IFERROR(IF(AW5="","",IF([1]BASE!$E$3-AW5&gt;7,0,IF([1]BASE!$E$3-AW5&lt;0,"",[1]BASE!$E$3-AW5))),"")</f>
        <v>0</v>
      </c>
      <c r="AU5" s="66">
        <v>1000</v>
      </c>
      <c r="AV5" s="14" t="s">
        <v>66</v>
      </c>
      <c r="AW5" s="68">
        <v>45352</v>
      </c>
      <c r="AX5" s="48">
        <f t="array" ref="AX5">IFERROR(IF(OR(AV5="USDT",AV5="USD",AV5="USDC"),AU5,AU5 * IFERROR(VLOOKUP(AW5,[1]BASE!$F$1:$Q$1000,MATCH(AV5,[1]BASE!$F$1:$Q$1,0),FALSE),IFERROR(VLOOKUP(AW5-1,[1]BASE!$F$1:$Q$1000,MATCH(AV5,[1]BASE!$F$1:$Q$1,0),FALSE),VLOOKUP(AW5-2,[1]BASE!$F$1:$Q$1000,MATCH(AV5,[1]BASE!$F$1:$Q$1,0),FALSE)))),"")</f>
        <v>1000</v>
      </c>
      <c r="AY5" s="49" t="str">
        <f t="array" ref="AY5">IFERROR(IF(#REF!="","",IF([1]BASE!$E$3-#REF!&gt;7,0,IF([1]BASE!$E$3-#REF!&lt;0,"",[1]BASE!$E$3-#REF!))),"")</f>
        <v/>
      </c>
      <c r="AZ5" s="27"/>
      <c r="BA5" s="33"/>
      <c r="BB5" s="34"/>
      <c r="BC5" s="50" t="str">
        <f t="array" ref="BC5">IFERROR(IF(OR(BA5="USDT",BA5="USD",BA5="USDC"),AZ5,AZ5 * IFERROR(VLOOKUP(BB5,[1]BASE!$F$1:$Q$1000,MATCH(BA5,[1]BASE!$F$1:$Q$1,0),FALSE),IFERROR(VLOOKUP(BB5-1,[1]BASE!$F$1:$Q$1000,MATCH(BA5,[1]BASE!$F$1:$Q$1,0),FALSE),VLOOKUP(BB5-2,[1]BASE!$F$1:$Q$1000,MATCH(BA5,[1]BASE!$F$1:$Q$1,0),FALSE)))),"")</f>
        <v/>
      </c>
      <c r="BD5" s="49" t="str">
        <f t="array" ref="BD5">IFERROR(IF(BB5="","",IF([1]BASE!$E$3-BB5&gt;7,0,IF([1]BASE!$E$3-BB5&lt;0,"",[1]BASE!$E$3-BB5))),"")</f>
        <v/>
      </c>
    </row>
    <row r="6" spans="1:56" x14ac:dyDescent="0.3">
      <c r="A6" s="69" t="s">
        <v>73</v>
      </c>
      <c r="B6" s="14" t="s">
        <v>80</v>
      </c>
      <c r="C6" s="14" t="s">
        <v>75</v>
      </c>
      <c r="D6" s="52">
        <v>63362297</v>
      </c>
      <c r="E6" s="14" t="s">
        <v>81</v>
      </c>
      <c r="F6" s="53">
        <f>573013060474</f>
        <v>573013060474</v>
      </c>
      <c r="G6" s="53" t="s">
        <v>82</v>
      </c>
      <c r="H6" s="53" t="s">
        <v>82</v>
      </c>
      <c r="I6" s="53" t="s">
        <v>64</v>
      </c>
      <c r="J6" s="17" t="s">
        <v>83</v>
      </c>
      <c r="K6" s="70">
        <v>1</v>
      </c>
      <c r="L6" s="71">
        <f t="shared" si="0"/>
        <v>1</v>
      </c>
      <c r="M6" s="72" t="e">
        <f t="array" ref="M6">IF(R6&gt;[1]BASE!$E$3, "BAJA", IF(P6+IF(X6&lt;=[1]BASE!$E$3,Y6,0)+IF(AC6&lt;=[1]BASE!$E$3,AD6,0)+IF(AH6&lt;=[1]BASE!$E$3,AI6,0)+IF(AM6&lt;=[1]BASE!$E$3,AN6,0)+IF(AR6&lt;=[1]BASE!$E$3,AS6,0)+IF(AW6&lt;=[1]BASE!$E$3,AX6,0)+IF(BB6&lt;=[1]BASE!$E$3,BC6,0)+IF(BG6&lt;=[1]BASE!$E$3,BH6,0)+IF(BL6&lt;=[1]BASE!$E$3,BM6,0)+IF(BQ6&lt;=[1]BASE!$E$3,BR6,0)&lt;=1999,"ALFA", IF(P6+IF(X6&lt;=[1]BASE!$E$3,Y6,0)+IF(AC6&lt;=[1]BASE!$E$3,AD6,0)+IF(AH6&lt;=[1]BASE!$E$3,AI6,0)+IF(AM6&lt;=[1]BASE!$E$3,AN6,0)+IF(AR6&lt;=[1]BASE!$E$3,AS6,0)+IF(AW6&lt;=[1]BASE!$E$3,AX6,0)+IF(BB6&lt;=[1]BASE!$E$3,BC6,0)+IF(BG6&lt;=[1]BASE!$E$3,BH6,0)+IF(BL6&lt;=[1]BASE!$E$3,BM6,0)+IF(BQ6&lt;=[1]BASE!$E$3,BR6,0)&lt;=3999,"BETA", IF(P6+IF(X6&lt;=[1]BASE!$E$3,Y6,0)+IF(AC6&lt;=[1]BASE!$E$3,AD6,0)+IF(AH6&lt;=[1]BASE!$E$3,AI6,0)+IF(AM6&lt;=[1]BASE!$E$3,AN6,0)+IF(AR6&lt;=[1]BASE!$E$3,AS6,0)+IF(AW6&lt;=[1]BASE!$E$3,AX6,0)+IF(BB6&lt;=[1]BASE!$E$3,BC6,0)+IF(BG6&lt;=[1]BASE!$E$3,BH6,0)+IF(BL6&lt;=[1]BASE!$E$3,BM6,0)+IF(BQ6&lt;=[1]BASE!$E$3,BR6,0)&lt;=5999,"GAMMA","DELTA"))))</f>
        <v>#VALUE!</v>
      </c>
      <c r="N6" s="61">
        <v>1052.8900000000001</v>
      </c>
      <c r="O6" s="14" t="s">
        <v>66</v>
      </c>
      <c r="P6" s="73">
        <f t="array" ref="P6">IFERROR(IF(OR(O6="USDT",O6="USD",O6="USDC"),N6,N6 * IFERROR(VLOOKUP(R6,[1]BASE!$F$1:$Q$1000,MATCH(O6,[1]BASE!$F$1:$Q$1,0),FALSE),IFERROR(VLOOKUP(R6-1,[1]BASE!$F$1:$Q$1000,MATCH(O6,[1]BASE!$F$1:$Q$1,0),FALSE),VLOOKUP(R6-2,[1]BASE!$F$1:$Q$1000,MATCH(O6,[1]BASE!$F$1:$Q$1,0),FALSE)))),"")</f>
        <v>1052.8900000000001</v>
      </c>
      <c r="Q6" s="28">
        <v>45154.625</v>
      </c>
      <c r="R6" s="28">
        <v>45155</v>
      </c>
      <c r="S6" s="54">
        <f>([1]BASE!$E$3-R6)/30</f>
        <v>13.1</v>
      </c>
      <c r="T6" s="55">
        <f t="array" ref="T6">IF(U6&lt;[1]BASE!$E$3,0,U6-R6)</f>
        <v>0</v>
      </c>
      <c r="U6" s="56">
        <f t="array" ref="U6">IF(WEEKDAY(R6, 2) = 5, R6 + 7, R6 + (5 - WEEKDAY(R6, 2) + IF(WEEKDAY(R6, 2) &gt; 5, 7, 0)))</f>
        <v>45156</v>
      </c>
      <c r="V6" s="27">
        <v>-1052.8900000000001</v>
      </c>
      <c r="W6" s="14" t="s">
        <v>66</v>
      </c>
      <c r="X6" s="47">
        <v>45415</v>
      </c>
      <c r="Y6" s="74">
        <f t="array" ref="Y6">IFERROR(IF(OR(W6="USDT",W6="USD",W6="USDC"),V6,V6 * IFERROR(VLOOKUP(X6,[1]BASE!$F$1:$Q$1000,MATCH(W6,[1]BASE!$F$1:$Q$1,0),FALSE),IFERROR(VLOOKUP(X6-1,[1]BASE!$F$1:$Q$1000,MATCH(W6,[1]BASE!$F$1:$Q$1,0),FALSE),VLOOKUP(X6-2,[1]BASE!$F$1:$Q$1000,MATCH(W6,[1]BASE!$F$1:$Q$1,0),FALSE)))),"")</f>
        <v>-1052.8900000000001</v>
      </c>
      <c r="Z6" s="30">
        <f t="array" ref="Z6">IFERROR(IF(X6="","",IF([1]BASE!$E$3-X6&gt;7,0,IF([1]BASE!$E$3-X6&lt;0,"",[1]BASE!$E$3-X6))),"")</f>
        <v>0</v>
      </c>
      <c r="AA6" s="46">
        <v>4000000</v>
      </c>
      <c r="AB6" s="31" t="s">
        <v>84</v>
      </c>
      <c r="AC6" s="47">
        <v>45461</v>
      </c>
      <c r="AD6" s="74">
        <f t="array" ref="AD6">IFERROR(IF(OR(AB6="USDT",AB6="USD",AB6="USDC"),AA6,AA6 * IFERROR(VLOOKUP(AC6,[1]BASE!$F$1:$Q$1000,MATCH(AB6,[1]BASE!$F$1:$Q$1,0),FALSE),IFERROR(VLOOKUP(AC6-1,[1]BASE!$F$1:$Q$1000,MATCH(AB6,[1]BASE!$F$1:$Q$1,0),FALSE),VLOOKUP(AC6-2,[1]BASE!$F$1:$Q$1000,MATCH(AB6,[1]BASE!$F$1:$Q$1,0),FALSE)))),"")</f>
        <v>967.6982329830264</v>
      </c>
      <c r="AE6" s="30">
        <f t="array" ref="AE6">IFERROR(IF(AC6="","",IF([1]BASE!$E$3-AC6&gt;7,0,IF([1]BASE!$E$3-AC6&lt;0,"",[1]BASE!$E$3-AC6))),"")</f>
        <v>0</v>
      </c>
      <c r="AF6" s="27"/>
      <c r="AG6" s="32"/>
      <c r="AH6" s="28"/>
      <c r="AI6" s="74" t="str">
        <f t="array" ref="AI6">IFERROR(IF(OR(AG6="USDT",AG6="USD",AG6="USDC"),AF6,AF6 * IFERROR(VLOOKUP(AH6,[1]BASE!$F$1:$Q$1000,MATCH(AG6,[1]BASE!$F$1:$Q$1,0),FALSE),IFERROR(VLOOKUP(AH6-1,[1]BASE!$F$1:$Q$1000,MATCH(AG6,[1]BASE!$F$1:$Q$1,0),FALSE),VLOOKUP(AH6-2,[1]BASE!$F$1:$Q$1000,MATCH(AG6,[1]BASE!$F$1:$Q$1,0),FALSE)))),"")</f>
        <v/>
      </c>
      <c r="AJ6" s="30" t="str">
        <f t="array" ref="AJ6">IFERROR(IF(AH6="","",IF([1]BASE!$E$3-AH6&gt;7,0,IF([1]BASE!$E$3-AH6&lt;0,"",[1]BASE!$E$3-AH6))),"")</f>
        <v/>
      </c>
      <c r="AK6" s="27"/>
      <c r="AL6" s="32"/>
      <c r="AM6" s="28"/>
      <c r="AN6" s="74" t="str">
        <f t="array" ref="AN6">IFERROR(IF(OR(AL6="USDT",AL6="USD",AL6="USDC"),AK6,AK6 * IFERROR(VLOOKUP(AM6,[1]BASE!$F$1:$Q$1000,MATCH(AL6,[1]BASE!$F$1:$Q$1,0),FALSE),IFERROR(VLOOKUP(AM6-1,[1]BASE!$F$1:$Q$1000,MATCH(AL6,[1]BASE!$F$1:$Q$1,0),FALSE),VLOOKUP(AM6-2,[1]BASE!$F$1:$Q$1000,MATCH(AL6,[1]BASE!$F$1:$Q$1,0),FALSE)))),"")</f>
        <v/>
      </c>
      <c r="AO6" s="30" t="str">
        <f t="array" ref="AO6">IFERROR(IF(AM6="","",IF([1]BASE!$E$3-AM6&gt;7,0,IF([1]BASE!$E$3-AM6&lt;0,"",[1]BASE!$E$3-AM6))),"")</f>
        <v/>
      </c>
      <c r="AP6" s="27"/>
      <c r="AQ6" s="31"/>
      <c r="AR6" s="28"/>
      <c r="AS6" s="75" t="str">
        <f t="array" ref="AS6">IFERROR(IF(OR(AQ6="USDT",AQ6="USD",AQ6="USDC"),AP6,AP6 * IFERROR(VLOOKUP(AR6,[1]BASE!$F$1:$Q$1000,MATCH(AQ6,[1]BASE!$F$1:$Q$1,0),FALSE),IFERROR(VLOOKUP(AR6-1,[1]BASE!$F$1:$Q$1000,MATCH(AQ6,[1]BASE!$F$1:$Q$1,0),FALSE),VLOOKUP(AR6-2,[1]BASE!$F$1:$Q$1000,MATCH(AQ6,[1]BASE!$F$1:$Q$1,0),FALSE)))),"")</f>
        <v/>
      </c>
      <c r="AT6" s="30" t="str">
        <f t="array" ref="AT6">IFERROR(IF(AR6="","",IF([1]BASE!$E$3-AR6&gt;7,0,IF([1]BASE!$E$3-AR6&lt;0,"",[1]BASE!$E$3-AR6))),"")</f>
        <v/>
      </c>
      <c r="AU6" s="27"/>
      <c r="AV6" s="33"/>
      <c r="AW6" s="34"/>
      <c r="AX6" s="75" t="str">
        <f t="array" ref="AX6">IFERROR(IF(OR(AV6="USDT",AV6="USD",AV6="USDC"),AU6,AU6 * IFERROR(VLOOKUP(AW6,[1]BASE!$F$1:$Q$1000,MATCH(AV6,[1]BASE!$F$1:$Q$1,0),FALSE),IFERROR(VLOOKUP(AW6-1,[1]BASE!$F$1:$Q$1000,MATCH(AV6,[1]BASE!$F$1:$Q$1,0),FALSE),VLOOKUP(AW6-2,[1]BASE!$F$1:$Q$1000,MATCH(AV6,[1]BASE!$F$1:$Q$1,0),FALSE)))),"")</f>
        <v/>
      </c>
      <c r="AY6" s="30" t="str">
        <f t="array" ref="AY6">IFERROR(IF(AW6="","",IF([1]BASE!$E$3-AW6&gt;7,0,IF([1]BASE!$E$3-AW6&lt;0,"",[1]BASE!$E$3-AW6))),"")</f>
        <v/>
      </c>
      <c r="AZ6" s="27"/>
      <c r="BA6" s="33"/>
      <c r="BB6" s="34"/>
      <c r="BC6" s="75" t="str">
        <f t="array" ref="BC6">IFERROR(IF(OR(BA6="USDT",BA6="USD",BA6="USDC"),AZ6,AZ6 * IFERROR(VLOOKUP(BB6,[1]BASE!$F$1:$Q$1000,MATCH(BA6,[1]BASE!$F$1:$Q$1,0),FALSE),IFERROR(VLOOKUP(BB6-1,[1]BASE!$F$1:$Q$1000,MATCH(BA6,[1]BASE!$F$1:$Q$1,0),FALSE),VLOOKUP(BB6-2,[1]BASE!$F$1:$Q$1000,MATCH(BA6,[1]BASE!$F$1:$Q$1,0),FALSE)))),"")</f>
        <v/>
      </c>
      <c r="BD6" s="30" t="str">
        <f t="array" ref="BD6">IFERROR(IF(BB6="","",IF([1]BASE!$E$3-BB6&gt;7,0,IF([1]BASE!$E$3-BB6&lt;0,"",[1]BASE!$E$3-BB6))),"")</f>
        <v/>
      </c>
    </row>
    <row r="7" spans="1:56" x14ac:dyDescent="0.3">
      <c r="A7" s="51" t="s">
        <v>85</v>
      </c>
      <c r="B7" s="38" t="s">
        <v>86</v>
      </c>
      <c r="C7" s="38" t="s">
        <v>75</v>
      </c>
      <c r="D7" s="57" t="s">
        <v>87</v>
      </c>
      <c r="E7" s="38" t="s">
        <v>88</v>
      </c>
      <c r="F7" s="58">
        <f>34722241221</f>
        <v>34722241221</v>
      </c>
      <c r="G7" s="58" t="s">
        <v>89</v>
      </c>
      <c r="H7" s="58" t="s">
        <v>89</v>
      </c>
      <c r="I7" s="58" t="s">
        <v>78</v>
      </c>
      <c r="J7" s="41" t="s">
        <v>90</v>
      </c>
      <c r="K7" s="76">
        <v>2</v>
      </c>
      <c r="L7" s="77">
        <f t="shared" si="0"/>
        <v>2</v>
      </c>
      <c r="M7" s="20" t="e">
        <f t="array" ref="M7">IF(R7&gt;[1]BASE!$E$3, "BAJA", IF(P7+IF(X7&lt;=[1]BASE!$E$3,Y7,0)+IF(AC7&lt;=[1]BASE!$E$3,AD7,0)+IF(AH7&lt;=[1]BASE!$E$3,AI7,0)+IF(AM7&lt;=[1]BASE!$E$3,AN7,0)+IF(AR7&lt;=[1]BASE!$E$3,AS7,0)+IF(AW7&lt;=[1]BASE!$E$3,AX7,0)+IF(BB7&lt;=[1]BASE!$E$3,BC7,0)+IF(BG7&lt;=[1]BASE!$E$3,BH7,0)+IF(BL7&lt;=[1]BASE!$E$3,BM7,0)+IF(BQ7&lt;=[1]BASE!$E$3,BR7,0)&lt;=1999,"ALFA", IF(P7+IF(X7&lt;=[1]BASE!$E$3,Y7,0)+IF(AC7&lt;=[1]BASE!$E$3,AD7,0)+IF(AH7&lt;=[1]BASE!$E$3,AI7,0)+IF(AM7&lt;=[1]BASE!$E$3,AN7,0)+IF(AR7&lt;=[1]BASE!$E$3,AS7,0)+IF(AW7&lt;=[1]BASE!$E$3,AX7,0)+IF(BB7&lt;=[1]BASE!$E$3,BC7,0)+IF(BG7&lt;=[1]BASE!$E$3,BH7,0)+IF(BL7&lt;=[1]BASE!$E$3,BM7,0)+IF(BQ7&lt;=[1]BASE!$E$3,BR7,0)&lt;=3999,"BETA", IF(P7+IF(X7&lt;=[1]BASE!$E$3,Y7,0)+IF(AC7&lt;=[1]BASE!$E$3,AD7,0)+IF(AH7&lt;=[1]BASE!$E$3,AI7,0)+IF(AM7&lt;=[1]BASE!$E$3,AN7,0)+IF(AR7&lt;=[1]BASE!$E$3,AS7,0)+IF(AW7&lt;=[1]BASE!$E$3,AX7,0)+IF(BB7&lt;=[1]BASE!$E$3,BC7,0)+IF(BG7&lt;=[1]BASE!$E$3,BH7,0)+IF(BL7&lt;=[1]BASE!$E$3,BM7,0)+IF(BQ7&lt;=[1]BASE!$E$3,BR7,0)&lt;=5999,"GAMMA","DELTA"))))</f>
        <v>#VALUE!</v>
      </c>
      <c r="N7" s="61">
        <v>1000</v>
      </c>
      <c r="O7" s="14" t="s">
        <v>66</v>
      </c>
      <c r="P7" s="22">
        <f t="array" ref="P7">IFERROR(IF(OR(O7="USDT",O7="USD",O7="USDC"),N7,N7 * IFERROR(VLOOKUP(R7,[1]BASE!$F$1:$Q$1000,MATCH(O7,[1]BASE!$F$1:$Q$1,0),FALSE),IFERROR(VLOOKUP(R7-1,[1]BASE!$F$1:$Q$1000,MATCH(O7,[1]BASE!$F$1:$Q$1,0),FALSE),VLOOKUP(R7-2,[1]BASE!$F$1:$Q$1000,MATCH(O7,[1]BASE!$F$1:$Q$1,0),FALSE)))),"")</f>
        <v>1000</v>
      </c>
      <c r="Q7" s="28">
        <v>45148.625</v>
      </c>
      <c r="R7" s="28">
        <v>45149</v>
      </c>
      <c r="S7" s="63">
        <f>([1]BASE!$E$3-R7)/30</f>
        <v>13.3</v>
      </c>
      <c r="T7" s="64">
        <f t="array" ref="T7">IF(U7&lt;[1]BASE!$E$3,0,U7-R7)</f>
        <v>0</v>
      </c>
      <c r="U7" s="56">
        <f t="array" ref="U7">IF(WEEKDAY(R7, 2) = 5, R7 + 7, R7 + (5 - WEEKDAY(R7, 2) + IF(WEEKDAY(R7, 2) &gt; 5, 7, 0)))</f>
        <v>45156</v>
      </c>
      <c r="V7" s="46">
        <v>1000</v>
      </c>
      <c r="W7" s="14" t="s">
        <v>66</v>
      </c>
      <c r="X7" s="47">
        <v>45236</v>
      </c>
      <c r="Y7" s="79">
        <f t="array" ref="Y7">IFERROR(IF(OR(W7="USDT",W7="USD",W7="USDC"),V7,V7 * IFERROR(VLOOKUP(X7,[1]BASE!$F$1:$Q$1000,MATCH(W7,[1]BASE!$F$1:$Q$1,0),FALSE),IFERROR(VLOOKUP(X7-1,[1]BASE!$F$1:$Q$1000,MATCH(W7,[1]BASE!$F$1:$Q$1,0),FALSE),VLOOKUP(X7-2,[1]BASE!$F$1:$Q$1000,MATCH(W7,[1]BASE!$F$1:$Q$1,0),FALSE)))),"")</f>
        <v>1000</v>
      </c>
      <c r="Z7" s="49">
        <f t="array" ref="Z7">IFERROR(IF(X7="","",IF([1]BASE!$E$3-X7&gt;7,0,IF([1]BASE!$E$3-X7&lt;0,"",[1]BASE!$E$3-X7))),"")</f>
        <v>0</v>
      </c>
      <c r="AA7" s="27">
        <v>0.11</v>
      </c>
      <c r="AB7" s="31" t="s">
        <v>91</v>
      </c>
      <c r="AC7" s="47">
        <v>45244</v>
      </c>
      <c r="AD7" s="79">
        <f t="array" ref="AD7">IFERROR(IF(OR(AB7="USDT",AB7="USD",AB7="USDC"),AA7,AA7 * IFERROR(VLOOKUP(AC7,[1]BASE!$F$1:$Q$1000,MATCH(AB7,[1]BASE!$F$1:$Q$1,0),FALSE),IFERROR(VLOOKUP(AC7-1,[1]BASE!$F$1:$Q$1000,MATCH(AB7,[1]BASE!$F$1:$Q$1,0),FALSE),VLOOKUP(AC7-2,[1]BASE!$F$1:$Q$1000,MATCH(AB7,[1]BASE!$F$1:$Q$1,0),FALSE)))),"")</f>
        <v>4012.6130000000003</v>
      </c>
      <c r="AE7" s="49">
        <f t="array" ref="AE7">IFERROR(IF(AC7="","",IF([1]BASE!$E$3-AC7&gt;7,0,IF([1]BASE!$E$3-AC7&lt;0,"",[1]BASE!$E$3-AC7))),"")</f>
        <v>0</v>
      </c>
      <c r="AF7" s="80"/>
      <c r="AG7" s="14"/>
      <c r="AH7" s="28"/>
      <c r="AI7" s="29" t="str">
        <f t="array" ref="AI7">IFERROR(IF(OR(AG7="USDT",AG7="USD",AG7="USDC"),AF7,AF7 * IFERROR(VLOOKUP(AH7,[1]BASE!$F$1:$Q$1000,MATCH(AG7,[1]BASE!$F$1:$Q$1,0),FALSE),IFERROR(VLOOKUP(AH7-1,[1]BASE!$F$1:$Q$1000,MATCH(AG7,[1]BASE!$F$1:$Q$1,0),FALSE),VLOOKUP(AH7-2,[1]BASE!$F$1:$Q$1000,MATCH(AG7,[1]BASE!$F$1:$Q$1,0),FALSE)))),"")</f>
        <v/>
      </c>
      <c r="AJ7" s="49" t="str">
        <f t="array" ref="AJ7">IFERROR(IF(AH7="","",IF([1]BASE!$E$3-AH7&gt;7,0,IF([1]BASE!$E$3-AH7&lt;0,"",[1]BASE!$E$3-AH7))),"")</f>
        <v/>
      </c>
      <c r="AK7" s="27"/>
      <c r="AL7" s="81"/>
      <c r="AM7" s="28"/>
      <c r="AN7" s="29" t="str">
        <f t="array" ref="AN7">IFERROR(IF(OR(AL7="USDT",AL7="USD",AL7="USDC"),AK7,AK7 * IFERROR(VLOOKUP(AM7,[1]BASE!$F$1:$Q$1000,MATCH(AL7,[1]BASE!$F$1:$Q$1,0),FALSE),IFERROR(VLOOKUP(AM7-1,[1]BASE!$F$1:$Q$1000,MATCH(AL7,[1]BASE!$F$1:$Q$1,0),FALSE),VLOOKUP(AM7-2,[1]BASE!$F$1:$Q$1000,MATCH(AL7,[1]BASE!$F$1:$Q$1,0),FALSE)))),"")</f>
        <v/>
      </c>
      <c r="AO7" s="49" t="str">
        <f t="array" ref="AO7">IFERROR(IF(AM7="","",IF([1]BASE!$E$3-AM7&gt;7,0,IF([1]BASE!$E$3-AM7&lt;0,"",[1]BASE!$E$3-AM7))),"")</f>
        <v/>
      </c>
      <c r="AP7" s="27"/>
      <c r="AQ7" s="31"/>
      <c r="AR7" s="28"/>
      <c r="AS7" s="29" t="str">
        <f t="array" ref="AS7">IFERROR(IF(OR(AQ7="USDT",AQ7="USD",AQ7="USDC"),AP7,AP7 * IFERROR(VLOOKUP(AR7,[1]BASE!$F$1:$Q$1000,MATCH(AQ7,[1]BASE!$F$1:$Q$1,0),FALSE),IFERROR(VLOOKUP(AR7-1,[1]BASE!$F$1:$Q$1000,MATCH(AQ7,[1]BASE!$F$1:$Q$1,0),FALSE),VLOOKUP(AR7-2,[1]BASE!$F$1:$Q$1000,MATCH(AQ7,[1]BASE!$F$1:$Q$1,0),FALSE)))),"")</f>
        <v/>
      </c>
      <c r="AT7" s="49" t="str">
        <f t="array" ref="AT7">IFERROR(IF(AR7="","",IF([1]BASE!$E$3-AR7&gt;7,0,IF([1]BASE!$E$3-AR7&lt;0,"",[1]BASE!$E$3-AR7))),"")</f>
        <v/>
      </c>
      <c r="AU7" s="27"/>
      <c r="AV7" s="33"/>
      <c r="AW7" s="34"/>
      <c r="AX7" s="29" t="str">
        <f t="array" ref="AX7">IFERROR(IF(OR(AV7="USDT",AV7="USD",AV7="USDC"),AU7,AU7 * IFERROR(VLOOKUP(AW7,[1]BASE!$F$1:$Q$1000,MATCH(AV7,[1]BASE!$F$1:$Q$1,0),FALSE),IFERROR(VLOOKUP(AW7-1,[1]BASE!$F$1:$Q$1000,MATCH(AV7,[1]BASE!$F$1:$Q$1,0),FALSE),VLOOKUP(AW7-2,[1]BASE!$F$1:$Q$1000,MATCH(AV7,[1]BASE!$F$1:$Q$1,0),FALSE)))),"")</f>
        <v/>
      </c>
      <c r="AY7" s="49" t="str">
        <f t="array" ref="AY7">IFERROR(IF(AW7="","",IF([1]BASE!$E$3-AW7&gt;7,0,IF([1]BASE!$E$3-AW7&lt;0,"",[1]BASE!$E$3-AW7))),"")</f>
        <v/>
      </c>
      <c r="AZ7" s="27"/>
      <c r="BA7" s="33"/>
      <c r="BB7" s="34"/>
      <c r="BC7" s="29" t="str">
        <f t="array" ref="BC7">IFERROR(IF(OR(BA7="USDT",BA7="USD",BA7="USDC"),AZ7,AZ7 * IFERROR(VLOOKUP(BB7,[1]BASE!$F$1:$Q$1000,MATCH(BA7,[1]BASE!$F$1:$Q$1,0),FALSE),IFERROR(VLOOKUP(BB7-1,[1]BASE!$F$1:$Q$1000,MATCH(BA7,[1]BASE!$F$1:$Q$1,0),FALSE),VLOOKUP(BB7-2,[1]BASE!$F$1:$Q$1000,MATCH(BA7,[1]BASE!$F$1:$Q$1,0),FALSE)))),"")</f>
        <v/>
      </c>
      <c r="BD7" s="49" t="str">
        <f t="array" ref="BD7">IFERROR(IF(BB7="","",IF([1]BASE!$E$3-BB7&gt;7,0,IF([1]BASE!$E$3-BB7&lt;0,"",[1]BASE!$E$3-BB7))),"")</f>
        <v/>
      </c>
    </row>
    <row r="8" spans="1:56" x14ac:dyDescent="0.3">
      <c r="A8" s="51" t="s">
        <v>92</v>
      </c>
      <c r="B8" s="38" t="s">
        <v>93</v>
      </c>
      <c r="C8" s="38" t="s">
        <v>75</v>
      </c>
      <c r="D8" s="57" t="s">
        <v>94</v>
      </c>
      <c r="E8" s="38" t="s">
        <v>95</v>
      </c>
      <c r="F8" s="58">
        <f>34685714050</f>
        <v>34685714050</v>
      </c>
      <c r="G8" s="58" t="s">
        <v>96</v>
      </c>
      <c r="H8" s="58" t="s">
        <v>96</v>
      </c>
      <c r="I8" s="58" t="s">
        <v>78</v>
      </c>
      <c r="J8" s="17" t="s">
        <v>97</v>
      </c>
      <c r="K8" s="82">
        <v>2</v>
      </c>
      <c r="L8" s="83">
        <f t="shared" si="0"/>
        <v>2</v>
      </c>
      <c r="M8" s="43" t="e">
        <f t="array" ref="M8">IF(R8&gt;[1]BASE!$E$3, "BAJA", IF(P8+IF(X8&lt;=[1]BASE!$E$3,Y8,0)+IF(AC8&lt;=[1]BASE!$E$3,AD8,0)+IF(AH8&lt;=[1]BASE!$E$3,AI8,0)+IF(AM8&lt;=[1]BASE!$E$3,AN8,0)+IF(AR8&lt;=[1]BASE!$E$3,AS8,0)+IF(AW8&lt;=[1]BASE!$E$3,AX8,0)+IF(BB8&lt;=[1]BASE!$E$3,BC8,0)+IF(BG8&lt;=[1]BASE!$E$3,BH8,0)+IF(BL8&lt;=[1]BASE!$E$3,BM8,0)+IF(BQ8&lt;=[1]BASE!$E$3,BR8,0)&lt;=1999,"ALFA", IF(P8+IF(X8&lt;=[1]BASE!$E$3,Y8,0)+IF(AC8&lt;=[1]BASE!$E$3,AD8,0)+IF(AH8&lt;=[1]BASE!$E$3,AI8,0)+IF(AM8&lt;=[1]BASE!$E$3,AN8,0)+IF(AR8&lt;=[1]BASE!$E$3,AS8,0)+IF(AW8&lt;=[1]BASE!$E$3,AX8,0)+IF(BB8&lt;=[1]BASE!$E$3,BC8,0)+IF(BG8&lt;=[1]BASE!$E$3,BH8,0)+IF(BL8&lt;=[1]BASE!$E$3,BM8,0)+IF(BQ8&lt;=[1]BASE!$E$3,BR8,0)&lt;=3999,"BETA", IF(P8+IF(X8&lt;=[1]BASE!$E$3,Y8,0)+IF(AC8&lt;=[1]BASE!$E$3,AD8,0)+IF(AH8&lt;=[1]BASE!$E$3,AI8,0)+IF(AM8&lt;=[1]BASE!$E$3,AN8,0)+IF(AR8&lt;=[1]BASE!$E$3,AS8,0)+IF(AW8&lt;=[1]BASE!$E$3,AX8,0)+IF(BB8&lt;=[1]BASE!$E$3,BC8,0)+IF(BG8&lt;=[1]BASE!$E$3,BH8,0)+IF(BL8&lt;=[1]BASE!$E$3,BM8,0)+IF(BQ8&lt;=[1]BASE!$E$3,BR8,0)&lt;=5999,"GAMMA","DELTA"))))</f>
        <v>#VALUE!</v>
      </c>
      <c r="N8" s="61">
        <v>3138.26</v>
      </c>
      <c r="O8" s="14" t="s">
        <v>66</v>
      </c>
      <c r="P8" s="62">
        <f t="array" ref="P8">IFERROR(IF(OR(O8="USDT",O8="USD",O8="USDC"),N8,N8 * IFERROR(VLOOKUP(R8,[1]BASE!$F$1:$Q$1000,MATCH(O8,[1]BASE!$F$1:$Q$1,0),FALSE),IFERROR(VLOOKUP(R8-1,[1]BASE!$F$1:$Q$1000,MATCH(O8,[1]BASE!$F$1:$Q$1,0),FALSE),VLOOKUP(R8-2,[1]BASE!$F$1:$Q$1000,MATCH(O8,[1]BASE!$F$1:$Q$1,0),FALSE)))),"")</f>
        <v>3138.26</v>
      </c>
      <c r="Q8" s="28">
        <v>45151.625</v>
      </c>
      <c r="R8" s="28">
        <v>45152</v>
      </c>
      <c r="S8" s="54">
        <f>([1]BASE!$E$3-R8)/30</f>
        <v>13.2</v>
      </c>
      <c r="T8" s="55">
        <f t="array" ref="T8">IF(U8&lt;[1]BASE!$E$3,0,U8-R8)</f>
        <v>0</v>
      </c>
      <c r="U8" s="56">
        <f t="array" ref="U8">IF(WEEKDAY(R8, 2) = 5, R8 + 7, R8 + (5 - WEEKDAY(R8, 2) + IF(WEEKDAY(R8, 2) &gt; 5, 7, 0)))</f>
        <v>45156</v>
      </c>
      <c r="V8" s="66">
        <v>400</v>
      </c>
      <c r="W8" s="14" t="s">
        <v>66</v>
      </c>
      <c r="X8" s="47">
        <v>45317</v>
      </c>
      <c r="Y8" s="84">
        <f t="array" ref="Y8">IFERROR(IF(OR(W8="USDT",W8="USD",W8="USDC"),V8,V8 * IFERROR(VLOOKUP(X8,[1]BASE!$F$1:$Q$1000,MATCH(W8,[1]BASE!$F$1:$Q$1,0),FALSE),IFERROR(VLOOKUP(X8-1,[1]BASE!$F$1:$Q$1000,MATCH(W8,[1]BASE!$F$1:$Q$1,0),FALSE),VLOOKUP(X8-2,[1]BASE!$F$1:$Q$1000,MATCH(W8,[1]BASE!$F$1:$Q$1,0),FALSE)))),"")</f>
        <v>400</v>
      </c>
      <c r="Z8" s="30">
        <f t="array" ref="Z8">IFERROR(IF(X8="","",IF([1]BASE!$E$3-X8&gt;7,0,IF([1]BASE!$E$3-X8&lt;0,"",[1]BASE!$E$3-X8))),"")</f>
        <v>0</v>
      </c>
      <c r="AA8" s="46">
        <v>200</v>
      </c>
      <c r="AB8" s="31" t="s">
        <v>98</v>
      </c>
      <c r="AC8" s="47">
        <v>45324</v>
      </c>
      <c r="AD8" s="84">
        <f t="array" ref="AD8">IFERROR(IF(OR(AB8="USDT",AB8="USD",AB8="USDC"),AA8,AA8 * IFERROR(VLOOKUP(AC8,[1]BASE!$F$1:$Q$1000,MATCH(AB8,[1]BASE!$F$1:$Q$1,0),FALSE),IFERROR(VLOOKUP(AC8-1,[1]BASE!$F$1:$Q$1000,MATCH(AB8,[1]BASE!$F$1:$Q$1,0),FALSE),VLOOKUP(AC8-2,[1]BASE!$F$1:$Q$1000,MATCH(AB8,[1]BASE!$F$1:$Q$1,0),FALSE)))),"")</f>
        <v>200</v>
      </c>
      <c r="AE8" s="30">
        <f t="array" ref="AE8">IFERROR(IF(AC8="","",IF([1]BASE!$E$3-AC8&gt;7,0,IF([1]BASE!$E$3-AC8&lt;0,"",[1]BASE!$E$3-AC8))),"")</f>
        <v>0</v>
      </c>
      <c r="AF8" s="46">
        <v>1000</v>
      </c>
      <c r="AG8" s="14" t="s">
        <v>66</v>
      </c>
      <c r="AH8" s="47">
        <v>45366</v>
      </c>
      <c r="AI8" s="84">
        <f t="array" ref="AI8">IFERROR(IF(OR(AG8="USDT",AG8="USD",AG8="USDC"),AF8,AF8 * IFERROR(VLOOKUP(AH8,[1]BASE!$F$1:$Q$1000,MATCH(AG8,[1]BASE!$F$1:$Q$1,0),FALSE),IFERROR(VLOOKUP(AH8-1,[1]BASE!$F$1:$Q$1000,MATCH(AG8,[1]BASE!$F$1:$Q$1,0),FALSE),VLOOKUP(AH8-2,[1]BASE!$F$1:$Q$1000,MATCH(AG8,[1]BASE!$F$1:$Q$1,0),FALSE)))),"")</f>
        <v>1000</v>
      </c>
      <c r="AJ8" s="30">
        <f t="array" ref="AJ8">IFERROR(IF(AH8="","",IF([1]BASE!$E$3-AH8&gt;7,0,IF([1]BASE!$E$3-AH8&lt;0,"",[1]BASE!$E$3-AH8))),"")</f>
        <v>0</v>
      </c>
      <c r="AK8" s="85">
        <v>1000</v>
      </c>
      <c r="AL8" s="86" t="s">
        <v>66</v>
      </c>
      <c r="AM8" s="47">
        <v>45526</v>
      </c>
      <c r="AN8" s="84">
        <f t="array" ref="AN8">IFERROR(IF(OR(AL8="USDT",AL8="USD",AL8="USDC"),AK8,AK8 * IFERROR(VLOOKUP(AM8,[1]BASE!$F$1:$Q$1000,MATCH(AL8,[1]BASE!$F$1:$Q$1,0),FALSE),IFERROR(VLOOKUP(AM8-1,[1]BASE!$F$1:$Q$1000,MATCH(AL8,[1]BASE!$F$1:$Q$1,0),FALSE),VLOOKUP(AM8-2,[1]BASE!$F$1:$Q$1000,MATCH(AL8,[1]BASE!$F$1:$Q$1,0),FALSE)))),"")</f>
        <v>1000</v>
      </c>
      <c r="AO8" s="30">
        <f t="array" ref="AO8">IFERROR(IF(AM8="","",IF([1]BASE!$E$3-AM8&gt;7,0,IF([1]BASE!$E$3-AM8&lt;0,"",[1]BASE!$E$3-AM8))),"")</f>
        <v>0</v>
      </c>
      <c r="AP8" s="27"/>
      <c r="AQ8" s="31"/>
      <c r="AR8" s="28"/>
      <c r="AS8" s="50" t="str">
        <f t="array" ref="AS8">IFERROR(IF(OR(AQ8="USDT",AQ8="USD",AQ8="USDC"),AP8,AP8 * IFERROR(VLOOKUP(AR8,[1]BASE!$F$1:$Q$1000,MATCH(AQ8,[1]BASE!$F$1:$Q$1,0),FALSE),IFERROR(VLOOKUP(AR8-1,[1]BASE!$F$1:$Q$1000,MATCH(AQ8,[1]BASE!$F$1:$Q$1,0),FALSE),VLOOKUP(AR8-2,[1]BASE!$F$1:$Q$1000,MATCH(AQ8,[1]BASE!$F$1:$Q$1,0),FALSE)))),"")</f>
        <v/>
      </c>
      <c r="AT8" s="30" t="str">
        <f t="array" ref="AT8">IFERROR(IF(AR8="","",IF([1]BASE!$E$3-AR8&gt;7,0,IF([1]BASE!$E$3-AR8&lt;0,"",[1]BASE!$E$3-AR8))),"")</f>
        <v/>
      </c>
      <c r="AU8" s="27"/>
      <c r="AV8" s="33"/>
      <c r="AW8" s="34"/>
      <c r="AX8" s="50" t="str">
        <f t="array" ref="AX8">IFERROR(IF(OR(AV8="USDT",AV8="USD",AV8="USDC"),AU8,AU8 * IFERROR(VLOOKUP(AW8,[1]BASE!$F$1:$Q$1000,MATCH(AV8,[1]BASE!$F$1:$Q$1,0),FALSE),IFERROR(VLOOKUP(AW8-1,[1]BASE!$F$1:$Q$1000,MATCH(AV8,[1]BASE!$F$1:$Q$1,0),FALSE),VLOOKUP(AW8-2,[1]BASE!$F$1:$Q$1000,MATCH(AV8,[1]BASE!$F$1:$Q$1,0),FALSE)))),"")</f>
        <v/>
      </c>
      <c r="AY8" s="30" t="str">
        <f t="array" ref="AY8">IFERROR(IF(AW8="","",IF([1]BASE!$E$3-AW8&gt;7,0,IF([1]BASE!$E$3-AW8&lt;0,"",[1]BASE!$E$3-AW8))),"")</f>
        <v/>
      </c>
      <c r="AZ8" s="27"/>
      <c r="BA8" s="33"/>
      <c r="BB8" s="34"/>
      <c r="BC8" s="50" t="str">
        <f t="array" ref="BC8">IFERROR(IF(OR(BA8="USDT",BA8="USD",BA8="USDC"),AZ8,AZ8 * IFERROR(VLOOKUP(BB8,[1]BASE!$F$1:$Q$1000,MATCH(BA8,[1]BASE!$F$1:$Q$1,0),FALSE),IFERROR(VLOOKUP(BB8-1,[1]BASE!$F$1:$Q$1000,MATCH(BA8,[1]BASE!$F$1:$Q$1,0),FALSE),VLOOKUP(BB8-2,[1]BASE!$F$1:$Q$1000,MATCH(BA8,[1]BASE!$F$1:$Q$1,0),FALSE)))),"")</f>
        <v/>
      </c>
      <c r="BD8" s="30" t="str">
        <f t="array" ref="BD8">IFERROR(IF(BB8="","",IF([1]BASE!$E$3-BB8&gt;7,0,IF([1]BASE!$E$3-BB8&lt;0,"",[1]BASE!$E$3-BB8))),"")</f>
        <v/>
      </c>
    </row>
    <row r="9" spans="1:56" x14ac:dyDescent="0.3">
      <c r="A9" s="51" t="s">
        <v>85</v>
      </c>
      <c r="B9" s="14" t="s">
        <v>99</v>
      </c>
      <c r="C9" s="38" t="s">
        <v>75</v>
      </c>
      <c r="D9" s="52" t="s">
        <v>100</v>
      </c>
      <c r="E9" s="14" t="s">
        <v>101</v>
      </c>
      <c r="F9" s="53">
        <f>34693800942</f>
        <v>34693800942</v>
      </c>
      <c r="G9" s="14" t="s">
        <v>102</v>
      </c>
      <c r="H9" s="14" t="s">
        <v>102</v>
      </c>
      <c r="I9" s="53" t="s">
        <v>89</v>
      </c>
      <c r="J9" s="41" t="s">
        <v>103</v>
      </c>
      <c r="K9" s="87">
        <v>3</v>
      </c>
      <c r="L9" s="88">
        <f t="shared" si="0"/>
        <v>3</v>
      </c>
      <c r="M9" s="89" t="e">
        <f t="array" ref="M9">IF(R9&gt;[1]BASE!$E$3, "BAJA", IF(P9+IF(X9&lt;=[1]BASE!$E$3,Y9,0)+IF(AC9&lt;=[1]BASE!$E$3,AD9,0)+IF(AH9&lt;=[1]BASE!$E$3,AI9,0)+IF(AM9&lt;=[1]BASE!$E$3,AN9,0)+IF(AR9&lt;=[1]BASE!$E$3,AS9,0)+IF(AW9&lt;=[1]BASE!$E$3,AX9,0)+IF(BB9&lt;=[1]BASE!$E$3,BC9,0)+IF(BG9&lt;=[1]BASE!$E$3,BH9,0)+IF(BL9&lt;=[1]BASE!$E$3,BM9,0)+IF(BQ9&lt;=[1]BASE!$E$3,BR9,0)&lt;=1999,"ALFA", IF(P9+IF(X9&lt;=[1]BASE!$E$3,Y9,0)+IF(AC9&lt;=[1]BASE!$E$3,AD9,0)+IF(AH9&lt;=[1]BASE!$E$3,AI9,0)+IF(AM9&lt;=[1]BASE!$E$3,AN9,0)+IF(AR9&lt;=[1]BASE!$E$3,AS9,0)+IF(AW9&lt;=[1]BASE!$E$3,AX9,0)+IF(BB9&lt;=[1]BASE!$E$3,BC9,0)+IF(BG9&lt;=[1]BASE!$E$3,BH9,0)+IF(BL9&lt;=[1]BASE!$E$3,BM9,0)+IF(BQ9&lt;=[1]BASE!$E$3,BR9,0)&lt;=3999,"BETA", IF(P9+IF(X9&lt;=[1]BASE!$E$3,Y9,0)+IF(AC9&lt;=[1]BASE!$E$3,AD9,0)+IF(AH9&lt;=[1]BASE!$E$3,AI9,0)+IF(AM9&lt;=[1]BASE!$E$3,AN9,0)+IF(AR9&lt;=[1]BASE!$E$3,AS9,0)+IF(AW9&lt;=[1]BASE!$E$3,AX9,0)+IF(BB9&lt;=[1]BASE!$E$3,BC9,0)+IF(BG9&lt;=[1]BASE!$E$3,BH9,0)+IF(BL9&lt;=[1]BASE!$E$3,BM9,0)+IF(BQ9&lt;=[1]BASE!$E$3,BR9,0)&lt;=5999,"GAMMA","DELTA"))))</f>
        <v>#VALUE!</v>
      </c>
      <c r="N9" s="61">
        <v>1000</v>
      </c>
      <c r="O9" s="14" t="s">
        <v>98</v>
      </c>
      <c r="P9" s="90">
        <f t="array" ref="P9">IFERROR(IF(OR(O9="USDT",O9="USD",O9="USDC"),N9,N9 * IFERROR(VLOOKUP(R9,[1]BASE!$F$1:$Q$1000,MATCH(O9,[1]BASE!$F$1:$Q$1,0),FALSE),IFERROR(VLOOKUP(R9-1,[1]BASE!$F$1:$Q$1000,MATCH(O9,[1]BASE!$F$1:$Q$1,0),FALSE),VLOOKUP(R9-2,[1]BASE!$F$1:$Q$1000,MATCH(O9,[1]BASE!$F$1:$Q$1,0),FALSE)))),"")</f>
        <v>1000</v>
      </c>
      <c r="Q9" s="28">
        <v>45152.625</v>
      </c>
      <c r="R9" s="28">
        <v>45153</v>
      </c>
      <c r="S9" s="63">
        <f>([1]BASE!$E$3-R9)/30</f>
        <v>13.166666666666666</v>
      </c>
      <c r="T9" s="64">
        <f t="array" ref="T9">IF(U9&lt;[1]BASE!$E$3,0,U9-R9)</f>
        <v>0</v>
      </c>
      <c r="U9" s="56">
        <f t="array" ref="U9">IF(WEEKDAY(R9, 2) = 5, R9 + 7, R9 + (5 - WEEKDAY(R9, 2) + IF(WEEKDAY(R9, 2) &gt; 5, 7, 0)))</f>
        <v>45156</v>
      </c>
      <c r="V9" s="46">
        <v>1001</v>
      </c>
      <c r="W9" s="14" t="s">
        <v>66</v>
      </c>
      <c r="X9" s="47">
        <v>45303</v>
      </c>
      <c r="Y9" s="91">
        <f t="array" ref="Y9">IFERROR(IF(OR(W9="USDT",W9="USD",W9="USDC"),V9,V9 * IFERROR(VLOOKUP(X9,[1]BASE!$F$1:$Q$1000,MATCH(W9,[1]BASE!$F$1:$Q$1,0),FALSE),IFERROR(VLOOKUP(X9-1,[1]BASE!$F$1:$Q$1000,MATCH(W9,[1]BASE!$F$1:$Q$1,0),FALSE),VLOOKUP(X9-2,[1]BASE!$F$1:$Q$1000,MATCH(W9,[1]BASE!$F$1:$Q$1,0),FALSE)))),"")</f>
        <v>1001</v>
      </c>
      <c r="Z9" s="49">
        <f t="array" ref="Z9">IFERROR(IF(X9="","",IF([1]BASE!$E$3-X9&gt;7,0,IF([1]BASE!$E$3-X9&lt;0,"",[1]BASE!$E$3-X9))),"")</f>
        <v>0</v>
      </c>
      <c r="AA9" s="27"/>
      <c r="AB9" s="31"/>
      <c r="AC9" s="28"/>
      <c r="AD9" s="91" t="str">
        <f t="array" ref="AD9">IFERROR(IF(OR(AB9="USDT",AB9="USD",AB9="USDC"),AA9,AA9 * IFERROR(VLOOKUP(AC9,[1]BASE!$F$1:$Q$1000,MATCH(AB9,[1]BASE!$F$1:$Q$1,0),FALSE),IFERROR(VLOOKUP(AC9-1,[1]BASE!$F$1:$Q$1000,MATCH(AB9,[1]BASE!$F$1:$Q$1,0),FALSE),VLOOKUP(AC9-2,[1]BASE!$F$1:$Q$1000,MATCH(AB9,[1]BASE!$F$1:$Q$1,0),FALSE)))),"")</f>
        <v/>
      </c>
      <c r="AE9" s="49" t="str">
        <f t="array" ref="AE9">IFERROR(IF(AC9="","",IF([1]BASE!$E$3-AC9&gt;7,0,IF([1]BASE!$E$3-AC9&lt;0,"",[1]BASE!$E$3-AC9))),"")</f>
        <v/>
      </c>
      <c r="AF9" s="27"/>
      <c r="AG9" s="92"/>
      <c r="AH9" s="28"/>
      <c r="AI9" s="91" t="str">
        <f t="array" ref="AI9">IFERROR(IF(OR(AG9="USDT",AG9="USD",AG9="USDC"),AF9,AF9 * IFERROR(VLOOKUP(AH9,[1]BASE!$F$1:$Q$1000,MATCH(AG9,[1]BASE!$F$1:$Q$1,0),FALSE),IFERROR(VLOOKUP(AH9-1,[1]BASE!$F$1:$Q$1000,MATCH(AG9,[1]BASE!$F$1:$Q$1,0),FALSE),VLOOKUP(AH9-2,[1]BASE!$F$1:$Q$1000,MATCH(AG9,[1]BASE!$F$1:$Q$1,0),FALSE)))),"")</f>
        <v/>
      </c>
      <c r="AJ9" s="49" t="str">
        <f t="array" ref="AJ9">IFERROR(IF(AH9="","",IF([1]BASE!$E$3-AH9&gt;7,0,IF([1]BASE!$E$3-AH9&lt;0,"",[1]BASE!$E$3-AH9))),"")</f>
        <v/>
      </c>
      <c r="AK9" s="27"/>
      <c r="AL9" s="92"/>
      <c r="AM9" s="28"/>
      <c r="AN9" s="91" t="str">
        <f t="array" ref="AN9">IFERROR(IF(OR(AL9="USDT",AL9="USD",AL9="USDC"),AK9,AK9 * IFERROR(VLOOKUP(AM9,[1]BASE!$F$1:$Q$1000,MATCH(AL9,[1]BASE!$F$1:$Q$1,0),FALSE),IFERROR(VLOOKUP(AM9-1,[1]BASE!$F$1:$Q$1000,MATCH(AL9,[1]BASE!$F$1:$Q$1,0),FALSE),VLOOKUP(AM9-2,[1]BASE!$F$1:$Q$1000,MATCH(AL9,[1]BASE!$F$1:$Q$1,0),FALSE)))),"")</f>
        <v/>
      </c>
      <c r="AO9" s="49" t="str">
        <f t="array" ref="AO9">IFERROR(IF(AM9="","",IF([1]BASE!$E$3-AM9&gt;7,0,IF([1]BASE!$E$3-AM9&lt;0,"",[1]BASE!$E$3-AM9))),"")</f>
        <v/>
      </c>
      <c r="AP9" s="27"/>
      <c r="AQ9" s="31"/>
      <c r="AR9" s="28"/>
      <c r="AS9" s="91" t="str">
        <f t="array" ref="AS9">IFERROR(IF(OR(AQ9="USDT",AQ9="USD",AQ9="USDC"),AP9,AP9 * IFERROR(VLOOKUP(AR9,[1]BASE!$F$1:$Q$1000,MATCH(AQ9,[1]BASE!$F$1:$Q$1,0),FALSE),IFERROR(VLOOKUP(AR9-1,[1]BASE!$F$1:$Q$1000,MATCH(AQ9,[1]BASE!$F$1:$Q$1,0),FALSE),VLOOKUP(AR9-2,[1]BASE!$F$1:$Q$1000,MATCH(AQ9,[1]BASE!$F$1:$Q$1,0),FALSE)))),"")</f>
        <v/>
      </c>
      <c r="AT9" s="49" t="str">
        <f t="array" ref="AT9">IFERROR(IF(AR9="","",IF([1]BASE!$E$3-AR9&gt;7,0,IF([1]BASE!$E$3-AR9&lt;0,"",[1]BASE!$E$3-AR9))),"")</f>
        <v/>
      </c>
      <c r="AU9" s="27"/>
      <c r="AV9" s="33"/>
      <c r="AW9" s="34"/>
      <c r="AX9" s="91" t="str">
        <f t="array" ref="AX9">IFERROR(IF(OR(AV9="USDT",AV9="USD",AV9="USDC"),AU9,AU9 * IFERROR(VLOOKUP(AW9,[1]BASE!$F$1:$Q$1000,MATCH(AV9,[1]BASE!$F$1:$Q$1,0),FALSE),IFERROR(VLOOKUP(AW9-1,[1]BASE!$F$1:$Q$1000,MATCH(AV9,[1]BASE!$F$1:$Q$1,0),FALSE),VLOOKUP(AW9-2,[1]BASE!$F$1:$Q$1000,MATCH(AV9,[1]BASE!$F$1:$Q$1,0),FALSE)))),"")</f>
        <v/>
      </c>
      <c r="AY9" s="49" t="str">
        <f t="array" ref="AY9">IFERROR(IF(AW9="","",IF([1]BASE!$E$3-AW9&gt;7,0,IF([1]BASE!$E$3-AW9&lt;0,"",[1]BASE!$E$3-AW9))),"")</f>
        <v/>
      </c>
      <c r="AZ9" s="27"/>
      <c r="BA9" s="33"/>
      <c r="BB9" s="34"/>
      <c r="BC9" s="91" t="str">
        <f t="array" ref="BC9">IFERROR(IF(OR(BA9="USDT",BA9="USD",BA9="USDC"),AZ9,AZ9 * IFERROR(VLOOKUP(BB9,[1]BASE!$F$1:$Q$1000,MATCH(BA9,[1]BASE!$F$1:$Q$1,0),FALSE),IFERROR(VLOOKUP(BB9-1,[1]BASE!$F$1:$Q$1000,MATCH(BA9,[1]BASE!$F$1:$Q$1,0),FALSE),VLOOKUP(BB9-2,[1]BASE!$F$1:$Q$1000,MATCH(BA9,[1]BASE!$F$1:$Q$1,0),FALSE)))),"")</f>
        <v/>
      </c>
      <c r="BD9" s="49" t="str">
        <f t="array" ref="BD9">IFERROR(IF(BB9="","",IF([1]BASE!$E$3-BB9&gt;7,0,IF([1]BASE!$E$3-BB9&lt;0,"",[1]BASE!$E$3-BB9))),"")</f>
        <v/>
      </c>
    </row>
    <row r="10" spans="1:56" x14ac:dyDescent="0.3">
      <c r="A10" s="51" t="s">
        <v>73</v>
      </c>
      <c r="B10" s="93" t="s">
        <v>104</v>
      </c>
      <c r="C10" s="38" t="s">
        <v>75</v>
      </c>
      <c r="D10" s="57">
        <v>71696235</v>
      </c>
      <c r="E10" s="38" t="s">
        <v>105</v>
      </c>
      <c r="F10" s="58">
        <f>573104696573</f>
        <v>573104696573</v>
      </c>
      <c r="G10" s="58" t="s">
        <v>106</v>
      </c>
      <c r="H10" s="58" t="s">
        <v>106</v>
      </c>
      <c r="I10" s="58" t="s">
        <v>64</v>
      </c>
      <c r="J10" s="17" t="s">
        <v>107</v>
      </c>
      <c r="K10" s="70">
        <v>1</v>
      </c>
      <c r="L10" s="71">
        <f t="shared" si="0"/>
        <v>1</v>
      </c>
      <c r="M10" s="89" t="e">
        <f t="array" ref="M10">IF(R10&gt;[1]BASE!$E$3, "BAJA", IF(P10+IF(X10&lt;=[1]BASE!$E$3,Y10,0)+IF(AC10&lt;=[1]BASE!$E$3,AD10,0)+IF(AH10&lt;=[1]BASE!$E$3,AI10,0)+IF(AM10&lt;=[1]BASE!$E$3,AN10,0)+IF(AR10&lt;=[1]BASE!$E$3,AS10,0)+IF(AW10&lt;=[1]BASE!$E$3,AX10,0)+IF(BB10&lt;=[1]BASE!$E$3,BC10,0)+IF(BG10&lt;=[1]BASE!$E$3,BH10,0)+IF(BL10&lt;=[1]BASE!$E$3,BM10,0)+IF(BQ10&lt;=[1]BASE!$E$3,BR10,0)&lt;=1999,"ALFA", IF(P10+IF(X10&lt;=[1]BASE!$E$3,Y10,0)+IF(AC10&lt;=[1]BASE!$E$3,AD10,0)+IF(AH10&lt;=[1]BASE!$E$3,AI10,0)+IF(AM10&lt;=[1]BASE!$E$3,AN10,0)+IF(AR10&lt;=[1]BASE!$E$3,AS10,0)+IF(AW10&lt;=[1]BASE!$E$3,AX10,0)+IF(BB10&lt;=[1]BASE!$E$3,BC10,0)+IF(BG10&lt;=[1]BASE!$E$3,BH10,0)+IF(BL10&lt;=[1]BASE!$E$3,BM10,0)+IF(BQ10&lt;=[1]BASE!$E$3,BR10,0)&lt;=3999,"BETA", IF(P10+IF(X10&lt;=[1]BASE!$E$3,Y10,0)+IF(AC10&lt;=[1]BASE!$E$3,AD10,0)+IF(AH10&lt;=[1]BASE!$E$3,AI10,0)+IF(AM10&lt;=[1]BASE!$E$3,AN10,0)+IF(AR10&lt;=[1]BASE!$E$3,AS10,0)+IF(AW10&lt;=[1]BASE!$E$3,AX10,0)+IF(BB10&lt;=[1]BASE!$E$3,BC10,0)+IF(BG10&lt;=[1]BASE!$E$3,BH10,0)+IF(BL10&lt;=[1]BASE!$E$3,BM10,0)+IF(BQ10&lt;=[1]BASE!$E$3,BR10,0)&lt;=5999,"GAMMA","DELTA"))))</f>
        <v>#VALUE!</v>
      </c>
      <c r="N10" s="21">
        <v>200</v>
      </c>
      <c r="O10" s="14" t="s">
        <v>98</v>
      </c>
      <c r="P10" s="62">
        <f t="array" ref="P10">IFERROR(IF(OR(O10="USDT",O10="USD",O10="USDC"),N10,N10 * IFERROR(VLOOKUP(R10,[1]BASE!$F$1:$Q$1000,MATCH(O10,[1]BASE!$F$1:$Q$1,0),FALSE),IFERROR(VLOOKUP(R10-1,[1]BASE!$F$1:$Q$1000,MATCH(O10,[1]BASE!$F$1:$Q$1,0),FALSE),VLOOKUP(R10-2,[1]BASE!$F$1:$Q$1000,MATCH(O10,[1]BASE!$F$1:$Q$1,0),FALSE)))),"")</f>
        <v>200</v>
      </c>
      <c r="Q10" s="28">
        <v>45156.625</v>
      </c>
      <c r="R10" s="28">
        <v>45157</v>
      </c>
      <c r="S10" s="54">
        <f>([1]BASE!$E$3-R10)/30</f>
        <v>13.033333333333333</v>
      </c>
      <c r="T10" s="55">
        <f t="array" ref="T10">IF(U10&lt;[1]BASE!$E$3,0,U10-R10)</f>
        <v>0</v>
      </c>
      <c r="U10" s="56">
        <f t="array" ref="U10">IF(WEEKDAY(R10, 2) = 5, R10 + 7, R10 + (5 - WEEKDAY(R10, 2) + IF(WEEKDAY(R10, 2) &gt; 5, 7, 0)))</f>
        <v>45163</v>
      </c>
      <c r="V10" s="46">
        <v>800</v>
      </c>
      <c r="W10" s="14" t="s">
        <v>66</v>
      </c>
      <c r="X10" s="47">
        <v>45166</v>
      </c>
      <c r="Y10" s="48">
        <f t="array" ref="Y10">IFERROR(IF(OR(W10="USDT",W10="USD",W10="USDC"),V10,V10 * IFERROR(VLOOKUP(X10,[1]BASE!$F$1:$Q$1000,MATCH(W10,[1]BASE!$F$1:$Q$1,0),FALSE),IFERROR(VLOOKUP(X10-1,[1]BASE!$F$1:$Q$1000,MATCH(W10,[1]BASE!$F$1:$Q$1,0),FALSE),VLOOKUP(X10-2,[1]BASE!$F$1:$Q$1000,MATCH(W10,[1]BASE!$F$1:$Q$1,0),FALSE)))),"")</f>
        <v>800</v>
      </c>
      <c r="Z10" s="30">
        <f t="array" ref="Z10">IFERROR(IF(X10="","",IF([1]BASE!$E$3-X10&gt;7,0,IF([1]BASE!$E$3-X10&lt;0,"",[1]BASE!$E$3-X10))),"")</f>
        <v>0</v>
      </c>
      <c r="AA10" s="46">
        <v>1250</v>
      </c>
      <c r="AB10" s="31" t="s">
        <v>98</v>
      </c>
      <c r="AC10" s="47">
        <v>45223</v>
      </c>
      <c r="AD10" s="50">
        <f t="array" ref="AD10">IFERROR(IF(OR(AB10="USDT",AB10="USD",AB10="USDC"),AA10,AA10 * IFERROR(VLOOKUP(AC10,[1]BASE!$F$1:$Q$1000,MATCH(AB10,[1]BASE!$F$1:$Q$1,0),FALSE),IFERROR(VLOOKUP(AC10-1,[1]BASE!$F$1:$Q$1000,MATCH(AB10,[1]BASE!$F$1:$Q$1,0),FALSE),VLOOKUP(AC10-2,[1]BASE!$F$1:$Q$1000,MATCH(AB10,[1]BASE!$F$1:$Q$1,0),FALSE)))),"")</f>
        <v>1250</v>
      </c>
      <c r="AE10" s="30">
        <f t="array" ref="AE10">IFERROR(IF(AC10="","",IF([1]BASE!$E$3-AC10&gt;7,0,IF([1]BASE!$E$3-AC10&lt;0,"",[1]BASE!$E$3-AC10))),"")</f>
        <v>0</v>
      </c>
      <c r="AF10" s="27"/>
      <c r="AG10" s="32"/>
      <c r="AH10" s="28"/>
      <c r="AI10" s="50" t="str">
        <f t="array" ref="AI10">IFERROR(IF(OR(AG10="USDT",AG10="USD",AG10="USDC"),AF10,AF10 * IFERROR(VLOOKUP(AH10,[1]BASE!$F$1:$Q$1000,MATCH(AG10,[1]BASE!$F$1:$Q$1,0),FALSE),IFERROR(VLOOKUP(AH10-1,[1]BASE!$F$1:$Q$1000,MATCH(AG10,[1]BASE!$F$1:$Q$1,0),FALSE),VLOOKUP(AH10-2,[1]BASE!$F$1:$Q$1000,MATCH(AG10,[1]BASE!$F$1:$Q$1,0),FALSE)))),"")</f>
        <v/>
      </c>
      <c r="AJ10" s="30" t="str">
        <f t="array" ref="AJ10">IFERROR(IF(AH10="","",IF([1]BASE!$E$3-AH10&gt;7,0,IF([1]BASE!$E$3-AH10&lt;0,"",[1]BASE!$E$3-AH10))),"")</f>
        <v/>
      </c>
      <c r="AK10" s="27"/>
      <c r="AL10" s="32"/>
      <c r="AM10" s="28"/>
      <c r="AN10" s="50" t="str">
        <f t="array" ref="AN10">IFERROR(IF(OR(AL10="USDT",AL10="USD",AL10="USDC"),AK10,AK10 * IFERROR(VLOOKUP(AM10,[1]BASE!$F$1:$Q$1000,MATCH(AL10,[1]BASE!$F$1:$Q$1,0),FALSE),IFERROR(VLOOKUP(AM10-1,[1]BASE!$F$1:$Q$1000,MATCH(AL10,[1]BASE!$F$1:$Q$1,0),FALSE),VLOOKUP(AM10-2,[1]BASE!$F$1:$Q$1000,MATCH(AL10,[1]BASE!$F$1:$Q$1,0),FALSE)))),"")</f>
        <v/>
      </c>
      <c r="AO10" s="30" t="str">
        <f t="array" ref="AO10">IFERROR(IF(AM10="","",IF([1]BASE!$E$3-AM10&gt;7,0,IF([1]BASE!$E$3-AM10&lt;0,"",[1]BASE!$E$3-AM10))),"")</f>
        <v/>
      </c>
      <c r="AP10" s="27"/>
      <c r="AQ10" s="31"/>
      <c r="AR10" s="28"/>
      <c r="AS10" s="50" t="str">
        <f t="array" ref="AS10">IFERROR(IF(OR(AQ10="USDT",AQ10="USD",AQ10="USDC"),AP10,AP10 * IFERROR(VLOOKUP(AR10,[1]BASE!$F$1:$Q$1000,MATCH(AQ10,[1]BASE!$F$1:$Q$1,0),FALSE),IFERROR(VLOOKUP(AR10-1,[1]BASE!$F$1:$Q$1000,MATCH(AQ10,[1]BASE!$F$1:$Q$1,0),FALSE),VLOOKUP(AR10-2,[1]BASE!$F$1:$Q$1000,MATCH(AQ10,[1]BASE!$F$1:$Q$1,0),FALSE)))),"")</f>
        <v/>
      </c>
      <c r="AT10" s="30" t="str">
        <f t="array" ref="AT10">IFERROR(IF(AR10="","",IF([1]BASE!$E$3-AR10&gt;7,0,IF([1]BASE!$E$3-AR10&lt;0,"",[1]BASE!$E$3-AR10))),"")</f>
        <v/>
      </c>
      <c r="AU10" s="27"/>
      <c r="AV10" s="33"/>
      <c r="AW10" s="34"/>
      <c r="AX10" s="50" t="str">
        <f t="array" ref="AX10">IFERROR(IF(OR(AV10="USDT",AV10="USD",AV10="USDC"),AU10,AU10 * IFERROR(VLOOKUP(AW10,[1]BASE!$F$1:$Q$1000,MATCH(AV10,[1]BASE!$F$1:$Q$1,0),FALSE),IFERROR(VLOOKUP(AW10-1,[1]BASE!$F$1:$Q$1000,MATCH(AV10,[1]BASE!$F$1:$Q$1,0),FALSE),VLOOKUP(AW10-2,[1]BASE!$F$1:$Q$1000,MATCH(AV10,[1]BASE!$F$1:$Q$1,0),FALSE)))),"")</f>
        <v/>
      </c>
      <c r="AY10" s="30" t="str">
        <f t="array" ref="AY10">IFERROR(IF(AW10="","",IF([1]BASE!$E$3-AW10&gt;7,0,IF([1]BASE!$E$3-AW10&lt;0,"",[1]BASE!$E$3-AW10))),"")</f>
        <v/>
      </c>
      <c r="AZ10" s="27"/>
      <c r="BA10" s="33"/>
      <c r="BB10" s="34"/>
      <c r="BC10" s="50" t="str">
        <f t="array" ref="BC10">IFERROR(IF(OR(BA10="USDT",BA10="USD",BA10="USDC"),AZ10,AZ10 * IFERROR(VLOOKUP(BB10,[1]BASE!$F$1:$Q$1000,MATCH(BA10,[1]BASE!$F$1:$Q$1,0),FALSE),IFERROR(VLOOKUP(BB10-1,[1]BASE!$F$1:$Q$1000,MATCH(BA10,[1]BASE!$F$1:$Q$1,0),FALSE),VLOOKUP(BB10-2,[1]BASE!$F$1:$Q$1000,MATCH(BA10,[1]BASE!$F$1:$Q$1,0),FALSE)))),"")</f>
        <v/>
      </c>
      <c r="BD10" s="30" t="str">
        <f t="array" ref="BD10">IFERROR(IF(BB10="","",IF([1]BASE!$E$3-BB10&gt;7,0,IF([1]BASE!$E$3-BB10&lt;0,"",[1]BASE!$E$3-BB10))),"")</f>
        <v/>
      </c>
    </row>
    <row r="11" spans="1:56" x14ac:dyDescent="0.3">
      <c r="A11" s="69" t="s">
        <v>73</v>
      </c>
      <c r="B11" s="14" t="s">
        <v>108</v>
      </c>
      <c r="C11" s="14" t="s">
        <v>75</v>
      </c>
      <c r="D11" s="52">
        <v>16212616</v>
      </c>
      <c r="E11" s="14" t="s">
        <v>109</v>
      </c>
      <c r="F11" s="53">
        <f>584126612626</f>
        <v>584126612626</v>
      </c>
      <c r="G11" s="53" t="s">
        <v>110</v>
      </c>
      <c r="H11" s="53" t="s">
        <v>110</v>
      </c>
      <c r="I11" s="53" t="s">
        <v>64</v>
      </c>
      <c r="J11" s="41" t="s">
        <v>111</v>
      </c>
      <c r="K11" s="59">
        <v>1</v>
      </c>
      <c r="L11" s="60">
        <f t="shared" si="0"/>
        <v>1</v>
      </c>
      <c r="M11" s="72" t="e">
        <f t="array" ref="M11">IF(R11&gt;[1]BASE!$E$3, "BAJA", IF(P11+IF(X11&lt;=[1]BASE!$E$3,Y11,0)+IF(AC11&lt;=[1]BASE!$E$3,AD11,0)+IF(AH11&lt;=[1]BASE!$E$3,AI11,0)+IF(AM11&lt;=[1]BASE!$E$3,AN11,0)+IF(AR11&lt;=[1]BASE!$E$3,AS11,0)+IF(AW11&lt;=[1]BASE!$E$3,AX11,0)+IF(BB11&lt;=[1]BASE!$E$3,BC11,0)+IF(BG11&lt;=[1]BASE!$E$3,BH11,0)+IF(BL11&lt;=[1]BASE!$E$3,BM11,0)+IF(BQ11&lt;=[1]BASE!$E$3,BR11,0)&lt;=1999,"ALFA", IF(P11+IF(X11&lt;=[1]BASE!$E$3,Y11,0)+IF(AC11&lt;=[1]BASE!$E$3,AD11,0)+IF(AH11&lt;=[1]BASE!$E$3,AI11,0)+IF(AM11&lt;=[1]BASE!$E$3,AN11,0)+IF(AR11&lt;=[1]BASE!$E$3,AS11,0)+IF(AW11&lt;=[1]BASE!$E$3,AX11,0)+IF(BB11&lt;=[1]BASE!$E$3,BC11,0)+IF(BG11&lt;=[1]BASE!$E$3,BH11,0)+IF(BL11&lt;=[1]BASE!$E$3,BM11,0)+IF(BQ11&lt;=[1]BASE!$E$3,BR11,0)&lt;=3999,"BETA", IF(P11+IF(X11&lt;=[1]BASE!$E$3,Y11,0)+IF(AC11&lt;=[1]BASE!$E$3,AD11,0)+IF(AH11&lt;=[1]BASE!$E$3,AI11,0)+IF(AM11&lt;=[1]BASE!$E$3,AN11,0)+IF(AR11&lt;=[1]BASE!$E$3,AS11,0)+IF(AW11&lt;=[1]BASE!$E$3,AX11,0)+IF(BB11&lt;=[1]BASE!$E$3,BC11,0)+IF(BG11&lt;=[1]BASE!$E$3,BH11,0)+IF(BL11&lt;=[1]BASE!$E$3,BM11,0)+IF(BQ11&lt;=[1]BASE!$E$3,BR11,0)&lt;=5999,"GAMMA","DELTA"))))</f>
        <v>#VALUE!</v>
      </c>
      <c r="N11" s="61">
        <v>756.44</v>
      </c>
      <c r="O11" s="14" t="s">
        <v>66</v>
      </c>
      <c r="P11" s="22">
        <f t="array" ref="P11">IFERROR(IF(OR(O11="USDT",O11="USD",O11="USDC"),N11,N11 * IFERROR(VLOOKUP(R11,[1]BASE!$F$1:$Q$1000,MATCH(O11,[1]BASE!$F$1:$Q$1,0),FALSE),IFERROR(VLOOKUP(R11-1,[1]BASE!$F$1:$Q$1000,MATCH(O11,[1]BASE!$F$1:$Q$1,0),FALSE),VLOOKUP(R11-2,[1]BASE!$F$1:$Q$1000,MATCH(O11,[1]BASE!$F$1:$Q$1,0),FALSE)))),"")</f>
        <v>756.44</v>
      </c>
      <c r="Q11" s="28">
        <v>45157.625</v>
      </c>
      <c r="R11" s="28">
        <v>45158</v>
      </c>
      <c r="S11" s="63">
        <f>([1]BASE!$E$3-R11)/30</f>
        <v>13</v>
      </c>
      <c r="T11" s="64">
        <f t="array" ref="T11">IF(U11&lt;[1]BASE!$E$3,0,U11-R11)</f>
        <v>0</v>
      </c>
      <c r="U11" s="56">
        <f t="array" ref="U11">IF(WEEKDAY(R11, 2) = 5, R11 + 7, R11 + (5 - WEEKDAY(R11, 2) + IF(WEEKDAY(R11, 2) &gt; 5, 7, 0)))</f>
        <v>45163</v>
      </c>
      <c r="V11" s="27"/>
      <c r="W11" s="31"/>
      <c r="X11" s="28"/>
      <c r="Y11" s="29" t="str">
        <f t="array" ref="Y11">IFERROR(IF(OR(W11="USDT",W11="USD",W11="USDC"),V11,V11 * IFERROR(VLOOKUP(X11,[1]BASE!$F$1:$Q$1000,MATCH(W11,[1]BASE!$F$1:$Q$1,0),FALSE),IFERROR(VLOOKUP(X11-1,[1]BASE!$F$1:$Q$1000,MATCH(W11,[1]BASE!$F$1:$Q$1,0),FALSE),VLOOKUP(X11-2,[1]BASE!$F$1:$Q$1000,MATCH(W11,[1]BASE!$F$1:$Q$1,0),FALSE)))),"")</f>
        <v/>
      </c>
      <c r="Z11" s="49" t="str">
        <f t="array" ref="Z11">IFERROR(IF(X11="","",IF([1]BASE!$E$3-X11&gt;7,0,IF([1]BASE!$E$3-X11&lt;0,"",[1]BASE!$E$3-X11))),"")</f>
        <v/>
      </c>
      <c r="AA11" s="27"/>
      <c r="AB11" s="31"/>
      <c r="AC11" s="28"/>
      <c r="AD11" s="29" t="str">
        <f t="array" ref="AD11">IFERROR(IF(OR(AB11="USDT",AB11="USD",AB11="USDC"),AA11,AA11 * IFERROR(VLOOKUP(AC11,[1]BASE!$F$1:$Q$1000,MATCH(AB11,[1]BASE!$F$1:$Q$1,0),FALSE),IFERROR(VLOOKUP(AC11-1,[1]BASE!$F$1:$Q$1000,MATCH(AB11,[1]BASE!$F$1:$Q$1,0),FALSE),VLOOKUP(AC11-2,[1]BASE!$F$1:$Q$1000,MATCH(AB11,[1]BASE!$F$1:$Q$1,0),FALSE)))),"")</f>
        <v/>
      </c>
      <c r="AE11" s="49" t="str">
        <f t="array" ref="AE11">IFERROR(IF(AC11="","",IF([1]BASE!$E$3-AC11&gt;7,0,IF([1]BASE!$E$3-AC11&lt;0,"",[1]BASE!$E$3-AC11))),"")</f>
        <v/>
      </c>
      <c r="AF11" s="27"/>
      <c r="AG11" s="31"/>
      <c r="AH11" s="28"/>
      <c r="AI11" s="29" t="str">
        <f t="array" ref="AI11">IFERROR(IF(OR(AG11="USDT",AG11="USD",AG11="USDC"),AF11,AF11 * IFERROR(VLOOKUP(AH11,[1]BASE!$F$1:$Q$1000,MATCH(AG11,[1]BASE!$F$1:$Q$1,0),FALSE),IFERROR(VLOOKUP(AH11-1,[1]BASE!$F$1:$Q$1000,MATCH(AG11,[1]BASE!$F$1:$Q$1,0),FALSE),VLOOKUP(AH11-2,[1]BASE!$F$1:$Q$1000,MATCH(AG11,[1]BASE!$F$1:$Q$1,0),FALSE)))),"")</f>
        <v/>
      </c>
      <c r="AJ11" s="49" t="str">
        <f t="array" ref="AJ11">IFERROR(IF(AH11="","",IF([1]BASE!$E$3-AH11&gt;7,0,IF([1]BASE!$E$3-AH11&lt;0,"",[1]BASE!$E$3-AH11))),"")</f>
        <v/>
      </c>
      <c r="AK11" s="27"/>
      <c r="AL11" s="31"/>
      <c r="AM11" s="28"/>
      <c r="AN11" s="29" t="str">
        <f t="array" ref="AN11">IFERROR(IF(OR(AL11="USDT",AL11="USD",AL11="USDC"),AK11,AK11 * IFERROR(VLOOKUP(AM11,[1]BASE!$F$1:$Q$1000,MATCH(AL11,[1]BASE!$F$1:$Q$1,0),FALSE),IFERROR(VLOOKUP(AM11-1,[1]BASE!$F$1:$Q$1000,MATCH(AL11,[1]BASE!$F$1:$Q$1,0),FALSE),VLOOKUP(AM11-2,[1]BASE!$F$1:$Q$1000,MATCH(AL11,[1]BASE!$F$1:$Q$1,0),FALSE)))),"")</f>
        <v/>
      </c>
      <c r="AO11" s="49" t="str">
        <f t="array" ref="AO11">IFERROR(IF(AM11="","",IF([1]BASE!$E$3-AM11&gt;7,0,IF([1]BASE!$E$3-AM11&lt;0,"",[1]BASE!$E$3-AM11))),"")</f>
        <v/>
      </c>
      <c r="AP11" s="27"/>
      <c r="AQ11" s="31"/>
      <c r="AR11" s="28"/>
      <c r="AS11" s="29" t="str">
        <f t="array" ref="AS11">IFERROR(IF(OR(AQ11="USDT",AQ11="USD",AQ11="USDC"),AP11,AP11 * IFERROR(VLOOKUP(AR11,[1]BASE!$F$1:$Q$1000,MATCH(AQ11,[1]BASE!$F$1:$Q$1,0),FALSE),IFERROR(VLOOKUP(AR11-1,[1]BASE!$F$1:$Q$1000,MATCH(AQ11,[1]BASE!$F$1:$Q$1,0),FALSE),VLOOKUP(AR11-2,[1]BASE!$F$1:$Q$1000,MATCH(AQ11,[1]BASE!$F$1:$Q$1,0),FALSE)))),"")</f>
        <v/>
      </c>
      <c r="AT11" s="49" t="str">
        <f t="array" ref="AT11">IFERROR(IF(AR11="","",IF([1]BASE!$E$3-AR11&gt;7,0,IF([1]BASE!$E$3-AR11&lt;0,"",[1]BASE!$E$3-AR11))),"")</f>
        <v/>
      </c>
      <c r="AU11" s="27"/>
      <c r="AV11" s="33"/>
      <c r="AW11" s="34"/>
      <c r="AX11" s="29" t="str">
        <f t="array" ref="AX11">IFERROR(IF(OR(AV11="USDT",AV11="USD",AV11="USDC"),AU11,AU11 * IFERROR(VLOOKUP(AW11,[1]BASE!$F$1:$Q$1000,MATCH(AV11,[1]BASE!$F$1:$Q$1,0),FALSE),IFERROR(VLOOKUP(AW11-1,[1]BASE!$F$1:$Q$1000,MATCH(AV11,[1]BASE!$F$1:$Q$1,0),FALSE),VLOOKUP(AW11-2,[1]BASE!$F$1:$Q$1000,MATCH(AV11,[1]BASE!$F$1:$Q$1,0),FALSE)))),"")</f>
        <v/>
      </c>
      <c r="AY11" s="49" t="str">
        <f t="array" ref="AY11">IFERROR(IF(AW11="","",IF([1]BASE!$E$3-AW11&gt;7,0,IF([1]BASE!$E$3-AW11&lt;0,"",[1]BASE!$E$3-AW11))),"")</f>
        <v/>
      </c>
      <c r="AZ11" s="27"/>
      <c r="BA11" s="33"/>
      <c r="BB11" s="34"/>
      <c r="BC11" s="29" t="str">
        <f t="array" ref="BC11">IFERROR(IF(OR(BA11="USDT",BA11="USD",BA11="USDC"),AZ11,AZ11 * IFERROR(VLOOKUP(BB11,[1]BASE!$F$1:$Q$1000,MATCH(BA11,[1]BASE!$F$1:$Q$1,0),FALSE),IFERROR(VLOOKUP(BB11-1,[1]BASE!$F$1:$Q$1000,MATCH(BA11,[1]BASE!$F$1:$Q$1,0),FALSE),VLOOKUP(BB11-2,[1]BASE!$F$1:$Q$1000,MATCH(BA11,[1]BASE!$F$1:$Q$1,0),FALSE)))),"")</f>
        <v/>
      </c>
      <c r="BD11" s="49" t="str">
        <f t="array" ref="BD11">IFERROR(IF(BB11="","",IF([1]BASE!$E$3-BB11&gt;7,0,IF([1]BASE!$E$3-BB11&lt;0,"",[1]BASE!$E$3-BB11))),"")</f>
        <v/>
      </c>
    </row>
    <row r="12" spans="1:56" x14ac:dyDescent="0.3">
      <c r="A12" s="51" t="s">
        <v>73</v>
      </c>
      <c r="B12" s="94" t="s">
        <v>112</v>
      </c>
      <c r="C12" s="14" t="s">
        <v>75</v>
      </c>
      <c r="D12" s="52">
        <v>42922942</v>
      </c>
      <c r="E12" s="14" t="s">
        <v>113</v>
      </c>
      <c r="F12" s="53" t="s">
        <v>114</v>
      </c>
      <c r="G12" s="53" t="s">
        <v>115</v>
      </c>
      <c r="H12" s="53" t="s">
        <v>115</v>
      </c>
      <c r="I12" s="53" t="s">
        <v>64</v>
      </c>
      <c r="J12" s="17" t="s">
        <v>116</v>
      </c>
      <c r="K12" s="70">
        <v>1</v>
      </c>
      <c r="L12" s="71">
        <f t="shared" si="0"/>
        <v>1</v>
      </c>
      <c r="M12" s="72" t="e">
        <f t="array" ref="M12">IF(R12&gt;[1]BASE!$E$3, "BAJA", IF(P12+IF(X12&lt;=[1]BASE!$E$3,Y12,0)+IF(AC12&lt;=[1]BASE!$E$3,AD12,0)+IF(AH12&lt;=[1]BASE!$E$3,AI12,0)+IF(AM12&lt;=[1]BASE!$E$3,AN12,0)+IF(AR12&lt;=[1]BASE!$E$3,AS12,0)+IF(AW12&lt;=[1]BASE!$E$3,AX12,0)+IF(BB12&lt;=[1]BASE!$E$3,BC12,0)+IF(BG12&lt;=[1]BASE!$E$3,BH12,0)+IF(BL12&lt;=[1]BASE!$E$3,BM12,0)+IF(BQ12&lt;=[1]BASE!$E$3,BR12,0)&lt;=1999,"ALFA", IF(P12+IF(X12&lt;=[1]BASE!$E$3,Y12,0)+IF(AC12&lt;=[1]BASE!$E$3,AD12,0)+IF(AH12&lt;=[1]BASE!$E$3,AI12,0)+IF(AM12&lt;=[1]BASE!$E$3,AN12,0)+IF(AR12&lt;=[1]BASE!$E$3,AS12,0)+IF(AW12&lt;=[1]BASE!$E$3,AX12,0)+IF(BB12&lt;=[1]BASE!$E$3,BC12,0)+IF(BG12&lt;=[1]BASE!$E$3,BH12,0)+IF(BL12&lt;=[1]BASE!$E$3,BM12,0)+IF(BQ12&lt;=[1]BASE!$E$3,BR12,0)&lt;=3999,"BETA", IF(P12+IF(X12&lt;=[1]BASE!$E$3,Y12,0)+IF(AC12&lt;=[1]BASE!$E$3,AD12,0)+IF(AH12&lt;=[1]BASE!$E$3,AI12,0)+IF(AM12&lt;=[1]BASE!$E$3,AN12,0)+IF(AR12&lt;=[1]BASE!$E$3,AS12,0)+IF(AW12&lt;=[1]BASE!$E$3,AX12,0)+IF(BB12&lt;=[1]BASE!$E$3,BC12,0)+IF(BG12&lt;=[1]BASE!$E$3,BH12,0)+IF(BL12&lt;=[1]BASE!$E$3,BM12,0)+IF(BQ12&lt;=[1]BASE!$E$3,BR12,0)&lt;=5999,"GAMMA","DELTA"))))</f>
        <v>#VALUE!</v>
      </c>
      <c r="N12" s="21">
        <v>100</v>
      </c>
      <c r="O12" s="14" t="s">
        <v>66</v>
      </c>
      <c r="P12" s="62">
        <f t="array" ref="P12">IFERROR(IF(OR(O12="USDT",O12="USD",O12="USDC"),N12,N12 * IFERROR(VLOOKUP(R12,[1]BASE!$F$1:$Q$1000,MATCH(O12,[1]BASE!$F$1:$Q$1,0),FALSE),IFERROR(VLOOKUP(R12-1,[1]BASE!$F$1:$Q$1000,MATCH(O12,[1]BASE!$F$1:$Q$1,0),FALSE),VLOOKUP(R12-2,[1]BASE!$F$1:$Q$1000,MATCH(O12,[1]BASE!$F$1:$Q$1,0),FALSE)))),"")</f>
        <v>100</v>
      </c>
      <c r="Q12" s="28">
        <v>45160.625</v>
      </c>
      <c r="R12" s="28">
        <v>45161</v>
      </c>
      <c r="S12" s="54">
        <f>([1]BASE!$E$3-R12)/30</f>
        <v>12.9</v>
      </c>
      <c r="T12" s="55">
        <f t="array" ref="T12">IF(U12&lt;[1]BASE!$E$3,0,U12-R12)</f>
        <v>0</v>
      </c>
      <c r="U12" s="56">
        <f t="array" ref="U12">IF(WEEKDAY(R12, 2) = 5, R12 + 7, R12 + (5 - WEEKDAY(R12, 2) + IF(WEEKDAY(R12, 2) &gt; 5, 7, 0)))</f>
        <v>45163</v>
      </c>
      <c r="V12" s="27">
        <v>-270</v>
      </c>
      <c r="W12" s="14" t="s">
        <v>66</v>
      </c>
      <c r="X12" s="47">
        <v>45378</v>
      </c>
      <c r="Y12" s="50">
        <f t="array" ref="Y12">IFERROR(IF(OR(W12="USDT",W12="USD",W12="USDC"),V12,V12 * IFERROR(VLOOKUP(X12,[1]BASE!$F$1:$Q$1000,MATCH(W12,[1]BASE!$F$1:$Q$1,0),FALSE),IFERROR(VLOOKUP(X12-1,[1]BASE!$F$1:$Q$1000,MATCH(W12,[1]BASE!$F$1:$Q$1,0),FALSE),VLOOKUP(X12-2,[1]BASE!$F$1:$Q$1000,MATCH(W12,[1]BASE!$F$1:$Q$1,0),FALSE)))),"")</f>
        <v>-270</v>
      </c>
      <c r="Z12" s="30">
        <f t="array" ref="Z12">IFERROR(IF(X12="","",IF([1]BASE!$E$3-X12&gt;7,0,IF([1]BASE!$E$3-X12&lt;0,"",[1]BASE!$E$3-X12))),"")</f>
        <v>0</v>
      </c>
      <c r="AA12" s="27">
        <v>-730</v>
      </c>
      <c r="AB12" s="14" t="s">
        <v>66</v>
      </c>
      <c r="AC12" s="47">
        <v>45411</v>
      </c>
      <c r="AD12" s="50">
        <f t="array" ref="AD12">IFERROR(IF(OR(AB12="USDT",AB12="USD",AB12="USDC"),AA12,AA12 * IFERROR(VLOOKUP(AC12,[1]BASE!$F$1:$Q$1000,MATCH(AB12,[1]BASE!$F$1:$Q$1,0),FALSE),IFERROR(VLOOKUP(AC12-1,[1]BASE!$F$1:$Q$1000,MATCH(AB12,[1]BASE!$F$1:$Q$1,0),FALSE),VLOOKUP(AC12-2,[1]BASE!$F$1:$Q$1000,MATCH(AB12,[1]BASE!$F$1:$Q$1,0),FALSE)))),"")</f>
        <v>-730</v>
      </c>
      <c r="AE12" s="30">
        <f t="array" ref="AE12">IFERROR(IF(AC12="","",IF([1]BASE!$E$3-AC12&gt;7,0,IF([1]BASE!$E$3-AC12&lt;0,"",[1]BASE!$E$3-AC12))),"")</f>
        <v>0</v>
      </c>
      <c r="AF12" s="27">
        <v>-222.63</v>
      </c>
      <c r="AG12" s="14" t="s">
        <v>66</v>
      </c>
      <c r="AH12" s="47">
        <v>45445</v>
      </c>
      <c r="AI12" s="50">
        <f t="array" ref="AI12">IFERROR(IF(OR(AG12="USDT",AG12="USD",AG12="USDC"),AF12,AF12 * IFERROR(VLOOKUP(AH12,[1]BASE!$F$1:$Q$1000,MATCH(AG12,[1]BASE!$F$1:$Q$1,0),FALSE),IFERROR(VLOOKUP(AH12-1,[1]BASE!$F$1:$Q$1000,MATCH(AG12,[1]BASE!$F$1:$Q$1,0),FALSE),VLOOKUP(AH12-2,[1]BASE!$F$1:$Q$1000,MATCH(AG12,[1]BASE!$F$1:$Q$1,0),FALSE)))),"")</f>
        <v>-222.63</v>
      </c>
      <c r="AJ12" s="30">
        <f t="array" ref="AJ12">IFERROR(IF(AH12="","",IF([1]BASE!$E$3-AH12&gt;7,0,IF([1]BASE!$E$3-AH12&lt;0,"",[1]BASE!$E$3-AH12))),"")</f>
        <v>0</v>
      </c>
      <c r="AK12" s="95">
        <v>676</v>
      </c>
      <c r="AL12" s="14" t="s">
        <v>66</v>
      </c>
      <c r="AM12" s="47">
        <v>45479</v>
      </c>
      <c r="AN12" s="96">
        <f t="array" ref="AN12">IFERROR(IF(OR(AL12="USDT",AL12="USD",AL12="USDC"),AK12,AK12 * IFERROR(VLOOKUP(AM12,[1]BASE!$F$1:$Q$1000,MATCH(AL12,[1]BASE!$F$1:$Q$1,0),FALSE),IFERROR(VLOOKUP(AM12-1,[1]BASE!$F$1:$Q$1000,MATCH(AL12,[1]BASE!$F$1:$Q$1,0),FALSE),VLOOKUP(AM12-2,[1]BASE!$F$1:$Q$1000,MATCH(AL12,[1]BASE!$F$1:$Q$1,0),FALSE)))),"")</f>
        <v>676</v>
      </c>
      <c r="AO12" s="30">
        <f t="array" ref="AO12">IFERROR(IF(AM12="","",IF([1]BASE!$E$3-AM12&gt;7,0,IF([1]BASE!$E$3-AM12&lt;0,"",[1]BASE!$E$3-AM12))),"")</f>
        <v>0</v>
      </c>
      <c r="AP12" s="27"/>
      <c r="AQ12" s="31"/>
      <c r="AR12" s="28"/>
      <c r="AS12" s="50" t="str">
        <f t="array" ref="AS12">IFERROR(IF(OR(AQ12="USDT",AQ12="USD",AQ12="USDC"),AP12,AP12 * IFERROR(VLOOKUP(AR12,[1]BASE!$F$1:$Q$1000,MATCH(AQ12,[1]BASE!$F$1:$Q$1,0),FALSE),IFERROR(VLOOKUP(AR12-1,[1]BASE!$F$1:$Q$1000,MATCH(AQ12,[1]BASE!$F$1:$Q$1,0),FALSE),VLOOKUP(AR12-2,[1]BASE!$F$1:$Q$1000,MATCH(AQ12,[1]BASE!$F$1:$Q$1,0),FALSE)))),"")</f>
        <v/>
      </c>
      <c r="AT12" s="30" t="str">
        <f t="array" ref="AT12">IFERROR(IF(AR12="","",IF([1]BASE!$E$3-AR12&gt;7,0,IF([1]BASE!$E$3-AR12&lt;0,"",[1]BASE!$E$3-AR12))),"")</f>
        <v/>
      </c>
      <c r="AU12" s="27"/>
      <c r="AV12" s="33"/>
      <c r="AW12" s="34"/>
      <c r="AX12" s="50" t="str">
        <f t="array" ref="AX12">IFERROR(IF(OR(AV12="USDT",AV12="USD",AV12="USDC"),AU12,AU12 * IFERROR(VLOOKUP(AW12,[1]BASE!$F$1:$Q$1000,MATCH(AV12,[1]BASE!$F$1:$Q$1,0),FALSE),IFERROR(VLOOKUP(AW12-1,[1]BASE!$F$1:$Q$1000,MATCH(AV12,[1]BASE!$F$1:$Q$1,0),FALSE),VLOOKUP(AW12-2,[1]BASE!$F$1:$Q$1000,MATCH(AV12,[1]BASE!$F$1:$Q$1,0),FALSE)))),"")</f>
        <v/>
      </c>
      <c r="AY12" s="30" t="str">
        <f t="array" ref="AY12">IFERROR(IF(AW12="","",IF([1]BASE!$E$3-AW12&gt;7,0,IF([1]BASE!$E$3-AW12&lt;0,"",[1]BASE!$E$3-AW12))),"")</f>
        <v/>
      </c>
      <c r="AZ12" s="27"/>
      <c r="BA12" s="33"/>
      <c r="BB12" s="34"/>
      <c r="BC12" s="50" t="str">
        <f t="array" ref="BC12">IFERROR(IF(OR(BA12="USDT",BA12="USD",BA12="USDC"),AZ12,AZ12 * IFERROR(VLOOKUP(BB12,[1]BASE!$F$1:$Q$1000,MATCH(BA12,[1]BASE!$F$1:$Q$1,0),FALSE),IFERROR(VLOOKUP(BB12-1,[1]BASE!$F$1:$Q$1000,MATCH(BA12,[1]BASE!$F$1:$Q$1,0),FALSE),VLOOKUP(BB12-2,[1]BASE!$F$1:$Q$1000,MATCH(BA12,[1]BASE!$F$1:$Q$1,0),FALSE)))),"")</f>
        <v/>
      </c>
      <c r="BD12" s="30" t="str">
        <f t="array" ref="BD12">IFERROR(IF(BB12="","",IF([1]BASE!$E$3-BB12&gt;7,0,IF([1]BASE!$E$3-BB12&lt;0,"",[1]BASE!$E$3-BB12))),"")</f>
        <v/>
      </c>
    </row>
    <row r="13" spans="1:56" x14ac:dyDescent="0.3">
      <c r="A13" s="69" t="s">
        <v>85</v>
      </c>
      <c r="B13" s="38" t="s">
        <v>117</v>
      </c>
      <c r="C13" s="38" t="s">
        <v>75</v>
      </c>
      <c r="D13" s="57" t="s">
        <v>118</v>
      </c>
      <c r="E13" s="38" t="s">
        <v>119</v>
      </c>
      <c r="F13" s="58">
        <f>34696933364</f>
        <v>34696933364</v>
      </c>
      <c r="G13" s="97" t="s">
        <v>120</v>
      </c>
      <c r="H13" s="58" t="s">
        <v>120</v>
      </c>
      <c r="I13" s="58" t="s">
        <v>78</v>
      </c>
      <c r="J13" s="41" t="s">
        <v>121</v>
      </c>
      <c r="K13" s="76">
        <v>2</v>
      </c>
      <c r="L13" s="77">
        <f t="shared" si="0"/>
        <v>2</v>
      </c>
      <c r="M13" s="72" t="e">
        <f t="array" ref="M13">IF(R13&gt;[1]BASE!$E$3, "BAJA", IF(P13+IF(X13&lt;=[1]BASE!$E$3,Y13,0)+IF(AC13&lt;=[1]BASE!$E$3,AD13,0)+IF(AH13&lt;=[1]BASE!$E$3,AI13,0)+IF(AM13&lt;=[1]BASE!$E$3,AN13,0)+IF(AR13&lt;=[1]BASE!$E$3,AS13,0)+IF(AW13&lt;=[1]BASE!$E$3,AX13,0)+IF(BB13&lt;=[1]BASE!$E$3,BC13,0)+IF(BG13&lt;=[1]BASE!$E$3,BH13,0)+IF(BL13&lt;=[1]BASE!$E$3,BM13,0)+IF(BQ13&lt;=[1]BASE!$E$3,BR13,0)&lt;=1999,"ALFA", IF(P13+IF(X13&lt;=[1]BASE!$E$3,Y13,0)+IF(AC13&lt;=[1]BASE!$E$3,AD13,0)+IF(AH13&lt;=[1]BASE!$E$3,AI13,0)+IF(AM13&lt;=[1]BASE!$E$3,AN13,0)+IF(AR13&lt;=[1]BASE!$E$3,AS13,0)+IF(AW13&lt;=[1]BASE!$E$3,AX13,0)+IF(BB13&lt;=[1]BASE!$E$3,BC13,0)+IF(BG13&lt;=[1]BASE!$E$3,BH13,0)+IF(BL13&lt;=[1]BASE!$E$3,BM13,0)+IF(BQ13&lt;=[1]BASE!$E$3,BR13,0)&lt;=3999,"BETA", IF(P13+IF(X13&lt;=[1]BASE!$E$3,Y13,0)+IF(AC13&lt;=[1]BASE!$E$3,AD13,0)+IF(AH13&lt;=[1]BASE!$E$3,AI13,0)+IF(AM13&lt;=[1]BASE!$E$3,AN13,0)+IF(AR13&lt;=[1]BASE!$E$3,AS13,0)+IF(AW13&lt;=[1]BASE!$E$3,AX13,0)+IF(BB13&lt;=[1]BASE!$E$3,BC13,0)+IF(BG13&lt;=[1]BASE!$E$3,BH13,0)+IF(BL13&lt;=[1]BASE!$E$3,BM13,0)+IF(BQ13&lt;=[1]BASE!$E$3,BR13,0)&lt;=5999,"GAMMA","DELTA"))))</f>
        <v>#VALUE!</v>
      </c>
      <c r="N13" s="61">
        <v>1000</v>
      </c>
      <c r="O13" s="14" t="s">
        <v>60</v>
      </c>
      <c r="P13" s="90">
        <f t="array" ref="P13">IFERROR(IF(OR(O13="USDT",O13="USD",O13="USDC"),N13,N13 * IFERROR(VLOOKUP(R13,[1]BASE!$F$1:$Q$1000,MATCH(O13,[1]BASE!$F$1:$Q$1,0),FALSE),IFERROR(VLOOKUP(R13-1,[1]BASE!$F$1:$Q$1000,MATCH(O13,[1]BASE!$F$1:$Q$1,0),FALSE),VLOOKUP(R13-2,[1]BASE!$F$1:$Q$1000,MATCH(O13,[1]BASE!$F$1:$Q$1,0),FALSE)))),"")</f>
        <v>1087.8000000000002</v>
      </c>
      <c r="Q13" s="28">
        <v>45159</v>
      </c>
      <c r="R13" s="28">
        <v>45159</v>
      </c>
      <c r="S13" s="63">
        <f>([1]BASE!$E$3-R13)/30</f>
        <v>12.966666666666667</v>
      </c>
      <c r="T13" s="64">
        <f t="array" ref="T13">IF(U13&lt;[1]BASE!$E$3,0,U13-R13)</f>
        <v>0</v>
      </c>
      <c r="U13" s="56">
        <f t="array" ref="U13">IF(WEEKDAY(R13, 2) = 5, R13 + 7, R13 + (5 - WEEKDAY(R13, 2) + IF(WEEKDAY(R13, 2) &gt; 5, 7, 0)))</f>
        <v>45163</v>
      </c>
      <c r="V13" s="27"/>
      <c r="W13" s="31"/>
      <c r="X13" s="28"/>
      <c r="Y13" s="98" t="str">
        <f t="array" ref="Y13">IFERROR(IF(OR(W13="USDT",W13="USD",W13="USDC"),V13,V13 * IFERROR(VLOOKUP(X13,[1]BASE!$F$1:$Q$1000,MATCH(W13,[1]BASE!$F$1:$Q$1,0),FALSE),IFERROR(VLOOKUP(X13-1,[1]BASE!$F$1:$Q$1000,MATCH(W13,[1]BASE!$F$1:$Q$1,0),FALSE),VLOOKUP(X13-2,[1]BASE!$F$1:$Q$1000,MATCH(W13,[1]BASE!$F$1:$Q$1,0),FALSE)))),"")</f>
        <v/>
      </c>
      <c r="Z13" s="49" t="str">
        <f t="array" ref="Z13">IFERROR(IF(X13="","",IF([1]BASE!$E$3-X13&gt;7,0,IF([1]BASE!$E$3-X13&lt;0,"",[1]BASE!$E$3-X13))),"")</f>
        <v/>
      </c>
      <c r="AA13" s="27"/>
      <c r="AB13" s="31"/>
      <c r="AC13" s="28"/>
      <c r="AD13" s="98" t="str">
        <f t="array" ref="AD13">IFERROR(IF(OR(AB13="USDT",AB13="USD",AB13="USDC"),AA13,AA13 * IFERROR(VLOOKUP(AC13,[1]BASE!$F$1:$Q$1000,MATCH(AB13,[1]BASE!$F$1:$Q$1,0),FALSE),IFERROR(VLOOKUP(AC13-1,[1]BASE!$F$1:$Q$1000,MATCH(AB13,[1]BASE!$F$1:$Q$1,0),FALSE),VLOOKUP(AC13-2,[1]BASE!$F$1:$Q$1000,MATCH(AB13,[1]BASE!$F$1:$Q$1,0),FALSE)))),"")</f>
        <v/>
      </c>
      <c r="AE13" s="49" t="str">
        <f t="array" ref="AE13">IFERROR(IF(AC13="","",IF([1]BASE!$E$3-AC13&gt;7,0,IF([1]BASE!$E$3-AC13&lt;0,"",[1]BASE!$E$3-AC13))),"")</f>
        <v/>
      </c>
      <c r="AF13" s="27"/>
      <c r="AG13" s="31"/>
      <c r="AH13" s="28"/>
      <c r="AI13" s="98" t="str">
        <f t="array" ref="AI13">IFERROR(IF(OR(AG13="USDT",AG13="USD",AG13="USDC"),AF13,AF13 * IFERROR(VLOOKUP(AH13,[1]BASE!$F$1:$Q$1000,MATCH(AG13,[1]BASE!$F$1:$Q$1,0),FALSE),IFERROR(VLOOKUP(AH13-1,[1]BASE!$F$1:$Q$1000,MATCH(AG13,[1]BASE!$F$1:$Q$1,0),FALSE),VLOOKUP(AH13-2,[1]BASE!$F$1:$Q$1000,MATCH(AG13,[1]BASE!$F$1:$Q$1,0),FALSE)))),"")</f>
        <v/>
      </c>
      <c r="AJ13" s="49" t="str">
        <f t="array" ref="AJ13">IFERROR(IF(AH13="","",IF([1]BASE!$E$3-AH13&gt;7,0,IF([1]BASE!$E$3-AH13&lt;0,"",[1]BASE!$E$3-AH13))),"")</f>
        <v/>
      </c>
      <c r="AK13" s="27"/>
      <c r="AL13" s="31"/>
      <c r="AM13" s="28"/>
      <c r="AN13" s="98" t="str">
        <f t="array" ref="AN13">IFERROR(IF(OR(AL13="USDT",AL13="USD",AL13="USDC"),AK13,AK13 * IFERROR(VLOOKUP(AM13,[1]BASE!$F$1:$Q$1000,MATCH(AL13,[1]BASE!$F$1:$Q$1,0),FALSE),IFERROR(VLOOKUP(AM13-1,[1]BASE!$F$1:$Q$1000,MATCH(AL13,[1]BASE!$F$1:$Q$1,0),FALSE),VLOOKUP(AM13-2,[1]BASE!$F$1:$Q$1000,MATCH(AL13,[1]BASE!$F$1:$Q$1,0),FALSE)))),"")</f>
        <v/>
      </c>
      <c r="AO13" s="49" t="str">
        <f t="array" ref="AO13">IFERROR(IF(AM13="","",IF([1]BASE!$E$3-AM13&gt;7,0,IF([1]BASE!$E$3-AM13&lt;0,"",[1]BASE!$E$3-AM13))),"")</f>
        <v/>
      </c>
      <c r="AP13" s="27"/>
      <c r="AQ13" s="31"/>
      <c r="AR13" s="28"/>
      <c r="AS13" s="98" t="str">
        <f t="array" ref="AS13">IFERROR(IF(OR(AQ13="USDT",AQ13="USD",AQ13="USDC"),AP13,AP13 * IFERROR(VLOOKUP(AR13,[1]BASE!$F$1:$Q$1000,MATCH(AQ13,[1]BASE!$F$1:$Q$1,0),FALSE),IFERROR(VLOOKUP(AR13-1,[1]BASE!$F$1:$Q$1000,MATCH(AQ13,[1]BASE!$F$1:$Q$1,0),FALSE),VLOOKUP(AR13-2,[1]BASE!$F$1:$Q$1000,MATCH(AQ13,[1]BASE!$F$1:$Q$1,0),FALSE)))),"")</f>
        <v/>
      </c>
      <c r="AT13" s="49" t="str">
        <f t="array" ref="AT13">IFERROR(IF(AR13="","",IF([1]BASE!$E$3-AR13&gt;7,0,IF([1]BASE!$E$3-AR13&lt;0,"",[1]BASE!$E$3-AR13))),"")</f>
        <v/>
      </c>
      <c r="AU13" s="27"/>
      <c r="AV13" s="33"/>
      <c r="AW13" s="34"/>
      <c r="AX13" s="98" t="str">
        <f t="array" ref="AX13">IFERROR(IF(OR(AV13="USDT",AV13="USD",AV13="USDC"),AU13,AU13 * IFERROR(VLOOKUP(AW13,[1]BASE!$F$1:$Q$1000,MATCH(AV13,[1]BASE!$F$1:$Q$1,0),FALSE),IFERROR(VLOOKUP(AW13-1,[1]BASE!$F$1:$Q$1000,MATCH(AV13,[1]BASE!$F$1:$Q$1,0),FALSE),VLOOKUP(AW13-2,[1]BASE!$F$1:$Q$1000,MATCH(AV13,[1]BASE!$F$1:$Q$1,0),FALSE)))),"")</f>
        <v/>
      </c>
      <c r="AY13" s="49" t="str">
        <f t="array" ref="AY13">IFERROR(IF(AW13="","",IF([1]BASE!$E$3-AW13&gt;7,0,IF([1]BASE!$E$3-AW13&lt;0,"",[1]BASE!$E$3-AW13))),"")</f>
        <v/>
      </c>
      <c r="AZ13" s="27"/>
      <c r="BA13" s="33"/>
      <c r="BB13" s="34"/>
      <c r="BC13" s="98" t="str">
        <f t="array" ref="BC13">IFERROR(IF(OR(BA13="USDT",BA13="USD",BA13="USDC"),AZ13,AZ13 * IFERROR(VLOOKUP(BB13,[1]BASE!$F$1:$Q$1000,MATCH(BA13,[1]BASE!$F$1:$Q$1,0),FALSE),IFERROR(VLOOKUP(BB13-1,[1]BASE!$F$1:$Q$1000,MATCH(BA13,[1]BASE!$F$1:$Q$1,0),FALSE),VLOOKUP(BB13-2,[1]BASE!$F$1:$Q$1000,MATCH(BA13,[1]BASE!$F$1:$Q$1,0),FALSE)))),"")</f>
        <v/>
      </c>
      <c r="BD13" s="49" t="str">
        <f t="array" ref="BD13">IFERROR(IF(BB13="","",IF([1]BASE!$E$3-BB13&gt;7,0,IF([1]BASE!$E$3-BB13&lt;0,"",[1]BASE!$E$3-BB13))),"")</f>
        <v/>
      </c>
    </row>
    <row r="14" spans="1:56" x14ac:dyDescent="0.3">
      <c r="A14" s="69" t="s">
        <v>92</v>
      </c>
      <c r="B14" s="94" t="s">
        <v>122</v>
      </c>
      <c r="C14" s="93" t="s">
        <v>75</v>
      </c>
      <c r="D14" s="99">
        <v>7226386</v>
      </c>
      <c r="E14" s="94" t="s">
        <v>123</v>
      </c>
      <c r="F14" s="100" t="s">
        <v>124</v>
      </c>
      <c r="G14" s="100" t="s">
        <v>125</v>
      </c>
      <c r="H14" s="100" t="s">
        <v>125</v>
      </c>
      <c r="I14" s="100" t="s">
        <v>106</v>
      </c>
      <c r="J14" s="101" t="s">
        <v>126</v>
      </c>
      <c r="K14" s="102">
        <v>2</v>
      </c>
      <c r="L14" s="103">
        <f t="shared" si="0"/>
        <v>2</v>
      </c>
      <c r="M14" s="104" t="e">
        <f t="array" ref="M14">IF(R14&gt;[1]BASE!$E$3, "BAJA", IF(P14+IF(X14&lt;=[1]BASE!$E$3,Y14,0)+IF(AC14&lt;=[1]BASE!$E$3,AD14,0)+IF(AH14&lt;=[1]BASE!$E$3,AI14,0)+IF(AM14&lt;=[1]BASE!$E$3,AN14,0)+IF(AR14&lt;=[1]BASE!$E$3,AS14,0)+IF(AW14&lt;=[1]BASE!$E$3,AX14,0)+IF(BB14&lt;=[1]BASE!$E$3,BC14,0)+IF(BG14&lt;=[1]BASE!$E$3,BH14,0)+IF(BL14&lt;=[1]BASE!$E$3,BM14,0)+IF(BQ14&lt;=[1]BASE!$E$3,BR14,0)&lt;=1999,"ALFA", IF(P14+IF(X14&lt;=[1]BASE!$E$3,Y14,0)+IF(AC14&lt;=[1]BASE!$E$3,AD14,0)+IF(AH14&lt;=[1]BASE!$E$3,AI14,0)+IF(AM14&lt;=[1]BASE!$E$3,AN14,0)+IF(AR14&lt;=[1]BASE!$E$3,AS14,0)+IF(AW14&lt;=[1]BASE!$E$3,AX14,0)+IF(BB14&lt;=[1]BASE!$E$3,BC14,0)+IF(BG14&lt;=[1]BASE!$E$3,BH14,0)+IF(BL14&lt;=[1]BASE!$E$3,BM14,0)+IF(BQ14&lt;=[1]BASE!$E$3,BR14,0)&lt;=3999,"BETA", IF(P14+IF(X14&lt;=[1]BASE!$E$3,Y14,0)+IF(AC14&lt;=[1]BASE!$E$3,AD14,0)+IF(AH14&lt;=[1]BASE!$E$3,AI14,0)+IF(AM14&lt;=[1]BASE!$E$3,AN14,0)+IF(AR14&lt;=[1]BASE!$E$3,AS14,0)+IF(AW14&lt;=[1]BASE!$E$3,AX14,0)+IF(BB14&lt;=[1]BASE!$E$3,BC14,0)+IF(BG14&lt;=[1]BASE!$E$3,BH14,0)+IF(BL14&lt;=[1]BASE!$E$3,BM14,0)+IF(BQ14&lt;=[1]BASE!$E$3,BR14,0)&lt;=5999,"GAMMA","DELTA"))))</f>
        <v>#VALUE!</v>
      </c>
      <c r="N14" s="105">
        <v>100</v>
      </c>
      <c r="O14" s="94" t="s">
        <v>66</v>
      </c>
      <c r="P14" s="106">
        <f t="array" ref="P14">IFERROR(IF(OR(O14="USDT",O14="USD",O14="USDC"),N14,N14 * IFERROR(VLOOKUP(R14,[1]BASE!$F$1:$Q$1000,MATCH(O14,[1]BASE!$F$1:$Q$1,0),FALSE),IFERROR(VLOOKUP(R14-1,[1]BASE!$F$1:$Q$1000,MATCH(O14,[1]BASE!$F$1:$Q$1,0),FALSE),VLOOKUP(R14-2,[1]BASE!$F$1:$Q$1000,MATCH(O14,[1]BASE!$F$1:$Q$1,0),FALSE)))),"")</f>
        <v>100</v>
      </c>
      <c r="Q14" s="107">
        <v>45160.625</v>
      </c>
      <c r="R14" s="107">
        <v>45161</v>
      </c>
      <c r="S14" s="108">
        <f>([1]BASE!$E$3-R14)/30</f>
        <v>12.9</v>
      </c>
      <c r="T14" s="109">
        <f t="array" ref="T14">IF(U14&lt;[1]BASE!$E$3,0,U14-R14)</f>
        <v>0</v>
      </c>
      <c r="U14" s="110">
        <f t="array" ref="U14">IF(WEEKDAY(R14, 2) = 5, R14 + 7, R14 + (5 - WEEKDAY(R14, 2) + IF(WEEKDAY(R14, 2) &gt; 5, 7, 0)))</f>
        <v>45163</v>
      </c>
      <c r="V14" s="111">
        <v>900</v>
      </c>
      <c r="W14" s="112" t="s">
        <v>98</v>
      </c>
      <c r="X14" s="113">
        <v>45171</v>
      </c>
      <c r="Y14" s="114">
        <f t="array" ref="Y14">IFERROR(IF(OR(W14="USDT",W14="USD",W14="USDC"),V14,V14 * IFERROR(VLOOKUP(X14,[1]BASE!$F$1:$Q$1000,MATCH(W14,[1]BASE!$F$1:$Q$1,0),FALSE),IFERROR(VLOOKUP(X14-1,[1]BASE!$F$1:$Q$1000,MATCH(W14,[1]BASE!$F$1:$Q$1,0),FALSE),VLOOKUP(X14-2,[1]BASE!$F$1:$Q$1000,MATCH(W14,[1]BASE!$F$1:$Q$1,0),FALSE)))),"")</f>
        <v>900</v>
      </c>
      <c r="Z14" s="115">
        <f t="array" ref="Z14">IFERROR(IF(X14="","",IF([1]BASE!$E$3-X14&gt;7,0,IF([1]BASE!$E$3-X14&lt;0,"",[1]BASE!$E$3-X14))),"")</f>
        <v>0</v>
      </c>
      <c r="AA14" s="116"/>
      <c r="AB14" s="112"/>
      <c r="AC14" s="107"/>
      <c r="AD14" s="114" t="str">
        <f t="array" ref="AD14">IFERROR(IF(OR(AB14="USDT",AB14="USD",AB14="USDC"),AA14,AA14 * IFERROR(VLOOKUP(AC14,[1]BASE!$F$1:$Q$1000,MATCH(AB14,[1]BASE!$F$1:$Q$1,0),FALSE),IFERROR(VLOOKUP(AC14-1,[1]BASE!$F$1:$Q$1000,MATCH(AB14,[1]BASE!$F$1:$Q$1,0),FALSE),VLOOKUP(AC14-2,[1]BASE!$F$1:$Q$1000,MATCH(AB14,[1]BASE!$F$1:$Q$1,0),FALSE)))),"")</f>
        <v/>
      </c>
      <c r="AE14" s="115" t="str">
        <f t="array" ref="AE14">IFERROR(IF(AC14="","",IF([1]BASE!$E$3-AC14&gt;7,0,IF([1]BASE!$E$3-AC14&lt;0,"",[1]BASE!$E$3-AC14))),"")</f>
        <v/>
      </c>
      <c r="AF14" s="116"/>
      <c r="AG14" s="112"/>
      <c r="AH14" s="107"/>
      <c r="AI14" s="114" t="str">
        <f t="array" ref="AI14">IFERROR(IF(OR(AG14="USDT",AG14="USD",AG14="USDC"),AF14,AF14 * IFERROR(VLOOKUP(AH14,[1]BASE!$F$1:$Q$1000,MATCH(AG14,[1]BASE!$F$1:$Q$1,0),FALSE),IFERROR(VLOOKUP(AH14-1,[1]BASE!$F$1:$Q$1000,MATCH(AG14,[1]BASE!$F$1:$Q$1,0),FALSE),VLOOKUP(AH14-2,[1]BASE!$F$1:$Q$1000,MATCH(AG14,[1]BASE!$F$1:$Q$1,0),FALSE)))),"")</f>
        <v/>
      </c>
      <c r="AJ14" s="115" t="str">
        <f t="array" ref="AJ14">IFERROR(IF(AH14="","",IF([1]BASE!$E$3-AH14&gt;7,0,IF([1]BASE!$E$3-AH14&lt;0,"",[1]BASE!$E$3-AH14))),"")</f>
        <v/>
      </c>
      <c r="AK14" s="116"/>
      <c r="AL14" s="112"/>
      <c r="AM14" s="107"/>
      <c r="AN14" s="114" t="str">
        <f t="array" ref="AN14">IFERROR(IF(OR(AL14="USDT",AL14="USD",AL14="USDC"),AK14,AK14 * IFERROR(VLOOKUP(AM14,[1]BASE!$F$1:$Q$1000,MATCH(AL14,[1]BASE!$F$1:$Q$1,0),FALSE),IFERROR(VLOOKUP(AM14-1,[1]BASE!$F$1:$Q$1000,MATCH(AL14,[1]BASE!$F$1:$Q$1,0),FALSE),VLOOKUP(AM14-2,[1]BASE!$F$1:$Q$1000,MATCH(AL14,[1]BASE!$F$1:$Q$1,0),FALSE)))),"")</f>
        <v/>
      </c>
      <c r="AO14" s="115" t="str">
        <f t="array" ref="AO14">IFERROR(IF(AM14="","",IF([1]BASE!$E$3-AM14&gt;7,0,IF([1]BASE!$E$3-AM14&lt;0,"",[1]BASE!$E$3-AM14))),"")</f>
        <v/>
      </c>
      <c r="AP14" s="116"/>
      <c r="AQ14" s="112"/>
      <c r="AR14" s="107"/>
      <c r="AS14" s="114" t="str">
        <f t="array" ref="AS14">IFERROR(IF(OR(AQ14="USDT",AQ14="USD",AQ14="USDC"),AP14,AP14 * IFERROR(VLOOKUP(AR14,[1]BASE!$F$1:$Q$1000,MATCH(AQ14,[1]BASE!$F$1:$Q$1,0),FALSE),IFERROR(VLOOKUP(AR14-1,[1]BASE!$F$1:$Q$1000,MATCH(AQ14,[1]BASE!$F$1:$Q$1,0),FALSE),VLOOKUP(AR14-2,[1]BASE!$F$1:$Q$1000,MATCH(AQ14,[1]BASE!$F$1:$Q$1,0),FALSE)))),"")</f>
        <v/>
      </c>
      <c r="AT14" s="115" t="str">
        <f t="array" ref="AT14">IFERROR(IF(AR14="","",IF([1]BASE!$E$3-AR14&gt;7,0,IF([1]BASE!$E$3-AR14&lt;0,"",[1]BASE!$E$3-AR14))),"")</f>
        <v/>
      </c>
      <c r="AU14" s="116"/>
      <c r="AV14" s="117"/>
      <c r="AW14" s="118"/>
      <c r="AX14" s="114" t="str">
        <f t="array" ref="AX14">IFERROR(IF(OR(AV14="USDT",AV14="USD",AV14="USDC"),AU14,AU14 * IFERROR(VLOOKUP(AW14,[1]BASE!$F$1:$Q$1000,MATCH(AV14,[1]BASE!$F$1:$Q$1,0),FALSE),IFERROR(VLOOKUP(AW14-1,[1]BASE!$F$1:$Q$1000,MATCH(AV14,[1]BASE!$F$1:$Q$1,0),FALSE),VLOOKUP(AW14-2,[1]BASE!$F$1:$Q$1000,MATCH(AV14,[1]BASE!$F$1:$Q$1,0),FALSE)))),"")</f>
        <v/>
      </c>
      <c r="AY14" s="115" t="str">
        <f t="array" ref="AY14">IFERROR(IF(AW14="","",IF([1]BASE!$E$3-AW14&gt;7,0,IF([1]BASE!$E$3-AW14&lt;0,"",[1]BASE!$E$3-AW14))),"")</f>
        <v/>
      </c>
      <c r="AZ14" s="116"/>
      <c r="BA14" s="117"/>
      <c r="BB14" s="118"/>
      <c r="BC14" s="114" t="str">
        <f t="array" ref="BC14">IFERROR(IF(OR(BA14="USDT",BA14="USD",BA14="USDC"),AZ14,AZ14 * IFERROR(VLOOKUP(BB14,[1]BASE!$F$1:$Q$1000,MATCH(BA14,[1]BASE!$F$1:$Q$1,0),FALSE),IFERROR(VLOOKUP(BB14-1,[1]BASE!$F$1:$Q$1000,MATCH(BA14,[1]BASE!$F$1:$Q$1,0),FALSE),VLOOKUP(BB14-2,[1]BASE!$F$1:$Q$1000,MATCH(BA14,[1]BASE!$F$1:$Q$1,0),FALSE)))),"")</f>
        <v/>
      </c>
      <c r="BD14" s="115" t="str">
        <f t="array" ref="BD14">IFERROR(IF(BB14="","",IF([1]BASE!$E$3-BB14&gt;7,0,IF([1]BASE!$E$3-BB14&lt;0,"",[1]BASE!$E$3-BB14))),"")</f>
        <v/>
      </c>
    </row>
    <row r="15" spans="1:56" x14ac:dyDescent="0.3">
      <c r="A15" s="51" t="s">
        <v>92</v>
      </c>
      <c r="B15" s="119" t="s">
        <v>127</v>
      </c>
      <c r="C15" s="36" t="s">
        <v>75</v>
      </c>
      <c r="D15" s="57" t="s">
        <v>128</v>
      </c>
      <c r="E15" s="38" t="s">
        <v>129</v>
      </c>
      <c r="F15" s="58">
        <f>34696933363</f>
        <v>34696933363</v>
      </c>
      <c r="G15" s="58" t="s">
        <v>130</v>
      </c>
      <c r="H15" s="58" t="s">
        <v>130</v>
      </c>
      <c r="I15" s="58" t="s">
        <v>120</v>
      </c>
      <c r="J15" s="41" t="s">
        <v>131</v>
      </c>
      <c r="K15" s="87">
        <v>3</v>
      </c>
      <c r="L15" s="88">
        <f t="shared" si="0"/>
        <v>3</v>
      </c>
      <c r="M15" s="20" t="str">
        <f t="array" ref="M15">IF(R15&gt;[1]BASE!$E$3, "BAJA", IF(P15+IF(X15&lt;=[1]BASE!$E$3,Y15,0)+IF(AC15&lt;=[1]BASE!$E$3,AD15,0)+IF(AH15&lt;=[1]BASE!$E$3,AI15,0)+IF(AM15&lt;=[1]BASE!$E$3,AN15,0)+IF(AR15&lt;=[1]BASE!$E$3,AS15,0)+IF(AW15&lt;=[1]BASE!$E$3,AX15,0)+IF(BB15&lt;=[1]BASE!$E$3,BC15,0)+IF(BG15&lt;=[1]BASE!$E$3,BH15,0)+IF(BL15&lt;=[1]BASE!$E$3,BM15,0)+IF(BQ15&lt;=[1]BASE!$E$3,BR15,0)&lt;=1999,"ALFA", IF(P15+IF(X15&lt;=[1]BASE!$E$3,Y15,0)+IF(AC15&lt;=[1]BASE!$E$3,AD15,0)+IF(AH15&lt;=[1]BASE!$E$3,AI15,0)+IF(AM15&lt;=[1]BASE!$E$3,AN15,0)+IF(AR15&lt;=[1]BASE!$E$3,AS15,0)+IF(AW15&lt;=[1]BASE!$E$3,AX15,0)+IF(BB15&lt;=[1]BASE!$E$3,BC15,0)+IF(BG15&lt;=[1]BASE!$E$3,BH15,0)+IF(BL15&lt;=[1]BASE!$E$3,BM15,0)+IF(BQ15&lt;=[1]BASE!$E$3,BR15,0)&lt;=3999,"BETA", IF(P15+IF(X15&lt;=[1]BASE!$E$3,Y15,0)+IF(AC15&lt;=[1]BASE!$E$3,AD15,0)+IF(AH15&lt;=[1]BASE!$E$3,AI15,0)+IF(AM15&lt;=[1]BASE!$E$3,AN15,0)+IF(AR15&lt;=[1]BASE!$E$3,AS15,0)+IF(AW15&lt;=[1]BASE!$E$3,AX15,0)+IF(BB15&lt;=[1]BASE!$E$3,BC15,0)+IF(BG15&lt;=[1]BASE!$E$3,BH15,0)+IF(BL15&lt;=[1]BASE!$E$3,BM15,0)+IF(BQ15&lt;=[1]BASE!$E$3,BR15,0)&lt;=5999,"GAMMA","DELTA"))))</f>
        <v>DELTA</v>
      </c>
      <c r="N15" s="21">
        <v>2000</v>
      </c>
      <c r="O15" s="14" t="s">
        <v>98</v>
      </c>
      <c r="P15" s="22">
        <f t="array" ref="P15">IFERROR(IF(OR(O15="USDT",O15="USD",O15="USDC"),N15,N15 * IFERROR(VLOOKUP(R15,[1]BASE!$F$1:$Q$1000,MATCH(O15,[1]BASE!$F$1:$Q$1,0),FALSE),IFERROR(VLOOKUP(R15-1,[1]BASE!$F$1:$Q$1000,MATCH(O15,[1]BASE!$F$1:$Q$1,0),FALSE),VLOOKUP(R15-2,[1]BASE!$F$1:$Q$1000,MATCH(O15,[1]BASE!$F$1:$Q$1,0),FALSE)))),"")</f>
        <v>2000</v>
      </c>
      <c r="Q15" s="28">
        <v>45159</v>
      </c>
      <c r="R15" s="28">
        <v>45160</v>
      </c>
      <c r="S15" s="63">
        <f>([1]BASE!$E$3-R15)/30</f>
        <v>12.933333333333334</v>
      </c>
      <c r="T15" s="64">
        <f t="array" ref="T15">IF(U15&lt;[1]BASE!$E$3,0,U15-R15)</f>
        <v>0</v>
      </c>
      <c r="U15" s="56">
        <f t="array" ref="U15">IF(WEEKDAY(R15, 2) = 5, R15 + 7, R15 + (5 - WEEKDAY(R15, 2) + IF(WEEKDAY(R15, 2) &gt; 5, 7, 0)))</f>
        <v>45163</v>
      </c>
      <c r="V15" s="27">
        <v>2000</v>
      </c>
      <c r="W15" s="14" t="s">
        <v>60</v>
      </c>
      <c r="X15" s="47">
        <v>45378</v>
      </c>
      <c r="Y15" s="79">
        <f t="array" ref="Y15">IFERROR(IF(OR(W15="USDT",W15="USD",W15="USDC"),V15,V15 * IFERROR(VLOOKUP(X15,[1]BASE!$F$1:$Q$1000,MATCH(W15,[1]BASE!$F$1:$Q$1,0),FALSE),IFERROR(VLOOKUP(X15-1,[1]BASE!$F$1:$Q$1000,MATCH(W15,[1]BASE!$F$1:$Q$1,0),FALSE),VLOOKUP(X15-2,[1]BASE!$F$1:$Q$1000,MATCH(W15,[1]BASE!$F$1:$Q$1,0),FALSE)))),"")</f>
        <v>2166.4</v>
      </c>
      <c r="Z15" s="49">
        <f t="array" ref="Z15">IFERROR(IF(X15="","",IF([1]BASE!$E$3-X15&gt;7,0,IF([1]BASE!$E$3-X15&lt;0,"",[1]BASE!$E$3-X15))),"")</f>
        <v>0</v>
      </c>
      <c r="AA15" s="46">
        <v>1000</v>
      </c>
      <c r="AB15" s="31" t="s">
        <v>60</v>
      </c>
      <c r="AC15" s="47">
        <v>45385</v>
      </c>
      <c r="AD15" s="79">
        <f t="array" ref="AD15">IFERROR(IF(OR(AB15="USDT",AB15="USD",AB15="USDC"),AA15,AA15 * IFERROR(VLOOKUP(AC15,[1]BASE!$F$1:$Q$1000,MATCH(AB15,[1]BASE!$F$1:$Q$1,0),FALSE),IFERROR(VLOOKUP(AC15-1,[1]BASE!$F$1:$Q$1000,MATCH(AB15,[1]BASE!$F$1:$Q$1,0),FALSE),VLOOKUP(AC15-2,[1]BASE!$F$1:$Q$1000,MATCH(AB15,[1]BASE!$F$1:$Q$1,0),FALSE)))),"")</f>
        <v>1077.2</v>
      </c>
      <c r="AE15" s="49">
        <f t="array" ref="AE15">IFERROR(IF(AC15="","",IF([1]BASE!$E$3-AC15&gt;7,0,IF([1]BASE!$E$3-AC15&lt;0,"",[1]BASE!$E$3-AC15))),"")</f>
        <v>0</v>
      </c>
      <c r="AF15" s="46">
        <v>1000</v>
      </c>
      <c r="AG15" s="14" t="s">
        <v>60</v>
      </c>
      <c r="AH15" s="47">
        <v>45390</v>
      </c>
      <c r="AI15" s="79">
        <f t="array" ref="AI15">IFERROR(IF(OR(AG15="USDT",AG15="USD",AG15="USDC"),AF15,AF15 * IFERROR(VLOOKUP(AH15,[1]BASE!$F$1:$Q$1000,MATCH(AG15,[1]BASE!$F$1:$Q$1,0),FALSE),IFERROR(VLOOKUP(AH15-1,[1]BASE!$F$1:$Q$1000,MATCH(AG15,[1]BASE!$F$1:$Q$1,0),FALSE),VLOOKUP(AH15-2,[1]BASE!$F$1:$Q$1000,MATCH(AG15,[1]BASE!$F$1:$Q$1,0),FALSE)))),"")</f>
        <v>1084.3</v>
      </c>
      <c r="AJ15" s="49">
        <f t="array" ref="AJ15">IFERROR(IF(AH15="","",IF([1]BASE!$E$3-AH15&gt;7,0,IF([1]BASE!$E$3-AH15&lt;0,"",[1]BASE!$E$3-AH15))),"")</f>
        <v>0</v>
      </c>
      <c r="AK15" s="46">
        <v>1000</v>
      </c>
      <c r="AL15" s="14" t="s">
        <v>60</v>
      </c>
      <c r="AM15" s="47">
        <v>45394</v>
      </c>
      <c r="AN15" s="79">
        <f t="array" ref="AN15">IFERROR(IF(OR(AL15="USDT",AL15="USD",AL15="USDC"),AK15,AK15 * IFERROR(VLOOKUP(AM15,[1]BASE!$F$1:$Q$1000,MATCH(AL15,[1]BASE!$F$1:$Q$1,0),FALSE),IFERROR(VLOOKUP(AM15-1,[1]BASE!$F$1:$Q$1000,MATCH(AL15,[1]BASE!$F$1:$Q$1,0),FALSE),VLOOKUP(AM15-2,[1]BASE!$F$1:$Q$1000,MATCH(AL15,[1]BASE!$F$1:$Q$1,0),FALSE)))),"")</f>
        <v>1072.5999999999999</v>
      </c>
      <c r="AO15" s="49">
        <f t="array" ref="AO15">IFERROR(IF(AM15="","",IF([1]BASE!$E$3-AM15&gt;7,0,IF([1]BASE!$E$3-AM15&lt;0,"",[1]BASE!$E$3-AM15))),"")</f>
        <v>0</v>
      </c>
      <c r="AP15" s="46">
        <v>1000</v>
      </c>
      <c r="AQ15" s="120" t="s">
        <v>60</v>
      </c>
      <c r="AR15" s="121">
        <v>45404</v>
      </c>
      <c r="AS15" s="79">
        <f t="array" ref="AS15">IFERROR(IF(OR(AQ15="USDT",AQ15="USD",AQ15="USDC"),AP15,AP15 * IFERROR(VLOOKUP(AR15,[1]BASE!$F$1:$Q$1000,MATCH(AQ15,[1]BASE!$F$1:$Q$1,0),FALSE),IFERROR(VLOOKUP(AR15-1,[1]BASE!$F$1:$Q$1000,MATCH(AQ15,[1]BASE!$F$1:$Q$1,0),FALSE),VLOOKUP(AR15-2,[1]BASE!$F$1:$Q$1000,MATCH(AQ15,[1]BASE!$F$1:$Q$1,0),FALSE)))),"")</f>
        <v>1065.6000000000001</v>
      </c>
      <c r="AT15" s="49">
        <f t="array" ref="AT15">IFERROR(IF(AW15="","",IF([1]BASE!$E$3-AW15&gt;7,0,IF([1]BASE!$E$3-AW15&lt;0,"",[1]BASE!$E$3-AW15))),"")</f>
        <v>0</v>
      </c>
      <c r="AU15" s="46">
        <v>1000</v>
      </c>
      <c r="AV15" s="31" t="s">
        <v>60</v>
      </c>
      <c r="AW15" s="34">
        <v>45415</v>
      </c>
      <c r="AX15" s="79">
        <f t="array" ref="AX15">IFERROR(IF(OR(AV15="USDT",AV15="USD",AV15="USDC"),AU15,AU15 * IFERROR(VLOOKUP(AW15,[1]BASE!$F$1:$Q$1000,MATCH(AV15,[1]BASE!$F$1:$Q$1,0),FALSE),IFERROR(VLOOKUP(AW15-1,[1]BASE!$F$1:$Q$1000,MATCH(AV15,[1]BASE!$F$1:$Q$1,0),FALSE),VLOOKUP(AW15-2,[1]BASE!$F$1:$Q$1000,MATCH(AV15,[1]BASE!$F$1:$Q$1,0),FALSE)))),"")</f>
        <v>1072.7</v>
      </c>
      <c r="AY15" s="49">
        <f t="array" ref="AY15">IFERROR(IF(BB15="","",IF([1]BASE!$E$3-BB15&gt;7,0,IF([1]BASE!$E$3-BB15&lt;0,"",[1]BASE!$E$3-BB15))),"")</f>
        <v>0</v>
      </c>
      <c r="AZ15" s="46">
        <v>1000</v>
      </c>
      <c r="BA15" s="33" t="s">
        <v>60</v>
      </c>
      <c r="BB15" s="34">
        <v>45434</v>
      </c>
      <c r="BC15" s="79">
        <f t="array" ref="BC15">IFERROR(IF(OR(BA15="USDT",BA15="USD",BA15="USDC"),AZ15,AZ15 * IFERROR(VLOOKUP(BB15,[1]BASE!$F$1:$Q$1000,MATCH(BA15,[1]BASE!$F$1:$Q$1,0),FALSE),IFERROR(VLOOKUP(BB15-1,[1]BASE!$F$1:$Q$1000,MATCH(BA15,[1]BASE!$F$1:$Q$1,0),FALSE),VLOOKUP(BB15-2,[1]BASE!$F$1:$Q$1000,MATCH(BA15,[1]BASE!$F$1:$Q$1,0),FALSE)))),"")</f>
        <v>1085.5</v>
      </c>
      <c r="BD15" s="49">
        <f t="array" ref="BD15">IFERROR(IF(BB15="","",IF([1]BASE!$E$3-BB15&gt;7,0,IF([1]BASE!$E$3-BB15&lt;0,"",[1]BASE!$E$3-BB15))),"")</f>
        <v>0</v>
      </c>
    </row>
    <row r="16" spans="1:56" x14ac:dyDescent="0.3">
      <c r="A16" s="69" t="s">
        <v>85</v>
      </c>
      <c r="B16" s="14" t="s">
        <v>132</v>
      </c>
      <c r="C16" s="122" t="s">
        <v>133</v>
      </c>
      <c r="D16" s="52">
        <v>1140816151</v>
      </c>
      <c r="E16" s="14" t="s">
        <v>134</v>
      </c>
      <c r="F16" s="53">
        <f>573172521217</f>
        <v>573172521217</v>
      </c>
      <c r="G16" s="100" t="s">
        <v>135</v>
      </c>
      <c r="H16" s="53" t="s">
        <v>135</v>
      </c>
      <c r="I16" s="53" t="s">
        <v>125</v>
      </c>
      <c r="J16" s="17" t="s">
        <v>136</v>
      </c>
      <c r="K16" s="123">
        <v>3</v>
      </c>
      <c r="L16" s="124">
        <f t="shared" si="0"/>
        <v>3</v>
      </c>
      <c r="M16" s="72" t="e">
        <f t="array" ref="M16">IF(R16&gt;[1]BASE!$E$3, "BAJA", IF(P16+IF(X16&lt;=[1]BASE!$E$3,Y16,0)+IF(AC16&lt;=[1]BASE!$E$3,AD16,0)+IF(AH16&lt;=[1]BASE!$E$3,AI16,0)+IF(AM16&lt;=[1]BASE!$E$3,AN16,0)+IF(AR16&lt;=[1]BASE!$E$3,AS16,0)+IF(AW16&lt;=[1]BASE!$E$3,AX16,0)+IF(BB16&lt;=[1]BASE!$E$3,BC16,0)+IF(BG16&lt;=[1]BASE!$E$3,BH16,0)+IF(BL16&lt;=[1]BASE!$E$3,BM16,0)+IF(BQ16&lt;=[1]BASE!$E$3,BR16,0)&lt;=1999,"ALFA", IF(P16+IF(X16&lt;=[1]BASE!$E$3,Y16,0)+IF(AC16&lt;=[1]BASE!$E$3,AD16,0)+IF(AH16&lt;=[1]BASE!$E$3,AI16,0)+IF(AM16&lt;=[1]BASE!$E$3,AN16,0)+IF(AR16&lt;=[1]BASE!$E$3,AS16,0)+IF(AW16&lt;=[1]BASE!$E$3,AX16,0)+IF(BB16&lt;=[1]BASE!$E$3,BC16,0)+IF(BG16&lt;=[1]BASE!$E$3,BH16,0)+IF(BL16&lt;=[1]BASE!$E$3,BM16,0)+IF(BQ16&lt;=[1]BASE!$E$3,BR16,0)&lt;=3999,"BETA", IF(P16+IF(X16&lt;=[1]BASE!$E$3,Y16,0)+IF(AC16&lt;=[1]BASE!$E$3,AD16,0)+IF(AH16&lt;=[1]BASE!$E$3,AI16,0)+IF(AM16&lt;=[1]BASE!$E$3,AN16,0)+IF(AR16&lt;=[1]BASE!$E$3,AS16,0)+IF(AW16&lt;=[1]BASE!$E$3,AX16,0)+IF(BB16&lt;=[1]BASE!$E$3,BC16,0)+IF(BG16&lt;=[1]BASE!$E$3,BH16,0)+IF(BL16&lt;=[1]BASE!$E$3,BM16,0)+IF(BQ16&lt;=[1]BASE!$E$3,BR16,0)&lt;=5999,"GAMMA","DELTA"))))</f>
        <v>#VALUE!</v>
      </c>
      <c r="N16" s="125">
        <v>100</v>
      </c>
      <c r="O16" s="14" t="s">
        <v>66</v>
      </c>
      <c r="P16" s="62">
        <f t="array" ref="P16">IFERROR(IF(OR(O16="USDT",O16="USD",O16="USDC"),N16,N16 * IFERROR(VLOOKUP(R16,[1]BASE!$F$1:$Q$1000,MATCH(O16,[1]BASE!$F$1:$Q$1,0),FALSE),IFERROR(VLOOKUP(R16-1,[1]BASE!$F$1:$Q$1000,MATCH(O16,[1]BASE!$F$1:$Q$1,0),FALSE),VLOOKUP(R16-2,[1]BASE!$F$1:$Q$1000,MATCH(O16,[1]BASE!$F$1:$Q$1,0),FALSE)))),"")</f>
        <v>100</v>
      </c>
      <c r="Q16" s="28">
        <v>45160.625</v>
      </c>
      <c r="R16" s="28">
        <v>45161</v>
      </c>
      <c r="S16" s="54">
        <f>([1]BASE!$E$3-R16)/30</f>
        <v>12.9</v>
      </c>
      <c r="T16" s="55">
        <f t="array" ref="T16">IF(U16&lt;[1]BASE!$E$3,0,U16-R16)</f>
        <v>0</v>
      </c>
      <c r="U16" s="56">
        <f t="array" ref="U16">IF(WEEKDAY(R16, 2) = 5, R16 + 7, R16 + (5 - WEEKDAY(R16, 2) + IF(WEEKDAY(R16, 2) &gt; 5, 7, 0)))</f>
        <v>45163</v>
      </c>
      <c r="V16" s="66">
        <v>900</v>
      </c>
      <c r="W16" s="31" t="s">
        <v>66</v>
      </c>
      <c r="X16" s="47">
        <v>45196</v>
      </c>
      <c r="Y16" s="50">
        <f t="array" ref="Y16">IFERROR(IF(OR(W16="USDT",W16="USD",W16="USDC"),V16,V16 * IFERROR(VLOOKUP(X16,[1]BASE!$F$1:$Q$1000,MATCH(W16,[1]BASE!$F$1:$Q$1,0),FALSE),IFERROR(VLOOKUP(X16-1,[1]BASE!$F$1:$Q$1000,MATCH(W16,[1]BASE!$F$1:$Q$1,0),FALSE),VLOOKUP(X16-2,[1]BASE!$F$1:$Q$1000,MATCH(W16,[1]BASE!$F$1:$Q$1,0),FALSE)))),"")</f>
        <v>900</v>
      </c>
      <c r="Z16" s="30">
        <f t="array" ref="Z16">IFERROR(IF(X16="","",IF([1]BASE!$E$3-X16&gt;7,0,IF([1]BASE!$E$3-X16&lt;0,"",[1]BASE!$E$3-X16))),"")</f>
        <v>0</v>
      </c>
      <c r="AA16" s="27"/>
      <c r="AB16" s="31"/>
      <c r="AC16" s="28"/>
      <c r="AD16" s="50" t="str">
        <f t="array" ref="AD16">IFERROR(IF(OR(AB16="USDT",AB16="USD",AB16="USDC"),AA16,AA16 * IFERROR(VLOOKUP(AC16,[1]BASE!$F$1:$Q$1000,MATCH(AB16,[1]BASE!$F$1:$Q$1,0),FALSE),IFERROR(VLOOKUP(AC16-1,[1]BASE!$F$1:$Q$1000,MATCH(AB16,[1]BASE!$F$1:$Q$1,0),FALSE),VLOOKUP(AC16-2,[1]BASE!$F$1:$Q$1000,MATCH(AB16,[1]BASE!$F$1:$Q$1,0),FALSE)))),"")</f>
        <v/>
      </c>
      <c r="AE16" s="30" t="str">
        <f t="array" ref="AE16">IFERROR(IF(AC16="","",IF([1]BASE!$E$3-AC16&gt;7,0,IF([1]BASE!$E$3-AC16&lt;0,"",[1]BASE!$E$3-AC16))),"")</f>
        <v/>
      </c>
      <c r="AF16" s="27"/>
      <c r="AG16" s="31"/>
      <c r="AH16" s="28"/>
      <c r="AI16" s="50" t="str">
        <f t="array" ref="AI16">IFERROR(IF(OR(AG16="USDT",AG16="USD",AG16="USDC"),AF16,AF16 * IFERROR(VLOOKUP(AH16,[1]BASE!$F$1:$Q$1000,MATCH(AG16,[1]BASE!$F$1:$Q$1,0),FALSE),IFERROR(VLOOKUP(AH16-1,[1]BASE!$F$1:$Q$1000,MATCH(AG16,[1]BASE!$F$1:$Q$1,0),FALSE),VLOOKUP(AH16-2,[1]BASE!$F$1:$Q$1000,MATCH(AG16,[1]BASE!$F$1:$Q$1,0),FALSE)))),"")</f>
        <v/>
      </c>
      <c r="AJ16" s="30" t="str">
        <f t="array" ref="AJ16">IFERROR(IF(AH16="","",IF([1]BASE!$E$3-AH16&gt;7,0,IF([1]BASE!$E$3-AH16&lt;0,"",[1]BASE!$E$3-AH16))),"")</f>
        <v/>
      </c>
      <c r="AK16" s="27"/>
      <c r="AL16" s="31"/>
      <c r="AM16" s="28"/>
      <c r="AN16" s="50" t="str">
        <f t="array" ref="AN16">IFERROR(IF(OR(AL16="USDT",AL16="USD",AL16="USDC"),AK16,AK16 * IFERROR(VLOOKUP(AM16,[1]BASE!$F$1:$Q$1000,MATCH(AL16,[1]BASE!$F$1:$Q$1,0),FALSE),IFERROR(VLOOKUP(AM16-1,[1]BASE!$F$1:$Q$1000,MATCH(AL16,[1]BASE!$F$1:$Q$1,0),FALSE),VLOOKUP(AM16-2,[1]BASE!$F$1:$Q$1000,MATCH(AL16,[1]BASE!$F$1:$Q$1,0),FALSE)))),"")</f>
        <v/>
      </c>
      <c r="AO16" s="30" t="str">
        <f t="array" ref="AO16">IFERROR(IF(AM16="","",IF([1]BASE!$E$3-AM16&gt;7,0,IF([1]BASE!$E$3-AM16&lt;0,"",[1]BASE!$E$3-AM16))),"")</f>
        <v/>
      </c>
      <c r="AP16" s="27"/>
      <c r="AQ16" s="31"/>
      <c r="AR16" s="28"/>
      <c r="AS16" s="50" t="str">
        <f t="array" ref="AS16">IFERROR(IF(OR(AQ16="USDT",AQ16="USD",AQ16="USDC"),AP16,AP16 * IFERROR(VLOOKUP(AR16,[1]BASE!$F$1:$Q$1000,MATCH(AQ16,[1]BASE!$F$1:$Q$1,0),FALSE),IFERROR(VLOOKUP(AR16-1,[1]BASE!$F$1:$Q$1000,MATCH(AQ16,[1]BASE!$F$1:$Q$1,0),FALSE),VLOOKUP(AR16-2,[1]BASE!$F$1:$Q$1000,MATCH(AQ16,[1]BASE!$F$1:$Q$1,0),FALSE)))),"")</f>
        <v/>
      </c>
      <c r="AT16" s="30" t="str">
        <f t="array" ref="AT16">IFERROR(IF(AR16="","",IF([1]BASE!$E$3-AR16&gt;7,0,IF([1]BASE!$E$3-AR16&lt;0,"",[1]BASE!$E$3-AR16))),"")</f>
        <v/>
      </c>
      <c r="AU16" s="27"/>
      <c r="AV16" s="33"/>
      <c r="AW16" s="34"/>
      <c r="AX16" s="50" t="str">
        <f t="array" ref="AX16">IFERROR(IF(OR(AV16="USDT",AV16="USD",AV16="USDC"),AU16,AU16 * IFERROR(VLOOKUP(AW16,[1]BASE!$F$1:$Q$1000,MATCH(AV16,[1]BASE!$F$1:$Q$1,0),FALSE),IFERROR(VLOOKUP(AW16-1,[1]BASE!$F$1:$Q$1000,MATCH(AV16,[1]BASE!$F$1:$Q$1,0),FALSE),VLOOKUP(AW16-2,[1]BASE!$F$1:$Q$1000,MATCH(AV16,[1]BASE!$F$1:$Q$1,0),FALSE)))),"")</f>
        <v/>
      </c>
      <c r="AY16" s="30" t="str">
        <f t="array" ref="AY16">IFERROR(IF(AW16="","",IF([1]BASE!$E$3-AW16&gt;7,0,IF([1]BASE!$E$3-AW16&lt;0,"",[1]BASE!$E$3-AW16))),"")</f>
        <v/>
      </c>
      <c r="AZ16" s="27"/>
      <c r="BA16" s="33"/>
      <c r="BB16" s="34"/>
      <c r="BC16" s="79" t="str">
        <f t="array" ref="BC16">IFERROR(IF(OR(BA16="USDT",BA16="USD",BA16="USDC"),AZ16,AZ16 * IFERROR(VLOOKUP(BB16,[1]BASE!$F$1:$Q$1000,MATCH(BA16,[1]BASE!$F$1:$Q$1,0),FALSE),IFERROR(VLOOKUP(BB16-1,[1]BASE!$F$1:$Q$1000,MATCH(BA16,[1]BASE!$F$1:$Q$1,0),FALSE),VLOOKUP(BB16-2,[1]BASE!$F$1:$Q$1000,MATCH(BA16,[1]BASE!$F$1:$Q$1,0),FALSE)))),"")</f>
        <v/>
      </c>
      <c r="BD16" s="30" t="str">
        <f t="array" ref="BD16">IFERROR(IF(BB16="","",IF([1]BASE!$E$3-BB16&gt;7,0,IF([1]BASE!$E$3-BB16&lt;0,"",[1]BASE!$E$3-BB16))),"")</f>
        <v/>
      </c>
    </row>
    <row r="17" spans="1:56" x14ac:dyDescent="0.3">
      <c r="A17" s="69" t="s">
        <v>92</v>
      </c>
      <c r="B17" s="94" t="s">
        <v>137</v>
      </c>
      <c r="C17" s="94" t="s">
        <v>75</v>
      </c>
      <c r="D17" s="99" t="s">
        <v>138</v>
      </c>
      <c r="E17" s="94" t="s">
        <v>139</v>
      </c>
      <c r="F17" s="100" t="s">
        <v>140</v>
      </c>
      <c r="G17" s="100" t="s">
        <v>141</v>
      </c>
      <c r="H17" s="100" t="s">
        <v>141</v>
      </c>
      <c r="I17" s="100" t="s">
        <v>89</v>
      </c>
      <c r="J17" s="126" t="s">
        <v>142</v>
      </c>
      <c r="K17" s="127">
        <v>3</v>
      </c>
      <c r="L17" s="128">
        <f t="shared" si="0"/>
        <v>3</v>
      </c>
      <c r="M17" s="130" t="e">
        <f t="array" ref="M17">IF(R17&gt;[1]BASE!$E$3, "BAJA", IF(P17+IF(X17&lt;=[1]BASE!$E$3,Y17,0)+IF(AC17&lt;=[1]BASE!$E$3,AD17,0)+IF(AH17&lt;=[1]BASE!$E$3,AI17,0)+IF(AM17&lt;=[1]BASE!$E$3,AN17,0)+IF(AR17&lt;=[1]BASE!$E$3,AS17,0)+IF(AW17&lt;=[1]BASE!$E$3,AX17,0)+IF(BB17&lt;=[1]BASE!$E$3,BC17,0)+IF(BG17&lt;=[1]BASE!$E$3,BH17,0)+IF(BL17&lt;=[1]BASE!$E$3,BM17,0)+IF(BQ17&lt;=[1]BASE!$E$3,BR17,0)&lt;=1999,"ALFA", IF(P17+IF(X17&lt;=[1]BASE!$E$3,Y17,0)+IF(AC17&lt;=[1]BASE!$E$3,AD17,0)+IF(AH17&lt;=[1]BASE!$E$3,AI17,0)+IF(AM17&lt;=[1]BASE!$E$3,AN17,0)+IF(AR17&lt;=[1]BASE!$E$3,AS17,0)+IF(AW17&lt;=[1]BASE!$E$3,AX17,0)+IF(BB17&lt;=[1]BASE!$E$3,BC17,0)+IF(BG17&lt;=[1]BASE!$E$3,BH17,0)+IF(BL17&lt;=[1]BASE!$E$3,BM17,0)+IF(BQ17&lt;=[1]BASE!$E$3,BR17,0)&lt;=3999,"BETA", IF(P17+IF(X17&lt;=[1]BASE!$E$3,Y17,0)+IF(AC17&lt;=[1]BASE!$E$3,AD17,0)+IF(AH17&lt;=[1]BASE!$E$3,AI17,0)+IF(AM17&lt;=[1]BASE!$E$3,AN17,0)+IF(AR17&lt;=[1]BASE!$E$3,AS17,0)+IF(AW17&lt;=[1]BASE!$E$3,AX17,0)+IF(BB17&lt;=[1]BASE!$E$3,BC17,0)+IF(BG17&lt;=[1]BASE!$E$3,BH17,0)+IF(BL17&lt;=[1]BASE!$E$3,BM17,0)+IF(BQ17&lt;=[1]BASE!$E$3,BR17,0)&lt;=5999,"GAMMA","DELTA"))))</f>
        <v>#VALUE!</v>
      </c>
      <c r="N17" s="105">
        <v>100</v>
      </c>
      <c r="O17" s="94" t="s">
        <v>66</v>
      </c>
      <c r="P17" s="106">
        <f t="array" ref="P17">IFERROR(IF(OR(O17="USDT",O17="USD",O17="USDC"),N17,N17 * IFERROR(VLOOKUP(R17,[1]BASE!$F$1:$Q$1000,MATCH(O17,[1]BASE!$F$1:$Q$1,0),FALSE),IFERROR(VLOOKUP(R17-1,[1]BASE!$F$1:$Q$1000,MATCH(O17,[1]BASE!$F$1:$Q$1,0),FALSE),VLOOKUP(R17-2,[1]BASE!$F$1:$Q$1000,MATCH(O17,[1]BASE!$F$1:$Q$1,0),FALSE)))),"")</f>
        <v>100</v>
      </c>
      <c r="Q17" s="107">
        <v>45162.625</v>
      </c>
      <c r="R17" s="107">
        <v>45163</v>
      </c>
      <c r="S17" s="131">
        <f>([1]BASE!$E$3-R17)/30</f>
        <v>12.833333333333334</v>
      </c>
      <c r="T17" s="132">
        <f t="array" ref="T17">IF(U17&lt;[1]BASE!$E$3,0,U17-R17)</f>
        <v>0</v>
      </c>
      <c r="U17" s="110">
        <f t="array" ref="U17">IF(WEEKDAY(R17, 2) = 5, R17 + 7, R17 + (5 - WEEKDAY(R17, 2) + IF(WEEKDAY(R17, 2) &gt; 5, 7, 0)))</f>
        <v>45170</v>
      </c>
      <c r="V17" s="111">
        <v>900</v>
      </c>
      <c r="W17" s="94" t="s">
        <v>66</v>
      </c>
      <c r="X17" s="113">
        <v>45166</v>
      </c>
      <c r="Y17" s="114">
        <f t="array" ref="Y17">IFERROR(IF(OR(W17="USDT",W17="USD",W17="USDC"),V17,V17 * IFERROR(VLOOKUP(X17,[1]BASE!$F$1:$Q$1000,MATCH(W17,[1]BASE!$F$1:$Q$1,0),FALSE),IFERROR(VLOOKUP(X17-1,[1]BASE!$F$1:$Q$1000,MATCH(W17,[1]BASE!$F$1:$Q$1,0),FALSE),VLOOKUP(X17-2,[1]BASE!$F$1:$Q$1000,MATCH(W17,[1]BASE!$F$1:$Q$1,0),FALSE)))),"")</f>
        <v>900</v>
      </c>
      <c r="Z17" s="133">
        <f t="array" ref="Z17">IFERROR(IF(X17="","",IF([1]BASE!$E$3-X17&gt;7,0,IF([1]BASE!$E$3-X17&lt;0,"",[1]BASE!$E$3-X17))),"")</f>
        <v>0</v>
      </c>
      <c r="AA17" s="111">
        <v>400</v>
      </c>
      <c r="AB17" s="112" t="s">
        <v>60</v>
      </c>
      <c r="AC17" s="113">
        <v>45176</v>
      </c>
      <c r="AD17" s="114">
        <f t="array" ref="AD17">IFERROR(IF(OR(AB17="USDT",AB17="USD",AB17="USDC"),AA17,AA17 * IFERROR(VLOOKUP(AC17,[1]BASE!$F$1:$Q$1000,MATCH(AB17,[1]BASE!$F$1:$Q$1,0),FALSE),IFERROR(VLOOKUP(AC17-1,[1]BASE!$F$1:$Q$1000,MATCH(AB17,[1]BASE!$F$1:$Q$1,0),FALSE),VLOOKUP(AC17-2,[1]BASE!$F$1:$Q$1000,MATCH(AB17,[1]BASE!$F$1:$Q$1,0),FALSE)))),"")</f>
        <v>429.04</v>
      </c>
      <c r="AE17" s="133">
        <f t="array" ref="AE17">IFERROR(IF(AC17="","",IF([1]BASE!$E$3-AC17&gt;7,0,IF([1]BASE!$E$3-AC17&lt;0,"",[1]BASE!$E$3-AC17))),"")</f>
        <v>0</v>
      </c>
      <c r="AF17" s="111">
        <v>599.62</v>
      </c>
      <c r="AG17" s="94" t="s">
        <v>66</v>
      </c>
      <c r="AH17" s="113">
        <v>45211</v>
      </c>
      <c r="AI17" s="114">
        <f t="array" ref="AI17">IFERROR(IF(OR(AG17="USDT",AG17="USD",AG17="USDC"),AF17,AF17 * IFERROR(VLOOKUP(AH17,[1]BASE!$F$1:$Q$1000,MATCH(AG17,[1]BASE!$F$1:$Q$1,0),FALSE),IFERROR(VLOOKUP(AH17-1,[1]BASE!$F$1:$Q$1000,MATCH(AG17,[1]BASE!$F$1:$Q$1,0),FALSE),VLOOKUP(AH17-2,[1]BASE!$F$1:$Q$1000,MATCH(AG17,[1]BASE!$F$1:$Q$1,0),FALSE)))),"")</f>
        <v>599.62</v>
      </c>
      <c r="AJ17" s="133">
        <f t="array" ref="AJ17">IFERROR(IF(AH17="","",IF([1]BASE!$E$3-AH17&gt;7,0,IF([1]BASE!$E$3-AH17&lt;0,"",[1]BASE!$E$3-AH17))),"")</f>
        <v>0</v>
      </c>
      <c r="AK17" s="111">
        <v>745.79</v>
      </c>
      <c r="AL17" s="94" t="s">
        <v>66</v>
      </c>
      <c r="AM17" s="113">
        <v>45215</v>
      </c>
      <c r="AN17" s="114">
        <f t="array" ref="AN17">IFERROR(IF(OR(AL17="USDT",AL17="USD",AL17="USDC"),AK17,AK17 * IFERROR(VLOOKUP(AM17,[1]BASE!$F$1:$Q$1000,MATCH(AL17,[1]BASE!$F$1:$Q$1,0),FALSE),IFERROR(VLOOKUP(AM17-1,[1]BASE!$F$1:$Q$1000,MATCH(AL17,[1]BASE!$F$1:$Q$1,0),FALSE),VLOOKUP(AM17-2,[1]BASE!$F$1:$Q$1000,MATCH(AL17,[1]BASE!$F$1:$Q$1,0),FALSE)))),"")</f>
        <v>745.79</v>
      </c>
      <c r="AO17" s="133">
        <f t="array" ref="AO17">IFERROR(IF(AM17="","",IF([1]BASE!$E$3-AM17&gt;7,0,IF([1]BASE!$E$3-AM17&lt;0,"",[1]BASE!$E$3-AM17))),"")</f>
        <v>0</v>
      </c>
      <c r="AP17" s="111">
        <v>1584.62</v>
      </c>
      <c r="AQ17" s="112" t="s">
        <v>66</v>
      </c>
      <c r="AR17" s="113">
        <v>45261</v>
      </c>
      <c r="AS17" s="114">
        <f t="array" ref="AS17">IFERROR(IF(OR(AQ17="USDT",AQ17="USD",AQ17="USDC"),AP17,AP17 * IFERROR(VLOOKUP(AR17,[1]BASE!$F$1:$Q$1000,MATCH(AQ17,[1]BASE!$F$1:$Q$1,0),FALSE),IFERROR(VLOOKUP(AR17-1,[1]BASE!$F$1:$Q$1000,MATCH(AQ17,[1]BASE!$F$1:$Q$1,0),FALSE),VLOOKUP(AR17-2,[1]BASE!$F$1:$Q$1000,MATCH(AQ17,[1]BASE!$F$1:$Q$1,0),FALSE)))),"")</f>
        <v>1584.62</v>
      </c>
      <c r="AT17" s="133">
        <f t="array" ref="AT17">IFERROR(IF(AR17="","",IF([1]BASE!$E$3-AR17&gt;7,0,IF([1]BASE!$E$3-AR17&lt;0,"",[1]BASE!$E$3-AR17))),"")</f>
        <v>0</v>
      </c>
      <c r="AU17" s="111">
        <v>2000</v>
      </c>
      <c r="AV17" s="117" t="s">
        <v>66</v>
      </c>
      <c r="AW17" s="118">
        <v>45270</v>
      </c>
      <c r="AX17" s="114">
        <f t="array" ref="AX17">IFERROR(IF(OR(AV17="USDT",AV17="USD",AV17="USDC"),AU17,AU17 * IFERROR(VLOOKUP(AW17,[1]BASE!$F$1:$Q$1000,MATCH(AV17,[1]BASE!$F$1:$Q$1,0),FALSE),IFERROR(VLOOKUP(AW17-1,[1]BASE!$F$1:$Q$1000,MATCH(AV17,[1]BASE!$F$1:$Q$1,0),FALSE),VLOOKUP(AW17-2,[1]BASE!$F$1:$Q$1000,MATCH(AV17,[1]BASE!$F$1:$Q$1,0),FALSE)))),"")</f>
        <v>2000</v>
      </c>
      <c r="AY17" s="133">
        <f t="array" ref="AY17">IFERROR(IF(AW17="","",IF([1]BASE!$E$3-AW17&gt;7,0,IF([1]BASE!$E$3-AW17&lt;0,"",[1]BASE!$E$3-AW17))),"")</f>
        <v>0</v>
      </c>
      <c r="AZ17" s="116"/>
      <c r="BA17" s="117"/>
      <c r="BB17" s="118"/>
      <c r="BC17" s="134" t="str">
        <f t="array" ref="BC17">IFERROR(IF(OR(BA17="USDT",BA17="USD",BA17="USDC"),AZ17,AZ17 * IFERROR(VLOOKUP(BB17,[1]BASE!$F$1:$Q$1000,MATCH(BA17,[1]BASE!$F$1:$Q$1,0),FALSE),IFERROR(VLOOKUP(BB17-1,[1]BASE!$F$1:$Q$1000,MATCH(BA17,[1]BASE!$F$1:$Q$1,0),FALSE),VLOOKUP(BB17-2,[1]BASE!$F$1:$Q$1000,MATCH(BA17,[1]BASE!$F$1:$Q$1,0),FALSE)))),"")</f>
        <v/>
      </c>
      <c r="BD17" s="133" t="str">
        <f t="array" ref="BD17">IFERROR(IF(BB17="","",IF([1]BASE!$E$3-BB17&gt;7,0,IF([1]BASE!$E$3-BB17&lt;0,"",[1]BASE!$E$3-BB17))),"")</f>
        <v/>
      </c>
    </row>
    <row r="18" spans="1:56" x14ac:dyDescent="0.3">
      <c r="A18" s="51" t="s">
        <v>85</v>
      </c>
      <c r="B18" s="38" t="s">
        <v>143</v>
      </c>
      <c r="C18" s="38" t="s">
        <v>75</v>
      </c>
      <c r="D18" s="57">
        <v>9406273220</v>
      </c>
      <c r="E18" s="38" t="s">
        <v>144</v>
      </c>
      <c r="F18" s="58" t="s">
        <v>145</v>
      </c>
      <c r="G18" s="97" t="s">
        <v>146</v>
      </c>
      <c r="H18" s="58" t="s">
        <v>146</v>
      </c>
      <c r="I18" s="58" t="s">
        <v>89</v>
      </c>
      <c r="J18" s="17" t="s">
        <v>147</v>
      </c>
      <c r="K18" s="123">
        <v>3</v>
      </c>
      <c r="L18" s="124">
        <f t="shared" si="0"/>
        <v>3</v>
      </c>
      <c r="M18" s="72" t="str">
        <f t="array" ref="M18">IF(R18&gt;[1]BASE!$E$3, "BAJA", IF(P18+IF(X18&lt;=[1]BASE!$E$3,Y18,0)+IF(AC18&lt;=[1]BASE!$E$3,AD18,0)+IF(AH18&lt;=[1]BASE!$E$3,AI18,0)+IF(AM18&lt;=[1]BASE!$E$3,AN18,0)+IF(AR18&lt;=[1]BASE!$E$3,AS18,0)+IF(AW18&lt;=[1]BASE!$E$3,AX18,0)+IF(BB18&lt;=[1]BASE!$E$3,BC18,0)+IF(BG18&lt;=[1]BASE!$E$3,BH18,0)+IF(BL18&lt;=[1]BASE!$E$3,BM18,0)+IF(BQ18&lt;=[1]BASE!$E$3,BR18,0)&lt;=1999,"ALFA", IF(P18+IF(X18&lt;=[1]BASE!$E$3,Y18,0)+IF(AC18&lt;=[1]BASE!$E$3,AD18,0)+IF(AH18&lt;=[1]BASE!$E$3,AI18,0)+IF(AM18&lt;=[1]BASE!$E$3,AN18,0)+IF(AR18&lt;=[1]BASE!$E$3,AS18,0)+IF(AW18&lt;=[1]BASE!$E$3,AX18,0)+IF(BB18&lt;=[1]BASE!$E$3,BC18,0)+IF(BG18&lt;=[1]BASE!$E$3,BH18,0)+IF(BL18&lt;=[1]BASE!$E$3,BM18,0)+IF(BQ18&lt;=[1]BASE!$E$3,BR18,0)&lt;=3999,"BETA", IF(P18+IF(X18&lt;=[1]BASE!$E$3,Y18,0)+IF(AC18&lt;=[1]BASE!$E$3,AD18,0)+IF(AH18&lt;=[1]BASE!$E$3,AI18,0)+IF(AM18&lt;=[1]BASE!$E$3,AN18,0)+IF(AR18&lt;=[1]BASE!$E$3,AS18,0)+IF(AW18&lt;=[1]BASE!$E$3,AX18,0)+IF(BB18&lt;=[1]BASE!$E$3,BC18,0)+IF(BG18&lt;=[1]BASE!$E$3,BH18,0)+IF(BL18&lt;=[1]BASE!$E$3,BM18,0)+IF(BQ18&lt;=[1]BASE!$E$3,BR18,0)&lt;=5999,"GAMMA","DELTA"))))</f>
        <v>ALFA</v>
      </c>
      <c r="N18" s="125">
        <v>100</v>
      </c>
      <c r="O18" s="14" t="s">
        <v>60</v>
      </c>
      <c r="P18" s="90">
        <f t="array" ref="P18">IFERROR(IF(OR(O18="USDT",O18="USD",O18="USDC"),N18,N18 * IFERROR(VLOOKUP(R18,[1]BASE!$F$1:$Q$1000,MATCH(O18,[1]BASE!$F$1:$Q$1,0),FALSE),IFERROR(VLOOKUP(R18-1,[1]BASE!$F$1:$Q$1000,MATCH(O18,[1]BASE!$F$1:$Q$1,0),FALSE),VLOOKUP(R18-2,[1]BASE!$F$1:$Q$1000,MATCH(O18,[1]BASE!$F$1:$Q$1,0),FALSE)))),"")</f>
        <v>108.13999999999999</v>
      </c>
      <c r="Q18" s="28">
        <v>45166.625</v>
      </c>
      <c r="R18" s="28">
        <v>45167</v>
      </c>
      <c r="S18" s="54">
        <f>([1]BASE!$E$3-R18)/30</f>
        <v>12.7</v>
      </c>
      <c r="T18" s="55">
        <f t="array" ref="T18">IF(U18&lt;[1]BASE!$E$3,0,U18-R18)</f>
        <v>0</v>
      </c>
      <c r="U18" s="56">
        <f t="array" ref="U18">IF(WEEKDAY(R18, 2) = 5, R18 + 7, R18 + (5 - WEEKDAY(R18, 2) + IF(WEEKDAY(R18, 2) &gt; 5, 7, 0)))</f>
        <v>45170</v>
      </c>
      <c r="V18" s="27">
        <v>-80</v>
      </c>
      <c r="W18" s="14" t="s">
        <v>66</v>
      </c>
      <c r="X18" s="47">
        <v>45301</v>
      </c>
      <c r="Y18" s="91">
        <f t="array" ref="Y18">IFERROR(IF(OR(W18="USDT",W18="USD",W18="USDC"),V18,V18 * IFERROR(VLOOKUP(X18,[1]BASE!$F$1:$Q$1000,MATCH(W18,[1]BASE!$F$1:$Q$1,0),FALSE),IFERROR(VLOOKUP(X18-1,[1]BASE!$F$1:$Q$1000,MATCH(W18,[1]BASE!$F$1:$Q$1,0),FALSE),VLOOKUP(X18-2,[1]BASE!$F$1:$Q$1000,MATCH(W18,[1]BASE!$F$1:$Q$1,0),FALSE)))),"")</f>
        <v>-80</v>
      </c>
      <c r="Z18" s="30">
        <f t="array" ref="Z18">IFERROR(IF(X18="","",IF([1]BASE!$E$3-X18&gt;7,0,IF([1]BASE!$E$3-X18&lt;0,"",[1]BASE!$E$3-X18))),"")</f>
        <v>0</v>
      </c>
      <c r="AA18" s="46">
        <v>28.98</v>
      </c>
      <c r="AB18" s="31" t="s">
        <v>66</v>
      </c>
      <c r="AC18" s="47">
        <v>45363</v>
      </c>
      <c r="AD18" s="91">
        <f t="array" ref="AD18">IFERROR(IF(OR(AB18="USDT",AB18="USD",AB18="USDC"),AA18,AA18 * IFERROR(VLOOKUP(AC18,[1]BASE!$F$1:$Q$1000,MATCH(AB18,[1]BASE!$F$1:$Q$1,0),FALSE),IFERROR(VLOOKUP(AC18-1,[1]BASE!$F$1:$Q$1000,MATCH(AB18,[1]BASE!$F$1:$Q$1,0),FALSE),VLOOKUP(AC18-2,[1]BASE!$F$1:$Q$1000,MATCH(AB18,[1]BASE!$F$1:$Q$1,0),FALSE)))),"")</f>
        <v>28.98</v>
      </c>
      <c r="AE18" s="30">
        <f t="array" ref="AE18">IFERROR(IF(AC18="","",IF([1]BASE!$E$3-AC18&gt;7,0,IF([1]BASE!$E$3-AC18&lt;0,"",[1]BASE!$E$3-AC18))),"")</f>
        <v>0</v>
      </c>
      <c r="AF18" s="46">
        <v>63.78</v>
      </c>
      <c r="AG18" s="14" t="s">
        <v>66</v>
      </c>
      <c r="AH18" s="47">
        <v>45373</v>
      </c>
      <c r="AI18" s="91">
        <f t="array" ref="AI18">IFERROR(IF(OR(AG18="USDT",AG18="USD",AG18="USDC"),AF18,AF18 * IFERROR(VLOOKUP(AH18,[1]BASE!$F$1:$Q$1000,MATCH(AG18,[1]BASE!$F$1:$Q$1,0),FALSE),IFERROR(VLOOKUP(AH18-1,[1]BASE!$F$1:$Q$1000,MATCH(AG18,[1]BASE!$F$1:$Q$1,0),FALSE),VLOOKUP(AH18-2,[1]BASE!$F$1:$Q$1000,MATCH(AG18,[1]BASE!$F$1:$Q$1,0),FALSE)))),"")</f>
        <v>63.78</v>
      </c>
      <c r="AJ18" s="30">
        <f t="array" ref="AJ18">IFERROR(IF(AH18="","",IF([1]BASE!$E$3-AH18&gt;7,0,IF([1]BASE!$E$3-AH18&lt;0,"",[1]BASE!$E$3-AH18))),"")</f>
        <v>0</v>
      </c>
      <c r="AK18" s="135">
        <v>74.959999999999994</v>
      </c>
      <c r="AL18" s="14" t="s">
        <v>66</v>
      </c>
      <c r="AM18" s="47">
        <v>45379</v>
      </c>
      <c r="AN18" s="91">
        <f t="array" ref="AN18">IFERROR(IF(OR(AL18="USDT",AL18="USD",AL18="USDC"),AK18,AK18 * IFERROR(VLOOKUP(AM18,[1]BASE!$F$1:$Q$1000,MATCH(AL18,[1]BASE!$F$1:$Q$1,0),FALSE),IFERROR(VLOOKUP(AM18-1,[1]BASE!$F$1:$Q$1000,MATCH(AL18,[1]BASE!$F$1:$Q$1,0),FALSE),VLOOKUP(AM18-2,[1]BASE!$F$1:$Q$1000,MATCH(AL18,[1]BASE!$F$1:$Q$1,0),FALSE)))),"")</f>
        <v>74.959999999999994</v>
      </c>
      <c r="AO18" s="30">
        <f t="array" ref="AO18">IFERROR(IF(AM18="","",IF([1]BASE!$E$3-AM18&gt;7,0,IF([1]BASE!$E$3-AM18&lt;0,"",[1]BASE!$E$3-AM18))),"")</f>
        <v>0</v>
      </c>
      <c r="AP18" s="46">
        <v>53.29</v>
      </c>
      <c r="AQ18" s="31" t="s">
        <v>66</v>
      </c>
      <c r="AR18" s="47">
        <v>45388</v>
      </c>
      <c r="AS18" s="91">
        <f t="array" ref="AS18">IFERROR(IF(OR(AQ18="USDT",AQ18="USD",AQ18="USDC"),AP18,AP18 * IFERROR(VLOOKUP(AR18,[1]BASE!$F$1:$Q$1000,MATCH(AQ18,[1]BASE!$F$1:$Q$1,0),FALSE),IFERROR(VLOOKUP(AR18-1,[1]BASE!$F$1:$Q$1000,MATCH(AQ18,[1]BASE!$F$1:$Q$1,0),FALSE),VLOOKUP(AR18-2,[1]BASE!$F$1:$Q$1000,MATCH(AQ18,[1]BASE!$F$1:$Q$1,0),FALSE)))),"")</f>
        <v>53.29</v>
      </c>
      <c r="AT18" s="30">
        <f t="array" ref="AT18">IFERROR(IF(AR18="","",IF([1]BASE!$E$3-AR18&gt;7,0,IF([1]BASE!$E$3-AR18&lt;0,"",[1]BASE!$E$3-AR18))),"")</f>
        <v>0</v>
      </c>
      <c r="AU18" s="46">
        <v>511</v>
      </c>
      <c r="AV18" s="52" t="s">
        <v>66</v>
      </c>
      <c r="AW18" s="34">
        <v>45392</v>
      </c>
      <c r="AX18" s="91">
        <f t="array" ref="AX18">IFERROR(IF(OR(AV18="USDT",AV18="USD",AV18="USDC"),AU18,AU18 * IFERROR(VLOOKUP(AW18,[1]BASE!$F$1:$Q$1000,MATCH(AV18,[1]BASE!$F$1:$Q$1,0),FALSE),IFERROR(VLOOKUP(AW18-1,[1]BASE!$F$1:$Q$1000,MATCH(AV18,[1]BASE!$F$1:$Q$1,0),FALSE),VLOOKUP(AW18-2,[1]BASE!$F$1:$Q$1000,MATCH(AV18,[1]BASE!$F$1:$Q$1,0),FALSE)))),"")</f>
        <v>511</v>
      </c>
      <c r="AY18" s="30">
        <f t="array" ref="AY18">IFERROR(IF(AW18="","",IF([1]BASE!$E$3-AW18&gt;7,0,IF([1]BASE!$E$3-AW18&lt;0,"",[1]BASE!$E$3-AW18))),"")</f>
        <v>0</v>
      </c>
      <c r="AZ18" s="46">
        <v>50</v>
      </c>
      <c r="BA18" s="52" t="s">
        <v>66</v>
      </c>
      <c r="BB18" s="34">
        <v>45394</v>
      </c>
      <c r="BC18" s="79">
        <f t="array" ref="BC18">IFERROR(IF(OR(BA18="USDT",BA18="USD",BA18="USDC"),AZ18,AZ18 * IFERROR(VLOOKUP(BB18,[1]BASE!$F$1:$Q$1000,MATCH(BA18,[1]BASE!$F$1:$Q$1,0),FALSE),IFERROR(VLOOKUP(BB18-1,[1]BASE!$F$1:$Q$1000,MATCH(BA18,[1]BASE!$F$1:$Q$1,0),FALSE),VLOOKUP(BB18-2,[1]BASE!$F$1:$Q$1000,MATCH(BA18,[1]BASE!$F$1:$Q$1,0),FALSE)))),"")</f>
        <v>50</v>
      </c>
      <c r="BD18" s="136"/>
    </row>
    <row r="19" spans="1:56" x14ac:dyDescent="0.3">
      <c r="A19" s="51" t="s">
        <v>85</v>
      </c>
      <c r="B19" s="14" t="s">
        <v>148</v>
      </c>
      <c r="C19" s="14" t="s">
        <v>149</v>
      </c>
      <c r="D19" s="52">
        <v>55231399</v>
      </c>
      <c r="E19" s="14" t="s">
        <v>150</v>
      </c>
      <c r="F19" s="53" t="s">
        <v>151</v>
      </c>
      <c r="G19" s="53" t="s">
        <v>152</v>
      </c>
      <c r="H19" s="53" t="s">
        <v>152</v>
      </c>
      <c r="I19" s="53" t="s">
        <v>135</v>
      </c>
      <c r="J19" s="41" t="s">
        <v>153</v>
      </c>
      <c r="K19" s="137">
        <v>4</v>
      </c>
      <c r="L19" s="138">
        <f t="shared" si="0"/>
        <v>4</v>
      </c>
      <c r="M19" s="72" t="e">
        <f t="array" ref="M19">IF(R19&gt;[1]BASE!$E$3, "BAJA", IF(P19+IF(X19&lt;=[1]BASE!$E$3,Y19,0)+IF(AC19&lt;=[1]BASE!$E$3,AD19,0)+IF(AH19&lt;=[1]BASE!$E$3,AI19,0)+IF(AM19&lt;=[1]BASE!$E$3,AN19,0)+IF(AR19&lt;=[1]BASE!$E$3,AS19,0)+IF(AW19&lt;=[1]BASE!$E$3,AX19,0)+IF(BB19&lt;=[1]BASE!$E$3,BC19,0)+IF(BG19&lt;=[1]BASE!$E$3,BH19,0)+IF(BL19&lt;=[1]BASE!$E$3,BM19,0)+IF(BQ19&lt;=[1]BASE!$E$3,BR19,0)&lt;=1999,"ALFA", IF(P19+IF(X19&lt;=[1]BASE!$E$3,Y19,0)+IF(AC19&lt;=[1]BASE!$E$3,AD19,0)+IF(AH19&lt;=[1]BASE!$E$3,AI19,0)+IF(AM19&lt;=[1]BASE!$E$3,AN19,0)+IF(AR19&lt;=[1]BASE!$E$3,AS19,0)+IF(AW19&lt;=[1]BASE!$E$3,AX19,0)+IF(BB19&lt;=[1]BASE!$E$3,BC19,0)+IF(BG19&lt;=[1]BASE!$E$3,BH19,0)+IF(BL19&lt;=[1]BASE!$E$3,BM19,0)+IF(BQ19&lt;=[1]BASE!$E$3,BR19,0)&lt;=3999,"BETA", IF(P19+IF(X19&lt;=[1]BASE!$E$3,Y19,0)+IF(AC19&lt;=[1]BASE!$E$3,AD19,0)+IF(AH19&lt;=[1]BASE!$E$3,AI19,0)+IF(AM19&lt;=[1]BASE!$E$3,AN19,0)+IF(AR19&lt;=[1]BASE!$E$3,AS19,0)+IF(AW19&lt;=[1]BASE!$E$3,AX19,0)+IF(BB19&lt;=[1]BASE!$E$3,BC19,0)+IF(BG19&lt;=[1]BASE!$E$3,BH19,0)+IF(BL19&lt;=[1]BASE!$E$3,BM19,0)+IF(BQ19&lt;=[1]BASE!$E$3,BR19,0)&lt;=5999,"GAMMA","DELTA"))))</f>
        <v>#VALUE!</v>
      </c>
      <c r="N19" s="125">
        <v>100</v>
      </c>
      <c r="O19" s="14" t="s">
        <v>66</v>
      </c>
      <c r="P19" s="62">
        <f t="array" ref="P19">IFERROR(IF(OR(O19="USDT",O19="USD",O19="USDC"),N19,N19 * IFERROR(VLOOKUP(R19,[1]BASE!$F$1:$Q$1000,MATCH(O19,[1]BASE!$F$1:$Q$1,0),FALSE),IFERROR(VLOOKUP(R19-1,[1]BASE!$F$1:$Q$1000,MATCH(O19,[1]BASE!$F$1:$Q$1,0),FALSE),VLOOKUP(R19-2,[1]BASE!$F$1:$Q$1000,MATCH(O19,[1]BASE!$F$1:$Q$1,0),FALSE)))),"")</f>
        <v>100</v>
      </c>
      <c r="Q19" s="28">
        <v>45163.625</v>
      </c>
      <c r="R19" s="28">
        <v>45164</v>
      </c>
      <c r="S19" s="63">
        <f>([1]BASE!$E$3-R19)/30</f>
        <v>12.8</v>
      </c>
      <c r="T19" s="64">
        <f t="array" ref="T19">IF(U19&lt;[1]BASE!$E$3,0,U19-R19)</f>
        <v>0</v>
      </c>
      <c r="U19" s="56">
        <f t="array" ref="U19">IF(WEEKDAY(R19, 2) = 5, R19 + 7, R19 + (5 - WEEKDAY(R19, 2) + IF(WEEKDAY(R19, 2) &gt; 5, 7, 0)))</f>
        <v>45170</v>
      </c>
      <c r="V19" s="135">
        <v>500</v>
      </c>
      <c r="W19" s="14" t="s">
        <v>66</v>
      </c>
      <c r="X19" s="47">
        <v>45568</v>
      </c>
      <c r="Y19" s="139">
        <f t="array" ref="Y19">IFERROR(IF(OR(W19="USDT",W19="USD",W19="USDC"),V19,V19 * IFERROR(VLOOKUP(X19,[1]BASE!$F$1:$Q$1000,MATCH(W19,[1]BASE!$F$1:$Q$1,0),FALSE),IFERROR(VLOOKUP(X19-1,[1]BASE!$F$1:$Q$1000,MATCH(W19,[1]BASE!$F$1:$Q$1,0),FALSE),VLOOKUP(X19-2,[1]BASE!$F$1:$Q$1000,MATCH(W19,[1]BASE!$F$1:$Q$1,0),FALSE)))),"")</f>
        <v>500</v>
      </c>
      <c r="Z19" s="49" t="str">
        <f t="array" ref="Z19">IFERROR(IF(X19="","",IF([1]BASE!$E$3-X19&gt;7,0,IF([1]BASE!$E$3-X19&lt;0,"",[1]BASE!$E$3-X19))),"")</f>
        <v/>
      </c>
      <c r="AA19" s="80">
        <v>-500</v>
      </c>
      <c r="AB19" s="31" t="s">
        <v>66</v>
      </c>
      <c r="AC19" s="47">
        <v>45230</v>
      </c>
      <c r="AD19" s="91">
        <f t="array" ref="AD19">IFERROR(IF(OR(AB19="USDT",AB19="USD",AB19="USDC"),AA19,AA19 * IFERROR(VLOOKUP(AC19,[1]BASE!$F$1:$Q$1000,MATCH(AB19,[1]BASE!$F$1:$Q$1,0),FALSE),IFERROR(VLOOKUP(AC19-1,[1]BASE!$F$1:$Q$1000,MATCH(AB19,[1]BASE!$F$1:$Q$1,0),FALSE),VLOOKUP(AC19-2,[1]BASE!$F$1:$Q$1000,MATCH(AB19,[1]BASE!$F$1:$Q$1,0),FALSE)))),"")</f>
        <v>-500</v>
      </c>
      <c r="AE19" s="49">
        <f t="array" ref="AE19">IFERROR(IF(AC19="","",IF([1]BASE!$E$3-AC19&gt;7,0,IF([1]BASE!$E$3-AC19&lt;0,"",[1]BASE!$E$3-AC19))),"")</f>
        <v>0</v>
      </c>
      <c r="AF19" s="135">
        <v>1000</v>
      </c>
      <c r="AG19" s="14" t="s">
        <v>66</v>
      </c>
      <c r="AH19" s="47">
        <v>45231</v>
      </c>
      <c r="AI19" s="50">
        <f t="array" ref="AI19">IFERROR(IF(OR(AG19="USDT",AG19="USD",AG19="USDC"),AF19,AF19 * IFERROR(VLOOKUP(AH19,[1]BASE!$F$1:$Q$1000,MATCH(AG19,[1]BASE!$F$1:$Q$1,0),FALSE),IFERROR(VLOOKUP(AH19-1,[1]BASE!$F$1:$Q$1000,MATCH(AG19,[1]BASE!$F$1:$Q$1,0),FALSE),VLOOKUP(AH19-2,[1]BASE!$F$1:$Q$1000,MATCH(AG19,[1]BASE!$F$1:$Q$1,0),FALSE)))),"")</f>
        <v>1000</v>
      </c>
      <c r="AJ19" s="49">
        <f t="array" ref="AJ19">IFERROR(IF(AH19="","",IF([1]BASE!$E$3-AH19&gt;7,0,IF([1]BASE!$E$3-AH19&lt;0,"",[1]BASE!$E$3-AH19))),"")</f>
        <v>0</v>
      </c>
      <c r="AK19" s="27"/>
      <c r="AL19" s="140"/>
      <c r="AM19" s="28"/>
      <c r="AN19" s="50" t="str">
        <f t="array" ref="AN19">IFERROR(IF(OR(AL19="USDT",AL19="USD",AL19="USDC"),AK19,AK19 * IFERROR(VLOOKUP(AM19,[1]BASE!$F$1:$Q$1000,MATCH(AL19,[1]BASE!$F$1:$Q$1,0),FALSE),IFERROR(VLOOKUP(AM19-1,[1]BASE!$F$1:$Q$1000,MATCH(AL19,[1]BASE!$F$1:$Q$1,0),FALSE),VLOOKUP(AM19-2,[1]BASE!$F$1:$Q$1000,MATCH(AL19,[1]BASE!$F$1:$Q$1,0),FALSE)))),"")</f>
        <v/>
      </c>
      <c r="AO19" s="49" t="str">
        <f t="array" ref="AO19">IFERROR(IF(AM19="","",IF([1]BASE!$E$3-AM19&gt;7,0,IF([1]BASE!$E$3-AM19&lt;0,"",[1]BASE!$E$3-AM19))),"")</f>
        <v/>
      </c>
      <c r="AP19" s="27"/>
      <c r="AQ19" s="31"/>
      <c r="AR19" s="28"/>
      <c r="AS19" s="50" t="str">
        <f t="array" ref="AS19">IFERROR(IF(OR(AQ19="USDT",AQ19="USD",AQ19="USDC"),AP19,AP19 * IFERROR(VLOOKUP(AR19,[1]BASE!$F$1:$Q$1000,MATCH(AQ19,[1]BASE!$F$1:$Q$1,0),FALSE),IFERROR(VLOOKUP(AR19-1,[1]BASE!$F$1:$Q$1000,MATCH(AQ19,[1]BASE!$F$1:$Q$1,0),FALSE),VLOOKUP(AR19-2,[1]BASE!$F$1:$Q$1000,MATCH(AQ19,[1]BASE!$F$1:$Q$1,0),FALSE)))),"")</f>
        <v/>
      </c>
      <c r="AT19" s="49" t="str">
        <f t="array" ref="AT19">IFERROR(IF(AR19="","",IF([1]BASE!$E$3-AR19&gt;7,0,IF([1]BASE!$E$3-AR19&lt;0,"",[1]BASE!$E$3-AR19))),"")</f>
        <v/>
      </c>
      <c r="AU19" s="27"/>
      <c r="AV19" s="33"/>
      <c r="AW19" s="34"/>
      <c r="AX19" s="75" t="str">
        <f t="array" ref="AX19">IFERROR(IF(OR(AV19="USDT",AV19="USD",AV19="USDC"),AU19,AU19 * IFERROR(VLOOKUP(AW19,[1]BASE!$F$1:$Q$1000,MATCH(AV19,[1]BASE!$F$1:$Q$1,0),FALSE),IFERROR(VLOOKUP(AW19-1,[1]BASE!$F$1:$Q$1000,MATCH(AV19,[1]BASE!$F$1:$Q$1,0),FALSE),VLOOKUP(AW19-2,[1]BASE!$F$1:$Q$1000,MATCH(AV19,[1]BASE!$F$1:$Q$1,0),FALSE)))),"")</f>
        <v/>
      </c>
      <c r="AY19" s="49" t="str">
        <f t="array" ref="AY19">IFERROR(IF(AW19="","",IF([1]BASE!$E$3-AW19&gt;7,0,IF([1]BASE!$E$3-AW19&lt;0,"",[1]BASE!$E$3-AW19))),"")</f>
        <v/>
      </c>
      <c r="AZ19" s="27"/>
      <c r="BA19" s="33"/>
      <c r="BB19" s="34"/>
      <c r="BC19" s="50" t="str">
        <f t="array" ref="BC19">IFERROR(IF(OR(BA19="USDT",BA19="USD",BA19="USDC"),AZ19,AZ19 * IFERROR(VLOOKUP(BB19,[1]BASE!$F$1:$Q$1000,MATCH(BA19,[1]BASE!$F$1:$Q$1,0),FALSE),IFERROR(VLOOKUP(BB19-1,[1]BASE!$F$1:$Q$1000,MATCH(BA19,[1]BASE!$F$1:$Q$1,0),FALSE),VLOOKUP(BB19-2,[1]BASE!$F$1:$Q$1000,MATCH(BA19,[1]BASE!$F$1:$Q$1,0),FALSE)))),"")</f>
        <v/>
      </c>
      <c r="BD19" s="49" t="str">
        <f t="array" ref="BD19">IFERROR(IF(BB19="","",IF([1]BASE!$E$3-BB19&gt;7,0,IF([1]BASE!$E$3-BB19&lt;0,"",[1]BASE!$E$3-BB19))),"")</f>
        <v/>
      </c>
    </row>
    <row r="20" spans="1:56" x14ac:dyDescent="0.3">
      <c r="A20" s="51" t="s">
        <v>85</v>
      </c>
      <c r="B20" s="14" t="s">
        <v>154</v>
      </c>
      <c r="C20" s="14" t="s">
        <v>75</v>
      </c>
      <c r="D20" s="52">
        <v>72282794</v>
      </c>
      <c r="E20" s="14" t="s">
        <v>155</v>
      </c>
      <c r="F20" s="53" t="s">
        <v>151</v>
      </c>
      <c r="G20" s="53" t="s">
        <v>156</v>
      </c>
      <c r="H20" s="53" t="s">
        <v>156</v>
      </c>
      <c r="I20" s="53" t="s">
        <v>152</v>
      </c>
      <c r="J20" s="17" t="s">
        <v>157</v>
      </c>
      <c r="K20" s="141">
        <v>5</v>
      </c>
      <c r="L20" s="142">
        <f t="shared" si="0"/>
        <v>5</v>
      </c>
      <c r="M20" s="20" t="e">
        <f t="array" ref="M20">IF(R20&gt;[1]BASE!$E$3, "BAJA", IF(P20+IF(X20&lt;=[1]BASE!$E$3,Y20,0)+IF(AC20&lt;=[1]BASE!$E$3,AD20,0)+IF(AH20&lt;=[1]BASE!$E$3,AI20,0)+IF(AM20&lt;=[1]BASE!$E$3,AN20,0)+IF(AR20&lt;=[1]BASE!$E$3,AS20,0)+IF(AW20&lt;=[1]BASE!$E$3,AX20,0)+IF(BB20&lt;=[1]BASE!$E$3,BC20,0)+IF(BG20&lt;=[1]BASE!$E$3,BH20,0)+IF(BL20&lt;=[1]BASE!$E$3,BM20,0)+IF(BQ20&lt;=[1]BASE!$E$3,BR20,0)&lt;=1999,"ALFA", IF(P20+IF(X20&lt;=[1]BASE!$E$3,Y20,0)+IF(AC20&lt;=[1]BASE!$E$3,AD20,0)+IF(AH20&lt;=[1]BASE!$E$3,AI20,0)+IF(AM20&lt;=[1]BASE!$E$3,AN20,0)+IF(AR20&lt;=[1]BASE!$E$3,AS20,0)+IF(AW20&lt;=[1]BASE!$E$3,AX20,0)+IF(BB20&lt;=[1]BASE!$E$3,BC20,0)+IF(BG20&lt;=[1]BASE!$E$3,BH20,0)+IF(BL20&lt;=[1]BASE!$E$3,BM20,0)+IF(BQ20&lt;=[1]BASE!$E$3,BR20,0)&lt;=3999,"BETA", IF(P20+IF(X20&lt;=[1]BASE!$E$3,Y20,0)+IF(AC20&lt;=[1]BASE!$E$3,AD20,0)+IF(AH20&lt;=[1]BASE!$E$3,AI20,0)+IF(AM20&lt;=[1]BASE!$E$3,AN20,0)+IF(AR20&lt;=[1]BASE!$E$3,AS20,0)+IF(AW20&lt;=[1]BASE!$E$3,AX20,0)+IF(BB20&lt;=[1]BASE!$E$3,BC20,0)+IF(BG20&lt;=[1]BASE!$E$3,BH20,0)+IF(BL20&lt;=[1]BASE!$E$3,BM20,0)+IF(BQ20&lt;=[1]BASE!$E$3,BR20,0)&lt;=5999,"GAMMA","DELTA"))))</f>
        <v>#VALUE!</v>
      </c>
      <c r="N20" s="125">
        <v>100</v>
      </c>
      <c r="O20" s="14" t="s">
        <v>66</v>
      </c>
      <c r="P20" s="22">
        <f t="array" ref="P20">IFERROR(IF(OR(O20="USDT",O20="USD",O20="USDC"),N20,N20 * IFERROR(VLOOKUP(R20,[1]BASE!$F$1:$Q$1000,MATCH(O20,[1]BASE!$F$1:$Q$1,0),FALSE),IFERROR(VLOOKUP(R20-1,[1]BASE!$F$1:$Q$1000,MATCH(O20,[1]BASE!$F$1:$Q$1,0),FALSE),VLOOKUP(R20-2,[1]BASE!$F$1:$Q$1000,MATCH(O20,[1]BASE!$F$1:$Q$1,0),FALSE)))),"")</f>
        <v>100</v>
      </c>
      <c r="Q20" s="28">
        <v>45163.625</v>
      </c>
      <c r="R20" s="28">
        <v>45164</v>
      </c>
      <c r="S20" s="54">
        <f>([1]BASE!$E$3-R20)/30</f>
        <v>12.8</v>
      </c>
      <c r="T20" s="55">
        <f t="array" ref="T20">IF(U20&lt;[1]BASE!$E$3,0,U20-R20)</f>
        <v>0</v>
      </c>
      <c r="U20" s="56">
        <f t="array" ref="U20">IF(WEEKDAY(R20, 2) = 5, R20 + 7, R20 + (5 - WEEKDAY(R20, 2) + IF(WEEKDAY(R20, 2) &gt; 5, 7, 0)))</f>
        <v>45170</v>
      </c>
      <c r="V20" s="85">
        <v>900</v>
      </c>
      <c r="W20" s="14" t="s">
        <v>66</v>
      </c>
      <c r="X20" s="47">
        <v>45171</v>
      </c>
      <c r="Y20" s="29">
        <f t="array" ref="Y20">IFERROR(IF(OR(W20="USDT",W20="USD",W20="USDC"),V20,V20 * IFERROR(VLOOKUP(X20,[1]BASE!$F$1:$Q$1000,MATCH(W20,[1]BASE!$F$1:$Q$1,0),FALSE),IFERROR(VLOOKUP(X20-1,[1]BASE!$F$1:$Q$1000,MATCH(W20,[1]BASE!$F$1:$Q$1,0),FALSE),VLOOKUP(X20-2,[1]BASE!$F$1:$Q$1000,MATCH(W20,[1]BASE!$F$1:$Q$1,0),FALSE)))),"")</f>
        <v>900</v>
      </c>
      <c r="Z20" s="30">
        <f t="array" ref="Z20">IFERROR(IF(X20="","",IF([1]BASE!$E$3-X20&gt;7,0,IF([1]BASE!$E$3-X20&lt;0,"",[1]BASE!$E$3-X20))),"")</f>
        <v>0</v>
      </c>
      <c r="AA20" s="135">
        <v>2000</v>
      </c>
      <c r="AB20" s="31" t="s">
        <v>66</v>
      </c>
      <c r="AC20" s="47">
        <v>45202</v>
      </c>
      <c r="AD20" s="29">
        <f t="array" ref="AD20">IFERROR(IF(OR(AB20="USDT",AB20="USD",AB20="USDC"),AA20,AA20 * IFERROR(VLOOKUP(AC20,[1]BASE!$F$1:$Q$1000,MATCH(AB20,[1]BASE!$F$1:$Q$1,0),FALSE),IFERROR(VLOOKUP(AC20-1,[1]BASE!$F$1:$Q$1000,MATCH(AB20,[1]BASE!$F$1:$Q$1,0),FALSE),VLOOKUP(AC20-2,[1]BASE!$F$1:$Q$1000,MATCH(AB20,[1]BASE!$F$1:$Q$1,0),FALSE)))),"")</f>
        <v>2000</v>
      </c>
      <c r="AE20" s="30">
        <f t="array" ref="AE20">IFERROR(IF(AC20="","",IF([1]BASE!$E$3-AC20&gt;7,0,IF([1]BASE!$E$3-AC20&lt;0,"",[1]BASE!$E$3-AC20))),"")</f>
        <v>0</v>
      </c>
      <c r="AF20" s="135">
        <v>3000</v>
      </c>
      <c r="AG20" s="14" t="s">
        <v>66</v>
      </c>
      <c r="AH20" s="47">
        <v>45275</v>
      </c>
      <c r="AI20" s="29">
        <f t="array" ref="AI20">IFERROR(IF(OR(AG20="USDT",AG20="USD",AG20="USDC"),AF20,AF20 * IFERROR(VLOOKUP(AH20,[1]BASE!$F$1:$Q$1000,MATCH(AG20,[1]BASE!$F$1:$Q$1,0),FALSE),IFERROR(VLOOKUP(AH20-1,[1]BASE!$F$1:$Q$1000,MATCH(AG20,[1]BASE!$F$1:$Q$1,0),FALSE),VLOOKUP(AH20-2,[1]BASE!$F$1:$Q$1000,MATCH(AG20,[1]BASE!$F$1:$Q$1,0),FALSE)))),"")</f>
        <v>3000</v>
      </c>
      <c r="AJ20" s="30">
        <f t="array" ref="AJ20">IFERROR(IF(AH20="","",IF([1]BASE!$E$3-AH20&gt;7,0,IF([1]BASE!$E$3-AH20&lt;0,"",[1]BASE!$E$3-AH20))),"")</f>
        <v>0</v>
      </c>
      <c r="AK20" s="135">
        <v>542.79999999999995</v>
      </c>
      <c r="AL20" s="14" t="s">
        <v>66</v>
      </c>
      <c r="AM20" s="47">
        <v>45281</v>
      </c>
      <c r="AN20" s="29">
        <f t="array" ref="AN20">IFERROR(IF(OR(AL20="USDT",AL20="USD",AL20="USDC"),AK20,AK20 * IFERROR(VLOOKUP(AM20,[1]BASE!$F$1:$Q$1000,MATCH(AL20,[1]BASE!$F$1:$Q$1,0),FALSE),IFERROR(VLOOKUP(AM20-1,[1]BASE!$F$1:$Q$1000,MATCH(AL20,[1]BASE!$F$1:$Q$1,0),FALSE),VLOOKUP(AM20-2,[1]BASE!$F$1:$Q$1000,MATCH(AL20,[1]BASE!$F$1:$Q$1,0),FALSE)))),"")</f>
        <v>542.79999999999995</v>
      </c>
      <c r="AO20" s="30">
        <f t="array" ref="AO20">IFERROR(IF(AM20="","",IF([1]BASE!$E$3-AM20&gt;7,0,IF([1]BASE!$E$3-AM20&lt;0,"",[1]BASE!$E$3-AM20))),"")</f>
        <v>0</v>
      </c>
      <c r="AP20" s="135">
        <v>2570</v>
      </c>
      <c r="AQ20" s="31" t="s">
        <v>66</v>
      </c>
      <c r="AR20" s="47">
        <v>45315</v>
      </c>
      <c r="AS20" s="29">
        <f t="array" ref="AS20">IFERROR(IF(OR(AQ20="USDT",AQ20="USD",AQ20="USDC"),AP20,AP20 * IFERROR(VLOOKUP(AR20,[1]BASE!$F$1:$Q$1000,MATCH(AQ20,[1]BASE!$F$1:$Q$1,0),FALSE),IFERROR(VLOOKUP(AR20-1,[1]BASE!$F$1:$Q$1000,MATCH(AQ20,[1]BASE!$F$1:$Q$1,0),FALSE),VLOOKUP(AR20-2,[1]BASE!$F$1:$Q$1000,MATCH(AQ20,[1]BASE!$F$1:$Q$1,0),FALSE)))),"")</f>
        <v>2570</v>
      </c>
      <c r="AT20" s="30">
        <f t="array" ref="AT20">IFERROR(IF(AR20="","",IF([1]BASE!$E$3-AR20&gt;7,0,IF([1]BASE!$E$3-AR20&lt;0,"",[1]BASE!$E$3-AR20))),"")</f>
        <v>0</v>
      </c>
      <c r="AU20" s="27"/>
      <c r="AV20" s="33"/>
      <c r="AW20" s="34"/>
      <c r="AX20" s="29" t="str">
        <f t="array" ref="AX20">IFERROR(IF(OR(AV20="USDT",AV20="USD",AV20="USDC"),AU20,AU20 * IFERROR(VLOOKUP(AW20,[1]BASE!$F$1:$Q$1000,MATCH(AV20,[1]BASE!$F$1:$Q$1,0),FALSE),IFERROR(VLOOKUP(AW20-1,[1]BASE!$F$1:$Q$1000,MATCH(AV20,[1]BASE!$F$1:$Q$1,0),FALSE),VLOOKUP(AW20-2,[1]BASE!$F$1:$Q$1000,MATCH(AV20,[1]BASE!$F$1:$Q$1,0),FALSE)))),"")</f>
        <v/>
      </c>
      <c r="AY20" s="30" t="str">
        <f t="array" ref="AY20">IFERROR(IF(AW20="","",IF([1]BASE!$E$3-AW20&gt;7,0,IF([1]BASE!$E$3-AW20&lt;0,"",[1]BASE!$E$3-AW20))),"")</f>
        <v/>
      </c>
      <c r="AZ20" s="27"/>
      <c r="BA20" s="33"/>
      <c r="BB20" s="34"/>
      <c r="BC20" s="79" t="str">
        <f t="array" ref="BC20">IFERROR(IF(OR(BA20="USDT",BA20="USD",BA20="USDC"),AZ20,AZ20 * IFERROR(VLOOKUP(BB20,[1]BASE!$F$1:$Q$1000,MATCH(BA20,[1]BASE!$F$1:$Q$1,0),FALSE),IFERROR(VLOOKUP(BB20-1,[1]BASE!$F$1:$Q$1000,MATCH(BA20,[1]BASE!$F$1:$Q$1,0),FALSE),VLOOKUP(BB20-2,[1]BASE!$F$1:$Q$1000,MATCH(BA20,[1]BASE!$F$1:$Q$1,0),FALSE)))),"")</f>
        <v/>
      </c>
      <c r="BD20" s="30" t="str">
        <f t="array" ref="BD20">IFERROR(IF(BB20="","",IF([1]BASE!$E$3-BB20&gt;7,0,IF([1]BASE!$E$3-BB20&lt;0,"",[1]BASE!$E$3-BB20))),"")</f>
        <v/>
      </c>
    </row>
    <row r="21" spans="1:56" x14ac:dyDescent="0.3">
      <c r="A21" s="51" t="s">
        <v>92</v>
      </c>
      <c r="B21" s="14" t="s">
        <v>158</v>
      </c>
      <c r="C21" s="14" t="s">
        <v>133</v>
      </c>
      <c r="D21" s="52">
        <v>55234376</v>
      </c>
      <c r="E21" s="14" t="s">
        <v>159</v>
      </c>
      <c r="F21" s="53" t="s">
        <v>151</v>
      </c>
      <c r="G21" s="53" t="s">
        <v>160</v>
      </c>
      <c r="H21" s="53" t="s">
        <v>160</v>
      </c>
      <c r="I21" s="53" t="s">
        <v>156</v>
      </c>
      <c r="J21" s="41" t="s">
        <v>161</v>
      </c>
      <c r="K21" s="143">
        <v>6</v>
      </c>
      <c r="L21" s="78">
        <f t="shared" si="0"/>
        <v>6</v>
      </c>
      <c r="M21" s="20" t="str">
        <f t="array" ref="M21">IF(R21&gt;[1]BASE!$E$3, "BAJA", IF(P21+IF(X21&lt;=[1]BASE!$E$3,Y21,0)+IF(AC21&lt;=[1]BASE!$E$3,AD21,0)+IF(AH21&lt;=[1]BASE!$E$3,AI21,0)+IF(AM21&lt;=[1]BASE!$E$3,AN21,0)+IF(AR21&lt;=[1]BASE!$E$3,AS21,0)+IF(AW21&lt;=[1]BASE!$E$3,AX21,0)+IF(BB21&lt;=[1]BASE!$E$3,BC21,0)+IF(BG21&lt;=[1]BASE!$E$3,BH21,0)+IF(BL21&lt;=[1]BASE!$E$3,BM21,0)+IF(BQ21&lt;=[1]BASE!$E$3,BR21,0)&lt;=1999,"ALFA", IF(P21+IF(X21&lt;=[1]BASE!$E$3,Y21,0)+IF(AC21&lt;=[1]BASE!$E$3,AD21,0)+IF(AH21&lt;=[1]BASE!$E$3,AI21,0)+IF(AM21&lt;=[1]BASE!$E$3,AN21,0)+IF(AR21&lt;=[1]BASE!$E$3,AS21,0)+IF(AW21&lt;=[1]BASE!$E$3,AX21,0)+IF(BB21&lt;=[1]BASE!$E$3,BC21,0)+IF(BG21&lt;=[1]BASE!$E$3,BH21,0)+IF(BL21&lt;=[1]BASE!$E$3,BM21,0)+IF(BQ21&lt;=[1]BASE!$E$3,BR21,0)&lt;=3999,"BETA", IF(P21+IF(X21&lt;=[1]BASE!$E$3,Y21,0)+IF(AC21&lt;=[1]BASE!$E$3,AD21,0)+IF(AH21&lt;=[1]BASE!$E$3,AI21,0)+IF(AM21&lt;=[1]BASE!$E$3,AN21,0)+IF(AR21&lt;=[1]BASE!$E$3,AS21,0)+IF(AW21&lt;=[1]BASE!$E$3,AX21,0)+IF(BB21&lt;=[1]BASE!$E$3,BC21,0)+IF(BG21&lt;=[1]BASE!$E$3,BH21,0)+IF(BL21&lt;=[1]BASE!$E$3,BM21,0)+IF(BQ21&lt;=[1]BASE!$E$3,BR21,0)&lt;=5999,"GAMMA","DELTA"))))</f>
        <v>DELTA</v>
      </c>
      <c r="N21" s="125">
        <v>100</v>
      </c>
      <c r="O21" s="14" t="s">
        <v>66</v>
      </c>
      <c r="P21" s="90">
        <f t="array" ref="P21">IFERROR(IF(OR(O21="USDT",O21="USD",O21="USDC"),N21,N21 * IFERROR(VLOOKUP(R21,[1]BASE!$F$1:$Q$1000,MATCH(O21,[1]BASE!$F$1:$Q$1,0),FALSE),IFERROR(VLOOKUP(R21-1,[1]BASE!$F$1:$Q$1000,MATCH(O21,[1]BASE!$F$1:$Q$1,0),FALSE),VLOOKUP(R21-2,[1]BASE!$F$1:$Q$1000,MATCH(O21,[1]BASE!$F$1:$Q$1,0),FALSE)))),"")</f>
        <v>100</v>
      </c>
      <c r="Q21" s="28">
        <v>45165.625</v>
      </c>
      <c r="R21" s="28">
        <v>45166</v>
      </c>
      <c r="S21" s="63">
        <f>([1]BASE!$E$3-R21)/30</f>
        <v>12.733333333333333</v>
      </c>
      <c r="T21" s="64">
        <f t="array" ref="T21">IF(U21&lt;[1]BASE!$E$3,0,U21-R21)</f>
        <v>0</v>
      </c>
      <c r="U21" s="56">
        <f t="array" ref="U21">IF(WEEKDAY(R21, 2) = 5, R21 + 7, R21 + (5 - WEEKDAY(R21, 2) + IF(WEEKDAY(R21, 2) &gt; 5, 7, 0)))</f>
        <v>45170</v>
      </c>
      <c r="V21" s="85">
        <v>900</v>
      </c>
      <c r="W21" s="14" t="s">
        <v>66</v>
      </c>
      <c r="X21" s="47">
        <v>45171</v>
      </c>
      <c r="Y21" s="98">
        <f t="array" ref="Y21">IFERROR(IF(OR(W21="USDT",W21="USD",W21="USDC"),V21,V21 * IFERROR(VLOOKUP(X21,[1]BASE!$F$1:$Q$1000,MATCH(W21,[1]BASE!$F$1:$Q$1,0),FALSE),IFERROR(VLOOKUP(X21-1,[1]BASE!$F$1:$Q$1000,MATCH(W21,[1]BASE!$F$1:$Q$1,0),FALSE),VLOOKUP(X21-2,[1]BASE!$F$1:$Q$1000,MATCH(W21,[1]BASE!$F$1:$Q$1,0),FALSE)))),"")</f>
        <v>900</v>
      </c>
      <c r="Z21" s="49">
        <f t="array" ref="Z21">IFERROR(IF(X21="","",IF([1]BASE!$E$3-X21&gt;7,0,IF([1]BASE!$E$3-X21&lt;0,"",[1]BASE!$E$3-X21))),"")</f>
        <v>0</v>
      </c>
      <c r="AA21" s="80">
        <v>-500</v>
      </c>
      <c r="AB21" s="31" t="s">
        <v>66</v>
      </c>
      <c r="AC21" s="47">
        <v>45203</v>
      </c>
      <c r="AD21" s="91">
        <f t="array" ref="AD21">IFERROR(IF(OR(AB21="USDT",AB21="USD",AB21="USDC"),AA21,AA21 * IFERROR(VLOOKUP(AC21,[1]BASE!$F$1:$Q$1000,MATCH(AB21,[1]BASE!$F$1:$Q$1,0),FALSE),IFERROR(VLOOKUP(AC21-1,[1]BASE!$F$1:$Q$1000,MATCH(AB21,[1]BASE!$F$1:$Q$1,0),FALSE),VLOOKUP(AC21-2,[1]BASE!$F$1:$Q$1000,MATCH(AB21,[1]BASE!$F$1:$Q$1,0),FALSE)))),"")</f>
        <v>-500</v>
      </c>
      <c r="AE21" s="49">
        <f t="array" ref="AE21">IFERROR(IF(AC21="","",IF([1]BASE!$E$3-AC21&gt;7,0,IF([1]BASE!$E$3-AC21&lt;0,"",[1]BASE!$E$3-AC21))),"")</f>
        <v>0</v>
      </c>
      <c r="AF21" s="135">
        <v>1000</v>
      </c>
      <c r="AG21" s="14" t="s">
        <v>66</v>
      </c>
      <c r="AH21" s="47">
        <v>45596</v>
      </c>
      <c r="AI21" s="91">
        <f t="array" ref="AI21">IFERROR(IF(OR(AG21="USDT",AG21="USD",AG21="USDC"),AF21,AF21 * IFERROR(VLOOKUP(AH21,[1]BASE!$F$1:$Q$1000,MATCH(AG21,[1]BASE!$F$1:$Q$1,0),FALSE),IFERROR(VLOOKUP(AH21-1,[1]BASE!$F$1:$Q$1000,MATCH(AG21,[1]BASE!$F$1:$Q$1,0),FALSE),VLOOKUP(AH21-2,[1]BASE!$F$1:$Q$1000,MATCH(AG21,[1]BASE!$F$1:$Q$1,0),FALSE)))),"")</f>
        <v>1000</v>
      </c>
      <c r="AJ21" s="49" t="str">
        <f t="array" ref="AJ21">IFERROR(IF(AH21="","",IF([1]BASE!$E$3-AH21&gt;7,0,IF([1]BASE!$E$3-AH21&lt;0,"",[1]BASE!$E$3-AH21))),"")</f>
        <v/>
      </c>
      <c r="AK21" s="80">
        <v>-1000</v>
      </c>
      <c r="AL21" s="14" t="s">
        <v>66</v>
      </c>
      <c r="AM21" s="47">
        <v>45231</v>
      </c>
      <c r="AN21" s="91">
        <f t="array" ref="AN21">IFERROR(IF(OR(AL21="USDT",AL21="USD",AL21="USDC"),AK21,AK21 * IFERROR(VLOOKUP(AM21,[1]BASE!$F$1:$Q$1000,MATCH(AL21,[1]BASE!$F$1:$Q$1,0),FALSE),IFERROR(VLOOKUP(AM21-1,[1]BASE!$F$1:$Q$1000,MATCH(AL21,[1]BASE!$F$1:$Q$1,0),FALSE),VLOOKUP(AM21-2,[1]BASE!$F$1:$Q$1000,MATCH(AL21,[1]BASE!$F$1:$Q$1,0),FALSE)))),"")</f>
        <v>-1000</v>
      </c>
      <c r="AO21" s="49">
        <f t="array" ref="AO21">IFERROR(IF(AM21="","",IF([1]BASE!$E$3-AM21&gt;7,0,IF([1]BASE!$E$3-AM21&lt;0,"",[1]BASE!$E$3-AM21))),"")</f>
        <v>0</v>
      </c>
      <c r="AP21" s="135">
        <v>1000</v>
      </c>
      <c r="AQ21" s="31" t="s">
        <v>66</v>
      </c>
      <c r="AR21" s="47">
        <v>45264</v>
      </c>
      <c r="AS21" s="91">
        <f t="array" ref="AS21">IFERROR(IF(OR(AQ21="USDT",AQ21="USD",AQ21="USDC"),AP21,AP21 * IFERROR(VLOOKUP(AR21,[1]BASE!$F$1:$Q$1000,MATCH(AQ21,[1]BASE!$F$1:$Q$1,0),FALSE),IFERROR(VLOOKUP(AR21-1,[1]BASE!$F$1:$Q$1000,MATCH(AQ21,[1]BASE!$F$1:$Q$1,0),FALSE),VLOOKUP(AR21-2,[1]BASE!$F$1:$Q$1000,MATCH(AQ21,[1]BASE!$F$1:$Q$1,0),FALSE)))),"")</f>
        <v>1000</v>
      </c>
      <c r="AT21" s="49">
        <f t="array" ref="AT21">IFERROR(IF(AR21="","",IF([1]BASE!$E$3-AR21&gt;7,0,IF([1]BASE!$E$3-AR21&lt;0,"",[1]BASE!$E$3-AR21))),"")</f>
        <v>0</v>
      </c>
      <c r="AU21" s="135">
        <v>7000</v>
      </c>
      <c r="AV21" s="33" t="s">
        <v>66</v>
      </c>
      <c r="AW21" s="34">
        <v>45275</v>
      </c>
      <c r="AX21" s="91">
        <f t="array" ref="AX21">IFERROR(IF(OR(AV21="USDT",AV21="USD",AV21="USDC"),AU21,AU21 * IFERROR(VLOOKUP(AW21,[1]BASE!$F$1:$Q$1000,MATCH(AV21,[1]BASE!$F$1:$Q$1,0),FALSE),IFERROR(VLOOKUP(AW21-1,[1]BASE!$F$1:$Q$1000,MATCH(AV21,[1]BASE!$F$1:$Q$1,0),FALSE),VLOOKUP(AW21-2,[1]BASE!$F$1:$Q$1000,MATCH(AV21,[1]BASE!$F$1:$Q$1,0),FALSE)))),"")</f>
        <v>7000</v>
      </c>
      <c r="AY21" s="49">
        <f t="array" ref="AY21">IFERROR(IF(AW21="","",IF([1]BASE!$E$3-AW21&gt;7,0,IF([1]BASE!$E$3-AW21&lt;0,"",[1]BASE!$E$3-AW21))),"")</f>
        <v>0</v>
      </c>
      <c r="AZ21" s="135">
        <v>2000</v>
      </c>
      <c r="BA21" s="33" t="s">
        <v>66</v>
      </c>
      <c r="BB21" s="34">
        <v>45647</v>
      </c>
      <c r="BC21" s="91">
        <f t="array" ref="BC21">IFERROR(IF(OR(BA21="USDT",BA21="USD",BA21="USDC"),AZ21,AZ21 * IFERROR(VLOOKUP(BB21,[1]BASE!$F$1:$Q$1000,MATCH(BA21,[1]BASE!$F$1:$Q$1,0),FALSE),IFERROR(VLOOKUP(BB21-1,[1]BASE!$F$1:$Q$1000,MATCH(BA21,[1]BASE!$F$1:$Q$1,0),FALSE),VLOOKUP(BB21-2,[1]BASE!$F$1:$Q$1000,MATCH(BA21,[1]BASE!$F$1:$Q$1,0),FALSE)))),"")</f>
        <v>2000</v>
      </c>
      <c r="BD21" s="49" t="str">
        <f t="array" ref="BD21">IFERROR(IF(BB21="","",IF([1]BASE!$E$3-BB21&gt;7,0,IF([1]BASE!$E$3-BB21&lt;0,"",[1]BASE!$E$3-BB21))),"")</f>
        <v/>
      </c>
    </row>
    <row r="22" spans="1:56" x14ac:dyDescent="0.3">
      <c r="A22" s="51" t="s">
        <v>85</v>
      </c>
      <c r="B22" s="14" t="s">
        <v>162</v>
      </c>
      <c r="C22" s="14" t="s">
        <v>133</v>
      </c>
      <c r="D22" s="52">
        <v>32671035</v>
      </c>
      <c r="E22" s="14" t="s">
        <v>163</v>
      </c>
      <c r="F22" s="53" t="s">
        <v>151</v>
      </c>
      <c r="G22" s="53" t="s">
        <v>164</v>
      </c>
      <c r="H22" s="53" t="s">
        <v>164</v>
      </c>
      <c r="I22" s="53" t="s">
        <v>156</v>
      </c>
      <c r="J22" s="17" t="s">
        <v>165</v>
      </c>
      <c r="K22" s="144">
        <v>6</v>
      </c>
      <c r="L22" s="19">
        <f t="shared" si="0"/>
        <v>6</v>
      </c>
      <c r="M22" s="20" t="str">
        <f t="array" ref="M22">IF(R22&gt;[1]BASE!$E$3, "BAJA", IF(P22+IF(X22&lt;=[1]BASE!$E$3,Y22,0)+IF(AC22&lt;=[1]BASE!$E$3,AD22,0)+IF(AH22&lt;=[1]BASE!$E$3,AI22,0)+IF(AM22&lt;=[1]BASE!$E$3,AN22,0)+IF(AR22&lt;=[1]BASE!$E$3,AS22,0)+IF(AW22&lt;=[1]BASE!$E$3,AX22,0)+IF(BB22&lt;=[1]BASE!$E$3,BC22,0)+IF(BG22&lt;=[1]BASE!$E$3,BH22,0)+IF(BL22&lt;=[1]BASE!$E$3,BM22,0)+IF(BQ22&lt;=[1]BASE!$E$3,BR22,0)&lt;=1999,"ALFA", IF(P22+IF(X22&lt;=[1]BASE!$E$3,Y22,0)+IF(AC22&lt;=[1]BASE!$E$3,AD22,0)+IF(AH22&lt;=[1]BASE!$E$3,AI22,0)+IF(AM22&lt;=[1]BASE!$E$3,AN22,0)+IF(AR22&lt;=[1]BASE!$E$3,AS22,0)+IF(AW22&lt;=[1]BASE!$E$3,AX22,0)+IF(BB22&lt;=[1]BASE!$E$3,BC22,0)+IF(BG22&lt;=[1]BASE!$E$3,BH22,0)+IF(BL22&lt;=[1]BASE!$E$3,BM22,0)+IF(BQ22&lt;=[1]BASE!$E$3,BR22,0)&lt;=3999,"BETA", IF(P22+IF(X22&lt;=[1]BASE!$E$3,Y22,0)+IF(AC22&lt;=[1]BASE!$E$3,AD22,0)+IF(AH22&lt;=[1]BASE!$E$3,AI22,0)+IF(AM22&lt;=[1]BASE!$E$3,AN22,0)+IF(AR22&lt;=[1]BASE!$E$3,AS22,0)+IF(AW22&lt;=[1]BASE!$E$3,AX22,0)+IF(BB22&lt;=[1]BASE!$E$3,BC22,0)+IF(BG22&lt;=[1]BASE!$E$3,BH22,0)+IF(BL22&lt;=[1]BASE!$E$3,BM22,0)+IF(BQ22&lt;=[1]BASE!$E$3,BR22,0)&lt;=5999,"GAMMA","DELTA"))))</f>
        <v>GAMMA</v>
      </c>
      <c r="N22" s="125">
        <v>203.24</v>
      </c>
      <c r="O22" s="14" t="s">
        <v>66</v>
      </c>
      <c r="P22" s="73">
        <f t="array" ref="P22">IFERROR(IF(OR(O22="USDT",O22="USD",O22="USDC"),N22,N22 * IFERROR(VLOOKUP(R22,[1]BASE!$F$1:$Q$1000,MATCH(O22,[1]BASE!$F$1:$Q$1,0),FALSE),IFERROR(VLOOKUP(R22-1,[1]BASE!$F$1:$Q$1000,MATCH(O22,[1]BASE!$F$1:$Q$1,0),FALSE),VLOOKUP(R22-2,[1]BASE!$F$1:$Q$1000,MATCH(O22,[1]BASE!$F$1:$Q$1,0),FALSE)))),"")</f>
        <v>203.24</v>
      </c>
      <c r="Q22" s="28">
        <v>45165.625</v>
      </c>
      <c r="R22" s="28">
        <v>45166</v>
      </c>
      <c r="S22" s="54">
        <f>([1]BASE!$E$3-R22)/30</f>
        <v>12.733333333333333</v>
      </c>
      <c r="T22" s="55">
        <f t="array" ref="T22">IF(U22&lt;[1]BASE!$E$3,0,U22-R22)</f>
        <v>0</v>
      </c>
      <c r="U22" s="56">
        <f t="array" ref="U22">IF(WEEKDAY(R22, 2) = 5, R22 + 7, R22 + (5 - WEEKDAY(R22, 2) + IF(WEEKDAY(R22, 2) &gt; 5, 7, 0)))</f>
        <v>45170</v>
      </c>
      <c r="V22" s="135">
        <v>900</v>
      </c>
      <c r="W22" s="14" t="s">
        <v>66</v>
      </c>
      <c r="X22" s="47">
        <v>45171</v>
      </c>
      <c r="Y22" s="75">
        <f t="array" ref="Y22">IFERROR(IF(OR(W22="USDT",W22="USD",W22="USDC"),V22,V22 * IFERROR(VLOOKUP(X22,[1]BASE!$F$1:$Q$1000,MATCH(W22,[1]BASE!$F$1:$Q$1,0),FALSE),IFERROR(VLOOKUP(X22-1,[1]BASE!$F$1:$Q$1000,MATCH(W22,[1]BASE!$F$1:$Q$1,0),FALSE),VLOOKUP(X22-2,[1]BASE!$F$1:$Q$1000,MATCH(W22,[1]BASE!$F$1:$Q$1,0),FALSE)))),"")</f>
        <v>900</v>
      </c>
      <c r="Z22" s="30">
        <f t="array" ref="Z22">IFERROR(IF(X22="","",IF([1]BASE!$E$3-X22&gt;7,0,IF([1]BASE!$E$3-X22&lt;0,"",[1]BASE!$E$3-X22))),"")</f>
        <v>0</v>
      </c>
      <c r="AA22" s="80">
        <v>-996</v>
      </c>
      <c r="AB22" s="31" t="s">
        <v>66</v>
      </c>
      <c r="AC22" s="47">
        <v>45231</v>
      </c>
      <c r="AD22" s="75">
        <f t="array" ref="AD22">IFERROR(IF(OR(AB22="USDT",AB22="USD",AB22="USDC"),AA22,AA22 * IFERROR(VLOOKUP(AC22,[1]BASE!$F$1:$Q$1000,MATCH(AB22,[1]BASE!$F$1:$Q$1,0),FALSE),IFERROR(VLOOKUP(AC22-1,[1]BASE!$F$1:$Q$1000,MATCH(AB22,[1]BASE!$F$1:$Q$1,0),FALSE),VLOOKUP(AC22-2,[1]BASE!$F$1:$Q$1000,MATCH(AB22,[1]BASE!$F$1:$Q$1,0),FALSE)))),"")</f>
        <v>-996</v>
      </c>
      <c r="AE22" s="30">
        <f t="array" ref="AE22">IFERROR(IF(AC22="","",IF([1]BASE!$E$3-AC22&gt;7,0,IF([1]BASE!$E$3-AC22&lt;0,"",[1]BASE!$E$3-AC22))),"")</f>
        <v>0</v>
      </c>
      <c r="AF22" s="135">
        <v>1490</v>
      </c>
      <c r="AG22" s="14" t="s">
        <v>66</v>
      </c>
      <c r="AH22" s="47">
        <v>45264</v>
      </c>
      <c r="AI22" s="75">
        <f t="array" ref="AI22">IFERROR(IF(OR(AG22="USDT",AG22="USD",AG22="USDC"),AF22,AF22 * IFERROR(VLOOKUP(AH22,[1]BASE!$F$1:$Q$1000,MATCH(AG22,[1]BASE!$F$1:$Q$1,0),FALSE),IFERROR(VLOOKUP(AH22-1,[1]BASE!$F$1:$Q$1000,MATCH(AG22,[1]BASE!$F$1:$Q$1,0),FALSE),VLOOKUP(AH22-2,[1]BASE!$F$1:$Q$1000,MATCH(AG22,[1]BASE!$F$1:$Q$1,0),FALSE)))),"")</f>
        <v>1490</v>
      </c>
      <c r="AJ22" s="30">
        <f t="array" ref="AJ22">IFERROR(IF(AH22="","",IF([1]BASE!$E$3-AH22&gt;7,0,IF([1]BASE!$E$3-AH22&lt;0,"",[1]BASE!$E$3-AH22))),"")</f>
        <v>0</v>
      </c>
      <c r="AK22" s="80">
        <v>-1980</v>
      </c>
      <c r="AL22" s="14" t="s">
        <v>66</v>
      </c>
      <c r="AM22" s="47">
        <v>45289</v>
      </c>
      <c r="AN22" s="75">
        <f t="array" ref="AN22">IFERROR(IF(OR(AL22="USDT",AL22="USD",AL22="USDC"),AK22,AK22 * IFERROR(VLOOKUP(AM22,[1]BASE!$F$1:$Q$1000,MATCH(AL22,[1]BASE!$F$1:$Q$1,0),FALSE),IFERROR(VLOOKUP(AM22-1,[1]BASE!$F$1:$Q$1000,MATCH(AL22,[1]BASE!$F$1:$Q$1,0),FALSE),VLOOKUP(AM22-2,[1]BASE!$F$1:$Q$1000,MATCH(AL22,[1]BASE!$F$1:$Q$1,0),FALSE)))),"")</f>
        <v>-1980</v>
      </c>
      <c r="AO22" s="30">
        <f t="array" ref="AO22">IFERROR(IF(AM22="","",IF([1]BASE!$E$3-AM22&gt;7,0,IF([1]BASE!$E$3-AM22&lt;0,"",[1]BASE!$E$3-AM22))),"")</f>
        <v>0</v>
      </c>
      <c r="AP22" s="135">
        <v>1980</v>
      </c>
      <c r="AQ22" s="31" t="s">
        <v>66</v>
      </c>
      <c r="AR22" s="47">
        <v>45293</v>
      </c>
      <c r="AS22" s="75">
        <f t="array" ref="AS22">IFERROR(IF(OR(AQ22="USDT",AQ22="USD",AQ22="USDC"),AP22,AP22 * IFERROR(VLOOKUP(AR22,[1]BASE!$F$1:$Q$1000,MATCH(AQ22,[1]BASE!$F$1:$Q$1,0),FALSE),IFERROR(VLOOKUP(AR22-1,[1]BASE!$F$1:$Q$1000,MATCH(AQ22,[1]BASE!$F$1:$Q$1,0),FALSE),VLOOKUP(AR22-2,[1]BASE!$F$1:$Q$1000,MATCH(AQ22,[1]BASE!$F$1:$Q$1,0),FALSE)))),"")</f>
        <v>1980</v>
      </c>
      <c r="AT22" s="30">
        <f t="array" ref="AT22">IFERROR(IF(AR22="","",IF([1]BASE!$E$3-AR22&gt;7,0,IF([1]BASE!$E$3-AR22&lt;0,"",[1]BASE!$E$3-AR22))),"")</f>
        <v>0</v>
      </c>
      <c r="AU22" s="135">
        <v>2550</v>
      </c>
      <c r="AV22" s="145" t="s">
        <v>66</v>
      </c>
      <c r="AW22" s="34">
        <v>45352</v>
      </c>
      <c r="AX22" s="75">
        <f t="array" ref="AX22">IFERROR(IF(OR(AV22="USDT",AV22="USD",AV22="USDC"),AU22,AU22 * IFERROR(VLOOKUP(AW22,[1]BASE!$F$1:$Q$1000,MATCH(AV22,[1]BASE!$F$1:$Q$1,0),FALSE),IFERROR(VLOOKUP(AW22-1,[1]BASE!$F$1:$Q$1000,MATCH(AV22,[1]BASE!$F$1:$Q$1,0),FALSE),VLOOKUP(AW22-2,[1]BASE!$F$1:$Q$1000,MATCH(AV22,[1]BASE!$F$1:$Q$1,0),FALSE)))),"")</f>
        <v>2550</v>
      </c>
      <c r="AY22" s="30">
        <f t="array" ref="AY22">IFERROR(IF(AW22="","",IF([1]BASE!$E$3-AW22&gt;7,0,IF([1]BASE!$E$3-AW22&lt;0,"",[1]BASE!$E$3-AW22))),"")</f>
        <v>0</v>
      </c>
      <c r="AZ22" s="135">
        <v>1448</v>
      </c>
      <c r="BA22" s="33" t="s">
        <v>66</v>
      </c>
      <c r="BB22" s="34">
        <v>45358</v>
      </c>
      <c r="BC22" s="75">
        <f t="array" ref="BC22">IFERROR(IF(OR(BA22="USDT",BA22="USD",BA22="USDC"),AZ22,AZ22 * IFERROR(VLOOKUP(BB22,[1]BASE!$F$1:$Q$1000,MATCH(BA22,[1]BASE!$F$1:$Q$1,0),FALSE),IFERROR(VLOOKUP(BB22-1,[1]BASE!$F$1:$Q$1000,MATCH(BA22,[1]BASE!$F$1:$Q$1,0),FALSE),VLOOKUP(BB22-2,[1]BASE!$F$1:$Q$1000,MATCH(BA22,[1]BASE!$F$1:$Q$1,0),FALSE)))),"")</f>
        <v>1448</v>
      </c>
      <c r="BD22" s="30">
        <f t="array" ref="BD22">IFERROR(IF(BB22="","",IF([1]BASE!$E$3-BB22&gt;7,0,IF([1]BASE!$E$3-BB22&lt;0,"",[1]BASE!$E$3-BB22))),"")</f>
        <v>0</v>
      </c>
    </row>
    <row r="23" spans="1:56" x14ac:dyDescent="0.3">
      <c r="A23" s="51" t="s">
        <v>73</v>
      </c>
      <c r="B23" s="38" t="s">
        <v>166</v>
      </c>
      <c r="C23" s="38" t="s">
        <v>75</v>
      </c>
      <c r="D23" s="57" t="s">
        <v>167</v>
      </c>
      <c r="E23" s="38" t="s">
        <v>168</v>
      </c>
      <c r="F23" s="58" t="s">
        <v>169</v>
      </c>
      <c r="G23" s="58" t="s">
        <v>170</v>
      </c>
      <c r="H23" s="58" t="s">
        <v>170</v>
      </c>
      <c r="I23" s="58" t="s">
        <v>64</v>
      </c>
      <c r="J23" s="41" t="s">
        <v>171</v>
      </c>
      <c r="K23" s="59">
        <v>1</v>
      </c>
      <c r="L23" s="60">
        <f t="shared" si="0"/>
        <v>1</v>
      </c>
      <c r="M23" s="72" t="e">
        <f t="array" ref="M23">IF(R23&gt;[1]BASE!$E$3, "BAJA", IF(P23+IF(X23&lt;=[1]BASE!$E$3,Y23,0)+IF(AC23&lt;=[1]BASE!$E$3,AD23,0)+IF(AH23&lt;=[1]BASE!$E$3,AI23,0)+IF(AM23&lt;=[1]BASE!$E$3,AN23,0)+IF(AR23&lt;=[1]BASE!$E$3,AS23,0)+IF(AW23&lt;=[1]BASE!$E$3,AX23,0)+IF(BB23&lt;=[1]BASE!$E$3,BC23,0)+IF(BG23&lt;=[1]BASE!$E$3,BH23,0)+IF(BL23&lt;=[1]BASE!$E$3,BM23,0)+IF(BQ23&lt;=[1]BASE!$E$3,BR23,0)&lt;=1999,"ALFA", IF(P23+IF(X23&lt;=[1]BASE!$E$3,Y23,0)+IF(AC23&lt;=[1]BASE!$E$3,AD23,0)+IF(AH23&lt;=[1]BASE!$E$3,AI23,0)+IF(AM23&lt;=[1]BASE!$E$3,AN23,0)+IF(AR23&lt;=[1]BASE!$E$3,AS23,0)+IF(AW23&lt;=[1]BASE!$E$3,AX23,0)+IF(BB23&lt;=[1]BASE!$E$3,BC23,0)+IF(BG23&lt;=[1]BASE!$E$3,BH23,0)+IF(BL23&lt;=[1]BASE!$E$3,BM23,0)+IF(BQ23&lt;=[1]BASE!$E$3,BR23,0)&lt;=3999,"BETA", IF(P23+IF(X23&lt;=[1]BASE!$E$3,Y23,0)+IF(AC23&lt;=[1]BASE!$E$3,AD23,0)+IF(AH23&lt;=[1]BASE!$E$3,AI23,0)+IF(AM23&lt;=[1]BASE!$E$3,AN23,0)+IF(AR23&lt;=[1]BASE!$E$3,AS23,0)+IF(AW23&lt;=[1]BASE!$E$3,AX23,0)+IF(BB23&lt;=[1]BASE!$E$3,BC23,0)+IF(BG23&lt;=[1]BASE!$E$3,BH23,0)+IF(BL23&lt;=[1]BASE!$E$3,BM23,0)+IF(BQ23&lt;=[1]BASE!$E$3,BR23,0)&lt;=5999,"GAMMA","DELTA"))))</f>
        <v>#VALUE!</v>
      </c>
      <c r="N23" s="21">
        <v>100</v>
      </c>
      <c r="O23" s="14" t="s">
        <v>60</v>
      </c>
      <c r="P23" s="22">
        <f t="array" ref="P23">IFERROR(IF(OR(O23="USDT",O23="USD",O23="USDC"),N23,N23 * IFERROR(VLOOKUP(R23,[1]BASE!$F$1:$Q$1000,MATCH(O23,[1]BASE!$F$1:$Q$1,0),FALSE),IFERROR(VLOOKUP(R23-1,[1]BASE!$F$1:$Q$1000,MATCH(O23,[1]BASE!$F$1:$Q$1,0),FALSE),VLOOKUP(R23-2,[1]BASE!$F$1:$Q$1000,MATCH(O23,[1]BASE!$F$1:$Q$1,0),FALSE)))),"")</f>
        <v>108.4</v>
      </c>
      <c r="Q23" s="28">
        <v>45171.625</v>
      </c>
      <c r="R23" s="28">
        <v>45172</v>
      </c>
      <c r="S23" s="63">
        <f>([1]BASE!$E$3-R23)/30</f>
        <v>12.533333333333333</v>
      </c>
      <c r="T23" s="64">
        <f t="array" ref="T23">IF(U23&lt;[1]BASE!$E$3,0,U23-R23)</f>
        <v>0</v>
      </c>
      <c r="U23" s="56">
        <f t="array" ref="U23">IF(WEEKDAY(R23, 2) = 5, R23 + 7, R23 + (5 - WEEKDAY(R23, 2) + IF(WEEKDAY(R23, 2) &gt; 5, 7, 0)))</f>
        <v>45177</v>
      </c>
      <c r="V23" s="85">
        <v>28.4</v>
      </c>
      <c r="W23" s="14" t="s">
        <v>66</v>
      </c>
      <c r="X23" s="47">
        <v>45331</v>
      </c>
      <c r="Y23" s="48">
        <f t="array" ref="Y23">IFERROR(IF(OR(W23="USDT",W23="USD",W23="USDC"),V23,V23 * IFERROR(VLOOKUP(X23,[1]BASE!$F$1:$Q$1000,MATCH(W23,[1]BASE!$F$1:$Q$1,0),FALSE),IFERROR(VLOOKUP(X23-1,[1]BASE!$F$1:$Q$1000,MATCH(W23,[1]BASE!$F$1:$Q$1,0),FALSE),VLOOKUP(X23-2,[1]BASE!$F$1:$Q$1000,MATCH(W23,[1]BASE!$F$1:$Q$1,0),FALSE)))),"")</f>
        <v>28.4</v>
      </c>
      <c r="Z23" s="49">
        <f t="array" ref="Z23">IFERROR(IF(X23="","",IF([1]BASE!$E$3-X23&gt;7,0,IF([1]BASE!$E$3-X23&lt;0,"",[1]BASE!$E$3-X23))),"")</f>
        <v>0</v>
      </c>
      <c r="AA23" s="146">
        <v>-281.24</v>
      </c>
      <c r="AB23" s="31" t="s">
        <v>66</v>
      </c>
      <c r="AC23" s="47">
        <v>45439</v>
      </c>
      <c r="AD23" s="29">
        <f t="array" ref="AD23">IFERROR(IF(OR(AB23="USDT",AB23="USD",AB23="USDC"),AA23,AA23 * IFERROR(VLOOKUP(AC23,[1]BASE!$F$1:$Q$1000,MATCH(AB23,[1]BASE!$F$1:$Q$1,0),FALSE),IFERROR(VLOOKUP(AC23-1,[1]BASE!$F$1:$Q$1000,MATCH(AB23,[1]BASE!$F$1:$Q$1,0),FALSE),VLOOKUP(AC23-2,[1]BASE!$F$1:$Q$1000,MATCH(AB23,[1]BASE!$F$1:$Q$1,0),FALSE)))),"")</f>
        <v>-281.24</v>
      </c>
      <c r="AE23" s="49">
        <f t="array" ref="AE23">IFERROR(IF(AC23="","",IF([1]BASE!$E$3-AC23&gt;7,0,IF([1]BASE!$E$3-AC23&lt;0,"",[1]BASE!$E$3-AC23))),"")</f>
        <v>0</v>
      </c>
      <c r="AF23" s="27"/>
      <c r="AG23" s="32"/>
      <c r="AH23" s="28"/>
      <c r="AI23" s="29" t="str">
        <f t="array" ref="AI23">IFERROR(IF(OR(AG23="USDT",AG23="USD",AG23="USDC"),AF23,AF23 * IFERROR(VLOOKUP(AH23,[1]BASE!$F$1:$Q$1000,MATCH(AG23,[1]BASE!$F$1:$Q$1,0),FALSE),IFERROR(VLOOKUP(AH23-1,[1]BASE!$F$1:$Q$1000,MATCH(AG23,[1]BASE!$F$1:$Q$1,0),FALSE),VLOOKUP(AH23-2,[1]BASE!$F$1:$Q$1000,MATCH(AG23,[1]BASE!$F$1:$Q$1,0),FALSE)))),"")</f>
        <v/>
      </c>
      <c r="AJ23" s="49" t="str">
        <f t="array" ref="AJ23">IFERROR(IF(AH23="","",IF([1]BASE!$E$3-AH23&gt;7,0,IF([1]BASE!$E$3-AH23&lt;0,"",[1]BASE!$E$3-AH23))),"")</f>
        <v/>
      </c>
      <c r="AK23" s="27"/>
      <c r="AL23" s="32"/>
      <c r="AM23" s="28"/>
      <c r="AN23" s="29" t="str">
        <f t="array" ref="AN23">IFERROR(IF(OR(AL23="USDT",AL23="USD",AL23="USDC"),AK23,AK23 * IFERROR(VLOOKUP(AM23,[1]BASE!$F$1:$Q$1000,MATCH(AL23,[1]BASE!$F$1:$Q$1,0),FALSE),IFERROR(VLOOKUP(AM23-1,[1]BASE!$F$1:$Q$1000,MATCH(AL23,[1]BASE!$F$1:$Q$1,0),FALSE),VLOOKUP(AM23-2,[1]BASE!$F$1:$Q$1000,MATCH(AL23,[1]BASE!$F$1:$Q$1,0),FALSE)))),"")</f>
        <v/>
      </c>
      <c r="AO23" s="49" t="str">
        <f t="array" ref="AO23">IFERROR(IF(AM23="","",IF([1]BASE!$E$3-AM23&gt;7,0,IF([1]BASE!$E$3-AM23&lt;0,"",[1]BASE!$E$3-AM23))),"")</f>
        <v/>
      </c>
      <c r="AP23" s="27"/>
      <c r="AQ23" s="31"/>
      <c r="AR23" s="28"/>
      <c r="AS23" s="29" t="str">
        <f t="array" ref="AS23">IFERROR(IF(OR(AQ23="USDT",AQ23="USD",AQ23="USDC"),AP23,AP23 * IFERROR(VLOOKUP(AR23,[1]BASE!$F$1:$Q$1000,MATCH(AQ23,[1]BASE!$F$1:$Q$1,0),FALSE),IFERROR(VLOOKUP(AR23-1,[1]BASE!$F$1:$Q$1000,MATCH(AQ23,[1]BASE!$F$1:$Q$1,0),FALSE),VLOOKUP(AR23-2,[1]BASE!$F$1:$Q$1000,MATCH(AQ23,[1]BASE!$F$1:$Q$1,0),FALSE)))),"")</f>
        <v/>
      </c>
      <c r="AT23" s="49" t="str">
        <f t="array" ref="AT23">IFERROR(IF(AR23="","",IF([1]BASE!$E$3-AR23&gt;7,0,IF([1]BASE!$E$3-AR23&lt;0,"",[1]BASE!$E$3-AR23))),"")</f>
        <v/>
      </c>
      <c r="AU23" s="27"/>
      <c r="AV23" s="33"/>
      <c r="AW23" s="34"/>
      <c r="AX23" s="29" t="str">
        <f t="array" ref="AX23">IFERROR(IF(OR(AV23="USDT",AV23="USD",AV23="USDC"),AU23,AU23 * IFERROR(VLOOKUP(AW23,[1]BASE!$F$1:$Q$1000,MATCH(AV23,[1]BASE!$F$1:$Q$1,0),FALSE),IFERROR(VLOOKUP(AW23-1,[1]BASE!$F$1:$Q$1000,MATCH(AV23,[1]BASE!$F$1:$Q$1,0),FALSE),VLOOKUP(AW23-2,[1]BASE!$F$1:$Q$1000,MATCH(AV23,[1]BASE!$F$1:$Q$1,0),FALSE)))),"")</f>
        <v/>
      </c>
      <c r="AY23" s="49" t="str">
        <f t="array" ref="AY23">IFERROR(IF(AW23="","",IF([1]BASE!$E$3-AW23&gt;7,0,IF([1]BASE!$E$3-AW23&lt;0,"",[1]BASE!$E$3-AW23))),"")</f>
        <v/>
      </c>
      <c r="AZ23" s="27"/>
      <c r="BA23" s="33"/>
      <c r="BB23" s="34"/>
      <c r="BC23" s="29" t="str">
        <f t="array" ref="BC23">IFERROR(IF(OR(BA23="USDT",BA23="USD",BA23="USDC"),AZ23,AZ23 * IFERROR(VLOOKUP(BB23,[1]BASE!$F$1:$Q$1000,MATCH(BA23,[1]BASE!$F$1:$Q$1,0),FALSE),IFERROR(VLOOKUP(BB23-1,[1]BASE!$F$1:$Q$1000,MATCH(BA23,[1]BASE!$F$1:$Q$1,0),FALSE),VLOOKUP(BB23-2,[1]BASE!$F$1:$Q$1000,MATCH(BA23,[1]BASE!$F$1:$Q$1,0),FALSE)))),"")</f>
        <v/>
      </c>
      <c r="BD23" s="49" t="str">
        <f t="array" ref="BD23">IFERROR(IF(BB23="","",IF([1]BASE!$E$3-BB23&gt;7,0,IF([1]BASE!$E$3-BB23&lt;0,"",[1]BASE!$E$3-BB23))),"")</f>
        <v/>
      </c>
    </row>
    <row r="24" spans="1:56" x14ac:dyDescent="0.3">
      <c r="A24" s="69" t="s">
        <v>85</v>
      </c>
      <c r="B24" s="38" t="s">
        <v>172</v>
      </c>
      <c r="C24" s="147" t="s">
        <v>173</v>
      </c>
      <c r="D24" s="57" t="s">
        <v>174</v>
      </c>
      <c r="E24" s="38" t="s">
        <v>175</v>
      </c>
      <c r="F24" s="58" t="s">
        <v>176</v>
      </c>
      <c r="G24" s="58" t="s">
        <v>177</v>
      </c>
      <c r="H24" s="147" t="s">
        <v>173</v>
      </c>
      <c r="I24" s="58" t="s">
        <v>115</v>
      </c>
      <c r="J24" s="17" t="s">
        <v>178</v>
      </c>
      <c r="K24" s="82">
        <v>2</v>
      </c>
      <c r="L24" s="83">
        <f t="shared" si="0"/>
        <v>2</v>
      </c>
      <c r="M24" s="72" t="e">
        <f t="array" ref="M24">IF(R24&gt;[1]BASE!$E$3, "BAJA", IF(P24+IF(X24&lt;=[1]BASE!$E$3,Y24,0)+IF(AC24&lt;=[1]BASE!$E$3,AD24,0)+IF(AH24&lt;=[1]BASE!$E$3,AI24,0)+IF(AM24&lt;=[1]BASE!$E$3,AN24,0)+IF(AR24&lt;=[1]BASE!$E$3,AS24,0)+IF(AW24&lt;=[1]BASE!$E$3,AX24,0)+IF(BB24&lt;=[1]BASE!$E$3,BC24,0)+IF(BG24&lt;=[1]BASE!$E$3,BH24,0)+IF(BL24&lt;=[1]BASE!$E$3,BM24,0)+IF(BQ24&lt;=[1]BASE!$E$3,BR24,0)&lt;=1999,"ALFA", IF(P24+IF(X24&lt;=[1]BASE!$E$3,Y24,0)+IF(AC24&lt;=[1]BASE!$E$3,AD24,0)+IF(AH24&lt;=[1]BASE!$E$3,AI24,0)+IF(AM24&lt;=[1]BASE!$E$3,AN24,0)+IF(AR24&lt;=[1]BASE!$E$3,AS24,0)+IF(AW24&lt;=[1]BASE!$E$3,AX24,0)+IF(BB24&lt;=[1]BASE!$E$3,BC24,0)+IF(BG24&lt;=[1]BASE!$E$3,BH24,0)+IF(BL24&lt;=[1]BASE!$E$3,BM24,0)+IF(BQ24&lt;=[1]BASE!$E$3,BR24,0)&lt;=3999,"BETA", IF(P24+IF(X24&lt;=[1]BASE!$E$3,Y24,0)+IF(AC24&lt;=[1]BASE!$E$3,AD24,0)+IF(AH24&lt;=[1]BASE!$E$3,AI24,0)+IF(AM24&lt;=[1]BASE!$E$3,AN24,0)+IF(AR24&lt;=[1]BASE!$E$3,AS24,0)+IF(AW24&lt;=[1]BASE!$E$3,AX24,0)+IF(BB24&lt;=[1]BASE!$E$3,BC24,0)+IF(BG24&lt;=[1]BASE!$E$3,BH24,0)+IF(BL24&lt;=[1]BASE!$E$3,BM24,0)+IF(BQ24&lt;=[1]BASE!$E$3,BR24,0)&lt;=5999,"GAMMA","DELTA"))))</f>
        <v>#VALUE!</v>
      </c>
      <c r="N24" s="125">
        <v>100</v>
      </c>
      <c r="O24" s="14" t="s">
        <v>60</v>
      </c>
      <c r="P24" s="62">
        <f t="array" ref="P24">IFERROR(IF(OR(O24="USDT",O24="USD",O24="USDC"),N24,N24 * IFERROR(VLOOKUP(R24,[1]BASE!$F$1:$Q$1000,MATCH(O24,[1]BASE!$F$1:$Q$1,0),FALSE),IFERROR(VLOOKUP(R24-1,[1]BASE!$F$1:$Q$1000,MATCH(O24,[1]BASE!$F$1:$Q$1,0),FALSE),VLOOKUP(R24-2,[1]BASE!$F$1:$Q$1000,MATCH(O24,[1]BASE!$F$1:$Q$1,0),FALSE)))),"")</f>
        <v>107.28999999999999</v>
      </c>
      <c r="Q24" s="28">
        <v>45174.625</v>
      </c>
      <c r="R24" s="28">
        <v>45175</v>
      </c>
      <c r="S24" s="54">
        <f>([1]BASE!$E$3-R24)/30</f>
        <v>12.433333333333334</v>
      </c>
      <c r="T24" s="55">
        <f t="array" ref="T24">IF(U24&lt;[1]BASE!$E$3,0,U24-R24)</f>
        <v>0</v>
      </c>
      <c r="U24" s="56">
        <f t="array" ref="U24">IF(WEEKDAY(R24, 2) = 5, R24 + 7, R24 + (5 - WEEKDAY(R24, 2) + IF(WEEKDAY(R24, 2) &gt; 5, 7, 0)))</f>
        <v>45177</v>
      </c>
      <c r="V24" s="27"/>
      <c r="W24" s="31"/>
      <c r="X24" s="28"/>
      <c r="Y24" s="98" t="str">
        <f t="array" ref="Y24">IFERROR(IF(OR(W24="USDT",W24="USD",W24="USDC"),V24,V24 * IFERROR(VLOOKUP(X24,[1]BASE!$F$1:$Q$1000,MATCH(W24,[1]BASE!$F$1:$Q$1,0),FALSE),IFERROR(VLOOKUP(X24-1,[1]BASE!$F$1:$Q$1000,MATCH(W24,[1]BASE!$F$1:$Q$1,0),FALSE),VLOOKUP(X24-2,[1]BASE!$F$1:$Q$1000,MATCH(W24,[1]BASE!$F$1:$Q$1,0),FALSE)))),"")</f>
        <v/>
      </c>
      <c r="Z24" s="30" t="str">
        <f t="array" ref="Z24">IFERROR(IF(X24="","",IF([1]BASE!$E$3-X24&gt;7,0,IF([1]BASE!$E$3-X24&lt;0,"",[1]BASE!$E$3-X24))),"")</f>
        <v/>
      </c>
      <c r="AA24" s="27"/>
      <c r="AB24" s="31"/>
      <c r="AC24" s="28"/>
      <c r="AD24" s="50" t="str">
        <f t="array" ref="AD24">IFERROR(IF(OR(AB24="USDT",AB24="USD",AB24="USDC"),AA24,AA24 * IFERROR(VLOOKUP(AC24,[1]BASE!$F$1:$Q$1000,MATCH(AB24,[1]BASE!$F$1:$Q$1,0),FALSE),IFERROR(VLOOKUP(AC24-1,[1]BASE!$F$1:$Q$1000,MATCH(AB24,[1]BASE!$F$1:$Q$1,0),FALSE),VLOOKUP(AC24-2,[1]BASE!$F$1:$Q$1000,MATCH(AB24,[1]BASE!$F$1:$Q$1,0),FALSE)))),"")</f>
        <v/>
      </c>
      <c r="AE24" s="30" t="str">
        <f t="array" ref="AE24">IFERROR(IF(AC24="","",IF([1]BASE!$E$3-AC24&gt;7,0,IF([1]BASE!$E$3-AC24&lt;0,"",[1]BASE!$E$3-AC24))),"")</f>
        <v/>
      </c>
      <c r="AF24" s="27"/>
      <c r="AG24" s="31"/>
      <c r="AH24" s="28"/>
      <c r="AI24" s="50" t="str">
        <f t="array" ref="AI24">IFERROR(IF(OR(AG24="USDT",AG24="USD",AG24="USDC"),AF24,AF24 * IFERROR(VLOOKUP(AH24,[1]BASE!$F$1:$Q$1000,MATCH(AG24,[1]BASE!$F$1:$Q$1,0),FALSE),IFERROR(VLOOKUP(AH24-1,[1]BASE!$F$1:$Q$1000,MATCH(AG24,[1]BASE!$F$1:$Q$1,0),FALSE),VLOOKUP(AH24-2,[1]BASE!$F$1:$Q$1000,MATCH(AG24,[1]BASE!$F$1:$Q$1,0),FALSE)))),"")</f>
        <v/>
      </c>
      <c r="AJ24" s="30" t="str">
        <f t="array" ref="AJ24">IFERROR(IF(AH24="","",IF([1]BASE!$E$3-AH24&gt;7,0,IF([1]BASE!$E$3-AH24&lt;0,"",[1]BASE!$E$3-AH24))),"")</f>
        <v/>
      </c>
      <c r="AK24" s="27"/>
      <c r="AL24" s="31"/>
      <c r="AM24" s="28"/>
      <c r="AN24" s="50" t="str">
        <f t="array" ref="AN24">IFERROR(IF(OR(AL24="USDT",AL24="USD",AL24="USDC"),AK24,AK24 * IFERROR(VLOOKUP(AM24,[1]BASE!$F$1:$Q$1000,MATCH(AL24,[1]BASE!$F$1:$Q$1,0),FALSE),IFERROR(VLOOKUP(AM24-1,[1]BASE!$F$1:$Q$1000,MATCH(AL24,[1]BASE!$F$1:$Q$1,0),FALSE),VLOOKUP(AM24-2,[1]BASE!$F$1:$Q$1000,MATCH(AL24,[1]BASE!$F$1:$Q$1,0),FALSE)))),"")</f>
        <v/>
      </c>
      <c r="AO24" s="30" t="str">
        <f t="array" ref="AO24">IFERROR(IF(AM24="","",IF([1]BASE!$E$3-AM24&gt;7,0,IF([1]BASE!$E$3-AM24&lt;0,"",[1]BASE!$E$3-AM24))),"")</f>
        <v/>
      </c>
      <c r="AP24" s="27"/>
      <c r="AQ24" s="31"/>
      <c r="AR24" s="28"/>
      <c r="AS24" s="50" t="str">
        <f t="array" ref="AS24">IFERROR(IF(OR(AQ24="USDT",AQ24="USD",AQ24="USDC"),AP24,AP24 * IFERROR(VLOOKUP(AR24,[1]BASE!$F$1:$Q$1000,MATCH(AQ24,[1]BASE!$F$1:$Q$1,0),FALSE),IFERROR(VLOOKUP(AR24-1,[1]BASE!$F$1:$Q$1000,MATCH(AQ24,[1]BASE!$F$1:$Q$1,0),FALSE),VLOOKUP(AR24-2,[1]BASE!$F$1:$Q$1000,MATCH(AQ24,[1]BASE!$F$1:$Q$1,0),FALSE)))),"")</f>
        <v/>
      </c>
      <c r="AT24" s="30" t="str">
        <f t="array" ref="AT24">IFERROR(IF(AR24="","",IF([1]BASE!$E$3-AR24&gt;7,0,IF([1]BASE!$E$3-AR24&lt;0,"",[1]BASE!$E$3-AR24))),"")</f>
        <v/>
      </c>
      <c r="AU24" s="27"/>
      <c r="AV24" s="33"/>
      <c r="AW24" s="34"/>
      <c r="AX24" s="50" t="str">
        <f t="array" ref="AX24">IFERROR(IF(OR(AV24="USDT",AV24="USD",AV24="USDC"),AU24,AU24 * IFERROR(VLOOKUP(AW24,[1]BASE!$F$1:$Q$1000,MATCH(AV24,[1]BASE!$F$1:$Q$1,0),FALSE),IFERROR(VLOOKUP(AW24-1,[1]BASE!$F$1:$Q$1000,MATCH(AV24,[1]BASE!$F$1:$Q$1,0),FALSE),VLOOKUP(AW24-2,[1]BASE!$F$1:$Q$1000,MATCH(AV24,[1]BASE!$F$1:$Q$1,0),FALSE)))),"")</f>
        <v/>
      </c>
      <c r="AY24" s="30" t="str">
        <f t="array" ref="AY24">IFERROR(IF(AW24="","",IF([1]BASE!$E$3-AW24&gt;7,0,IF([1]BASE!$E$3-AW24&lt;0,"",[1]BASE!$E$3-AW24))),"")</f>
        <v/>
      </c>
      <c r="AZ24" s="27"/>
      <c r="BA24" s="33"/>
      <c r="BB24" s="34"/>
      <c r="BC24" s="50" t="str">
        <f t="array" ref="BC24">IFERROR(IF(OR(BA24="USDT",BA24="USD",BA24="USDC"),AZ24,AZ24 * IFERROR(VLOOKUP(BB24,[1]BASE!$F$1:$Q$1000,MATCH(BA24,[1]BASE!$F$1:$Q$1,0),FALSE),IFERROR(VLOOKUP(BB24-1,[1]BASE!$F$1:$Q$1000,MATCH(BA24,[1]BASE!$F$1:$Q$1,0),FALSE),VLOOKUP(BB24-2,[1]BASE!$F$1:$Q$1000,MATCH(BA24,[1]BASE!$F$1:$Q$1,0),FALSE)))),"")</f>
        <v/>
      </c>
      <c r="BD24" s="30" t="str">
        <f t="array" ref="BD24">IFERROR(IF(BB24="","",IF([1]BASE!$E$3-BB24&gt;7,0,IF([1]BASE!$E$3-BB24&lt;0,"",[1]BASE!$E$3-BB24))),"")</f>
        <v/>
      </c>
    </row>
    <row r="25" spans="1:56" x14ac:dyDescent="0.3">
      <c r="A25" s="69" t="s">
        <v>92</v>
      </c>
      <c r="B25" s="93" t="s">
        <v>179</v>
      </c>
      <c r="C25" s="93" t="s">
        <v>75</v>
      </c>
      <c r="D25" s="148" t="s">
        <v>180</v>
      </c>
      <c r="E25" s="93" t="s">
        <v>181</v>
      </c>
      <c r="F25" s="97" t="s">
        <v>182</v>
      </c>
      <c r="G25" s="97" t="s">
        <v>183</v>
      </c>
      <c r="H25" s="97" t="s">
        <v>183</v>
      </c>
      <c r="I25" s="97" t="s">
        <v>115</v>
      </c>
      <c r="J25" s="126" t="s">
        <v>184</v>
      </c>
      <c r="K25" s="149">
        <v>2</v>
      </c>
      <c r="L25" s="150">
        <f t="shared" si="0"/>
        <v>2</v>
      </c>
      <c r="M25" s="104" t="e">
        <f t="array" ref="M25">IF(R25&gt;[1]BASE!$E$3, "BAJA", IF(P25+IF(X25&lt;=[1]BASE!$E$3,Y25,0)+IF(AC25&lt;=[1]BASE!$E$3,AD25,0)+IF(AH25&lt;=[1]BASE!$E$3,AI25,0)+IF(AM25&lt;=[1]BASE!$E$3,AN25,0)+IF(AR25&lt;=[1]BASE!$E$3,AS25,0)+IF(AW25&lt;=[1]BASE!$E$3,AX25,0)+IF(BB25&lt;=[1]BASE!$E$3,BC25,0)+IF(BG25&lt;=[1]BASE!$E$3,BH25,0)+IF(BL25&lt;=[1]BASE!$E$3,BM25,0)+IF(BQ25&lt;=[1]BASE!$E$3,BR25,0)&lt;=1999,"ALFA", IF(P25+IF(X25&lt;=[1]BASE!$E$3,Y25,0)+IF(AC25&lt;=[1]BASE!$E$3,AD25,0)+IF(AH25&lt;=[1]BASE!$E$3,AI25,0)+IF(AM25&lt;=[1]BASE!$E$3,AN25,0)+IF(AR25&lt;=[1]BASE!$E$3,AS25,0)+IF(AW25&lt;=[1]BASE!$E$3,AX25,0)+IF(BB25&lt;=[1]BASE!$E$3,BC25,0)+IF(BG25&lt;=[1]BASE!$E$3,BH25,0)+IF(BL25&lt;=[1]BASE!$E$3,BM25,0)+IF(BQ25&lt;=[1]BASE!$E$3,BR25,0)&lt;=3999,"BETA", IF(P25+IF(X25&lt;=[1]BASE!$E$3,Y25,0)+IF(AC25&lt;=[1]BASE!$E$3,AD25,0)+IF(AH25&lt;=[1]BASE!$E$3,AI25,0)+IF(AM25&lt;=[1]BASE!$E$3,AN25,0)+IF(AR25&lt;=[1]BASE!$E$3,AS25,0)+IF(AW25&lt;=[1]BASE!$E$3,AX25,0)+IF(BB25&lt;=[1]BASE!$E$3,BC25,0)+IF(BG25&lt;=[1]BASE!$E$3,BH25,0)+IF(BL25&lt;=[1]BASE!$E$3,BM25,0)+IF(BQ25&lt;=[1]BASE!$E$3,BR25,0)&lt;=5999,"GAMMA","DELTA"))))</f>
        <v>#VALUE!</v>
      </c>
      <c r="N25" s="105">
        <v>100</v>
      </c>
      <c r="O25" s="94" t="s">
        <v>60</v>
      </c>
      <c r="P25" s="151">
        <f t="array" ref="P25">IFERROR(IF(OR(O25="USDT",O25="USD",O25="USDC"),N25,N25 * IFERROR(VLOOKUP(R25,[1]BASE!$F$1:$Q$1000,MATCH(O25,[1]BASE!$F$1:$Q$1,0),FALSE),IFERROR(VLOOKUP(R25-1,[1]BASE!$F$1:$Q$1000,MATCH(O25,[1]BASE!$F$1:$Q$1,0),FALSE),VLOOKUP(R25-2,[1]BASE!$F$1:$Q$1000,MATCH(O25,[1]BASE!$F$1:$Q$1,0),FALSE)))),"")</f>
        <v>107.28999999999999</v>
      </c>
      <c r="Q25" s="107">
        <v>45177</v>
      </c>
      <c r="R25" s="107">
        <v>45175</v>
      </c>
      <c r="S25" s="131">
        <f>([1]BASE!$E$3-R25)/30</f>
        <v>12.433333333333334</v>
      </c>
      <c r="T25" s="132">
        <f t="array" ref="T25">IF(U25&lt;[1]BASE!$E$3,0,U25-R25)</f>
        <v>0</v>
      </c>
      <c r="U25" s="110">
        <f t="array" ref="U25">IF(WEEKDAY(R25, 2) = 5, R25 + 7, R25 + (5 - WEEKDAY(R25, 2) + IF(WEEKDAY(R25, 2) &gt; 5, 7, 0)))</f>
        <v>45177</v>
      </c>
      <c r="V25" s="152">
        <v>279.95999999999998</v>
      </c>
      <c r="W25" s="94" t="s">
        <v>60</v>
      </c>
      <c r="X25" s="113">
        <v>45473</v>
      </c>
      <c r="Y25" s="134">
        <f t="array" ref="Y25">IFERROR(IF(OR(W25="USDT",W25="USD",W25="USDC"),V25,V25 * IFERROR(VLOOKUP(X25,[1]BASE!$F$1:$Q$1000,MATCH(W25,[1]BASE!$F$1:$Q$1,0),FALSE),IFERROR(VLOOKUP(X25-1,[1]BASE!$F$1:$Q$1000,MATCH(W25,[1]BASE!$F$1:$Q$1,0),FALSE),VLOOKUP(X25-2,[1]BASE!$F$1:$Q$1000,MATCH(W25,[1]BASE!$F$1:$Q$1,0),FALSE)))),"")</f>
        <v>299.641188</v>
      </c>
      <c r="Z25" s="133">
        <f t="array" ref="Z25">IFERROR(IF(X25="","",IF([1]BASE!$E$3-X25&gt;7,0,IF([1]BASE!$E$3-X25&lt;0,"",[1]BASE!$E$3-X25))),"")</f>
        <v>0</v>
      </c>
      <c r="AA25" s="111">
        <v>276.49</v>
      </c>
      <c r="AB25" s="112" t="s">
        <v>98</v>
      </c>
      <c r="AC25" s="113">
        <v>45497</v>
      </c>
      <c r="AD25" s="153">
        <f t="array" ref="AD25">IFERROR(IF(OR(AB25="USDT",AB25="USD",AB25="USDC"),AA25,AA25 * IFERROR(VLOOKUP(AC25,[1]BASE!$F$1:$Q$1000,MATCH(AB25,[1]BASE!$F$1:$Q$1,0),FALSE),IFERROR(VLOOKUP(AC25-1,[1]BASE!$F$1:$Q$1000,MATCH(AB25,[1]BASE!$F$1:$Q$1,0),FALSE),VLOOKUP(AC25-2,[1]BASE!$F$1:$Q$1000,MATCH(AB25,[1]BASE!$F$1:$Q$1,0),FALSE)))),"")</f>
        <v>276.49</v>
      </c>
      <c r="AE25" s="133">
        <f t="array" ref="AE25">IFERROR(IF(AC25="","",IF([1]BASE!$E$3-AC25&gt;7,0,IF([1]BASE!$E$3-AC25&lt;0,"",[1]BASE!$E$3-AC25))),"")</f>
        <v>0</v>
      </c>
      <c r="AF25" s="116"/>
      <c r="AG25" s="154"/>
      <c r="AH25" s="107"/>
      <c r="AI25" s="153" t="str">
        <f t="array" ref="AI25">IFERROR(IF(OR(AG25="USDT",AG25="USD",AG25="USDC"),AF25,AF25 * IFERROR(VLOOKUP(AH25,[1]BASE!$F$1:$Q$1000,MATCH(AG25,[1]BASE!$F$1:$Q$1,0),FALSE),IFERROR(VLOOKUP(AH25-1,[1]BASE!$F$1:$Q$1000,MATCH(AG25,[1]BASE!$F$1:$Q$1,0),FALSE),VLOOKUP(AH25-2,[1]BASE!$F$1:$Q$1000,MATCH(AG25,[1]BASE!$F$1:$Q$1,0),FALSE)))),"")</f>
        <v/>
      </c>
      <c r="AJ25" s="133" t="str">
        <f t="array" ref="AJ25">IFERROR(IF(AH25="","",IF([1]BASE!$E$3-AH25&gt;7,0,IF([1]BASE!$E$3-AH25&lt;0,"",[1]BASE!$E$3-AH25))),"")</f>
        <v/>
      </c>
      <c r="AK25" s="116"/>
      <c r="AL25" s="154"/>
      <c r="AM25" s="107"/>
      <c r="AN25" s="153" t="str">
        <f t="array" ref="AN25">IFERROR(IF(OR(AL25="USDT",AL25="USD",AL25="USDC"),AK25,AK25 * IFERROR(VLOOKUP(AM25,[1]BASE!$F$1:$Q$1000,MATCH(AL25,[1]BASE!$F$1:$Q$1,0),FALSE),IFERROR(VLOOKUP(AM25-1,[1]BASE!$F$1:$Q$1000,MATCH(AL25,[1]BASE!$F$1:$Q$1,0),FALSE),VLOOKUP(AM25-2,[1]BASE!$F$1:$Q$1000,MATCH(AL25,[1]BASE!$F$1:$Q$1,0),FALSE)))),"")</f>
        <v/>
      </c>
      <c r="AO25" s="133" t="str">
        <f t="array" ref="AO25">IFERROR(IF(AM25="","",IF([1]BASE!$E$3-AM25&gt;7,0,IF([1]BASE!$E$3-AM25&lt;0,"",[1]BASE!$E$3-AM25))),"")</f>
        <v/>
      </c>
      <c r="AP25" s="116"/>
      <c r="AQ25" s="112"/>
      <c r="AR25" s="107"/>
      <c r="AS25" s="153" t="str">
        <f t="array" ref="AS25">IFERROR(IF(OR(AQ25="USDT",AQ25="USD",AQ25="USDC"),AP25,AP25 * IFERROR(VLOOKUP(AR25,[1]BASE!$F$1:$Q$1000,MATCH(AQ25,[1]BASE!$F$1:$Q$1,0),FALSE),IFERROR(VLOOKUP(AR25-1,[1]BASE!$F$1:$Q$1000,MATCH(AQ25,[1]BASE!$F$1:$Q$1,0),FALSE),VLOOKUP(AR25-2,[1]BASE!$F$1:$Q$1000,MATCH(AQ25,[1]BASE!$F$1:$Q$1,0),FALSE)))),"")</f>
        <v/>
      </c>
      <c r="AT25" s="133" t="str">
        <f t="array" ref="AT25">IFERROR(IF(AR25="","",IF([1]BASE!$E$3-AR25&gt;7,0,IF([1]BASE!$E$3-AR25&lt;0,"",[1]BASE!$E$3-AR25))),"")</f>
        <v/>
      </c>
      <c r="AU25" s="116"/>
      <c r="AV25" s="117"/>
      <c r="AW25" s="118"/>
      <c r="AX25" s="153" t="str">
        <f t="array" ref="AX25">IFERROR(IF(OR(AV25="USDT",AV25="USD",AV25="USDC"),AU25,AU25 * IFERROR(VLOOKUP(AW25,[1]BASE!$F$1:$Q$1000,MATCH(AV25,[1]BASE!$F$1:$Q$1,0),FALSE),IFERROR(VLOOKUP(AW25-1,[1]BASE!$F$1:$Q$1000,MATCH(AV25,[1]BASE!$F$1:$Q$1,0),FALSE),VLOOKUP(AW25-2,[1]BASE!$F$1:$Q$1000,MATCH(AV25,[1]BASE!$F$1:$Q$1,0),FALSE)))),"")</f>
        <v/>
      </c>
      <c r="AY25" s="133" t="str">
        <f t="array" ref="AY25">IFERROR(IF(AW25="","",IF([1]BASE!$E$3-AW25&gt;7,0,IF([1]BASE!$E$3-AW25&lt;0,"",[1]BASE!$E$3-AW25))),"")</f>
        <v/>
      </c>
      <c r="AZ25" s="116"/>
      <c r="BA25" s="117"/>
      <c r="BB25" s="118"/>
      <c r="BC25" s="153" t="str">
        <f t="array" ref="BC25">IFERROR(IF(OR(BA25="USDT",BA25="USD",BA25="USDC"),AZ25,AZ25 * IFERROR(VLOOKUP(BB25,[1]BASE!$F$1:$Q$1000,MATCH(BA25,[1]BASE!$F$1:$Q$1,0),FALSE),IFERROR(VLOOKUP(BB25-1,[1]BASE!$F$1:$Q$1000,MATCH(BA25,[1]BASE!$F$1:$Q$1,0),FALSE),VLOOKUP(BB25-2,[1]BASE!$F$1:$Q$1000,MATCH(BA25,[1]BASE!$F$1:$Q$1,0),FALSE)))),"")</f>
        <v/>
      </c>
      <c r="BD25" s="133" t="str">
        <f t="array" ref="BD25">IFERROR(IF(BB25="","",IF([1]BASE!$E$3-BB25&gt;7,0,IF([1]BASE!$E$3-BB25&lt;0,"",[1]BASE!$E$3-BB25))),"")</f>
        <v/>
      </c>
    </row>
    <row r="26" spans="1:56" x14ac:dyDescent="0.3">
      <c r="A26" s="155" t="s">
        <v>73</v>
      </c>
      <c r="B26" s="156" t="s">
        <v>185</v>
      </c>
      <c r="C26" s="156" t="s">
        <v>186</v>
      </c>
      <c r="D26" s="157">
        <v>1059981820</v>
      </c>
      <c r="E26" s="156" t="s">
        <v>187</v>
      </c>
      <c r="F26" s="158" t="s">
        <v>188</v>
      </c>
      <c r="G26" s="158" t="s">
        <v>189</v>
      </c>
      <c r="H26" s="158"/>
      <c r="I26" s="158" t="s">
        <v>64</v>
      </c>
      <c r="J26" s="159" t="s">
        <v>190</v>
      </c>
      <c r="K26" s="160">
        <v>1</v>
      </c>
      <c r="L26" s="161">
        <f t="shared" si="0"/>
        <v>1</v>
      </c>
      <c r="M26" s="162" t="e">
        <f t="array" ref="M26">IF(R26&gt;[1]BASE!$E$3, "BAJA", IF(P26+IF(X26&lt;=[1]BASE!$E$3,Y26,0)+IF(AC26&lt;=[1]BASE!$E$3,AD26,0)+IF(AH26&lt;=[1]BASE!$E$3,AI26,0)+IF(AM26&lt;=[1]BASE!$E$3,AN26,0)+IF(AR26&lt;=[1]BASE!$E$3,AS26,0)+IF(AW26&lt;=[1]BASE!$E$3,AX26,0)+IF(BB26&lt;=[1]BASE!$E$3,BC26,0)+IF(BG26&lt;=[1]BASE!$E$3,BH26,0)+IF(BL26&lt;=[1]BASE!$E$3,BM26,0)+IF(BQ26&lt;=[1]BASE!$E$3,BR26,0)&lt;=1999,"ALFA", IF(P26+IF(X26&lt;=[1]BASE!$E$3,Y26,0)+IF(AC26&lt;=[1]BASE!$E$3,AD26,0)+IF(AH26&lt;=[1]BASE!$E$3,AI26,0)+IF(AM26&lt;=[1]BASE!$E$3,AN26,0)+IF(AR26&lt;=[1]BASE!$E$3,AS26,0)+IF(AW26&lt;=[1]BASE!$E$3,AX26,0)+IF(BB26&lt;=[1]BASE!$E$3,BC26,0)+IF(BG26&lt;=[1]BASE!$E$3,BH26,0)+IF(BL26&lt;=[1]BASE!$E$3,BM26,0)+IF(BQ26&lt;=[1]BASE!$E$3,BR26,0)&lt;=3999,"BETA", IF(P26+IF(X26&lt;=[1]BASE!$E$3,Y26,0)+IF(AC26&lt;=[1]BASE!$E$3,AD26,0)+IF(AH26&lt;=[1]BASE!$E$3,AI26,0)+IF(AM26&lt;=[1]BASE!$E$3,AN26,0)+IF(AR26&lt;=[1]BASE!$E$3,AS26,0)+IF(AW26&lt;=[1]BASE!$E$3,AX26,0)+IF(BB26&lt;=[1]BASE!$E$3,BC26,0)+IF(BG26&lt;=[1]BASE!$E$3,BH26,0)+IF(BL26&lt;=[1]BASE!$E$3,BM26,0)+IF(BQ26&lt;=[1]BASE!$E$3,BR26,0)&lt;=5999,"GAMMA","DELTA"))))</f>
        <v>#VALUE!</v>
      </c>
      <c r="N26" s="163">
        <v>2012028</v>
      </c>
      <c r="O26" s="156" t="s">
        <v>84</v>
      </c>
      <c r="P26" s="164">
        <f t="array" ref="P26">IFERROR(IF(OR(O26="USDT",O26="USD",O26="USDC"),N26,N26 * IFERROR(VLOOKUP(R26,[1]BASE!$F$1:$Q$1000,MATCH(O26,[1]BASE!$F$1:$Q$1,0),FALSE),IFERROR(VLOOKUP(R26-1,[1]BASE!$F$1:$Q$1000,MATCH(O26,[1]BASE!$F$1:$Q$1,0),FALSE),VLOOKUP(R26-2,[1]BASE!$F$1:$Q$1000,MATCH(O26,[1]BASE!$F$1:$Q$1,0),FALSE)))),"")</f>
        <v>500.06163695831549</v>
      </c>
      <c r="Q26" s="165">
        <v>45176.625</v>
      </c>
      <c r="R26" s="165">
        <v>45177</v>
      </c>
      <c r="S26" s="166">
        <f>([1]BASE!$E$3-R26)/30</f>
        <v>12.366666666666667</v>
      </c>
      <c r="T26" s="167">
        <f t="array" ref="T26">IF(U26&lt;[1]BASE!$E$3,0,U26-R26)</f>
        <v>0</v>
      </c>
      <c r="U26" s="168">
        <f t="array" ref="U26">IF(WEEKDAY(R26, 2) = 5, R26 + 7, R26 + (5 - WEEKDAY(R26, 2) + IF(WEEKDAY(R26, 2) &gt; 5, 7, 0)))</f>
        <v>45184</v>
      </c>
      <c r="V26" s="169">
        <v>2000000</v>
      </c>
      <c r="W26" s="156" t="s">
        <v>84</v>
      </c>
      <c r="X26" s="170">
        <v>45332</v>
      </c>
      <c r="Y26" s="164">
        <f t="array" ref="Y26">IFERROR(IF(OR(W26="USDT",W26="USD",W26="USDC"),V26,V26 * IFERROR(VLOOKUP(X26,[1]BASE!$F$1:$Q$1000,MATCH(W26,[1]BASE!$F$1:$Q$1,0),FALSE),IFERROR(VLOOKUP(X26-1,[1]BASE!$F$1:$Q$1000,MATCH(W26,[1]BASE!$F$1:$Q$1,0),FALSE),VLOOKUP(X26-2,[1]BASE!$F$1:$Q$1000,MATCH(W26,[1]BASE!$F$1:$Q$1,0),FALSE)))),"")</f>
        <v>506.4906780390707</v>
      </c>
      <c r="Z26" s="171">
        <f t="array" ref="Z26">IFERROR(IF(X26="","",IF([1]BASE!$E$3-X26&gt;7,0,IF([1]BASE!$E$3-X26&lt;0,"",[1]BASE!$E$3-X26))),"")</f>
        <v>0</v>
      </c>
      <c r="AA26" s="172"/>
      <c r="AB26" s="173"/>
      <c r="AC26" s="165"/>
      <c r="AD26" s="174" t="str">
        <f t="array" ref="AD26">IFERROR(IF(OR(AB26="USDT",AB26="USD",AB26="USDC"),AA26,AA26 * IFERROR(VLOOKUP(AC26,[1]BASE!$F$1:$Q$1000,MATCH(AB26,[1]BASE!$F$1:$Q$1,0),FALSE),IFERROR(VLOOKUP(AC26-1,[1]BASE!$F$1:$Q$1000,MATCH(AB26,[1]BASE!$F$1:$Q$1,0),FALSE),VLOOKUP(AC26-2,[1]BASE!$F$1:$Q$1000,MATCH(AB26,[1]BASE!$F$1:$Q$1,0),FALSE)))),"")</f>
        <v/>
      </c>
      <c r="AE26" s="171" t="str">
        <f t="array" ref="AE26">IFERROR(IF(AC26="","",IF([1]BASE!$E$3-AC26&gt;7,0,IF([1]BASE!$E$3-AC26&lt;0,"",[1]BASE!$E$3-AC26))),"")</f>
        <v/>
      </c>
      <c r="AF26" s="172"/>
      <c r="AG26" s="165"/>
      <c r="AH26" s="165"/>
      <c r="AI26" s="174" t="str">
        <f t="array" ref="AI26">IFERROR(IF(OR(AG26="USDT",AG26="USD",AG26="USDC"),AF26,AF26 * IFERROR(VLOOKUP(AH26,[1]BASE!$F$1:$Q$1000,MATCH(AG26,[1]BASE!$F$1:$Q$1,0),FALSE),IFERROR(VLOOKUP(AH26-1,[1]BASE!$F$1:$Q$1000,MATCH(AG26,[1]BASE!$F$1:$Q$1,0),FALSE),VLOOKUP(AH26-2,[1]BASE!$F$1:$Q$1000,MATCH(AG26,[1]BASE!$F$1:$Q$1,0),FALSE)))),"")</f>
        <v/>
      </c>
      <c r="AJ26" s="171" t="str">
        <f t="array" ref="AJ26">IFERROR(IF(AH26="","",IF([1]BASE!$E$3-AH26&gt;7,0,IF([1]BASE!$E$3-AH26&lt;0,"",[1]BASE!$E$3-AH26))),"")</f>
        <v/>
      </c>
      <c r="AK26" s="172"/>
      <c r="AL26" s="165"/>
      <c r="AM26" s="165"/>
      <c r="AN26" s="174" t="str">
        <f t="array" ref="AN26">IFERROR(IF(OR(AL26="USDT",AL26="USD",AL26="USDC"),AK26,AK26 * IFERROR(VLOOKUP(AM26,[1]BASE!$F$1:$Q$1000,MATCH(AL26,[1]BASE!$F$1:$Q$1,0),FALSE),IFERROR(VLOOKUP(AM26-1,[1]BASE!$F$1:$Q$1000,MATCH(AL26,[1]BASE!$F$1:$Q$1,0),FALSE),VLOOKUP(AM26-2,[1]BASE!$F$1:$Q$1000,MATCH(AL26,[1]BASE!$F$1:$Q$1,0),FALSE)))),"")</f>
        <v/>
      </c>
      <c r="AO26" s="171" t="str">
        <f t="array" ref="AO26">IFERROR(IF(AM26="","",IF([1]BASE!$E$3-AM26&gt;7,0,IF([1]BASE!$E$3-AM26&lt;0,"",[1]BASE!$E$3-AM26))),"")</f>
        <v/>
      </c>
      <c r="AP26" s="172"/>
      <c r="AQ26" s="173"/>
      <c r="AR26" s="165"/>
      <c r="AS26" s="174" t="str">
        <f t="array" ref="AS26">IFERROR(IF(OR(AQ26="USDT",AQ26="USD",AQ26="USDC"),AP26,AP26 * IFERROR(VLOOKUP(AR26,[1]BASE!$F$1:$Q$1000,MATCH(AQ26,[1]BASE!$F$1:$Q$1,0),FALSE),IFERROR(VLOOKUP(AR26-1,[1]BASE!$F$1:$Q$1000,MATCH(AQ26,[1]BASE!$F$1:$Q$1,0),FALSE),VLOOKUP(AR26-2,[1]BASE!$F$1:$Q$1000,MATCH(AQ26,[1]BASE!$F$1:$Q$1,0),FALSE)))),"")</f>
        <v/>
      </c>
      <c r="AT26" s="171" t="str">
        <f t="array" ref="AT26">IFERROR(IF(AR26="","",IF([1]BASE!$E$3-AR26&gt;7,0,IF([1]BASE!$E$3-AR26&lt;0,"",[1]BASE!$E$3-AR26))),"")</f>
        <v/>
      </c>
      <c r="AU26" s="172"/>
      <c r="AV26" s="175"/>
      <c r="AW26" s="176"/>
      <c r="AX26" s="174" t="str">
        <f t="array" ref="AX26">IFERROR(IF(OR(AV26="USDT",AV26="USD",AV26="USDC"),AU26,AU26 * IFERROR(VLOOKUP(AW26,[1]BASE!$F$1:$Q$1000,MATCH(AV26,[1]BASE!$F$1:$Q$1,0),FALSE),IFERROR(VLOOKUP(AW26-1,[1]BASE!$F$1:$Q$1000,MATCH(AV26,[1]BASE!$F$1:$Q$1,0),FALSE),VLOOKUP(AW26-2,[1]BASE!$F$1:$Q$1000,MATCH(AV26,[1]BASE!$F$1:$Q$1,0),FALSE)))),"")</f>
        <v/>
      </c>
      <c r="AY26" s="171" t="str">
        <f t="array" ref="AY26">IFERROR(IF(AW26="","",IF([1]BASE!$E$3-AW26&gt;7,0,IF([1]BASE!$E$3-AW26&lt;0,"",[1]BASE!$E$3-AW26))),"")</f>
        <v/>
      </c>
      <c r="AZ26" s="172"/>
      <c r="BA26" s="175"/>
      <c r="BB26" s="176"/>
      <c r="BC26" s="174" t="str">
        <f t="array" ref="BC26">IFERROR(IF(OR(BA26="USDT",BA26="USD",BA26="USDC"),AZ26,AZ26 * IFERROR(VLOOKUP(BB26,[1]BASE!$F$1:$Q$1000,MATCH(BA26,[1]BASE!$F$1:$Q$1,0),FALSE),IFERROR(VLOOKUP(BB26-1,[1]BASE!$F$1:$Q$1000,MATCH(BA26,[1]BASE!$F$1:$Q$1,0),FALSE),VLOOKUP(BB26-2,[1]BASE!$F$1:$Q$1000,MATCH(BA26,[1]BASE!$F$1:$Q$1,0),FALSE)))),"")</f>
        <v/>
      </c>
      <c r="BD26" s="171" t="str">
        <f t="array" ref="BD26">IFERROR(IF(BB26="","",IF([1]BASE!$E$3-BB26&gt;7,0,IF([1]BASE!$E$3-BB26&lt;0,"",[1]BASE!$E$3-BB26))),"")</f>
        <v/>
      </c>
    </row>
    <row r="27" spans="1:56" x14ac:dyDescent="0.3">
      <c r="A27" s="51" t="s">
        <v>73</v>
      </c>
      <c r="B27" s="38" t="s">
        <v>191</v>
      </c>
      <c r="C27" s="38" t="s">
        <v>75</v>
      </c>
      <c r="D27" s="57">
        <v>91275671</v>
      </c>
      <c r="E27" s="38" t="s">
        <v>192</v>
      </c>
      <c r="F27" s="58" t="s">
        <v>193</v>
      </c>
      <c r="G27" s="58" t="s">
        <v>194</v>
      </c>
      <c r="H27" s="58" t="s">
        <v>194</v>
      </c>
      <c r="I27" s="58" t="s">
        <v>71</v>
      </c>
      <c r="J27" s="177" t="s">
        <v>195</v>
      </c>
      <c r="K27" s="70">
        <v>1</v>
      </c>
      <c r="L27" s="71">
        <f t="shared" si="0"/>
        <v>1</v>
      </c>
      <c r="M27" s="72" t="e">
        <f t="array" ref="M27">IF(R27&gt;[1]BASE!$E$3, "BAJA", IF(P27+IF(X27&lt;=[1]BASE!$E$3,Y27,0)+IF(AC27&lt;=[1]BASE!$E$3,AD27,0)+IF(AH27&lt;=[1]BASE!$E$3,AI27,0)+IF(AM27&lt;=[1]BASE!$E$3,AN27,0)+IF(AR27&lt;=[1]BASE!$E$3,AS27,0)+IF(AW27&lt;=[1]BASE!$E$3,AX27,0)+IF(BB27&lt;=[1]BASE!$E$3,BC27,0)+IF(BG27&lt;=[1]BASE!$E$3,BH27,0)+IF(BL27&lt;=[1]BASE!$E$3,BM27,0)+IF(BQ27&lt;=[1]BASE!$E$3,BR27,0)&lt;=1999,"ALFA", IF(P27+IF(X27&lt;=[1]BASE!$E$3,Y27,0)+IF(AC27&lt;=[1]BASE!$E$3,AD27,0)+IF(AH27&lt;=[1]BASE!$E$3,AI27,0)+IF(AM27&lt;=[1]BASE!$E$3,AN27,0)+IF(AR27&lt;=[1]BASE!$E$3,AS27,0)+IF(AW27&lt;=[1]BASE!$E$3,AX27,0)+IF(BB27&lt;=[1]BASE!$E$3,BC27,0)+IF(BG27&lt;=[1]BASE!$E$3,BH27,0)+IF(BL27&lt;=[1]BASE!$E$3,BM27,0)+IF(BQ27&lt;=[1]BASE!$E$3,BR27,0)&lt;=3999,"BETA", IF(P27+IF(X27&lt;=[1]BASE!$E$3,Y27,0)+IF(AC27&lt;=[1]BASE!$E$3,AD27,0)+IF(AH27&lt;=[1]BASE!$E$3,AI27,0)+IF(AM27&lt;=[1]BASE!$E$3,AN27,0)+IF(AR27&lt;=[1]BASE!$E$3,AS27,0)+IF(AW27&lt;=[1]BASE!$E$3,AX27,0)+IF(BB27&lt;=[1]BASE!$E$3,BC27,0)+IF(BG27&lt;=[1]BASE!$E$3,BH27,0)+IF(BL27&lt;=[1]BASE!$E$3,BM27,0)+IF(BQ27&lt;=[1]BASE!$E$3,BR27,0)&lt;=5999,"GAMMA","DELTA"))))</f>
        <v>#VALUE!</v>
      </c>
      <c r="N27" s="21">
        <v>400000</v>
      </c>
      <c r="O27" s="14" t="s">
        <v>84</v>
      </c>
      <c r="P27" s="90">
        <f t="array" ref="P27">IFERROR(IF(OR(O27="USDT",O27="USD",O27="USDC"),N27,N27 * IFERROR(VLOOKUP(R27,[1]BASE!$F$1:$Q$1000,MATCH(O27,[1]BASE!$F$1:$Q$1,0),FALSE),IFERROR(VLOOKUP(R27-1,[1]BASE!$F$1:$Q$1000,MATCH(O27,[1]BASE!$F$1:$Q$1,0),FALSE),VLOOKUP(R27-2,[1]BASE!$F$1:$Q$1000,MATCH(O27,[1]BASE!$F$1:$Q$1,0),FALSE)))),"")</f>
        <v>100.22550739163117</v>
      </c>
      <c r="Q27" s="28">
        <v>45180.625</v>
      </c>
      <c r="R27" s="28">
        <v>45181</v>
      </c>
      <c r="S27" s="54">
        <f>([1]BASE!$E$3-R27)/30</f>
        <v>12.233333333333333</v>
      </c>
      <c r="T27" s="64">
        <f t="array" ref="T27">IF(U27&lt;[1]BASE!$E$3,0,U27-R27)</f>
        <v>0</v>
      </c>
      <c r="U27" s="56">
        <f t="array" ref="U27">IF(WEEKDAY(R27, 2) = 5, R27 + 7, R27 + (5 - WEEKDAY(R27, 2) + IF(WEEKDAY(R27, 2) &gt; 5, 7, 0)))</f>
        <v>45184</v>
      </c>
      <c r="V27" s="146">
        <v>-630000</v>
      </c>
      <c r="W27" s="31" t="s">
        <v>84</v>
      </c>
      <c r="X27" s="47">
        <v>45415</v>
      </c>
      <c r="Y27" s="91">
        <f t="array" ref="Y27">IFERROR(IF(OR(W27="USDT",W27="USD",W27="USDC"),V27,V27 * IFERROR(VLOOKUP(X27,[1]BASE!$F$1:$Q$1000,MATCH(W27,[1]BASE!$F$1:$Q$1,0),FALSE),IFERROR(VLOOKUP(X27-1,[1]BASE!$F$1:$Q$1000,MATCH(W27,[1]BASE!$F$1:$Q$1,0),FALSE),VLOOKUP(X27-2,[1]BASE!$F$1:$Q$1000,MATCH(W27,[1]BASE!$F$1:$Q$1,0),FALSE)))),"")</f>
        <v>-161.60890644639971</v>
      </c>
      <c r="Z27" s="49">
        <f t="array" ref="Z27">IFERROR(IF(X27="","",IF([1]BASE!$E$3-X27&gt;7,0,IF([1]BASE!$E$3-X27&lt;0,"",[1]BASE!$E$3-X27))),"")</f>
        <v>0</v>
      </c>
      <c r="AA27" s="85">
        <v>70000</v>
      </c>
      <c r="AB27" s="31" t="s">
        <v>84</v>
      </c>
      <c r="AC27" s="47">
        <v>45415</v>
      </c>
      <c r="AD27" s="91">
        <f t="array" ref="AD27">IFERROR(IF(OR(AB27="USDT",AB27="USD",AB27="USDC"),AA27,AA27 * IFERROR(VLOOKUP(AC27,[1]BASE!$F$1:$Q$1000,MATCH(AB27,[1]BASE!$F$1:$Q$1,0),FALSE),IFERROR(VLOOKUP(AC27-1,[1]BASE!$F$1:$Q$1000,MATCH(AB27,[1]BASE!$F$1:$Q$1,0),FALSE),VLOOKUP(AC27-2,[1]BASE!$F$1:$Q$1000,MATCH(AB27,[1]BASE!$F$1:$Q$1,0),FALSE)))),"")</f>
        <v>17.95654516071108</v>
      </c>
      <c r="AE27" s="49">
        <f t="array" ref="AE27">IFERROR(IF(AC27="","",IF([1]BASE!$E$3-AC27&gt;7,0,IF([1]BASE!$E$3-AC27&lt;0,"",[1]BASE!$E$3-AC27))),"")</f>
        <v>0</v>
      </c>
      <c r="AF27" s="27"/>
      <c r="AG27" s="31"/>
      <c r="AH27" s="28"/>
      <c r="AI27" s="91" t="str">
        <f t="array" ref="AI27">IFERROR(IF(OR(AG27="USDT",AG27="USD",AG27="USDC"),AF27,AF27 * IFERROR(VLOOKUP(AH27,[1]BASE!$F$1:$Q$1000,MATCH(AG27,[1]BASE!$F$1:$Q$1,0),FALSE),IFERROR(VLOOKUP(AH27-1,[1]BASE!$F$1:$Q$1000,MATCH(AG27,[1]BASE!$F$1:$Q$1,0),FALSE),VLOOKUP(AH27-2,[1]BASE!$F$1:$Q$1000,MATCH(AG27,[1]BASE!$F$1:$Q$1,0),FALSE)))),"")</f>
        <v/>
      </c>
      <c r="AJ27" s="49" t="str">
        <f t="array" ref="AJ27">IFERROR(IF(AH27="","",IF([1]BASE!$E$3-AH27&gt;7,0,IF([1]BASE!$E$3-AH27&lt;0,"",[1]BASE!$E$3-AH27))),"")</f>
        <v/>
      </c>
      <c r="AK27" s="27"/>
      <c r="AL27" s="31"/>
      <c r="AM27" s="28"/>
      <c r="AN27" s="91" t="str">
        <f t="array" ref="AN27">IFERROR(IF(OR(AL27="USDT",AL27="USD",AL27="USDC"),AK27,AK27 * IFERROR(VLOOKUP(AM27,[1]BASE!$F$1:$Q$1000,MATCH(AL27,[1]BASE!$F$1:$Q$1,0),FALSE),IFERROR(VLOOKUP(AM27-1,[1]BASE!$F$1:$Q$1000,MATCH(AL27,[1]BASE!$F$1:$Q$1,0),FALSE),VLOOKUP(AM27-2,[1]BASE!$F$1:$Q$1000,MATCH(AL27,[1]BASE!$F$1:$Q$1,0),FALSE)))),"")</f>
        <v/>
      </c>
      <c r="AO27" s="49" t="str">
        <f t="array" ref="AO27">IFERROR(IF(AM27="","",IF([1]BASE!$E$3-AM27&gt;7,0,IF([1]BASE!$E$3-AM27&lt;0,"",[1]BASE!$E$3-AM27))),"")</f>
        <v/>
      </c>
      <c r="AP27" s="27"/>
      <c r="AQ27" s="31"/>
      <c r="AR27" s="28"/>
      <c r="AS27" s="91" t="str">
        <f t="array" ref="AS27">IFERROR(IF(OR(AQ27="USDT",AQ27="USD",AQ27="USDC"),AP27,AP27 * IFERROR(VLOOKUP(AR27,[1]BASE!$F$1:$Q$1000,MATCH(AQ27,[1]BASE!$F$1:$Q$1,0),FALSE),IFERROR(VLOOKUP(AR27-1,[1]BASE!$F$1:$Q$1000,MATCH(AQ27,[1]BASE!$F$1:$Q$1,0),FALSE),VLOOKUP(AR27-2,[1]BASE!$F$1:$Q$1000,MATCH(AQ27,[1]BASE!$F$1:$Q$1,0),FALSE)))),"")</f>
        <v/>
      </c>
      <c r="AT27" s="49" t="str">
        <f t="array" ref="AT27">IFERROR(IF(AR27="","",IF([1]BASE!$E$3-AR27&gt;7,0,IF([1]BASE!$E$3-AR27&lt;0,"",[1]BASE!$E$3-AR27))),"")</f>
        <v/>
      </c>
      <c r="AU27" s="27"/>
      <c r="AV27" s="33"/>
      <c r="AW27" s="34"/>
      <c r="AX27" s="91" t="str">
        <f t="array" ref="AX27">IFERROR(IF(OR(AV27="USDT",AV27="USD",AV27="USDC"),AU27,AU27 * IFERROR(VLOOKUP(AW27,[1]BASE!$F$1:$Q$1000,MATCH(AV27,[1]BASE!$F$1:$Q$1,0),FALSE),IFERROR(VLOOKUP(AW27-1,[1]BASE!$F$1:$Q$1000,MATCH(AV27,[1]BASE!$F$1:$Q$1,0),FALSE),VLOOKUP(AW27-2,[1]BASE!$F$1:$Q$1000,MATCH(AV27,[1]BASE!$F$1:$Q$1,0),FALSE)))),"")</f>
        <v/>
      </c>
      <c r="AY27" s="49" t="str">
        <f t="array" ref="AY27">IFERROR(IF(AW27="","",IF([1]BASE!$E$3-AW27&gt;7,0,IF([1]BASE!$E$3-AW27&lt;0,"",[1]BASE!$E$3-AW27))),"")</f>
        <v/>
      </c>
      <c r="AZ27" s="27"/>
      <c r="BA27" s="33"/>
      <c r="BB27" s="34"/>
      <c r="BC27" s="91" t="str">
        <f t="array" ref="BC27">IFERROR(IF(OR(BA27="USDT",BA27="USD",BA27="USDC"),AZ27,AZ27 * IFERROR(VLOOKUP(BB27,[1]BASE!$F$1:$Q$1000,MATCH(BA27,[1]BASE!$F$1:$Q$1,0),FALSE),IFERROR(VLOOKUP(BB27-1,[1]BASE!$F$1:$Q$1000,MATCH(BA27,[1]BASE!$F$1:$Q$1,0),FALSE),VLOOKUP(BB27-2,[1]BASE!$F$1:$Q$1000,MATCH(BA27,[1]BASE!$F$1:$Q$1,0),FALSE)))),"")</f>
        <v/>
      </c>
      <c r="BD27" s="49" t="str">
        <f t="array" ref="BD27">IFERROR(IF(BB27="","",IF([1]BASE!$E$3-BB27&gt;7,0,IF([1]BASE!$E$3-BB27&lt;0,"",[1]BASE!$E$3-BB27))),"")</f>
        <v/>
      </c>
    </row>
    <row r="28" spans="1:56" x14ac:dyDescent="0.3">
      <c r="A28" s="69" t="s">
        <v>85</v>
      </c>
      <c r="B28" s="93" t="s">
        <v>196</v>
      </c>
      <c r="C28" s="38" t="s">
        <v>75</v>
      </c>
      <c r="D28" s="57">
        <v>6887842</v>
      </c>
      <c r="E28" s="38" t="s">
        <v>197</v>
      </c>
      <c r="F28" s="58" t="s">
        <v>198</v>
      </c>
      <c r="G28" s="58" t="s">
        <v>199</v>
      </c>
      <c r="H28" s="58" t="s">
        <v>199</v>
      </c>
      <c r="I28" s="58" t="s">
        <v>110</v>
      </c>
      <c r="J28" s="178" t="s">
        <v>200</v>
      </c>
      <c r="K28" s="76">
        <v>2</v>
      </c>
      <c r="L28" s="77">
        <f t="shared" si="0"/>
        <v>2</v>
      </c>
      <c r="M28" s="72" t="e">
        <f t="array" ref="M28">IF(R28&gt;[1]BASE!$E$3, "BAJA", IF(P28+IF(X28&lt;=[1]BASE!$E$3,Y28,0)+IF(AC28&lt;=[1]BASE!$E$3,AD28,0)+IF(AH28&lt;=[1]BASE!$E$3,AI28,0)+IF(AM28&lt;=[1]BASE!$E$3,AN28,0)+IF(AR28&lt;=[1]BASE!$E$3,AS28,0)+IF(AW28&lt;=[1]BASE!$E$3,AX28,0)+IF(BB28&lt;=[1]BASE!$E$3,BC28,0)+IF(BG28&lt;=[1]BASE!$E$3,BH28,0)+IF(BL28&lt;=[1]BASE!$E$3,BM28,0)+IF(BQ28&lt;=[1]BASE!$E$3,BR28,0)&lt;=1999,"ALFA", IF(P28+IF(X28&lt;=[1]BASE!$E$3,Y28,0)+IF(AC28&lt;=[1]BASE!$E$3,AD28,0)+IF(AH28&lt;=[1]BASE!$E$3,AI28,0)+IF(AM28&lt;=[1]BASE!$E$3,AN28,0)+IF(AR28&lt;=[1]BASE!$E$3,AS28,0)+IF(AW28&lt;=[1]BASE!$E$3,AX28,0)+IF(BB28&lt;=[1]BASE!$E$3,BC28,0)+IF(BG28&lt;=[1]BASE!$E$3,BH28,0)+IF(BL28&lt;=[1]BASE!$E$3,BM28,0)+IF(BQ28&lt;=[1]BASE!$E$3,BR28,0)&lt;=3999,"BETA", IF(P28+IF(X28&lt;=[1]BASE!$E$3,Y28,0)+IF(AC28&lt;=[1]BASE!$E$3,AD28,0)+IF(AH28&lt;=[1]BASE!$E$3,AI28,0)+IF(AM28&lt;=[1]BASE!$E$3,AN28,0)+IF(AR28&lt;=[1]BASE!$E$3,AS28,0)+IF(AW28&lt;=[1]BASE!$E$3,AX28,0)+IF(BB28&lt;=[1]BASE!$E$3,BC28,0)+IF(BG28&lt;=[1]BASE!$E$3,BH28,0)+IF(BL28&lt;=[1]BASE!$E$3,BM28,0)+IF(BQ28&lt;=[1]BASE!$E$3,BR28,0)&lt;=5999,"GAMMA","DELTA"))))</f>
        <v>#VALUE!</v>
      </c>
      <c r="N28" s="21">
        <v>100</v>
      </c>
      <c r="O28" s="14" t="s">
        <v>66</v>
      </c>
      <c r="P28" s="62">
        <f t="array" ref="P28">IFERROR(IF(OR(O28="USDT",O28="USD",O28="USDC"),N28,N28 * IFERROR(VLOOKUP(R28,[1]BASE!$F$1:$Q$1000,MATCH(O28,[1]BASE!$F$1:$Q$1,0),FALSE),IFERROR(VLOOKUP(R28-1,[1]BASE!$F$1:$Q$1000,MATCH(O28,[1]BASE!$F$1:$Q$1,0),FALSE),VLOOKUP(R28-2,[1]BASE!$F$1:$Q$1000,MATCH(O28,[1]BASE!$F$1:$Q$1,0),FALSE)))),"")</f>
        <v>100</v>
      </c>
      <c r="Q28" s="28">
        <v>45183</v>
      </c>
      <c r="R28" s="28">
        <v>45183</v>
      </c>
      <c r="S28" s="63">
        <f>([1]BASE!$E$3-R28)/30</f>
        <v>12.166666666666666</v>
      </c>
      <c r="T28" s="55">
        <f t="array" ref="T28">IF(U28&lt;[1]BASE!$E$3,0,U28-R28)</f>
        <v>0</v>
      </c>
      <c r="U28" s="56">
        <f t="array" ref="U28">IF(WEEKDAY(R28, 2) = 5, R28 + 7, R28 + (5 - WEEKDAY(R28, 2) + IF(WEEKDAY(R28, 2) &gt; 5, 7, 0)))</f>
        <v>45184</v>
      </c>
      <c r="V28" s="27"/>
      <c r="W28" s="31"/>
      <c r="X28" s="28"/>
      <c r="Y28" s="50" t="str">
        <f t="array" ref="Y28">IFERROR(IF(OR(W28="USDT",W28="USD",W28="USDC"),V28,V28 * IFERROR(VLOOKUP(X28,[1]BASE!$F$1:$Q$1000,MATCH(W28,[1]BASE!$F$1:$Q$1,0),FALSE),IFERROR(VLOOKUP(X28-1,[1]BASE!$F$1:$Q$1000,MATCH(W28,[1]BASE!$F$1:$Q$1,0),FALSE),VLOOKUP(X28-2,[1]BASE!$F$1:$Q$1000,MATCH(W28,[1]BASE!$F$1:$Q$1,0),FALSE)))),"")</f>
        <v/>
      </c>
      <c r="Z28" s="30" t="str">
        <f t="array" ref="Z28">IFERROR(IF(X28="","",IF([1]BASE!$E$3-X28&gt;7,0,IF([1]BASE!$E$3-X28&lt;0,"",[1]BASE!$E$3-X28))),"")</f>
        <v/>
      </c>
      <c r="AA28" s="27"/>
      <c r="AB28" s="31"/>
      <c r="AC28" s="28"/>
      <c r="AD28" s="50" t="str">
        <f t="array" ref="AD28">IFERROR(IF(OR(AB28="USDT",AB28="USD",AB28="USDC"),AA28,AA28 * IFERROR(VLOOKUP(AC28,[1]BASE!$F$1:$Q$1000,MATCH(AB28,[1]BASE!$F$1:$Q$1,0),FALSE),IFERROR(VLOOKUP(AC28-1,[1]BASE!$F$1:$Q$1000,MATCH(AB28,[1]BASE!$F$1:$Q$1,0),FALSE),VLOOKUP(AC28-2,[1]BASE!$F$1:$Q$1000,MATCH(AB28,[1]BASE!$F$1:$Q$1,0),FALSE)))),"")</f>
        <v/>
      </c>
      <c r="AE28" s="30" t="str">
        <f t="array" ref="AE28">IFERROR(IF(AC28="","",IF([1]BASE!$E$3-AC28&gt;7,0,IF([1]BASE!$E$3-AC28&lt;0,"",[1]BASE!$E$3-AC28))),"")</f>
        <v/>
      </c>
      <c r="AF28" s="27"/>
      <c r="AG28" s="31"/>
      <c r="AH28" s="28"/>
      <c r="AI28" s="50" t="str">
        <f t="array" ref="AI28">IFERROR(IF(OR(AG28="USDT",AG28="USD",AG28="USDC"),AF28,AF28 * IFERROR(VLOOKUP(AH28,[1]BASE!$F$1:$Q$1000,MATCH(AG28,[1]BASE!$F$1:$Q$1,0),FALSE),IFERROR(VLOOKUP(AH28-1,[1]BASE!$F$1:$Q$1000,MATCH(AG28,[1]BASE!$F$1:$Q$1,0),FALSE),VLOOKUP(AH28-2,[1]BASE!$F$1:$Q$1000,MATCH(AG28,[1]BASE!$F$1:$Q$1,0),FALSE)))),"")</f>
        <v/>
      </c>
      <c r="AJ28" s="30" t="str">
        <f t="array" ref="AJ28">IFERROR(IF(AH28="","",IF([1]BASE!$E$3-AH28&gt;7,0,IF([1]BASE!$E$3-AH28&lt;0,"",[1]BASE!$E$3-AH28))),"")</f>
        <v/>
      </c>
      <c r="AK28" s="27"/>
      <c r="AL28" s="31"/>
      <c r="AM28" s="28"/>
      <c r="AN28" s="50" t="str">
        <f t="array" ref="AN28">IFERROR(IF(OR(AL28="USDT",AL28="USD",AL28="USDC"),AK28,AK28 * IFERROR(VLOOKUP(AM28,[1]BASE!$F$1:$Q$1000,MATCH(AL28,[1]BASE!$F$1:$Q$1,0),FALSE),IFERROR(VLOOKUP(AM28-1,[1]BASE!$F$1:$Q$1000,MATCH(AL28,[1]BASE!$F$1:$Q$1,0),FALSE),VLOOKUP(AM28-2,[1]BASE!$F$1:$Q$1000,MATCH(AL28,[1]BASE!$F$1:$Q$1,0),FALSE)))),"")</f>
        <v/>
      </c>
      <c r="AO28" s="30" t="str">
        <f t="array" ref="AO28">IFERROR(IF(AM28="","",IF([1]BASE!$E$3-AM28&gt;7,0,IF([1]BASE!$E$3-AM28&lt;0,"",[1]BASE!$E$3-AM28))),"")</f>
        <v/>
      </c>
      <c r="AP28" s="27"/>
      <c r="AQ28" s="31"/>
      <c r="AR28" s="28"/>
      <c r="AS28" s="50" t="str">
        <f t="array" ref="AS28">IFERROR(IF(OR(AQ28="USDT",AQ28="USD",AQ28="USDC"),AP28,AP28 * IFERROR(VLOOKUP(AR28,[1]BASE!$F$1:$Q$1000,MATCH(AQ28,[1]BASE!$F$1:$Q$1,0),FALSE),IFERROR(VLOOKUP(AR28-1,[1]BASE!$F$1:$Q$1000,MATCH(AQ28,[1]BASE!$F$1:$Q$1,0),FALSE),VLOOKUP(AR28-2,[1]BASE!$F$1:$Q$1000,MATCH(AQ28,[1]BASE!$F$1:$Q$1,0),FALSE)))),"")</f>
        <v/>
      </c>
      <c r="AT28" s="30" t="str">
        <f t="array" ref="AT28">IFERROR(IF(AR28="","",IF([1]BASE!$E$3-AR28&gt;7,0,IF([1]BASE!$E$3-AR28&lt;0,"",[1]BASE!$E$3-AR28))),"")</f>
        <v/>
      </c>
      <c r="AU28" s="27"/>
      <c r="AV28" s="33"/>
      <c r="AW28" s="34"/>
      <c r="AX28" s="50" t="str">
        <f t="array" ref="AX28">IFERROR(IF(OR(AV28="USDT",AV28="USD",AV28="USDC"),AU28,AU28 * IFERROR(VLOOKUP(AW28,[1]BASE!$F$1:$Q$1000,MATCH(AV28,[1]BASE!$F$1:$Q$1,0),FALSE),IFERROR(VLOOKUP(AW28-1,[1]BASE!$F$1:$Q$1000,MATCH(AV28,[1]BASE!$F$1:$Q$1,0),FALSE),VLOOKUP(AW28-2,[1]BASE!$F$1:$Q$1000,MATCH(AV28,[1]BASE!$F$1:$Q$1,0),FALSE)))),"")</f>
        <v/>
      </c>
      <c r="AY28" s="30" t="str">
        <f t="array" ref="AY28">IFERROR(IF(AW28="","",IF([1]BASE!$E$3-AW28&gt;7,0,IF([1]BASE!$E$3-AW28&lt;0,"",[1]BASE!$E$3-AW28))),"")</f>
        <v/>
      </c>
      <c r="AZ28" s="27"/>
      <c r="BA28" s="33"/>
      <c r="BB28" s="34"/>
      <c r="BC28" s="50" t="str">
        <f t="array" ref="BC28">IFERROR(IF(OR(BA28="USDT",BA28="USD",BA28="USDC"),AZ28,AZ28 * IFERROR(VLOOKUP(BB28,[1]BASE!$F$1:$Q$1000,MATCH(BA28,[1]BASE!$F$1:$Q$1,0),FALSE),IFERROR(VLOOKUP(BB28-1,[1]BASE!$F$1:$Q$1000,MATCH(BA28,[1]BASE!$F$1:$Q$1,0),FALSE),VLOOKUP(BB28-2,[1]BASE!$F$1:$Q$1000,MATCH(BA28,[1]BASE!$F$1:$Q$1,0),FALSE)))),"")</f>
        <v/>
      </c>
      <c r="BD28" s="30" t="str">
        <f t="array" ref="BD28">IFERROR(IF(BB28="","",IF([1]BASE!$E$3-BB28&gt;7,0,IF([1]BASE!$E$3-BB28&lt;0,"",[1]BASE!$E$3-BB28))),"")</f>
        <v/>
      </c>
    </row>
    <row r="29" spans="1:56" x14ac:dyDescent="0.3">
      <c r="A29" s="69" t="s">
        <v>92</v>
      </c>
      <c r="B29" s="93" t="s">
        <v>201</v>
      </c>
      <c r="C29" s="179" t="s">
        <v>75</v>
      </c>
      <c r="D29" s="148" t="s">
        <v>202</v>
      </c>
      <c r="E29" s="93" t="s">
        <v>203</v>
      </c>
      <c r="F29" s="97" t="s">
        <v>204</v>
      </c>
      <c r="G29" s="97" t="s">
        <v>205</v>
      </c>
      <c r="H29" s="97" t="s">
        <v>205</v>
      </c>
      <c r="I29" s="97" t="s">
        <v>89</v>
      </c>
      <c r="J29" s="180" t="s">
        <v>206</v>
      </c>
      <c r="K29" s="181">
        <v>3</v>
      </c>
      <c r="L29" s="182">
        <f t="shared" si="0"/>
        <v>3</v>
      </c>
      <c r="M29" s="104" t="e">
        <f t="array" ref="M29">IF(R29&gt;[1]BASE!$E$3, "BAJA", IF(P29+IF(X29&lt;=[1]BASE!$E$3,Y29,0)+IF(AC29&lt;=[1]BASE!$E$3,AD29,0)+IF(AH29&lt;=[1]BASE!$E$3,AI29,0)+IF(AM29&lt;=[1]BASE!$E$3,AN29,0)+IF(AR29&lt;=[1]BASE!$E$3,AS29,0)+IF(AW29&lt;=[1]BASE!$E$3,AX29,0)+IF(BB29&lt;=[1]BASE!$E$3,BC29,0)+IF(BG29&lt;=[1]BASE!$E$3,BH29,0)+IF(BL29&lt;=[1]BASE!$E$3,BM29,0)+IF(BQ29&lt;=[1]BASE!$E$3,BR29,0)&lt;=1999,"ALFA", IF(P29+IF(X29&lt;=[1]BASE!$E$3,Y29,0)+IF(AC29&lt;=[1]BASE!$E$3,AD29,0)+IF(AH29&lt;=[1]BASE!$E$3,AI29,0)+IF(AM29&lt;=[1]BASE!$E$3,AN29,0)+IF(AR29&lt;=[1]BASE!$E$3,AS29,0)+IF(AW29&lt;=[1]BASE!$E$3,AX29,0)+IF(BB29&lt;=[1]BASE!$E$3,BC29,0)+IF(BG29&lt;=[1]BASE!$E$3,BH29,0)+IF(BL29&lt;=[1]BASE!$E$3,BM29,0)+IF(BQ29&lt;=[1]BASE!$E$3,BR29,0)&lt;=3999,"BETA", IF(P29+IF(X29&lt;=[1]BASE!$E$3,Y29,0)+IF(AC29&lt;=[1]BASE!$E$3,AD29,0)+IF(AH29&lt;=[1]BASE!$E$3,AI29,0)+IF(AM29&lt;=[1]BASE!$E$3,AN29,0)+IF(AR29&lt;=[1]BASE!$E$3,AS29,0)+IF(AW29&lt;=[1]BASE!$E$3,AX29,0)+IF(BB29&lt;=[1]BASE!$E$3,BC29,0)+IF(BG29&lt;=[1]BASE!$E$3,BH29,0)+IF(BL29&lt;=[1]BASE!$E$3,BM29,0)+IF(BQ29&lt;=[1]BASE!$E$3,BR29,0)&lt;=5999,"GAMMA","DELTA"))))</f>
        <v>#VALUE!</v>
      </c>
      <c r="N29" s="105">
        <v>1000</v>
      </c>
      <c r="O29" s="94" t="s">
        <v>66</v>
      </c>
      <c r="P29" s="183">
        <f t="array" ref="P29">IFERROR(IF(OR(O29="USDT",O29="USD",O29="USDC"),N29,N29 * IFERROR(VLOOKUP(R29,[1]BASE!$F$1:$Q$1000,MATCH(O29,[1]BASE!$F$1:$Q$1,0),FALSE),IFERROR(VLOOKUP(R29-1,[1]BASE!$F$1:$Q$1000,MATCH(O29,[1]BASE!$F$1:$Q$1,0),FALSE),VLOOKUP(R29-2,[1]BASE!$F$1:$Q$1000,MATCH(O29,[1]BASE!$F$1:$Q$1,0),FALSE)))),"")</f>
        <v>1000</v>
      </c>
      <c r="Q29" s="107">
        <v>45179.625</v>
      </c>
      <c r="R29" s="107">
        <v>45180</v>
      </c>
      <c r="S29" s="108">
        <f>([1]BASE!$E$3-R29)/30</f>
        <v>12.266666666666667</v>
      </c>
      <c r="T29" s="132">
        <f t="array" ref="T29">IF(U29&lt;[1]BASE!$E$3,0,U29-R29)</f>
        <v>0</v>
      </c>
      <c r="U29" s="110">
        <f t="array" ref="U29">IF(WEEKDAY(R29, 2) = 5, R29 + 7, R29 + (5 - WEEKDAY(R29, 2) + IF(WEEKDAY(R29, 2) &gt; 5, 7, 0)))</f>
        <v>45184</v>
      </c>
      <c r="V29" s="116"/>
      <c r="W29" s="112"/>
      <c r="X29" s="107"/>
      <c r="Y29" s="184" t="str">
        <f t="array" ref="Y29">IFERROR(IF(OR(W29="USDT",W29="USD",W29="USDC"),V29,V29 * IFERROR(VLOOKUP(X29,[1]BASE!$F$1:$Q$1000,MATCH(W29,[1]BASE!$F$1:$Q$1,0),FALSE),IFERROR(VLOOKUP(X29-1,[1]BASE!$F$1:$Q$1000,MATCH(W29,[1]BASE!$F$1:$Q$1,0),FALSE),VLOOKUP(X29-2,[1]BASE!$F$1:$Q$1000,MATCH(W29,[1]BASE!$F$1:$Q$1,0),FALSE)))),"")</f>
        <v/>
      </c>
      <c r="Z29" s="133" t="str">
        <f t="array" ref="Z29">IFERROR(IF(X29="","",IF([1]BASE!$E$3-X29&gt;7,0,IF([1]BASE!$E$3-X29&lt;0,"",[1]BASE!$E$3-X29))),"")</f>
        <v/>
      </c>
      <c r="AA29" s="116"/>
      <c r="AB29" s="112"/>
      <c r="AC29" s="107"/>
      <c r="AD29" s="184" t="str">
        <f t="array" ref="AD29">IFERROR(IF(OR(AB29="USDT",AB29="USD",AB29="USDC"),AA29,AA29 * IFERROR(VLOOKUP(AC29,[1]BASE!$F$1:$Q$1000,MATCH(AB29,[1]BASE!$F$1:$Q$1,0),FALSE),IFERROR(VLOOKUP(AC29-1,[1]BASE!$F$1:$Q$1000,MATCH(AB29,[1]BASE!$F$1:$Q$1,0),FALSE),VLOOKUP(AC29-2,[1]BASE!$F$1:$Q$1000,MATCH(AB29,[1]BASE!$F$1:$Q$1,0),FALSE)))),"")</f>
        <v/>
      </c>
      <c r="AE29" s="133" t="str">
        <f t="array" ref="AE29">IFERROR(IF(AC29="","",IF([1]BASE!$E$3-AC29&gt;7,0,IF([1]BASE!$E$3-AC29&lt;0,"",[1]BASE!$E$3-AC29))),"")</f>
        <v/>
      </c>
      <c r="AF29" s="116"/>
      <c r="AG29" s="112"/>
      <c r="AH29" s="107"/>
      <c r="AI29" s="185" t="str">
        <f t="array" ref="AI29">IFERROR(IF(OR(AG29="USDT",AG29="USD",AG29="USDC"),AF29,AF29 * IFERROR(VLOOKUP(AH29,[1]BASE!$F$1:$Q$1000,MATCH(AG29,[1]BASE!$F$1:$Q$1,0),FALSE),IFERROR(VLOOKUP(AH29-1,[1]BASE!$F$1:$Q$1000,MATCH(AG29,[1]BASE!$F$1:$Q$1,0),FALSE),VLOOKUP(AH29-2,[1]BASE!$F$1:$Q$1000,MATCH(AG29,[1]BASE!$F$1:$Q$1,0),FALSE)))),"")</f>
        <v/>
      </c>
      <c r="AJ29" s="133" t="str">
        <f t="array" ref="AJ29">IFERROR(IF(AH29="","",IF([1]BASE!$E$3-AH29&gt;7,0,IF([1]BASE!$E$3-AH29&lt;0,"",[1]BASE!$E$3-AH29))),"")</f>
        <v/>
      </c>
      <c r="AK29" s="116"/>
      <c r="AL29" s="112"/>
      <c r="AM29" s="107"/>
      <c r="AN29" s="185" t="str">
        <f t="array" ref="AN29">IFERROR(IF(OR(AL29="USDT",AL29="USD",AL29="USDC"),AK29,AK29 * IFERROR(VLOOKUP(AM29,[1]BASE!$F$1:$Q$1000,MATCH(AL29,[1]BASE!$F$1:$Q$1,0),FALSE),IFERROR(VLOOKUP(AM29-1,[1]BASE!$F$1:$Q$1000,MATCH(AL29,[1]BASE!$F$1:$Q$1,0),FALSE),VLOOKUP(AM29-2,[1]BASE!$F$1:$Q$1000,MATCH(AL29,[1]BASE!$F$1:$Q$1,0),FALSE)))),"")</f>
        <v/>
      </c>
      <c r="AO29" s="133" t="str">
        <f t="array" ref="AO29">IFERROR(IF(AM29="","",IF([1]BASE!$E$3-AM29&gt;7,0,IF([1]BASE!$E$3-AM29&lt;0,"",[1]BASE!$E$3-AM29))),"")</f>
        <v/>
      </c>
      <c r="AP29" s="116"/>
      <c r="AQ29" s="112"/>
      <c r="AR29" s="107"/>
      <c r="AS29" s="185" t="str">
        <f t="array" ref="AS29">IFERROR(IF(OR(AQ29="USDT",AQ29="USD",AQ29="USDC"),AP29,AP29 * IFERROR(VLOOKUP(AR29,[1]BASE!$F$1:$Q$1000,MATCH(AQ29,[1]BASE!$F$1:$Q$1,0),FALSE),IFERROR(VLOOKUP(AR29-1,[1]BASE!$F$1:$Q$1000,MATCH(AQ29,[1]BASE!$F$1:$Q$1,0),FALSE),VLOOKUP(AR29-2,[1]BASE!$F$1:$Q$1000,MATCH(AQ29,[1]BASE!$F$1:$Q$1,0),FALSE)))),"")</f>
        <v/>
      </c>
      <c r="AT29" s="133" t="str">
        <f t="array" ref="AT29">IFERROR(IF(AR29="","",IF([1]BASE!$E$3-AR29&gt;7,0,IF([1]BASE!$E$3-AR29&lt;0,"",[1]BASE!$E$3-AR29))),"")</f>
        <v/>
      </c>
      <c r="AU29" s="116"/>
      <c r="AV29" s="117"/>
      <c r="AW29" s="118"/>
      <c r="AX29" s="185" t="str">
        <f t="array" ref="AX29">IFERROR(IF(OR(AV29="USDT",AV29="USD",AV29="USDC"),AU29,AU29 * IFERROR(VLOOKUP(AW29,[1]BASE!$F$1:$Q$1000,MATCH(AV29,[1]BASE!$F$1:$Q$1,0),FALSE),IFERROR(VLOOKUP(AW29-1,[1]BASE!$F$1:$Q$1000,MATCH(AV29,[1]BASE!$F$1:$Q$1,0),FALSE),VLOOKUP(AW29-2,[1]BASE!$F$1:$Q$1000,MATCH(AV29,[1]BASE!$F$1:$Q$1,0),FALSE)))),"")</f>
        <v/>
      </c>
      <c r="AY29" s="133" t="str">
        <f t="array" ref="AY29">IFERROR(IF(AW29="","",IF([1]BASE!$E$3-AW29&gt;7,0,IF([1]BASE!$E$3-AW29&lt;0,"",[1]BASE!$E$3-AW29))),"")</f>
        <v/>
      </c>
      <c r="AZ29" s="116"/>
      <c r="BA29" s="117"/>
      <c r="BB29" s="118"/>
      <c r="BC29" s="185" t="str">
        <f t="array" ref="BC29">IFERROR(IF(OR(BA29="USDT",BA29="USD",BA29="USDC"),AZ29,AZ29 * IFERROR(VLOOKUP(BB29,[1]BASE!$F$1:$Q$1000,MATCH(BA29,[1]BASE!$F$1:$Q$1,0),FALSE),IFERROR(VLOOKUP(BB29-1,[1]BASE!$F$1:$Q$1000,MATCH(BA29,[1]BASE!$F$1:$Q$1,0),FALSE),VLOOKUP(BB29-2,[1]BASE!$F$1:$Q$1000,MATCH(BA29,[1]BASE!$F$1:$Q$1,0),FALSE)))),"")</f>
        <v/>
      </c>
      <c r="BD29" s="133" t="str">
        <f t="array" ref="BD29">IFERROR(IF(BB29="","",IF([1]BASE!$E$3-BB29&gt;7,0,IF([1]BASE!$E$3-BB29&lt;0,"",[1]BASE!$E$3-BB29))),"")</f>
        <v/>
      </c>
    </row>
    <row r="30" spans="1:56" x14ac:dyDescent="0.3">
      <c r="A30" s="69" t="s">
        <v>85</v>
      </c>
      <c r="B30" s="38" t="s">
        <v>207</v>
      </c>
      <c r="C30" s="38" t="s">
        <v>75</v>
      </c>
      <c r="D30" s="57" t="s">
        <v>208</v>
      </c>
      <c r="E30" s="38" t="s">
        <v>95</v>
      </c>
      <c r="F30" s="58" t="s">
        <v>209</v>
      </c>
      <c r="G30" s="97" t="s">
        <v>210</v>
      </c>
      <c r="H30" s="58" t="s">
        <v>210</v>
      </c>
      <c r="I30" s="58" t="s">
        <v>96</v>
      </c>
      <c r="J30" s="178" t="s">
        <v>211</v>
      </c>
      <c r="K30" s="87">
        <v>3</v>
      </c>
      <c r="L30" s="88">
        <f t="shared" si="0"/>
        <v>3</v>
      </c>
      <c r="M30" s="72" t="e">
        <f t="array" ref="M30">IF(R30&gt;[1]BASE!$E$3, "BAJA", IF(P30+IF(X30&lt;=[1]BASE!$E$3,Y30,0)+IF(AC30&lt;=[1]BASE!$E$3,AD30,0)+IF(AH30&lt;=[1]BASE!$E$3,AI30,0)+IF(AM30&lt;=[1]BASE!$E$3,AN30,0)+IF(AR30&lt;=[1]BASE!$E$3,AS30,0)+IF(AW30&lt;=[1]BASE!$E$3,AX30,0)+IF(BB30&lt;=[1]BASE!$E$3,BC30,0)+IF(BG30&lt;=[1]BASE!$E$3,BH30,0)+IF(BL30&lt;=[1]BASE!$E$3,BM30,0)+IF(BQ30&lt;=[1]BASE!$E$3,BR30,0)&lt;=1999,"ALFA", IF(P30+IF(X30&lt;=[1]BASE!$E$3,Y30,0)+IF(AC30&lt;=[1]BASE!$E$3,AD30,0)+IF(AH30&lt;=[1]BASE!$E$3,AI30,0)+IF(AM30&lt;=[1]BASE!$E$3,AN30,0)+IF(AR30&lt;=[1]BASE!$E$3,AS30,0)+IF(AW30&lt;=[1]BASE!$E$3,AX30,0)+IF(BB30&lt;=[1]BASE!$E$3,BC30,0)+IF(BG30&lt;=[1]BASE!$E$3,BH30,0)+IF(BL30&lt;=[1]BASE!$E$3,BM30,0)+IF(BQ30&lt;=[1]BASE!$E$3,BR30,0)&lt;=3999,"BETA", IF(P30+IF(X30&lt;=[1]BASE!$E$3,Y30,0)+IF(AC30&lt;=[1]BASE!$E$3,AD30,0)+IF(AH30&lt;=[1]BASE!$E$3,AI30,0)+IF(AM30&lt;=[1]BASE!$E$3,AN30,0)+IF(AR30&lt;=[1]BASE!$E$3,AS30,0)+IF(AW30&lt;=[1]BASE!$E$3,AX30,0)+IF(BB30&lt;=[1]BASE!$E$3,BC30,0)+IF(BG30&lt;=[1]BASE!$E$3,BH30,0)+IF(BL30&lt;=[1]BASE!$E$3,BM30,0)+IF(BQ30&lt;=[1]BASE!$E$3,BR30,0)&lt;=5999,"GAMMA","DELTA"))))</f>
        <v>#VALUE!</v>
      </c>
      <c r="N30" s="125">
        <v>1000</v>
      </c>
      <c r="O30" s="14" t="s">
        <v>66</v>
      </c>
      <c r="P30" s="73">
        <f t="array" ref="P30">IFERROR(IF(OR(O30="USDT",O30="USD",O30="USDC"),N30,N30 * IFERROR(VLOOKUP(R30,[1]BASE!$F$1:$Q$1000,MATCH(O30,[1]BASE!$F$1:$Q$1,0),FALSE),IFERROR(VLOOKUP(R30-1,[1]BASE!$F$1:$Q$1000,MATCH(O30,[1]BASE!$F$1:$Q$1,0),FALSE),VLOOKUP(R30-2,[1]BASE!$F$1:$Q$1000,MATCH(O30,[1]BASE!$F$1:$Q$1,0),FALSE)))),"")</f>
        <v>1000</v>
      </c>
      <c r="Q30" s="28">
        <v>45180</v>
      </c>
      <c r="R30" s="28">
        <v>45180</v>
      </c>
      <c r="S30" s="63">
        <f>([1]BASE!$E$3-R30)/30</f>
        <v>12.266666666666667</v>
      </c>
      <c r="T30" s="55">
        <f t="array" ref="T30">IF(U30&lt;[1]BASE!$E$3,0,U30-R30)</f>
        <v>0</v>
      </c>
      <c r="U30" s="56">
        <f t="array" ref="U30">IF(WEEKDAY(R30, 2) = 5, R30 + 7, R30 + (5 - WEEKDAY(R30, 2) + IF(WEEKDAY(R30, 2) &gt; 5, 7, 0)))</f>
        <v>45184</v>
      </c>
      <c r="V30" s="27"/>
      <c r="W30" s="31"/>
      <c r="X30" s="28"/>
      <c r="Y30" s="75" t="str">
        <f t="array" ref="Y30">IFERROR(IF(OR(W30="USDT",W30="USD",W30="USDC"),V30,V30 * IFERROR(VLOOKUP(X30,[1]BASE!$F$1:$Q$1000,MATCH(W30,[1]BASE!$F$1:$Q$1,0),FALSE),IFERROR(VLOOKUP(X30-1,[1]BASE!$F$1:$Q$1000,MATCH(W30,[1]BASE!$F$1:$Q$1,0),FALSE),VLOOKUP(X30-2,[1]BASE!$F$1:$Q$1000,MATCH(W30,[1]BASE!$F$1:$Q$1,0),FALSE)))),"")</f>
        <v/>
      </c>
      <c r="Z30" s="30" t="str">
        <f t="array" ref="Z30">IFERROR(IF(X30="","",IF([1]BASE!$E$3-X30&gt;7,0,IF([1]BASE!$E$3-X30&lt;0,"",[1]BASE!$E$3-X30))),"")</f>
        <v/>
      </c>
      <c r="AA30" s="27"/>
      <c r="AB30" s="31"/>
      <c r="AC30" s="28"/>
      <c r="AD30" s="75" t="str">
        <f t="array" ref="AD30">IFERROR(IF(OR(AB30="USDT",AB30="USD",AB30="USDC"),AA30,AA30 * IFERROR(VLOOKUP(AC30,[1]BASE!$F$1:$Q$1000,MATCH(AB30,[1]BASE!$F$1:$Q$1,0),FALSE),IFERROR(VLOOKUP(AC30-1,[1]BASE!$F$1:$Q$1000,MATCH(AB30,[1]BASE!$F$1:$Q$1,0),FALSE),VLOOKUP(AC30-2,[1]BASE!$F$1:$Q$1000,MATCH(AB30,[1]BASE!$F$1:$Q$1,0),FALSE)))),"")</f>
        <v/>
      </c>
      <c r="AE30" s="30" t="str">
        <f t="array" ref="AE30">IFERROR(IF(AC30="","",IF([1]BASE!$E$3-AC30&gt;7,0,IF([1]BASE!$E$3-AC30&lt;0,"",[1]BASE!$E$3-AC30))),"")</f>
        <v/>
      </c>
      <c r="AF30" s="27"/>
      <c r="AG30" s="31"/>
      <c r="AH30" s="28"/>
      <c r="AI30" s="75" t="str">
        <f t="array" ref="AI30">IFERROR(IF(OR(AG30="USDT",AG30="USD",AG30="USDC"),AF30,AF30 * IFERROR(VLOOKUP(AH30,[1]BASE!$F$1:$Q$1000,MATCH(AG30,[1]BASE!$F$1:$Q$1,0),FALSE),IFERROR(VLOOKUP(AH30-1,[1]BASE!$F$1:$Q$1000,MATCH(AG30,[1]BASE!$F$1:$Q$1,0),FALSE),VLOOKUP(AH30-2,[1]BASE!$F$1:$Q$1000,MATCH(AG30,[1]BASE!$F$1:$Q$1,0),FALSE)))),"")</f>
        <v/>
      </c>
      <c r="AJ30" s="30" t="str">
        <f t="array" ref="AJ30">IFERROR(IF(AH30="","",IF([1]BASE!$E$3-AH30&gt;7,0,IF([1]BASE!$E$3-AH30&lt;0,"",[1]BASE!$E$3-AH30))),"")</f>
        <v/>
      </c>
      <c r="AK30" s="27"/>
      <c r="AL30" s="31"/>
      <c r="AM30" s="28"/>
      <c r="AN30" s="75" t="str">
        <f t="array" ref="AN30">IFERROR(IF(OR(AL30="USDT",AL30="USD",AL30="USDC"),AK30,AK30 * IFERROR(VLOOKUP(AM30,[1]BASE!$F$1:$Q$1000,MATCH(AL30,[1]BASE!$F$1:$Q$1,0),FALSE),IFERROR(VLOOKUP(AM30-1,[1]BASE!$F$1:$Q$1000,MATCH(AL30,[1]BASE!$F$1:$Q$1,0),FALSE),VLOOKUP(AM30-2,[1]BASE!$F$1:$Q$1000,MATCH(AL30,[1]BASE!$F$1:$Q$1,0),FALSE)))),"")</f>
        <v/>
      </c>
      <c r="AO30" s="30" t="str">
        <f t="array" ref="AO30">IFERROR(IF(AM30="","",IF([1]BASE!$E$3-AM30&gt;7,0,IF([1]BASE!$E$3-AM30&lt;0,"",[1]BASE!$E$3-AM30))),"")</f>
        <v/>
      </c>
      <c r="AP30" s="27"/>
      <c r="AQ30" s="31"/>
      <c r="AR30" s="28"/>
      <c r="AS30" s="75" t="str">
        <f t="array" ref="AS30">IFERROR(IF(OR(AQ30="USDT",AQ30="USD",AQ30="USDC"),AP30,AP30 * IFERROR(VLOOKUP(AR30,[1]BASE!$F$1:$Q$1000,MATCH(AQ30,[1]BASE!$F$1:$Q$1,0),FALSE),IFERROR(VLOOKUP(AR30-1,[1]BASE!$F$1:$Q$1000,MATCH(AQ30,[1]BASE!$F$1:$Q$1,0),FALSE),VLOOKUP(AR30-2,[1]BASE!$F$1:$Q$1000,MATCH(AQ30,[1]BASE!$F$1:$Q$1,0),FALSE)))),"")</f>
        <v/>
      </c>
      <c r="AT30" s="30" t="str">
        <f t="array" ref="AT30">IFERROR(IF(AR30="","",IF([1]BASE!$E$3-AR30&gt;7,0,IF([1]BASE!$E$3-AR30&lt;0,"",[1]BASE!$E$3-AR30))),"")</f>
        <v/>
      </c>
      <c r="AU30" s="27"/>
      <c r="AV30" s="33"/>
      <c r="AW30" s="34"/>
      <c r="AX30" s="75" t="str">
        <f t="array" ref="AX30">IFERROR(IF(OR(AV30="USDT",AV30="USD",AV30="USDC"),AU30,AU30 * IFERROR(VLOOKUP(AW30,[1]BASE!$F$1:$Q$1000,MATCH(AV30,[1]BASE!$F$1:$Q$1,0),FALSE),IFERROR(VLOOKUP(AW30-1,[1]BASE!$F$1:$Q$1000,MATCH(AV30,[1]BASE!$F$1:$Q$1,0),FALSE),VLOOKUP(AW30-2,[1]BASE!$F$1:$Q$1000,MATCH(AV30,[1]BASE!$F$1:$Q$1,0),FALSE)))),"")</f>
        <v/>
      </c>
      <c r="AY30" s="30" t="str">
        <f t="array" ref="AY30">IFERROR(IF(AW30="","",IF([1]BASE!$E$3-AW30&gt;7,0,IF([1]BASE!$E$3-AW30&lt;0,"",[1]BASE!$E$3-AW30))),"")</f>
        <v/>
      </c>
      <c r="AZ30" s="27"/>
      <c r="BA30" s="33"/>
      <c r="BB30" s="34"/>
      <c r="BC30" s="75" t="str">
        <f t="array" ref="BC30">IFERROR(IF(OR(BA30="USDT",BA30="USD",BA30="USDC"),AZ30,AZ30 * IFERROR(VLOOKUP(BB30,[1]BASE!$F$1:$Q$1000,MATCH(BA30,[1]BASE!$F$1:$Q$1,0),FALSE),IFERROR(VLOOKUP(BB30-1,[1]BASE!$F$1:$Q$1000,MATCH(BA30,[1]BASE!$F$1:$Q$1,0),FALSE),VLOOKUP(BB30-2,[1]BASE!$F$1:$Q$1000,MATCH(BA30,[1]BASE!$F$1:$Q$1,0),FALSE)))),"")</f>
        <v/>
      </c>
      <c r="BD30" s="30" t="str">
        <f t="array" ref="BD30">IFERROR(IF(BB30="","",IF([1]BASE!$E$3-BB30&gt;7,0,IF([1]BASE!$E$3-BB30&lt;0,"",[1]BASE!$E$3-BB30))),"")</f>
        <v/>
      </c>
    </row>
    <row r="31" spans="1:56" x14ac:dyDescent="0.3">
      <c r="A31" s="51" t="s">
        <v>92</v>
      </c>
      <c r="B31" s="38" t="s">
        <v>212</v>
      </c>
      <c r="C31" s="38" t="s">
        <v>213</v>
      </c>
      <c r="D31" s="57" t="s">
        <v>214</v>
      </c>
      <c r="E31" s="38" t="s">
        <v>215</v>
      </c>
      <c r="F31" s="58" t="s">
        <v>216</v>
      </c>
      <c r="G31" s="58" t="s">
        <v>217</v>
      </c>
      <c r="H31" s="38" t="s">
        <v>213</v>
      </c>
      <c r="I31" s="58" t="s">
        <v>205</v>
      </c>
      <c r="J31" s="177" t="s">
        <v>218</v>
      </c>
      <c r="K31" s="186">
        <v>4</v>
      </c>
      <c r="L31" s="187">
        <f t="shared" si="0"/>
        <v>4</v>
      </c>
      <c r="M31" s="72" t="e">
        <f t="array" ref="M31">IF(R31&gt;[1]BASE!$E$3, "BAJA", IF(P31+IF(X31&lt;=[1]BASE!$E$3,Y31,0)+IF(AC31&lt;=[1]BASE!$E$3,AD31,0)+IF(AH31&lt;=[1]BASE!$E$3,AI31,0)+IF(AM31&lt;=[1]BASE!$E$3,AN31,0)+IF(AR31&lt;=[1]BASE!$E$3,AS31,0)+IF(AW31&lt;=[1]BASE!$E$3,AX31,0)+IF(BB31&lt;=[1]BASE!$E$3,BC31,0)+IF(BG31&lt;=[1]BASE!$E$3,BH31,0)+IF(BL31&lt;=[1]BASE!$E$3,BM31,0)+IF(BQ31&lt;=[1]BASE!$E$3,BR31,0)&lt;=1999,"ALFA", IF(P31+IF(X31&lt;=[1]BASE!$E$3,Y31,0)+IF(AC31&lt;=[1]BASE!$E$3,AD31,0)+IF(AH31&lt;=[1]BASE!$E$3,AI31,0)+IF(AM31&lt;=[1]BASE!$E$3,AN31,0)+IF(AR31&lt;=[1]BASE!$E$3,AS31,0)+IF(AW31&lt;=[1]BASE!$E$3,AX31,0)+IF(BB31&lt;=[1]BASE!$E$3,BC31,0)+IF(BG31&lt;=[1]BASE!$E$3,BH31,0)+IF(BL31&lt;=[1]BASE!$E$3,BM31,0)+IF(BQ31&lt;=[1]BASE!$E$3,BR31,0)&lt;=3999,"BETA", IF(P31+IF(X31&lt;=[1]BASE!$E$3,Y31,0)+IF(AC31&lt;=[1]BASE!$E$3,AD31,0)+IF(AH31&lt;=[1]BASE!$E$3,AI31,0)+IF(AM31&lt;=[1]BASE!$E$3,AN31,0)+IF(AR31&lt;=[1]BASE!$E$3,AS31,0)+IF(AW31&lt;=[1]BASE!$E$3,AX31,0)+IF(BB31&lt;=[1]BASE!$E$3,BC31,0)+IF(BG31&lt;=[1]BASE!$E$3,BH31,0)+IF(BL31&lt;=[1]BASE!$E$3,BM31,0)+IF(BQ31&lt;=[1]BASE!$E$3,BR31,0)&lt;=5999,"GAMMA","DELTA"))))</f>
        <v>#VALUE!</v>
      </c>
      <c r="N31" s="125">
        <v>100</v>
      </c>
      <c r="O31" s="14" t="s">
        <v>66</v>
      </c>
      <c r="P31" s="22">
        <f t="array" ref="P31">IFERROR(IF(OR(O31="USDT",O31="USD",O31="USDC"),N31,N31 * IFERROR(VLOOKUP(R31,[1]BASE!$F$1:$Q$1000,MATCH(O31,[1]BASE!$F$1:$Q$1,0),FALSE),IFERROR(VLOOKUP(R31-1,[1]BASE!$F$1:$Q$1000,MATCH(O31,[1]BASE!$F$1:$Q$1,0),FALSE),VLOOKUP(R31-2,[1]BASE!$F$1:$Q$1000,MATCH(O31,[1]BASE!$F$1:$Q$1,0),FALSE)))),"")</f>
        <v>100</v>
      </c>
      <c r="Q31" s="28">
        <v>45179.625</v>
      </c>
      <c r="R31" s="28">
        <v>45180</v>
      </c>
      <c r="S31" s="54">
        <f>([1]BASE!$E$3-R31)/30</f>
        <v>12.266666666666667</v>
      </c>
      <c r="T31" s="64">
        <f t="array" ref="T31">IF(U31&lt;[1]BASE!$E$3,0,U31-R31)</f>
        <v>0</v>
      </c>
      <c r="U31" s="56">
        <f t="array" ref="U31">IF(WEEKDAY(R31, 2) = 5, R31 + 7, R31 + (5 - WEEKDAY(R31, 2) + IF(WEEKDAY(R31, 2) &gt; 5, 7, 0)))</f>
        <v>45184</v>
      </c>
      <c r="V31" s="27"/>
      <c r="W31" s="31"/>
      <c r="X31" s="28"/>
      <c r="Y31" s="74" t="str">
        <f t="array" ref="Y31">IFERROR(IF(OR(W31="USDT",W31="USD",W31="USDC"),V31,V31 * IFERROR(VLOOKUP(X31,[1]BASE!$F$1:$Q$1000,MATCH(W31,[1]BASE!$F$1:$Q$1,0),FALSE),IFERROR(VLOOKUP(X31-1,[1]BASE!$F$1:$Q$1000,MATCH(W31,[1]BASE!$F$1:$Q$1,0),FALSE),VLOOKUP(X31-2,[1]BASE!$F$1:$Q$1000,MATCH(W31,[1]BASE!$F$1:$Q$1,0),FALSE)))),"")</f>
        <v/>
      </c>
      <c r="Z31" s="49" t="str">
        <f t="array" ref="Z31">IFERROR(IF(X31="","",IF([1]BASE!$E$3-X31&gt;7,0,IF([1]BASE!$E$3-X31&lt;0,"",[1]BASE!$E$3-X31))),"")</f>
        <v/>
      </c>
      <c r="AA31" s="27"/>
      <c r="AB31" s="31"/>
      <c r="AC31" s="28"/>
      <c r="AD31" s="29" t="str">
        <f t="array" ref="AD31">IFERROR(IF(OR(AB31="USDT",AB31="USD",AB31="USDC"),AA31,AA31 * IFERROR(VLOOKUP(AC31,[1]BASE!$F$1:$Q$1000,MATCH(AB31,[1]BASE!$F$1:$Q$1,0),FALSE),IFERROR(VLOOKUP(AC31-1,[1]BASE!$F$1:$Q$1000,MATCH(AB31,[1]BASE!$F$1:$Q$1,0),FALSE),VLOOKUP(AC31-2,[1]BASE!$F$1:$Q$1000,MATCH(AB31,[1]BASE!$F$1:$Q$1,0),FALSE)))),"")</f>
        <v/>
      </c>
      <c r="AE31" s="49" t="str">
        <f t="array" ref="AE31">IFERROR(IF(AC31="","",IF([1]BASE!$E$3-AC31&gt;7,0,IF([1]BASE!$E$3-AC31&lt;0,"",[1]BASE!$E$3-AC31))),"")</f>
        <v/>
      </c>
      <c r="AF31" s="27"/>
      <c r="AG31" s="31"/>
      <c r="AH31" s="28"/>
      <c r="AI31" s="29" t="str">
        <f t="array" ref="AI31">IFERROR(IF(OR(AG31="USDT",AG31="USD",AG31="USDC"),AF31,AF31 * IFERROR(VLOOKUP(AH31,[1]BASE!$F$1:$Q$1000,MATCH(AG31,[1]BASE!$F$1:$Q$1,0),FALSE),IFERROR(VLOOKUP(AH31-1,[1]BASE!$F$1:$Q$1000,MATCH(AG31,[1]BASE!$F$1:$Q$1,0),FALSE),VLOOKUP(AH31-2,[1]BASE!$F$1:$Q$1000,MATCH(AG31,[1]BASE!$F$1:$Q$1,0),FALSE)))),"")</f>
        <v/>
      </c>
      <c r="AJ31" s="49" t="str">
        <f t="array" ref="AJ31">IFERROR(IF(AH31="","",IF([1]BASE!$E$3-AH31&gt;7,0,IF([1]BASE!$E$3-AH31&lt;0,"",[1]BASE!$E$3-AH31))),"")</f>
        <v/>
      </c>
      <c r="AK31" s="27"/>
      <c r="AL31" s="31"/>
      <c r="AM31" s="28"/>
      <c r="AN31" s="29" t="str">
        <f t="array" ref="AN31">IFERROR(IF(OR(AL31="USDT",AL31="USD",AL31="USDC"),AK31,AK31 * IFERROR(VLOOKUP(AM31,[1]BASE!$F$1:$Q$1000,MATCH(AL31,[1]BASE!$F$1:$Q$1,0),FALSE),IFERROR(VLOOKUP(AM31-1,[1]BASE!$F$1:$Q$1000,MATCH(AL31,[1]BASE!$F$1:$Q$1,0),FALSE),VLOOKUP(AM31-2,[1]BASE!$F$1:$Q$1000,MATCH(AL31,[1]BASE!$F$1:$Q$1,0),FALSE)))),"")</f>
        <v/>
      </c>
      <c r="AO31" s="49" t="str">
        <f t="array" ref="AO31">IFERROR(IF(AM31="","",IF([1]BASE!$E$3-AM31&gt;7,0,IF([1]BASE!$E$3-AM31&lt;0,"",[1]BASE!$E$3-AM31))),"")</f>
        <v/>
      </c>
      <c r="AP31" s="27"/>
      <c r="AQ31" s="31"/>
      <c r="AR31" s="28"/>
      <c r="AS31" s="29" t="str">
        <f t="array" ref="AS31">IFERROR(IF(OR(AQ31="USDT",AQ31="USD",AQ31="USDC"),AP31,AP31 * IFERROR(VLOOKUP(AR31,[1]BASE!$F$1:$Q$1000,MATCH(AQ31,[1]BASE!$F$1:$Q$1,0),FALSE),IFERROR(VLOOKUP(AR31-1,[1]BASE!$F$1:$Q$1000,MATCH(AQ31,[1]BASE!$F$1:$Q$1,0),FALSE),VLOOKUP(AR31-2,[1]BASE!$F$1:$Q$1000,MATCH(AQ31,[1]BASE!$F$1:$Q$1,0),FALSE)))),"")</f>
        <v/>
      </c>
      <c r="AT31" s="49" t="str">
        <f t="array" ref="AT31">IFERROR(IF(AR31="","",IF([1]BASE!$E$3-AR31&gt;7,0,IF([1]BASE!$E$3-AR31&lt;0,"",[1]BASE!$E$3-AR31))),"")</f>
        <v/>
      </c>
      <c r="AU31" s="27"/>
      <c r="AV31" s="33"/>
      <c r="AW31" s="34"/>
      <c r="AX31" s="29" t="str">
        <f t="array" ref="AX31">IFERROR(IF(OR(AV31="USDT",AV31="USD",AV31="USDC"),AU31,AU31 * IFERROR(VLOOKUP(AW31,[1]BASE!$F$1:$Q$1000,MATCH(AV31,[1]BASE!$F$1:$Q$1,0),FALSE),IFERROR(VLOOKUP(AW31-1,[1]BASE!$F$1:$Q$1000,MATCH(AV31,[1]BASE!$F$1:$Q$1,0),FALSE),VLOOKUP(AW31-2,[1]BASE!$F$1:$Q$1000,MATCH(AV31,[1]BASE!$F$1:$Q$1,0),FALSE)))),"")</f>
        <v/>
      </c>
      <c r="AY31" s="49" t="str">
        <f t="array" ref="AY31">IFERROR(IF(AW31="","",IF([1]BASE!$E$3-AW31&gt;7,0,IF([1]BASE!$E$3-AW31&lt;0,"",[1]BASE!$E$3-AW31))),"")</f>
        <v/>
      </c>
      <c r="AZ31" s="27"/>
      <c r="BA31" s="33"/>
      <c r="BB31" s="34"/>
      <c r="BC31" s="29" t="str">
        <f t="array" ref="BC31">IFERROR(IF(OR(BA31="USDT",BA31="USD",BA31="USDC"),AZ31,AZ31 * IFERROR(VLOOKUP(BB31,[1]BASE!$F$1:$Q$1000,MATCH(BA31,[1]BASE!$F$1:$Q$1,0),FALSE),IFERROR(VLOOKUP(BB31-1,[1]BASE!$F$1:$Q$1000,MATCH(BA31,[1]BASE!$F$1:$Q$1,0),FALSE),VLOOKUP(BB31-2,[1]BASE!$F$1:$Q$1000,MATCH(BA31,[1]BASE!$F$1:$Q$1,0),FALSE)))),"")</f>
        <v/>
      </c>
      <c r="BD31" s="49" t="str">
        <f t="array" ref="BD31">IFERROR(IF(BB31="","",IF([1]BASE!$E$3-BB31&gt;7,0,IF([1]BASE!$E$3-BB31&lt;0,"",[1]BASE!$E$3-BB31))),"")</f>
        <v/>
      </c>
    </row>
    <row r="32" spans="1:56" x14ac:dyDescent="0.3">
      <c r="A32" s="51" t="s">
        <v>85</v>
      </c>
      <c r="B32" s="38" t="s">
        <v>219</v>
      </c>
      <c r="C32" s="38" t="s">
        <v>75</v>
      </c>
      <c r="D32" s="57" t="s">
        <v>220</v>
      </c>
      <c r="E32" s="38" t="s">
        <v>221</v>
      </c>
      <c r="F32" s="58" t="s">
        <v>222</v>
      </c>
      <c r="G32" s="58" t="s">
        <v>223</v>
      </c>
      <c r="H32" s="58" t="s">
        <v>223</v>
      </c>
      <c r="I32" s="58" t="s">
        <v>141</v>
      </c>
      <c r="J32" s="178" t="s">
        <v>224</v>
      </c>
      <c r="K32" s="137">
        <v>4</v>
      </c>
      <c r="L32" s="138">
        <f t="shared" si="0"/>
        <v>4</v>
      </c>
      <c r="M32" s="43" t="e">
        <f t="array" ref="M32">IF(R32&gt;[1]BASE!$E$3, "BAJA", IF(P32+IF(X32&lt;=[1]BASE!$E$3,Y32,0)+IF(AC32&lt;=[1]BASE!$E$3,AD32,0)+IF(AH32&lt;=[1]BASE!$E$3,AI32,0)+IF(AM32&lt;=[1]BASE!$E$3,AN32,0)+IF(AR32&lt;=[1]BASE!$E$3,AS32,0)+IF(AW32&lt;=[1]BASE!$E$3,AX32,0)+IF(BB32&lt;=[1]BASE!$E$3,BC32,0)+IF(BG32&lt;=[1]BASE!$E$3,BH32,0)+IF(BL32&lt;=[1]BASE!$E$3,BM32,0)+IF(BQ32&lt;=[1]BASE!$E$3,BR32,0)&lt;=1999,"ALFA", IF(P32+IF(X32&lt;=[1]BASE!$E$3,Y32,0)+IF(AC32&lt;=[1]BASE!$E$3,AD32,0)+IF(AH32&lt;=[1]BASE!$E$3,AI32,0)+IF(AM32&lt;=[1]BASE!$E$3,AN32,0)+IF(AR32&lt;=[1]BASE!$E$3,AS32,0)+IF(AW32&lt;=[1]BASE!$E$3,AX32,0)+IF(BB32&lt;=[1]BASE!$E$3,BC32,0)+IF(BG32&lt;=[1]BASE!$E$3,BH32,0)+IF(BL32&lt;=[1]BASE!$E$3,BM32,0)+IF(BQ32&lt;=[1]BASE!$E$3,BR32,0)&lt;=3999,"BETA", IF(P32+IF(X32&lt;=[1]BASE!$E$3,Y32,0)+IF(AC32&lt;=[1]BASE!$E$3,AD32,0)+IF(AH32&lt;=[1]BASE!$E$3,AI32,0)+IF(AM32&lt;=[1]BASE!$E$3,AN32,0)+IF(AR32&lt;=[1]BASE!$E$3,AS32,0)+IF(AW32&lt;=[1]BASE!$E$3,AX32,0)+IF(BB32&lt;=[1]BASE!$E$3,BC32,0)+IF(BG32&lt;=[1]BASE!$E$3,BH32,0)+IF(BL32&lt;=[1]BASE!$E$3,BM32,0)+IF(BQ32&lt;=[1]BASE!$E$3,BR32,0)&lt;=5999,"GAMMA","DELTA"))))</f>
        <v>#VALUE!</v>
      </c>
      <c r="N32" s="125">
        <v>1000</v>
      </c>
      <c r="O32" s="14" t="s">
        <v>66</v>
      </c>
      <c r="P32" s="73">
        <f t="array" ref="P32">IFERROR(IF(OR(O32="USDT",O32="USD",O32="USDC"),N32,N32 * IFERROR(VLOOKUP(R32,[1]BASE!$F$1:$Q$1000,MATCH(O32,[1]BASE!$F$1:$Q$1,0),FALSE),IFERROR(VLOOKUP(R32-1,[1]BASE!$F$1:$Q$1000,MATCH(O32,[1]BASE!$F$1:$Q$1,0),FALSE),VLOOKUP(R32-2,[1]BASE!$F$1:$Q$1000,MATCH(O32,[1]BASE!$F$1:$Q$1,0),FALSE)))),"")</f>
        <v>1000</v>
      </c>
      <c r="Q32" s="28">
        <v>45181.625</v>
      </c>
      <c r="R32" s="28">
        <v>45182</v>
      </c>
      <c r="S32" s="63">
        <f>([1]BASE!$E$3-R32)/30</f>
        <v>12.2</v>
      </c>
      <c r="T32" s="55">
        <f t="array" ref="T32">IF(U32&lt;[1]BASE!$E$3,0,U32-R32)</f>
        <v>0</v>
      </c>
      <c r="U32" s="56">
        <f t="array" ref="U32">IF(WEEKDAY(R32, 2) = 5, R32 + 7, R32 + (5 - WEEKDAY(R32, 2) + IF(WEEKDAY(R32, 2) &gt; 5, 7, 0)))</f>
        <v>45184</v>
      </c>
      <c r="V32" s="46">
        <v>1029</v>
      </c>
      <c r="W32" s="14" t="s">
        <v>66</v>
      </c>
      <c r="X32" s="47">
        <v>45358</v>
      </c>
      <c r="Y32" s="84">
        <f t="array" ref="Y32">IFERROR(IF(OR(W32="USDT",W32="USD",W32="USDC"),V32,V32 * IFERROR(VLOOKUP(X32,[1]BASE!$F$1:$Q$1000,MATCH(W32,[1]BASE!$F$1:$Q$1,0),FALSE),IFERROR(VLOOKUP(X32-1,[1]BASE!$F$1:$Q$1000,MATCH(W32,[1]BASE!$F$1:$Q$1,0),FALSE),VLOOKUP(X32-2,[1]BASE!$F$1:$Q$1000,MATCH(W32,[1]BASE!$F$1:$Q$1,0),FALSE)))),"")</f>
        <v>1029</v>
      </c>
      <c r="Z32" s="30">
        <f t="array" ref="Z32">IFERROR(IF(X32="","",IF([1]BASE!$E$3-X32&gt;7,0,IF([1]BASE!$E$3-X32&lt;0,"",[1]BASE!$E$3-X32))),"")</f>
        <v>0</v>
      </c>
      <c r="AA32" s="46">
        <v>2020</v>
      </c>
      <c r="AB32" s="31" t="s">
        <v>66</v>
      </c>
      <c r="AC32" s="47">
        <v>45467</v>
      </c>
      <c r="AD32" s="84">
        <f t="array" ref="AD32">IFERROR(IF(OR(AB32="USDT",AB32="USD",AB32="USDC"),AA32,AA32 * IFERROR(VLOOKUP(AC32,[1]BASE!$F$1:$Q$1000,MATCH(AB32,[1]BASE!$F$1:$Q$1,0),FALSE),IFERROR(VLOOKUP(AC32-1,[1]BASE!$F$1:$Q$1000,MATCH(AB32,[1]BASE!$F$1:$Q$1,0),FALSE),VLOOKUP(AC32-2,[1]BASE!$F$1:$Q$1000,MATCH(AB32,[1]BASE!$F$1:$Q$1,0),FALSE)))),"")</f>
        <v>2020</v>
      </c>
      <c r="AE32" s="30">
        <f t="array" ref="AE32">IFERROR(IF(AC32="","",IF([1]BASE!$E$3-AC32&gt;7,0,IF([1]BASE!$E$3-AC32&lt;0,"",[1]BASE!$E$3-AC32))),"")</f>
        <v>0</v>
      </c>
      <c r="AF32" s="27"/>
      <c r="AG32" s="32"/>
      <c r="AH32" s="28"/>
      <c r="AI32" s="75" t="str">
        <f t="array" ref="AI32">IFERROR(IF(OR(AG32="USDT",AG32="USD",AG32="USDC"),AF32,AF32 * IFERROR(VLOOKUP(AH32,[1]BASE!$F$1:$Q$1000,MATCH(AG32,[1]BASE!$F$1:$Q$1,0),FALSE),IFERROR(VLOOKUP(AH32-1,[1]BASE!$F$1:$Q$1000,MATCH(AG32,[1]BASE!$F$1:$Q$1,0),FALSE),VLOOKUP(AH32-2,[1]BASE!$F$1:$Q$1000,MATCH(AG32,[1]BASE!$F$1:$Q$1,0),FALSE)))),"")</f>
        <v/>
      </c>
      <c r="AJ32" s="30" t="str">
        <f t="array" ref="AJ32">IFERROR(IF(AH32="","",IF([1]BASE!$E$3-AH32&gt;7,0,IF([1]BASE!$E$3-AH32&lt;0,"",[1]BASE!$E$3-AH32))),"")</f>
        <v/>
      </c>
      <c r="AK32" s="27"/>
      <c r="AL32" s="32"/>
      <c r="AM32" s="28"/>
      <c r="AN32" s="75" t="str">
        <f t="array" ref="AN32">IFERROR(IF(OR(AL32="USDT",AL32="USD",AL32="USDC"),AK32,AK32 * IFERROR(VLOOKUP(AM32,[1]BASE!$F$1:$Q$1000,MATCH(AL32,[1]BASE!$F$1:$Q$1,0),FALSE),IFERROR(VLOOKUP(AM32-1,[1]BASE!$F$1:$Q$1000,MATCH(AL32,[1]BASE!$F$1:$Q$1,0),FALSE),VLOOKUP(AM32-2,[1]BASE!$F$1:$Q$1000,MATCH(AL32,[1]BASE!$F$1:$Q$1,0),FALSE)))),"")</f>
        <v/>
      </c>
      <c r="AO32" s="30" t="str">
        <f t="array" ref="AO32">IFERROR(IF(AM32="","",IF([1]BASE!$E$3-AM32&gt;7,0,IF([1]BASE!$E$3-AM32&lt;0,"",[1]BASE!$E$3-AM32))),"")</f>
        <v/>
      </c>
      <c r="AP32" s="27"/>
      <c r="AQ32" s="31"/>
      <c r="AR32" s="28"/>
      <c r="AS32" s="75" t="str">
        <f t="array" ref="AS32">IFERROR(IF(OR(AQ32="USDT",AQ32="USD",AQ32="USDC"),AP32,AP32 * IFERROR(VLOOKUP(AR32,[1]BASE!$F$1:$Q$1000,MATCH(AQ32,[1]BASE!$F$1:$Q$1,0),FALSE),IFERROR(VLOOKUP(AR32-1,[1]BASE!$F$1:$Q$1000,MATCH(AQ32,[1]BASE!$F$1:$Q$1,0),FALSE),VLOOKUP(AR32-2,[1]BASE!$F$1:$Q$1000,MATCH(AQ32,[1]BASE!$F$1:$Q$1,0),FALSE)))),"")</f>
        <v/>
      </c>
      <c r="AT32" s="30" t="str">
        <f t="array" ref="AT32">IFERROR(IF(AR32="","",IF([1]BASE!$E$3-AR32&gt;7,0,IF([1]BASE!$E$3-AR32&lt;0,"",[1]BASE!$E$3-AR32))),"")</f>
        <v/>
      </c>
      <c r="AU32" s="27"/>
      <c r="AV32" s="33"/>
      <c r="AW32" s="34"/>
      <c r="AX32" s="75" t="str">
        <f t="array" ref="AX32">IFERROR(IF(OR(AV32="USDT",AV32="USD",AV32="USDC"),AU32,AU32 * IFERROR(VLOOKUP(AW32,[1]BASE!$F$1:$Q$1000,MATCH(AV32,[1]BASE!$F$1:$Q$1,0),FALSE),IFERROR(VLOOKUP(AW32-1,[1]BASE!$F$1:$Q$1000,MATCH(AV32,[1]BASE!$F$1:$Q$1,0),FALSE),VLOOKUP(AW32-2,[1]BASE!$F$1:$Q$1000,MATCH(AV32,[1]BASE!$F$1:$Q$1,0),FALSE)))),"")</f>
        <v/>
      </c>
      <c r="AY32" s="30" t="str">
        <f t="array" ref="AY32">IFERROR(IF(AW32="","",IF([1]BASE!$E$3-AW32&gt;7,0,IF([1]BASE!$E$3-AW32&lt;0,"",[1]BASE!$E$3-AW32))),"")</f>
        <v/>
      </c>
      <c r="AZ32" s="27"/>
      <c r="BA32" s="33"/>
      <c r="BB32" s="34"/>
      <c r="BC32" s="75" t="str">
        <f t="array" ref="BC32">IFERROR(IF(OR(BA32="USDT",BA32="USD",BA32="USDC"),AZ32,AZ32 * IFERROR(VLOOKUP(BB32,[1]BASE!$F$1:$Q$1000,MATCH(BA32,[1]BASE!$F$1:$Q$1,0),FALSE),IFERROR(VLOOKUP(BB32-1,[1]BASE!$F$1:$Q$1000,MATCH(BA32,[1]BASE!$F$1:$Q$1,0),FALSE),VLOOKUP(BB32-2,[1]BASE!$F$1:$Q$1000,MATCH(BA32,[1]BASE!$F$1:$Q$1,0),FALSE)))),"")</f>
        <v/>
      </c>
      <c r="BD32" s="30" t="str">
        <f t="array" ref="BD32">IFERROR(IF(BB32="","",IF([1]BASE!$E$3-BB32&gt;7,0,IF([1]BASE!$E$3-BB32&lt;0,"",[1]BASE!$E$3-BB32))),"")</f>
        <v/>
      </c>
    </row>
    <row r="33" spans="1:56" x14ac:dyDescent="0.3">
      <c r="A33" s="69" t="s">
        <v>92</v>
      </c>
      <c r="B33" s="93" t="s">
        <v>225</v>
      </c>
      <c r="C33" s="93" t="s">
        <v>75</v>
      </c>
      <c r="D33" s="148" t="s">
        <v>226</v>
      </c>
      <c r="E33" s="93" t="s">
        <v>227</v>
      </c>
      <c r="F33" s="97">
        <f>34629793420</f>
        <v>34629793420</v>
      </c>
      <c r="G33" s="97" t="s">
        <v>228</v>
      </c>
      <c r="H33" s="97" t="s">
        <v>228</v>
      </c>
      <c r="I33" s="97" t="s">
        <v>205</v>
      </c>
      <c r="J33" s="180" t="s">
        <v>229</v>
      </c>
      <c r="K33" s="188">
        <v>4</v>
      </c>
      <c r="L33" s="189">
        <f t="shared" si="0"/>
        <v>4</v>
      </c>
      <c r="M33" s="104" t="e">
        <f t="array" ref="M33">IF(R33&gt;[1]BASE!$E$3, "BAJA", IF(P33+IF(X33&lt;=[1]BASE!$E$3,Y33,0)+IF(AC33&lt;=[1]BASE!$E$3,AD33,0)+IF(AH33&lt;=[1]BASE!$E$3,AI33,0)+IF(AM33&lt;=[1]BASE!$E$3,AN33,0)+IF(AR33&lt;=[1]BASE!$E$3,AS33,0)+IF(AW33&lt;=[1]BASE!$E$3,AX33,0)+IF(BB33&lt;=[1]BASE!$E$3,BC33,0)+IF(BG33&lt;=[1]BASE!$E$3,BH33,0)+IF(BL33&lt;=[1]BASE!$E$3,BM33,0)+IF(BQ33&lt;=[1]BASE!$E$3,BR33,0)&lt;=1999,"ALFA", IF(P33+IF(X33&lt;=[1]BASE!$E$3,Y33,0)+IF(AC33&lt;=[1]BASE!$E$3,AD33,0)+IF(AH33&lt;=[1]BASE!$E$3,AI33,0)+IF(AM33&lt;=[1]BASE!$E$3,AN33,0)+IF(AR33&lt;=[1]BASE!$E$3,AS33,0)+IF(AW33&lt;=[1]BASE!$E$3,AX33,0)+IF(BB33&lt;=[1]BASE!$E$3,BC33,0)+IF(BG33&lt;=[1]BASE!$E$3,BH33,0)+IF(BL33&lt;=[1]BASE!$E$3,BM33,0)+IF(BQ33&lt;=[1]BASE!$E$3,BR33,0)&lt;=3999,"BETA", IF(P33+IF(X33&lt;=[1]BASE!$E$3,Y33,0)+IF(AC33&lt;=[1]BASE!$E$3,AD33,0)+IF(AH33&lt;=[1]BASE!$E$3,AI33,0)+IF(AM33&lt;=[1]BASE!$E$3,AN33,0)+IF(AR33&lt;=[1]BASE!$E$3,AS33,0)+IF(AW33&lt;=[1]BASE!$E$3,AX33,0)+IF(BB33&lt;=[1]BASE!$E$3,BC33,0)+IF(BG33&lt;=[1]BASE!$E$3,BH33,0)+IF(BL33&lt;=[1]BASE!$E$3,BM33,0)+IF(BQ33&lt;=[1]BASE!$E$3,BR33,0)&lt;=5999,"GAMMA","DELTA"))))</f>
        <v>#VALUE!</v>
      </c>
      <c r="N33" s="190">
        <v>250</v>
      </c>
      <c r="O33" s="94" t="s">
        <v>60</v>
      </c>
      <c r="P33" s="106">
        <f t="array" ref="P33">IFERROR(IF(OR(O33="USDT",O33="USD",O33="USDC"),N33,N33 * IFERROR(VLOOKUP(R33,[1]BASE!$F$1:$Q$1000,MATCH(O33,[1]BASE!$F$1:$Q$1,0),FALSE),IFERROR(VLOOKUP(R33-1,[1]BASE!$F$1:$Q$1000,MATCH(O33,[1]BASE!$F$1:$Q$1,0),FALSE),VLOOKUP(R33-2,[1]BASE!$F$1:$Q$1000,MATCH(O33,[1]BASE!$F$1:$Q$1,0),FALSE)))),"")</f>
        <v>265.97500000000002</v>
      </c>
      <c r="Q33" s="107">
        <v>45183.625</v>
      </c>
      <c r="R33" s="107">
        <v>45184</v>
      </c>
      <c r="S33" s="108">
        <f>([1]BASE!$E$3-R33)/30</f>
        <v>12.133333333333333</v>
      </c>
      <c r="T33" s="132">
        <f t="array" ref="T33">IF(U33&lt;[1]BASE!$E$3,0,U33-R33)</f>
        <v>0</v>
      </c>
      <c r="U33" s="110">
        <f t="array" ref="U33">IF(WEEKDAY(R33, 2) = 5, R33 + 7, R33 + (5 - WEEKDAY(R33, 2) + IF(WEEKDAY(R33, 2) &gt; 5, 7, 0)))</f>
        <v>45191</v>
      </c>
      <c r="V33" s="191">
        <v>118</v>
      </c>
      <c r="W33" s="94" t="s">
        <v>60</v>
      </c>
      <c r="X33" s="113">
        <v>45209</v>
      </c>
      <c r="Y33" s="192">
        <f t="array" ref="Y33">IFERROR(IF(OR(W33="USDT",W33="USD",W33="USDC"),V33,V33 * IFERROR(VLOOKUP(X33,[1]BASE!$F$1:$Q$1000,MATCH(W33,[1]BASE!$F$1:$Q$1,0),FALSE),IFERROR(VLOOKUP(X33-1,[1]BASE!$F$1:$Q$1000,MATCH(W33,[1]BASE!$F$1:$Q$1,0),FALSE),VLOOKUP(X33-2,[1]BASE!$F$1:$Q$1000,MATCH(W33,[1]BASE!$F$1:$Q$1,0),FALSE)))),"")</f>
        <v>124.6906</v>
      </c>
      <c r="Z33" s="133">
        <f t="array" ref="Z33">IFERROR(IF(X33="","",IF([1]BASE!$E$3-X33&gt;7,0,IF([1]BASE!$E$3-X33&lt;0,"",[1]BASE!$E$3-X33))),"")</f>
        <v>0</v>
      </c>
      <c r="AA33" s="191">
        <v>600</v>
      </c>
      <c r="AB33" s="112" t="s">
        <v>60</v>
      </c>
      <c r="AC33" s="113">
        <v>45589</v>
      </c>
      <c r="AD33" s="114" t="str">
        <f t="array" ref="AD33">IFERROR(IF(OR(AB33="USDT",AB33="USD",AB33="USDC"),AA33,AA33 * IFERROR(VLOOKUP(AC33,[1]BASE!$F$1:$Q$1000,MATCH(AB33,[1]BASE!$F$1:$Q$1,0),FALSE),IFERROR(VLOOKUP(AC33-1,[1]BASE!$F$1:$Q$1000,MATCH(AB33,[1]BASE!$F$1:$Q$1,0),FALSE),VLOOKUP(AC33-2,[1]BASE!$F$1:$Q$1000,MATCH(AB33,[1]BASE!$F$1:$Q$1,0),FALSE)))),"")</f>
        <v/>
      </c>
      <c r="AE33" s="133" t="str">
        <f t="array" ref="AE33">IFERROR(IF(AC33="","",IF([1]BASE!$E$3-AC33&gt;7,0,IF([1]BASE!$E$3-AC33&lt;0,"",[1]BASE!$E$3-AC33))),"")</f>
        <v/>
      </c>
      <c r="AF33" s="116"/>
      <c r="AG33" s="154"/>
      <c r="AH33" s="107"/>
      <c r="AI33" s="114" t="str">
        <f t="array" ref="AI33">IFERROR(IF(OR(AG33="USDT",AG33="USD",AG33="USDC"),AF33,AF33 * IFERROR(VLOOKUP(AH33,[1]BASE!$F$1:$Q$1000,MATCH(AG33,[1]BASE!$F$1:$Q$1,0),FALSE),IFERROR(VLOOKUP(AH33-1,[1]BASE!$F$1:$Q$1000,MATCH(AG33,[1]BASE!$F$1:$Q$1,0),FALSE),VLOOKUP(AH33-2,[1]BASE!$F$1:$Q$1000,MATCH(AG33,[1]BASE!$F$1:$Q$1,0),FALSE)))),"")</f>
        <v/>
      </c>
      <c r="AJ33" s="133" t="str">
        <f t="array" ref="AJ33">IFERROR(IF(AH33="","",IF([1]BASE!$E$3-AH33&gt;7,0,IF([1]BASE!$E$3-AH33&lt;0,"",[1]BASE!$E$3-AH33))),"")</f>
        <v/>
      </c>
      <c r="AK33" s="116"/>
      <c r="AL33" s="154"/>
      <c r="AM33" s="107"/>
      <c r="AN33" s="114" t="str">
        <f t="array" ref="AN33">IFERROR(IF(OR(AL33="USDT",AL33="USD",AL33="USDC"),AK33,AK33 * IFERROR(VLOOKUP(AM33,[1]BASE!$F$1:$Q$1000,MATCH(AL33,[1]BASE!$F$1:$Q$1,0),FALSE),IFERROR(VLOOKUP(AM33-1,[1]BASE!$F$1:$Q$1000,MATCH(AL33,[1]BASE!$F$1:$Q$1,0),FALSE),VLOOKUP(AM33-2,[1]BASE!$F$1:$Q$1000,MATCH(AL33,[1]BASE!$F$1:$Q$1,0),FALSE)))),"")</f>
        <v/>
      </c>
      <c r="AO33" s="133" t="str">
        <f t="array" ref="AO33">IFERROR(IF(AM33="","",IF([1]BASE!$E$3-AM33&gt;7,0,IF([1]BASE!$E$3-AM33&lt;0,"",[1]BASE!$E$3-AM33))),"")</f>
        <v/>
      </c>
      <c r="AP33" s="116"/>
      <c r="AQ33" s="112"/>
      <c r="AR33" s="107"/>
      <c r="AS33" s="114" t="str">
        <f t="array" ref="AS33">IFERROR(IF(OR(AQ33="USDT",AQ33="USD",AQ33="USDC"),AP33,AP33 * IFERROR(VLOOKUP(AR33,[1]BASE!$F$1:$Q$1000,MATCH(AQ33,[1]BASE!$F$1:$Q$1,0),FALSE),IFERROR(VLOOKUP(AR33-1,[1]BASE!$F$1:$Q$1000,MATCH(AQ33,[1]BASE!$F$1:$Q$1,0),FALSE),VLOOKUP(AR33-2,[1]BASE!$F$1:$Q$1000,MATCH(AQ33,[1]BASE!$F$1:$Q$1,0),FALSE)))),"")</f>
        <v/>
      </c>
      <c r="AT33" s="133" t="str">
        <f t="array" ref="AT33">IFERROR(IF(AR33="","",IF([1]BASE!$E$3-AR33&gt;7,0,IF([1]BASE!$E$3-AR33&lt;0,"",[1]BASE!$E$3-AR33))),"")</f>
        <v/>
      </c>
      <c r="AU33" s="116"/>
      <c r="AV33" s="117"/>
      <c r="AW33" s="118"/>
      <c r="AX33" s="114" t="str">
        <f t="array" ref="AX33">IFERROR(IF(OR(AV33="USDT",AV33="USD",AV33="USDC"),AU33,AU33 * IFERROR(VLOOKUP(AW33,[1]BASE!$F$1:$Q$1000,MATCH(AV33,[1]BASE!$F$1:$Q$1,0),FALSE),IFERROR(VLOOKUP(AW33-1,[1]BASE!$F$1:$Q$1000,MATCH(AV33,[1]BASE!$F$1:$Q$1,0),FALSE),VLOOKUP(AW33-2,[1]BASE!$F$1:$Q$1000,MATCH(AV33,[1]BASE!$F$1:$Q$1,0),FALSE)))),"")</f>
        <v/>
      </c>
      <c r="AY33" s="133" t="str">
        <f t="array" ref="AY33">IFERROR(IF(AW33="","",IF([1]BASE!$E$3-AW33&gt;7,0,IF([1]BASE!$E$3-AW33&lt;0,"",[1]BASE!$E$3-AW33))),"")</f>
        <v/>
      </c>
      <c r="AZ33" s="116"/>
      <c r="BA33" s="117"/>
      <c r="BB33" s="118"/>
      <c r="BC33" s="114" t="str">
        <f t="array" ref="BC33">IFERROR(IF(OR(BA33="USDT",BA33="USD",BA33="USDC"),AZ33,AZ33 * IFERROR(VLOOKUP(BB33,[1]BASE!$F$1:$Q$1000,MATCH(BA33,[1]BASE!$F$1:$Q$1,0),FALSE),IFERROR(VLOOKUP(BB33-1,[1]BASE!$F$1:$Q$1000,MATCH(BA33,[1]BASE!$F$1:$Q$1,0),FALSE),VLOOKUP(BB33-2,[1]BASE!$F$1:$Q$1000,MATCH(BA33,[1]BASE!$F$1:$Q$1,0),FALSE)))),"")</f>
        <v/>
      </c>
      <c r="BD33" s="133" t="str">
        <f t="array" ref="BD33">IFERROR(IF(BB33="","",IF([1]BASE!$E$3-BB33&gt;7,0,IF([1]BASE!$E$3-BB33&lt;0,"",[1]BASE!$E$3-BB33))),"")</f>
        <v/>
      </c>
    </row>
    <row r="34" spans="1:56" x14ac:dyDescent="0.3">
      <c r="A34" s="51" t="s">
        <v>92</v>
      </c>
      <c r="B34" s="38" t="s">
        <v>230</v>
      </c>
      <c r="C34" s="38" t="s">
        <v>213</v>
      </c>
      <c r="D34" s="57" t="s">
        <v>231</v>
      </c>
      <c r="E34" s="38" t="s">
        <v>232</v>
      </c>
      <c r="F34" s="58" t="s">
        <v>233</v>
      </c>
      <c r="G34" s="58" t="s">
        <v>234</v>
      </c>
      <c r="H34" s="38" t="s">
        <v>213</v>
      </c>
      <c r="I34" s="58" t="s">
        <v>228</v>
      </c>
      <c r="J34" s="178" t="s">
        <v>235</v>
      </c>
      <c r="K34" s="193">
        <v>5</v>
      </c>
      <c r="L34" s="194">
        <f t="shared" si="0"/>
        <v>5</v>
      </c>
      <c r="M34" s="72" t="e">
        <f t="array" ref="M34">IF(R34&gt;[1]BASE!$E$3, "BAJA", IF(P34+IF(X34&lt;=[1]BASE!$E$3,Y34,0)+IF(AC34&lt;=[1]BASE!$E$3,AD34,0)+IF(AH34&lt;=[1]BASE!$E$3,AI34,0)+IF(AM34&lt;=[1]BASE!$E$3,AN34,0)+IF(AR34&lt;=[1]BASE!$E$3,AS34,0)+IF(AW34&lt;=[1]BASE!$E$3,AX34,0)+IF(BB34&lt;=[1]BASE!$E$3,BC34,0)+IF(BG34&lt;=[1]BASE!$E$3,BH34,0)+IF(BL34&lt;=[1]BASE!$E$3,BM34,0)+IF(BQ34&lt;=[1]BASE!$E$3,BR34,0)&lt;=1999,"ALFA", IF(P34+IF(X34&lt;=[1]BASE!$E$3,Y34,0)+IF(AC34&lt;=[1]BASE!$E$3,AD34,0)+IF(AH34&lt;=[1]BASE!$E$3,AI34,0)+IF(AM34&lt;=[1]BASE!$E$3,AN34,0)+IF(AR34&lt;=[1]BASE!$E$3,AS34,0)+IF(AW34&lt;=[1]BASE!$E$3,AX34,0)+IF(BB34&lt;=[1]BASE!$E$3,BC34,0)+IF(BG34&lt;=[1]BASE!$E$3,BH34,0)+IF(BL34&lt;=[1]BASE!$E$3,BM34,0)+IF(BQ34&lt;=[1]BASE!$E$3,BR34,0)&lt;=3999,"BETA", IF(P34+IF(X34&lt;=[1]BASE!$E$3,Y34,0)+IF(AC34&lt;=[1]BASE!$E$3,AD34,0)+IF(AH34&lt;=[1]BASE!$E$3,AI34,0)+IF(AM34&lt;=[1]BASE!$E$3,AN34,0)+IF(AR34&lt;=[1]BASE!$E$3,AS34,0)+IF(AW34&lt;=[1]BASE!$E$3,AX34,0)+IF(BB34&lt;=[1]BASE!$E$3,BC34,0)+IF(BG34&lt;=[1]BASE!$E$3,BH34,0)+IF(BL34&lt;=[1]BASE!$E$3,BM34,0)+IF(BQ34&lt;=[1]BASE!$E$3,BR34,0)&lt;=5999,"GAMMA","DELTA"))))</f>
        <v>#VALUE!</v>
      </c>
      <c r="N34" s="125">
        <v>100</v>
      </c>
      <c r="O34" s="14" t="s">
        <v>60</v>
      </c>
      <c r="P34" s="90">
        <f t="array" ref="P34">IFERROR(IF(OR(O34="USDT",O34="USD",O34="USDC"),N34,N34 * IFERROR(VLOOKUP(R34,[1]BASE!$F$1:$Q$1000,MATCH(O34,[1]BASE!$F$1:$Q$1,0),FALSE),IFERROR(VLOOKUP(R34-1,[1]BASE!$F$1:$Q$1000,MATCH(O34,[1]BASE!$F$1:$Q$1,0),FALSE),VLOOKUP(R34-2,[1]BASE!$F$1:$Q$1000,MATCH(O34,[1]BASE!$F$1:$Q$1,0),FALSE)))),"")</f>
        <v>106.39</v>
      </c>
      <c r="Q34" s="28">
        <v>45184.625</v>
      </c>
      <c r="R34" s="28">
        <v>45185</v>
      </c>
      <c r="S34" s="63">
        <f>([1]BASE!$E$3-R34)/30</f>
        <v>12.1</v>
      </c>
      <c r="T34" s="55">
        <f t="array" ref="T34">IF(U34&lt;[1]BASE!$E$3,0,U34-R34)</f>
        <v>0</v>
      </c>
      <c r="U34" s="56">
        <f t="array" ref="U34">IF(WEEKDAY(R34, 2) = 5, R34 + 7, R34 + (5 - WEEKDAY(R34, 2) + IF(WEEKDAY(R34, 2) &gt; 5, 7, 0)))</f>
        <v>45191</v>
      </c>
      <c r="V34" s="27"/>
      <c r="W34" s="31"/>
      <c r="X34" s="28"/>
      <c r="Y34" s="98" t="str">
        <f t="array" ref="Y34">IFERROR(IF(OR(W34="USDT",W34="USD",W34="USDC"),V34,V34 * IFERROR(VLOOKUP(X34,[1]BASE!$F$1:$Q$1000,MATCH(W34,[1]BASE!$F$1:$Q$1,0),FALSE),IFERROR(VLOOKUP(X34-1,[1]BASE!$F$1:$Q$1000,MATCH(W34,[1]BASE!$F$1:$Q$1,0),FALSE),VLOOKUP(X34-2,[1]BASE!$F$1:$Q$1000,MATCH(W34,[1]BASE!$F$1:$Q$1,0),FALSE)))),"")</f>
        <v/>
      </c>
      <c r="Z34" s="30" t="str">
        <f t="array" ref="Z34">IFERROR(IF(X34="","",IF([1]BASE!$E$3-X34&gt;7,0,IF([1]BASE!$E$3-X34&lt;0,"",[1]BASE!$E$3-X34))),"")</f>
        <v/>
      </c>
      <c r="AA34" s="27"/>
      <c r="AB34" s="31"/>
      <c r="AC34" s="28"/>
      <c r="AD34" s="29" t="str">
        <f t="array" ref="AD34">IFERROR(IF(OR(AB34="USDT",AB34="USD",AB34="USDC"),AA34,AA34 * IFERROR(VLOOKUP(AC34,[1]BASE!$F$1:$Q$1000,MATCH(AB34,[1]BASE!$F$1:$Q$1,0),FALSE),IFERROR(VLOOKUP(AC34-1,[1]BASE!$F$1:$Q$1000,MATCH(AB34,[1]BASE!$F$1:$Q$1,0),FALSE),VLOOKUP(AC34-2,[1]BASE!$F$1:$Q$1000,MATCH(AB34,[1]BASE!$F$1:$Q$1,0),FALSE)))),"")</f>
        <v/>
      </c>
      <c r="AE34" s="30" t="str">
        <f t="array" ref="AE34">IFERROR(IF(AC34="","",IF([1]BASE!$E$3-AC34&gt;7,0,IF([1]BASE!$E$3-AC34&lt;0,"",[1]BASE!$E$3-AC34))),"")</f>
        <v/>
      </c>
      <c r="AF34" s="27"/>
      <c r="AG34" s="31"/>
      <c r="AH34" s="28"/>
      <c r="AI34" s="29" t="str">
        <f t="array" ref="AI34">IFERROR(IF(OR(AG34="USDT",AG34="USD",AG34="USDC"),AF34,AF34 * IFERROR(VLOOKUP(AH34,[1]BASE!$F$1:$Q$1000,MATCH(AG34,[1]BASE!$F$1:$Q$1,0),FALSE),IFERROR(VLOOKUP(AH34-1,[1]BASE!$F$1:$Q$1000,MATCH(AG34,[1]BASE!$F$1:$Q$1,0),FALSE),VLOOKUP(AH34-2,[1]BASE!$F$1:$Q$1000,MATCH(AG34,[1]BASE!$F$1:$Q$1,0),FALSE)))),"")</f>
        <v/>
      </c>
      <c r="AJ34" s="30" t="str">
        <f t="array" ref="AJ34">IFERROR(IF(AH34="","",IF([1]BASE!$E$3-AH34&gt;7,0,IF([1]BASE!$E$3-AH34&lt;0,"",[1]BASE!$E$3-AH34))),"")</f>
        <v/>
      </c>
      <c r="AK34" s="27"/>
      <c r="AL34" s="31"/>
      <c r="AM34" s="28"/>
      <c r="AN34" s="91" t="str">
        <f t="array" ref="AN34">IFERROR(IF(OR(AL34="USDT",AL34="USD",AL34="USDC"),AK34,AK34 * IFERROR(VLOOKUP(AM34,[1]BASE!$F$1:$Q$1000,MATCH(AL34,[1]BASE!$F$1:$Q$1,0),FALSE),IFERROR(VLOOKUP(AM34-1,[1]BASE!$F$1:$Q$1000,MATCH(AL34,[1]BASE!$F$1:$Q$1,0),FALSE),VLOOKUP(AM34-2,[1]BASE!$F$1:$Q$1000,MATCH(AL34,[1]BASE!$F$1:$Q$1,0),FALSE)))),"")</f>
        <v/>
      </c>
      <c r="AO34" s="30" t="str">
        <f t="array" ref="AO34">IFERROR(IF(AM34="","",IF([1]BASE!$E$3-AM34&gt;7,0,IF([1]BASE!$E$3-AM34&lt;0,"",[1]BASE!$E$3-AM34))),"")</f>
        <v/>
      </c>
      <c r="AP34" s="27"/>
      <c r="AQ34" s="31"/>
      <c r="AR34" s="28"/>
      <c r="AS34" s="91" t="str">
        <f t="array" ref="AS34">IFERROR(IF(OR(AQ34="USDT",AQ34="USD",AQ34="USDC"),AP34,AP34 * IFERROR(VLOOKUP(AR34,[1]BASE!$F$1:$Q$1000,MATCH(AQ34,[1]BASE!$F$1:$Q$1,0),FALSE),IFERROR(VLOOKUP(AR34-1,[1]BASE!$F$1:$Q$1000,MATCH(AQ34,[1]BASE!$F$1:$Q$1,0),FALSE),VLOOKUP(AR34-2,[1]BASE!$F$1:$Q$1000,MATCH(AQ34,[1]BASE!$F$1:$Q$1,0),FALSE)))),"")</f>
        <v/>
      </c>
      <c r="AT34" s="30" t="str">
        <f t="array" ref="AT34">IFERROR(IF(AR34="","",IF([1]BASE!$E$3-AR34&gt;7,0,IF([1]BASE!$E$3-AR34&lt;0,"",[1]BASE!$E$3-AR34))),"")</f>
        <v/>
      </c>
      <c r="AU34" s="27"/>
      <c r="AV34" s="33"/>
      <c r="AW34" s="34"/>
      <c r="AX34" s="91" t="str">
        <f t="array" ref="AX34">IFERROR(IF(OR(AV34="USDT",AV34="USD",AV34="USDC"),AU34,AU34 * IFERROR(VLOOKUP(AW34,[1]BASE!$F$1:$Q$1000,MATCH(AV34,[1]BASE!$F$1:$Q$1,0),FALSE),IFERROR(VLOOKUP(AW34-1,[1]BASE!$F$1:$Q$1000,MATCH(AV34,[1]BASE!$F$1:$Q$1,0),FALSE),VLOOKUP(AW34-2,[1]BASE!$F$1:$Q$1000,MATCH(AV34,[1]BASE!$F$1:$Q$1,0),FALSE)))),"")</f>
        <v/>
      </c>
      <c r="AY34" s="30" t="str">
        <f t="array" ref="AY34">IFERROR(IF(AW34="","",IF([1]BASE!$E$3-AW34&gt;7,0,IF([1]BASE!$E$3-AW34&lt;0,"",[1]BASE!$E$3-AW34))),"")</f>
        <v/>
      </c>
      <c r="AZ34" s="27"/>
      <c r="BA34" s="33"/>
      <c r="BB34" s="34"/>
      <c r="BC34" s="79" t="str">
        <f t="array" ref="BC34">IFERROR(IF(OR(BA34="USDT",BA34="USD",BA34="USDC"),AZ34,AZ34 * IFERROR(VLOOKUP(BB34,[1]BASE!$F$1:$Q$1000,MATCH(BA34,[1]BASE!$F$1:$Q$1,0),FALSE),IFERROR(VLOOKUP(BB34-1,[1]BASE!$F$1:$Q$1000,MATCH(BA34,[1]BASE!$F$1:$Q$1,0),FALSE),VLOOKUP(BB34-2,[1]BASE!$F$1:$Q$1000,MATCH(BA34,[1]BASE!$F$1:$Q$1,0),FALSE)))),"")</f>
        <v/>
      </c>
      <c r="BD34" s="30" t="str">
        <f t="array" ref="BD34">IFERROR(IF(BB34="","",IF([1]BASE!$E$3-BB34&gt;7,0,IF([1]BASE!$E$3-BB34&lt;0,"",[1]BASE!$E$3-BB34))),"")</f>
        <v/>
      </c>
    </row>
    <row r="35" spans="1:56" x14ac:dyDescent="0.3">
      <c r="A35" s="69" t="s">
        <v>85</v>
      </c>
      <c r="B35" s="38" t="s">
        <v>236</v>
      </c>
      <c r="C35" s="38" t="s">
        <v>213</v>
      </c>
      <c r="D35" s="57" t="s">
        <v>237</v>
      </c>
      <c r="E35" s="38" t="s">
        <v>238</v>
      </c>
      <c r="F35" s="58" t="s">
        <v>239</v>
      </c>
      <c r="G35" s="97" t="s">
        <v>240</v>
      </c>
      <c r="H35" s="38" t="s">
        <v>213</v>
      </c>
      <c r="I35" s="58" t="s">
        <v>228</v>
      </c>
      <c r="J35" s="177" t="s">
        <v>241</v>
      </c>
      <c r="K35" s="141">
        <v>5</v>
      </c>
      <c r="L35" s="142">
        <f t="shared" si="0"/>
        <v>5</v>
      </c>
      <c r="M35" s="72" t="e">
        <f t="array" ref="M35">IF(R35&gt;[1]BASE!$E$3, "BAJA", IF(P35+IF(X35&lt;=[1]BASE!$E$3,Y35,0)+IF(AC35&lt;=[1]BASE!$E$3,AD35,0)+IF(AH35&lt;=[1]BASE!$E$3,AI35,0)+IF(AM35&lt;=[1]BASE!$E$3,AN35,0)+IF(AR35&lt;=[1]BASE!$E$3,AS35,0)+IF(AW35&lt;=[1]BASE!$E$3,AX35,0)+IF(BB35&lt;=[1]BASE!$E$3,BC35,0)+IF(BG35&lt;=[1]BASE!$E$3,BH35,0)+IF(BL35&lt;=[1]BASE!$E$3,BM35,0)+IF(BQ35&lt;=[1]BASE!$E$3,BR35,0)&lt;=1999,"ALFA", IF(P35+IF(X35&lt;=[1]BASE!$E$3,Y35,0)+IF(AC35&lt;=[1]BASE!$E$3,AD35,0)+IF(AH35&lt;=[1]BASE!$E$3,AI35,0)+IF(AM35&lt;=[1]BASE!$E$3,AN35,0)+IF(AR35&lt;=[1]BASE!$E$3,AS35,0)+IF(AW35&lt;=[1]BASE!$E$3,AX35,0)+IF(BB35&lt;=[1]BASE!$E$3,BC35,0)+IF(BG35&lt;=[1]BASE!$E$3,BH35,0)+IF(BL35&lt;=[1]BASE!$E$3,BM35,0)+IF(BQ35&lt;=[1]BASE!$E$3,BR35,0)&lt;=3999,"BETA", IF(P35+IF(X35&lt;=[1]BASE!$E$3,Y35,0)+IF(AC35&lt;=[1]BASE!$E$3,AD35,0)+IF(AH35&lt;=[1]BASE!$E$3,AI35,0)+IF(AM35&lt;=[1]BASE!$E$3,AN35,0)+IF(AR35&lt;=[1]BASE!$E$3,AS35,0)+IF(AW35&lt;=[1]BASE!$E$3,AX35,0)+IF(BB35&lt;=[1]BASE!$E$3,BC35,0)+IF(BG35&lt;=[1]BASE!$E$3,BH35,0)+IF(BL35&lt;=[1]BASE!$E$3,BM35,0)+IF(BQ35&lt;=[1]BASE!$E$3,BR35,0)&lt;=5999,"GAMMA","DELTA"))))</f>
        <v>#VALUE!</v>
      </c>
      <c r="N35" s="125">
        <v>100</v>
      </c>
      <c r="O35" s="14" t="s">
        <v>60</v>
      </c>
      <c r="P35" s="73">
        <f t="array" ref="P35">IFERROR(IF(OR(O35="USDT",O35="USD",O35="USDC"),N35,N35 * IFERROR(VLOOKUP(R35,[1]BASE!$F$1:$Q$1000,MATCH(O35,[1]BASE!$F$1:$Q$1,0),FALSE),IFERROR(VLOOKUP(R35-1,[1]BASE!$F$1:$Q$1000,MATCH(O35,[1]BASE!$F$1:$Q$1,0),FALSE),VLOOKUP(R35-2,[1]BASE!$F$1:$Q$1000,MATCH(O35,[1]BASE!$F$1:$Q$1,0),FALSE)))),"")</f>
        <v>106.87</v>
      </c>
      <c r="Q35" s="28">
        <v>45187.625</v>
      </c>
      <c r="R35" s="28">
        <v>45188</v>
      </c>
      <c r="S35" s="54">
        <f>([1]BASE!$E$3-R35)/30</f>
        <v>12</v>
      </c>
      <c r="T35" s="64">
        <f t="array" ref="T35">IF(U35&lt;[1]BASE!$E$3,0,U35-R35)</f>
        <v>0</v>
      </c>
      <c r="U35" s="56">
        <f t="array" ref="U35">IF(WEEKDAY(R35, 2) = 5, R35 + 7, R35 + (5 - WEEKDAY(R35, 2) + IF(WEEKDAY(R35, 2) &gt; 5, 7, 0)))</f>
        <v>45191</v>
      </c>
      <c r="V35" s="27"/>
      <c r="W35" s="31"/>
      <c r="X35" s="28"/>
      <c r="Y35" s="74" t="str">
        <f t="array" ref="Y35">IFERROR(IF(OR(W35="USDT",W35="USD",W35="USDC"),V35,V35 * IFERROR(VLOOKUP(X35,[1]BASE!$F$1:$Q$1000,MATCH(W35,[1]BASE!$F$1:$Q$1,0),FALSE),IFERROR(VLOOKUP(X35-1,[1]BASE!$F$1:$Q$1000,MATCH(W35,[1]BASE!$F$1:$Q$1,0),FALSE),VLOOKUP(X35-2,[1]BASE!$F$1:$Q$1000,MATCH(W35,[1]BASE!$F$1:$Q$1,0),FALSE)))),"")</f>
        <v/>
      </c>
      <c r="Z35" s="49" t="str">
        <f t="array" ref="Z35">IFERROR(IF(X35="","",IF([1]BASE!$E$3-X35&gt;7,0,IF([1]BASE!$E$3-X35&lt;0,"",[1]BASE!$E$3-X35))),"")</f>
        <v/>
      </c>
      <c r="AA35" s="27"/>
      <c r="AB35" s="31"/>
      <c r="AC35" s="28"/>
      <c r="AD35" s="74" t="str">
        <f t="array" ref="AD35">IFERROR(IF(OR(AB35="USDT",AB35="USD",AB35="USDC"),AA35,AA35 * IFERROR(VLOOKUP(AC35,[1]BASE!$F$1:$Q$1000,MATCH(AB35,[1]BASE!$F$1:$Q$1,0),FALSE),IFERROR(VLOOKUP(AC35-1,[1]BASE!$F$1:$Q$1000,MATCH(AB35,[1]BASE!$F$1:$Q$1,0),FALSE),VLOOKUP(AC35-2,[1]BASE!$F$1:$Q$1000,MATCH(AB35,[1]BASE!$F$1:$Q$1,0),FALSE)))),"")</f>
        <v/>
      </c>
      <c r="AE35" s="49" t="str">
        <f t="array" ref="AE35">IFERROR(IF(AC35="","",IF([1]BASE!$E$3-AC35&gt;7,0,IF([1]BASE!$E$3-AC35&lt;0,"",[1]BASE!$E$3-AC35))),"")</f>
        <v/>
      </c>
      <c r="AF35" s="27"/>
      <c r="AG35" s="31"/>
      <c r="AH35" s="28"/>
      <c r="AI35" s="74" t="str">
        <f t="array" ref="AI35">IFERROR(IF(OR(AG35="USDT",AG35="USD",AG35="USDC"),AF35,AF35 * IFERROR(VLOOKUP(AH35,[1]BASE!$F$1:$Q$1000,MATCH(AG35,[1]BASE!$F$1:$Q$1,0),FALSE),IFERROR(VLOOKUP(AH35-1,[1]BASE!$F$1:$Q$1000,MATCH(AG35,[1]BASE!$F$1:$Q$1,0),FALSE),VLOOKUP(AH35-2,[1]BASE!$F$1:$Q$1000,MATCH(AG35,[1]BASE!$F$1:$Q$1,0),FALSE)))),"")</f>
        <v/>
      </c>
      <c r="AJ35" s="49" t="str">
        <f t="array" ref="AJ35">IFERROR(IF(AH35="","",IF([1]BASE!$E$3-AH35&gt;7,0,IF([1]BASE!$E$3-AH35&lt;0,"",[1]BASE!$E$3-AH35))),"")</f>
        <v/>
      </c>
      <c r="AK35" s="27"/>
      <c r="AL35" s="31"/>
      <c r="AM35" s="28"/>
      <c r="AN35" s="74" t="str">
        <f t="array" ref="AN35">IFERROR(IF(OR(AL35="USDT",AL35="USD",AL35="USDC"),AK35,AK35 * IFERROR(VLOOKUP(AM35,[1]BASE!$F$1:$Q$1000,MATCH(AL35,[1]BASE!$F$1:$Q$1,0),FALSE),IFERROR(VLOOKUP(AM35-1,[1]BASE!$F$1:$Q$1000,MATCH(AL35,[1]BASE!$F$1:$Q$1,0),FALSE),VLOOKUP(AM35-2,[1]BASE!$F$1:$Q$1000,MATCH(AL35,[1]BASE!$F$1:$Q$1,0),FALSE)))),"")</f>
        <v/>
      </c>
      <c r="AO35" s="49" t="str">
        <f t="array" ref="AO35">IFERROR(IF(AM35="","",IF([1]BASE!$E$3-AM35&gt;7,0,IF([1]BASE!$E$3-AM35&lt;0,"",[1]BASE!$E$3-AM35))),"")</f>
        <v/>
      </c>
      <c r="AP35" s="27"/>
      <c r="AQ35" s="31"/>
      <c r="AR35" s="28"/>
      <c r="AS35" s="74" t="str">
        <f t="array" ref="AS35">IFERROR(IF(OR(AQ35="USDT",AQ35="USD",AQ35="USDC"),AP35,AP35 * IFERROR(VLOOKUP(AR35,[1]BASE!$F$1:$Q$1000,MATCH(AQ35,[1]BASE!$F$1:$Q$1,0),FALSE),IFERROR(VLOOKUP(AR35-1,[1]BASE!$F$1:$Q$1000,MATCH(AQ35,[1]BASE!$F$1:$Q$1,0),FALSE),VLOOKUP(AR35-2,[1]BASE!$F$1:$Q$1000,MATCH(AQ35,[1]BASE!$F$1:$Q$1,0),FALSE)))),"")</f>
        <v/>
      </c>
      <c r="AT35" s="49" t="str">
        <f t="array" ref="AT35">IFERROR(IF(AR35="","",IF([1]BASE!$E$3-AR35&gt;7,0,IF([1]BASE!$E$3-AR35&lt;0,"",[1]BASE!$E$3-AR35))),"")</f>
        <v/>
      </c>
      <c r="AU35" s="27"/>
      <c r="AV35" s="33"/>
      <c r="AW35" s="34"/>
      <c r="AX35" s="75" t="str">
        <f t="array" ref="AX35">IFERROR(IF(OR(AV35="USDT",AV35="USD",AV35="USDC"),AU35,AU35 * IFERROR(VLOOKUP(AW35,[1]BASE!$F$1:$Q$1000,MATCH(AV35,[1]BASE!$F$1:$Q$1,0),FALSE),IFERROR(VLOOKUP(AW35-1,[1]BASE!$F$1:$Q$1000,MATCH(AV35,[1]BASE!$F$1:$Q$1,0),FALSE),VLOOKUP(AW35-2,[1]BASE!$F$1:$Q$1000,MATCH(AV35,[1]BASE!$F$1:$Q$1,0),FALSE)))),"")</f>
        <v/>
      </c>
      <c r="AY35" s="49" t="str">
        <f t="array" ref="AY35">IFERROR(IF(AW35="","",IF([1]BASE!$E$3-AW35&gt;7,0,IF([1]BASE!$E$3-AW35&lt;0,"",[1]BASE!$E$3-AW35))),"")</f>
        <v/>
      </c>
      <c r="AZ35" s="27"/>
      <c r="BA35" s="33"/>
      <c r="BB35" s="34"/>
      <c r="BC35" s="48" t="str">
        <f t="array" ref="BC35">IFERROR(IF(OR(BA35="USDT",BA35="USD",BA35="USDC"),AZ35,AZ35 * IFERROR(VLOOKUP(BB35,[1]BASE!$F$1:$Q$1000,MATCH(BA35,[1]BASE!$F$1:$Q$1,0),FALSE),IFERROR(VLOOKUP(BB35-1,[1]BASE!$F$1:$Q$1000,MATCH(BA35,[1]BASE!$F$1:$Q$1,0),FALSE),VLOOKUP(BB35-2,[1]BASE!$F$1:$Q$1000,MATCH(BA35,[1]BASE!$F$1:$Q$1,0),FALSE)))),"")</f>
        <v/>
      </c>
      <c r="BD35" s="49" t="str">
        <f t="array" ref="BD35">IFERROR(IF(BB35="","",IF([1]BASE!$E$3-BB35&gt;7,0,IF([1]BASE!$E$3-BB35&lt;0,"",[1]BASE!$E$3-BB35))),"")</f>
        <v/>
      </c>
    </row>
    <row r="36" spans="1:56" x14ac:dyDescent="0.3">
      <c r="A36" s="51" t="s">
        <v>92</v>
      </c>
      <c r="B36" s="14" t="s">
        <v>242</v>
      </c>
      <c r="C36" s="14" t="s">
        <v>133</v>
      </c>
      <c r="D36" s="52">
        <v>28334957</v>
      </c>
      <c r="E36" s="14" t="s">
        <v>243</v>
      </c>
      <c r="F36" s="53" t="s">
        <v>244</v>
      </c>
      <c r="G36" s="53" t="s">
        <v>245</v>
      </c>
      <c r="H36" s="53" t="s">
        <v>245</v>
      </c>
      <c r="I36" s="53" t="s">
        <v>194</v>
      </c>
      <c r="J36" s="178" t="s">
        <v>246</v>
      </c>
      <c r="K36" s="76">
        <v>2</v>
      </c>
      <c r="L36" s="77">
        <f t="shared" si="0"/>
        <v>2</v>
      </c>
      <c r="M36" s="72" t="e">
        <f t="array" ref="M36">IF(R36&gt;[1]BASE!$E$3, "BAJA", IF(P36+IF(X36&lt;=[1]BASE!$E$3,Y36,0)+IF(AC36&lt;=[1]BASE!$E$3,AD36,0)+IF(AH36&lt;=[1]BASE!$E$3,AI36,0)+IF(AM36&lt;=[1]BASE!$E$3,AN36,0)+IF(AR36&lt;=[1]BASE!$E$3,AS36,0)+IF(AW36&lt;=[1]BASE!$E$3,AX36,0)+IF(BB36&lt;=[1]BASE!$E$3,BC36,0)+IF(BG36&lt;=[1]BASE!$E$3,BH36,0)+IF(BL36&lt;=[1]BASE!$E$3,BM36,0)+IF(BQ36&lt;=[1]BASE!$E$3,BR36,0)&lt;=1999,"ALFA", IF(P36+IF(X36&lt;=[1]BASE!$E$3,Y36,0)+IF(AC36&lt;=[1]BASE!$E$3,AD36,0)+IF(AH36&lt;=[1]BASE!$E$3,AI36,0)+IF(AM36&lt;=[1]BASE!$E$3,AN36,0)+IF(AR36&lt;=[1]BASE!$E$3,AS36,0)+IF(AW36&lt;=[1]BASE!$E$3,AX36,0)+IF(BB36&lt;=[1]BASE!$E$3,BC36,0)+IF(BG36&lt;=[1]BASE!$E$3,BH36,0)+IF(BL36&lt;=[1]BASE!$E$3,BM36,0)+IF(BQ36&lt;=[1]BASE!$E$3,BR36,0)&lt;=3999,"BETA", IF(P36+IF(X36&lt;=[1]BASE!$E$3,Y36,0)+IF(AC36&lt;=[1]BASE!$E$3,AD36,0)+IF(AH36&lt;=[1]BASE!$E$3,AI36,0)+IF(AM36&lt;=[1]BASE!$E$3,AN36,0)+IF(AR36&lt;=[1]BASE!$E$3,AS36,0)+IF(AW36&lt;=[1]BASE!$E$3,AX36,0)+IF(BB36&lt;=[1]BASE!$E$3,BC36,0)+IF(BG36&lt;=[1]BASE!$E$3,BH36,0)+IF(BL36&lt;=[1]BASE!$E$3,BM36,0)+IF(BQ36&lt;=[1]BASE!$E$3,BR36,0)&lt;=5999,"GAMMA","DELTA"))))</f>
        <v>#VALUE!</v>
      </c>
      <c r="N36" s="21">
        <v>1000000</v>
      </c>
      <c r="O36" s="14" t="s">
        <v>84</v>
      </c>
      <c r="P36" s="22">
        <f t="array" ref="P36">IFERROR(IF(OR(O36="USDT",O36="USD",O36="USDC"),N36,N36 * IFERROR(VLOOKUP(R36,[1]BASE!$F$1:$Q$1000,MATCH(O36,[1]BASE!$F$1:$Q$1,0),FALSE),IFERROR(VLOOKUP(R36-1,[1]BASE!$F$1:$Q$1000,MATCH(O36,[1]BASE!$F$1:$Q$1,0),FALSE),VLOOKUP(R36-2,[1]BASE!$F$1:$Q$1000,MATCH(O36,[1]BASE!$F$1:$Q$1,0),FALSE)))),"")</f>
        <v>243.62969261241682</v>
      </c>
      <c r="Q36" s="28">
        <v>45196.625</v>
      </c>
      <c r="R36" s="28">
        <v>45197</v>
      </c>
      <c r="S36" s="63">
        <f>([1]BASE!$E$3-R36)/30</f>
        <v>11.7</v>
      </c>
      <c r="T36" s="55">
        <f t="array" ref="T36">IF(U36&lt;[1]BASE!$E$3,0,U36-R36)</f>
        <v>0</v>
      </c>
      <c r="U36" s="56">
        <f t="array" ref="U36">IF(WEEKDAY(R36, 2) = 5, R36 + 7, R36 + (5 - WEEKDAY(R36, 2) + IF(WEEKDAY(R36, 2) &gt; 5, 7, 0)))</f>
        <v>45198</v>
      </c>
      <c r="V36" s="195">
        <v>700000</v>
      </c>
      <c r="W36" s="14" t="s">
        <v>84</v>
      </c>
      <c r="X36" s="47">
        <v>45342</v>
      </c>
      <c r="Y36" s="29">
        <f t="array" ref="Y36">IFERROR(IF(OR(W36="USDT",W36="USD",W36="USDC"),V36,V36 * IFERROR(VLOOKUP(X36,[1]BASE!$F$1:$Q$1000,MATCH(W36,[1]BASE!$F$1:$Q$1,0),FALSE),IFERROR(VLOOKUP(X36-1,[1]BASE!$F$1:$Q$1000,MATCH(W36,[1]BASE!$F$1:$Q$1,0),FALSE),VLOOKUP(X36-2,[1]BASE!$F$1:$Q$1000,MATCH(W36,[1]BASE!$F$1:$Q$1,0),FALSE)))),"")</f>
        <v>178.49857201142393</v>
      </c>
      <c r="Z36" s="30">
        <f t="array" ref="Z36">IFERROR(IF(X36="","",IF([1]BASE!$E$3-X36&gt;7,0,IF([1]BASE!$E$3-X36&lt;0,"",[1]BASE!$E$3-X36))),"")</f>
        <v>0</v>
      </c>
      <c r="AA36" s="46">
        <v>600000</v>
      </c>
      <c r="AB36" s="31" t="s">
        <v>84</v>
      </c>
      <c r="AC36" s="47">
        <v>45423</v>
      </c>
      <c r="AD36" s="29">
        <f t="array" ref="AD36">IFERROR(IF(OR(AB36="USDT",AB36="USD",AB36="USDC"),AA36,AA36 * IFERROR(VLOOKUP(AC36,[1]BASE!$F$1:$Q$1000,MATCH(AB36,[1]BASE!$F$1:$Q$1,0),FALSE),IFERROR(VLOOKUP(AC36-1,[1]BASE!$F$1:$Q$1000,MATCH(AB36,[1]BASE!$F$1:$Q$1,0),FALSE),VLOOKUP(AC36-2,[1]BASE!$F$1:$Q$1000,MATCH(AB36,[1]BASE!$F$1:$Q$1,0),FALSE)))),"")</f>
        <v>154.22142598271179</v>
      </c>
      <c r="AE36" s="30">
        <f t="array" ref="AE36">IFERROR(IF(AC36="","",IF([1]BASE!$E$3-AC36&gt;7,0,IF([1]BASE!$E$3-AC36&lt;0,"",[1]BASE!$E$3-AC36))),"")</f>
        <v>0</v>
      </c>
      <c r="AF36" s="46">
        <v>300000</v>
      </c>
      <c r="AG36" s="14" t="s">
        <v>84</v>
      </c>
      <c r="AH36" s="47">
        <v>45482</v>
      </c>
      <c r="AI36" s="29">
        <f t="array" ref="AI36">IFERROR(IF(OR(AG36="USDT",AG36="USD",AG36="USDC"),AF36,AF36 * IFERROR(VLOOKUP(AH36,[1]BASE!$F$1:$Q$1000,MATCH(AG36,[1]BASE!$F$1:$Q$1,0),FALSE),IFERROR(VLOOKUP(AH36-1,[1]BASE!$F$1:$Q$1000,MATCH(AG36,[1]BASE!$F$1:$Q$1,0),FALSE),VLOOKUP(AH36-2,[1]BASE!$F$1:$Q$1000,MATCH(AG36,[1]BASE!$F$1:$Q$1,0),FALSE)))),"")</f>
        <v>74.109939625102527</v>
      </c>
      <c r="AJ36" s="30">
        <f t="array" ref="AJ36">IFERROR(IF(AH36="","",IF([1]BASE!$E$3-AH36&gt;7,0,IF([1]BASE!$E$3-AH36&lt;0,"",[1]BASE!$E$3-AH36))),"")</f>
        <v>0</v>
      </c>
      <c r="AK36" s="27"/>
      <c r="AL36" s="14"/>
      <c r="AM36" s="28"/>
      <c r="AN36" s="29" t="str">
        <f t="array" ref="AN36">IFERROR(IF(OR(AL36="USDT",AL36="USD",AL36="USDC"),AK36,AK36 * IFERROR(VLOOKUP(AM36,[1]BASE!$F$1:$Q$1000,MATCH(AL36,[1]BASE!$F$1:$Q$1,0),FALSE),IFERROR(VLOOKUP(AM36-1,[1]BASE!$F$1:$Q$1000,MATCH(AL36,[1]BASE!$F$1:$Q$1,0),FALSE),VLOOKUP(AM36-2,[1]BASE!$F$1:$Q$1000,MATCH(AL36,[1]BASE!$F$1:$Q$1,0),FALSE)))),"")</f>
        <v/>
      </c>
      <c r="AO36" s="30" t="str">
        <f t="array" ref="AO36">IFERROR(IF(AM36="","",IF([1]BASE!$E$3-AM36&gt;7,0,IF([1]BASE!$E$3-AM36&lt;0,"",[1]BASE!$E$3-AM36))),"")</f>
        <v/>
      </c>
      <c r="AP36" s="27"/>
      <c r="AQ36" s="31"/>
      <c r="AR36" s="28"/>
      <c r="AS36" s="29" t="str">
        <f t="array" ref="AS36">IFERROR(IF(OR(AQ36="USDT",AQ36="USD",AQ36="USDC"),AP36,AP36 * IFERROR(VLOOKUP(AR36,[1]BASE!$F$1:$Q$1000,MATCH(AQ36,[1]BASE!$F$1:$Q$1,0),FALSE),IFERROR(VLOOKUP(AR36-1,[1]BASE!$F$1:$Q$1000,MATCH(AQ36,[1]BASE!$F$1:$Q$1,0),FALSE),VLOOKUP(AR36-2,[1]BASE!$F$1:$Q$1000,MATCH(AQ36,[1]BASE!$F$1:$Q$1,0),FALSE)))),"")</f>
        <v/>
      </c>
      <c r="AT36" s="30" t="str">
        <f t="array" ref="AT36">IFERROR(IF(AR36="","",IF([1]BASE!$E$3-AR36&gt;7,0,IF([1]BASE!$E$3-AR36&lt;0,"",[1]BASE!$E$3-AR36))),"")</f>
        <v/>
      </c>
      <c r="AU36" s="27"/>
      <c r="AV36" s="33"/>
      <c r="AW36" s="34"/>
      <c r="AX36" s="29" t="str">
        <f t="array" ref="AX36">IFERROR(IF(OR(AV36="USDT",AV36="USD",AV36="USDC"),AU36,AU36 * IFERROR(VLOOKUP(AW36,[1]BASE!$F$1:$Q$1000,MATCH(AV36,[1]BASE!$F$1:$Q$1,0),FALSE),IFERROR(VLOOKUP(AW36-1,[1]BASE!$F$1:$Q$1000,MATCH(AV36,[1]BASE!$F$1:$Q$1,0),FALSE),VLOOKUP(AW36-2,[1]BASE!$F$1:$Q$1000,MATCH(AV36,[1]BASE!$F$1:$Q$1,0),FALSE)))),"")</f>
        <v/>
      </c>
      <c r="AY36" s="30" t="str">
        <f t="array" ref="AY36">IFERROR(IF(AW36="","",IF([1]BASE!$E$3-AW36&gt;7,0,IF([1]BASE!$E$3-AW36&lt;0,"",[1]BASE!$E$3-AW36))),"")</f>
        <v/>
      </c>
      <c r="AZ36" s="27"/>
      <c r="BA36" s="33"/>
      <c r="BB36" s="34"/>
      <c r="BC36" s="29" t="str">
        <f t="array" ref="BC36">IFERROR(IF(OR(BA36="USDT",BA36="USD",BA36="USDC"),AZ36,AZ36 * IFERROR(VLOOKUP(BB36,[1]BASE!$F$1:$Q$1000,MATCH(BA36,[1]BASE!$F$1:$Q$1,0),FALSE),IFERROR(VLOOKUP(BB36-1,[1]BASE!$F$1:$Q$1000,MATCH(BA36,[1]BASE!$F$1:$Q$1,0),FALSE),VLOOKUP(BB36-2,[1]BASE!$F$1:$Q$1000,MATCH(BA36,[1]BASE!$F$1:$Q$1,0),FALSE)))),"")</f>
        <v/>
      </c>
      <c r="BD36" s="30" t="str">
        <f t="array" ref="BD36">IFERROR(IF(BB36="","",IF([1]BASE!$E$3-BB36&gt;7,0,IF([1]BASE!$E$3-BB36&lt;0,"",[1]BASE!$E$3-BB36))),"")</f>
        <v/>
      </c>
    </row>
    <row r="37" spans="1:56" x14ac:dyDescent="0.3">
      <c r="A37" s="51" t="s">
        <v>92</v>
      </c>
      <c r="B37" s="38" t="s">
        <v>247</v>
      </c>
      <c r="C37" s="36" t="s">
        <v>75</v>
      </c>
      <c r="D37" s="57" t="s">
        <v>248</v>
      </c>
      <c r="E37" s="38" t="s">
        <v>249</v>
      </c>
      <c r="F37" s="58" t="s">
        <v>250</v>
      </c>
      <c r="G37" s="58" t="s">
        <v>251</v>
      </c>
      <c r="H37" s="58" t="s">
        <v>251</v>
      </c>
      <c r="I37" s="58" t="s">
        <v>96</v>
      </c>
      <c r="J37" s="177" t="s">
        <v>252</v>
      </c>
      <c r="K37" s="123">
        <v>3</v>
      </c>
      <c r="L37" s="124">
        <f t="shared" si="0"/>
        <v>3</v>
      </c>
      <c r="M37" s="89" t="str">
        <f t="array" ref="M37">IF(R37&gt;[1]BASE!$E$3, "BAJA", IF(P37+IF(X37&lt;=[1]BASE!$E$3,Y37,0)+IF(AC37&lt;=[1]BASE!$E$3,AD37,0)+IF(AH37&lt;=[1]BASE!$E$3,AI37,0)+IF(AM37&lt;=[1]BASE!$E$3,AN37,0)+IF(AR37&lt;=[1]BASE!$E$3,AS37,0)+IF(AW37&lt;=[1]BASE!$E$3,AX37,0)+IF(BB37&lt;=[1]BASE!$E$3,BC37,0)+IF(BG37&lt;=[1]BASE!$E$3,BH37,0)+IF(BL37&lt;=[1]BASE!$E$3,BM37,0)+IF(BQ37&lt;=[1]BASE!$E$3,BR37,0)&lt;=1999,"ALFA", IF(P37+IF(X37&lt;=[1]BASE!$E$3,Y37,0)+IF(AC37&lt;=[1]BASE!$E$3,AD37,0)+IF(AH37&lt;=[1]BASE!$E$3,AI37,0)+IF(AM37&lt;=[1]BASE!$E$3,AN37,0)+IF(AR37&lt;=[1]BASE!$E$3,AS37,0)+IF(AW37&lt;=[1]BASE!$E$3,AX37,0)+IF(BB37&lt;=[1]BASE!$E$3,BC37,0)+IF(BG37&lt;=[1]BASE!$E$3,BH37,0)+IF(BL37&lt;=[1]BASE!$E$3,BM37,0)+IF(BQ37&lt;=[1]BASE!$E$3,BR37,0)&lt;=3999,"BETA", IF(P37+IF(X37&lt;=[1]BASE!$E$3,Y37,0)+IF(AC37&lt;=[1]BASE!$E$3,AD37,0)+IF(AH37&lt;=[1]BASE!$E$3,AI37,0)+IF(AM37&lt;=[1]BASE!$E$3,AN37,0)+IF(AR37&lt;=[1]BASE!$E$3,AS37,0)+IF(AW37&lt;=[1]BASE!$E$3,AX37,0)+IF(BB37&lt;=[1]BASE!$E$3,BC37,0)+IF(BG37&lt;=[1]BASE!$E$3,BH37,0)+IF(BL37&lt;=[1]BASE!$E$3,BM37,0)+IF(BQ37&lt;=[1]BASE!$E$3,BR37,0)&lt;=5999,"GAMMA","DELTA"))))</f>
        <v>ALFA</v>
      </c>
      <c r="N37" s="21">
        <v>1000</v>
      </c>
      <c r="O37" s="14" t="s">
        <v>60</v>
      </c>
      <c r="P37" s="62">
        <f t="array" ref="P37">IFERROR(IF(OR(O37="USDT",O37="USD",O37="USDC"),N37,N37 * IFERROR(VLOOKUP(R37,[1]BASE!$F$1:$Q$1000,MATCH(O37,[1]BASE!$F$1:$Q$1,0),FALSE),IFERROR(VLOOKUP(R37-1,[1]BASE!$F$1:$Q$1000,MATCH(O37,[1]BASE!$F$1:$Q$1,0),FALSE),VLOOKUP(R37-2,[1]BASE!$F$1:$Q$1000,MATCH(O37,[1]BASE!$F$1:$Q$1,0),FALSE)))),"")</f>
        <v>1056.8999999999999</v>
      </c>
      <c r="Q37" s="28">
        <v>45195.625</v>
      </c>
      <c r="R37" s="28">
        <v>45196</v>
      </c>
      <c r="S37" s="54">
        <f>([1]BASE!$E$3-R37)/30</f>
        <v>11.733333333333333</v>
      </c>
      <c r="T37" s="64">
        <f t="array" ref="T37">IF(U37&lt;[1]BASE!$E$3,0,U37-R37)</f>
        <v>0</v>
      </c>
      <c r="U37" s="56">
        <f t="array" ref="U37">IF(WEEKDAY(R37, 2) = 5, R37 + 7, R37 + (5 - WEEKDAY(R37, 2) + IF(WEEKDAY(R37, 2) &gt; 5, 7, 0)))</f>
        <v>45198</v>
      </c>
      <c r="V37" s="66">
        <v>492</v>
      </c>
      <c r="W37" s="14" t="s">
        <v>66</v>
      </c>
      <c r="X37" s="47">
        <v>45247</v>
      </c>
      <c r="Y37" s="48">
        <f t="array" ref="Y37">IFERROR(IF(OR(W37="USDT",W37="USD",W37="USDC"),V37,V37 * IFERROR(VLOOKUP(X37,[1]BASE!$F$1:$Q$1000,MATCH(W37,[1]BASE!$F$1:$Q$1,0),FALSE),IFERROR(VLOOKUP(X37-1,[1]BASE!$F$1:$Q$1000,MATCH(W37,[1]BASE!$F$1:$Q$1,0),FALSE),VLOOKUP(X37-2,[1]BASE!$F$1:$Q$1000,MATCH(W37,[1]BASE!$F$1:$Q$1,0),FALSE)))),"")</f>
        <v>492</v>
      </c>
      <c r="Z37" s="49">
        <f t="array" ref="Z37">IFERROR(IF(X37="","",IF([1]BASE!$E$3-X37&gt;7,0,IF([1]BASE!$E$3-X37&lt;0,"",[1]BASE!$E$3-X37))),"")</f>
        <v>0</v>
      </c>
      <c r="AA37" s="27">
        <v>-2000</v>
      </c>
      <c r="AB37" s="31" t="s">
        <v>66</v>
      </c>
      <c r="AC37" s="47">
        <v>45424</v>
      </c>
      <c r="AD37" s="48">
        <f t="array" ref="AD37">IFERROR(IF(OR(AB37="USDT",AB37="USD",AB37="USDC"),AA37,AA37 * IFERROR(VLOOKUP(AC37,[1]BASE!$F$1:$Q$1000,MATCH(AB37,[1]BASE!$F$1:$Q$1,0),FALSE),IFERROR(VLOOKUP(AC37-1,[1]BASE!$F$1:$Q$1000,MATCH(AB37,[1]BASE!$F$1:$Q$1,0),FALSE),VLOOKUP(AC37-2,[1]BASE!$F$1:$Q$1000,MATCH(AB37,[1]BASE!$F$1:$Q$1,0),FALSE)))),"")</f>
        <v>-2000</v>
      </c>
      <c r="AE37" s="49">
        <f t="array" ref="AE37">IFERROR(IF(AC37="","",IF([1]BASE!$E$3-AC37&gt;7,0,IF([1]BASE!$E$3-AC37&lt;0,"",[1]BASE!$E$3-AC37))),"")</f>
        <v>0</v>
      </c>
      <c r="AF37" s="66">
        <v>488</v>
      </c>
      <c r="AG37" s="14" t="s">
        <v>66</v>
      </c>
      <c r="AH37" s="47">
        <v>45312</v>
      </c>
      <c r="AI37" s="48">
        <f t="array" ref="AI37">IFERROR(IF(OR(AG37="USDT",AG37="USD",AG37="USDC"),AF37,AF37 * IFERROR(VLOOKUP(AH37,[1]BASE!$F$1:$Q$1000,MATCH(AG37,[1]BASE!$F$1:$Q$1,0),FALSE),IFERROR(VLOOKUP(AH37-1,[1]BASE!$F$1:$Q$1000,MATCH(AG37,[1]BASE!$F$1:$Q$1,0),FALSE),VLOOKUP(AH37-2,[1]BASE!$F$1:$Q$1000,MATCH(AG37,[1]BASE!$F$1:$Q$1,0),FALSE)))),"")</f>
        <v>488</v>
      </c>
      <c r="AJ37" s="49">
        <f t="array" ref="AJ37">IFERROR(IF(AH37="","",IF([1]BASE!$E$3-AH37&gt;7,0,IF([1]BASE!$E$3-AH37&lt;0,"",[1]BASE!$E$3-AH37))),"")</f>
        <v>0</v>
      </c>
      <c r="AK37" s="66">
        <v>581</v>
      </c>
      <c r="AL37" s="14" t="s">
        <v>66</v>
      </c>
      <c r="AM37" s="47">
        <v>45331</v>
      </c>
      <c r="AN37" s="48">
        <f t="array" ref="AN37">IFERROR(IF(OR(AL37="USDT",AL37="USD",AL37="USDC"),AK37,AK37 * IFERROR(VLOOKUP(AM37,[1]BASE!$F$1:$Q$1000,MATCH(AL37,[1]BASE!$F$1:$Q$1,0),FALSE),IFERROR(VLOOKUP(AM37-1,[1]BASE!$F$1:$Q$1000,MATCH(AL37,[1]BASE!$F$1:$Q$1,0),FALSE),VLOOKUP(AM37-2,[1]BASE!$F$1:$Q$1000,MATCH(AL37,[1]BASE!$F$1:$Q$1,0),FALSE)))),"")</f>
        <v>581</v>
      </c>
      <c r="AO37" s="49">
        <f t="array" ref="AO37">IFERROR(IF(AM37="","",IF([1]BASE!$E$3-AM37&gt;7,0,IF([1]BASE!$E$3-AM37&lt;0,"",[1]BASE!$E$3-AM37))),"")</f>
        <v>0</v>
      </c>
      <c r="AP37" s="66">
        <v>204</v>
      </c>
      <c r="AQ37" s="31" t="s">
        <v>66</v>
      </c>
      <c r="AR37" s="47">
        <v>45338</v>
      </c>
      <c r="AS37" s="48">
        <f t="array" ref="AS37">IFERROR(IF(OR(AQ37="USDT",AQ37="USD",AQ37="USDC"),AP37,AP37 * IFERROR(VLOOKUP(AR37,[1]BASE!$F$1:$Q$1000,MATCH(AQ37,[1]BASE!$F$1:$Q$1,0),FALSE),IFERROR(VLOOKUP(AR37-1,[1]BASE!$F$1:$Q$1000,MATCH(AQ37,[1]BASE!$F$1:$Q$1,0),FALSE),VLOOKUP(AR37-2,[1]BASE!$F$1:$Q$1000,MATCH(AQ37,[1]BASE!$F$1:$Q$1,0),FALSE)))),"")</f>
        <v>204</v>
      </c>
      <c r="AT37" s="49">
        <f t="array" ref="AT37">IFERROR(IF(AR37="","",IF([1]BASE!$E$3-AR37&gt;7,0,IF([1]BASE!$E$3-AR37&lt;0,"",[1]BASE!$E$3-AR37))),"")</f>
        <v>0</v>
      </c>
      <c r="AU37" s="66">
        <v>217</v>
      </c>
      <c r="AV37" s="33" t="s">
        <v>66</v>
      </c>
      <c r="AW37" s="34">
        <v>45339</v>
      </c>
      <c r="AX37" s="48">
        <f t="array" ref="AX37">IFERROR(IF(OR(AV37="USDT",AV37="USD",AV37="USDC"),AU37,AU37 * IFERROR(VLOOKUP(AW37,[1]BASE!$F$1:$Q$1000,MATCH(AV37,[1]BASE!$F$1:$Q$1,0),FALSE),IFERROR(VLOOKUP(AW37-1,[1]BASE!$F$1:$Q$1000,MATCH(AV37,[1]BASE!$F$1:$Q$1,0),FALSE),VLOOKUP(AW37-2,[1]BASE!$F$1:$Q$1000,MATCH(AV37,[1]BASE!$F$1:$Q$1,0),FALSE)))),"")</f>
        <v>217</v>
      </c>
      <c r="AY37" s="49">
        <f t="array" ref="AY37">IFERROR(IF(AW37="","",IF([1]BASE!$E$3-AW37&gt;7,0,IF([1]BASE!$E$3-AW37&lt;0,"",[1]BASE!$E$3-AW37))),"")</f>
        <v>0</v>
      </c>
      <c r="AZ37" s="66">
        <v>258</v>
      </c>
      <c r="BA37" s="52" t="s">
        <v>66</v>
      </c>
      <c r="BB37" s="196">
        <v>45352</v>
      </c>
      <c r="BC37" s="48">
        <f t="array" ref="BC37">IFERROR(IF(OR(BA37="USDT",BA37="USD",BA37="USDC"),AZ37,AZ37 * IFERROR(VLOOKUP(BB37,[1]BASE!$F$1:$Q$1000,MATCH(BA37,[1]BASE!$F$1:$Q$1,0),FALSE),IFERROR(VLOOKUP(BB37-1,[1]BASE!$F$1:$Q$1000,MATCH(BA37,[1]BASE!$F$1:$Q$1,0),FALSE),VLOOKUP(BB37-2,[1]BASE!$F$1:$Q$1000,MATCH(BA37,[1]BASE!$F$1:$Q$1,0),FALSE)))),"")</f>
        <v>258</v>
      </c>
      <c r="BD37" s="49">
        <f t="array" ref="BD37">IFERROR(IF(BB37="","",IF([1]BASE!$E$3-BB37&gt;7,0,IF([1]BASE!$E$3-BB37&lt;0,"",[1]BASE!$E$3-BB37))),"")</f>
        <v>0</v>
      </c>
    </row>
    <row r="38" spans="1:56" x14ac:dyDescent="0.3">
      <c r="A38" s="51" t="s">
        <v>85</v>
      </c>
      <c r="B38" s="38" t="s">
        <v>253</v>
      </c>
      <c r="C38" s="38" t="s">
        <v>75</v>
      </c>
      <c r="D38" s="57" t="s">
        <v>254</v>
      </c>
      <c r="E38" s="38" t="s">
        <v>255</v>
      </c>
      <c r="F38" s="58" t="s">
        <v>256</v>
      </c>
      <c r="G38" s="58" t="s">
        <v>257</v>
      </c>
      <c r="H38" s="58" t="s">
        <v>257</v>
      </c>
      <c r="I38" s="58" t="s">
        <v>141</v>
      </c>
      <c r="J38" s="178" t="s">
        <v>258</v>
      </c>
      <c r="K38" s="137">
        <v>4</v>
      </c>
      <c r="L38" s="138">
        <f t="shared" si="0"/>
        <v>4</v>
      </c>
      <c r="M38" s="72" t="str">
        <f t="array" ref="M38">IF(R38&gt;[1]BASE!$E$3, "BAJA", IF(P38+IF(X38&lt;=[1]BASE!$E$3,Y38,0)+IF(AC38&lt;=[1]BASE!$E$3,AD38,0)+IF(AH38&lt;=[1]BASE!$E$3,AI38,0)+IF(AM38&lt;=[1]BASE!$E$3,AN38,0)+IF(AR38&lt;=[1]BASE!$E$3,AS38,0)+IF(AW38&lt;=[1]BASE!$E$3,AX38,0)+IF(BB38&lt;=[1]BASE!$E$3,BC38,0)+IF(BG38&lt;=[1]BASE!$E$3,BH38,0)+IF(BL38&lt;=[1]BASE!$E$3,BM38,0)+IF(BQ38&lt;=[1]BASE!$E$3,BR38,0)&lt;=1999,"ALFA", IF(P38+IF(X38&lt;=[1]BASE!$E$3,Y38,0)+IF(AC38&lt;=[1]BASE!$E$3,AD38,0)+IF(AH38&lt;=[1]BASE!$E$3,AI38,0)+IF(AM38&lt;=[1]BASE!$E$3,AN38,0)+IF(AR38&lt;=[1]BASE!$E$3,AS38,0)+IF(AW38&lt;=[1]BASE!$E$3,AX38,0)+IF(BB38&lt;=[1]BASE!$E$3,BC38,0)+IF(BG38&lt;=[1]BASE!$E$3,BH38,0)+IF(BL38&lt;=[1]BASE!$E$3,BM38,0)+IF(BQ38&lt;=[1]BASE!$E$3,BR38,0)&lt;=3999,"BETA", IF(P38+IF(X38&lt;=[1]BASE!$E$3,Y38,0)+IF(AC38&lt;=[1]BASE!$E$3,AD38,0)+IF(AH38&lt;=[1]BASE!$E$3,AI38,0)+IF(AM38&lt;=[1]BASE!$E$3,AN38,0)+IF(AR38&lt;=[1]BASE!$E$3,AS38,0)+IF(AW38&lt;=[1]BASE!$E$3,AX38,0)+IF(BB38&lt;=[1]BASE!$E$3,BC38,0)+IF(BG38&lt;=[1]BASE!$E$3,BH38,0)+IF(BL38&lt;=[1]BASE!$E$3,BM38,0)+IF(BQ38&lt;=[1]BASE!$E$3,BR38,0)&lt;=5999,"GAMMA","DELTA"))))</f>
        <v>ALFA</v>
      </c>
      <c r="N38" s="125">
        <v>100</v>
      </c>
      <c r="O38" s="14" t="s">
        <v>60</v>
      </c>
      <c r="P38" s="90">
        <f t="array" ref="P38">IFERROR(IF(OR(O38="USDT",O38="USD",O38="USDC"),N38,N38 * IFERROR(VLOOKUP(R38,[1]BASE!$F$1:$Q$1000,MATCH(O38,[1]BASE!$F$1:$Q$1,0),FALSE),IFERROR(VLOOKUP(R38-1,[1]BASE!$F$1:$Q$1000,MATCH(O38,[1]BASE!$F$1:$Q$1,0),FALSE),VLOOKUP(R38-2,[1]BASE!$F$1:$Q$1000,MATCH(O38,[1]BASE!$F$1:$Q$1,0),FALSE)))),"")</f>
        <v>106.54999999999998</v>
      </c>
      <c r="Q38" s="28">
        <v>45193.625</v>
      </c>
      <c r="R38" s="28">
        <v>45194</v>
      </c>
      <c r="S38" s="63">
        <f>([1]BASE!$E$3-R38)/30</f>
        <v>11.8</v>
      </c>
      <c r="T38" s="55">
        <f t="array" ref="T38">IF(U38&lt;[1]BASE!$E$3,0,U38-R38)</f>
        <v>0</v>
      </c>
      <c r="U38" s="56">
        <f t="array" ref="U38">IF(WEEKDAY(R38, 2) = 5, R38 + 7, R38 + (5 - WEEKDAY(R38, 2) + IF(WEEKDAY(R38, 2) &gt; 5, 7, 0)))</f>
        <v>45198</v>
      </c>
      <c r="V38" s="46">
        <v>453.05</v>
      </c>
      <c r="W38" s="14" t="s">
        <v>66</v>
      </c>
      <c r="X38" s="47">
        <v>45270</v>
      </c>
      <c r="Y38" s="48">
        <f t="array" ref="Y38">IFERROR(IF(OR(W38="USDT",W38="USD",W38="USDC"),V38,V38 * IFERROR(VLOOKUP(X38,[1]BASE!$F$1:$Q$1000,MATCH(W38,[1]BASE!$F$1:$Q$1,0),FALSE),IFERROR(VLOOKUP(X38-1,[1]BASE!$F$1:$Q$1000,MATCH(W38,[1]BASE!$F$1:$Q$1,0),FALSE),VLOOKUP(X38-2,[1]BASE!$F$1:$Q$1000,MATCH(W38,[1]BASE!$F$1:$Q$1,0),FALSE)))),"")</f>
        <v>453.05</v>
      </c>
      <c r="Z38" s="30">
        <f t="array" ref="Z38">IFERROR(IF(X38="","",IF([1]BASE!$E$3-X38&gt;7,0,IF([1]BASE!$E$3-X38&lt;0,"",[1]BASE!$E$3-X38))),"")</f>
        <v>0</v>
      </c>
      <c r="AA38" s="135">
        <v>134.38999999999999</v>
      </c>
      <c r="AB38" s="197" t="s">
        <v>60</v>
      </c>
      <c r="AC38" s="47">
        <v>45217</v>
      </c>
      <c r="AD38" s="79">
        <f t="array" ref="AD38">IFERROR(IF(OR(AB38="USDT",AB38="USD",AB38="USDC"),AA38,AA38 * IFERROR(VLOOKUP(AC38,[1]BASE!$F$1:$Q$1000,MATCH(AB38,[1]BASE!$F$1:$Q$1,0),FALSE),IFERROR(VLOOKUP(AC38-1,[1]BASE!$F$1:$Q$1000,MATCH(AB38,[1]BASE!$F$1:$Q$1,0),FALSE),VLOOKUP(AC38-2,[1]BASE!$F$1:$Q$1000,MATCH(AB38,[1]BASE!$F$1:$Q$1,0),FALSE)))),"")</f>
        <v>142.117425</v>
      </c>
      <c r="AE38" s="30">
        <f t="array" ref="AE38">IFERROR(IF(AC38="","",IF([1]BASE!$E$3-AC38&gt;7,0,IF([1]BASE!$E$3-AC38&lt;0,"",[1]BASE!$E$3-AC38))),"")</f>
        <v>0</v>
      </c>
      <c r="AF38" s="135">
        <v>59.06</v>
      </c>
      <c r="AG38" s="14" t="s">
        <v>66</v>
      </c>
      <c r="AH38" s="47">
        <v>45445</v>
      </c>
      <c r="AI38" s="79">
        <f t="array" ref="AI38">IFERROR(IF(OR(AG38="USDT",AG38="USD",AG38="USDC"),AF38,AF38 * IFERROR(VLOOKUP(AH38,[1]BASE!$F$1:$Q$1000,MATCH(AG38,[1]BASE!$F$1:$Q$1,0),FALSE),IFERROR(VLOOKUP(AH38-1,[1]BASE!$F$1:$Q$1000,MATCH(AG38,[1]BASE!$F$1:$Q$1,0),FALSE),VLOOKUP(AH38-2,[1]BASE!$F$1:$Q$1000,MATCH(AG38,[1]BASE!$F$1:$Q$1,0),FALSE)))),"")</f>
        <v>59.06</v>
      </c>
      <c r="AJ38" s="30">
        <f t="array" ref="AJ38">IFERROR(IF(AH38="","",IF([1]BASE!$E$3-AH38&gt;7,0,IF([1]BASE!$E$3-AH38&lt;0,"",[1]BASE!$E$3-AH38))),"")</f>
        <v>0</v>
      </c>
      <c r="AK38" s="135">
        <v>13.57</v>
      </c>
      <c r="AL38" s="14" t="s">
        <v>66</v>
      </c>
      <c r="AM38" s="47">
        <v>45447</v>
      </c>
      <c r="AN38" s="79">
        <f t="array" ref="AN38">IFERROR(IF(OR(AL38="USDT",AL38="USD",AL38="USDC"),AK38,AK38 * IFERROR(VLOOKUP(AM38,[1]BASE!$F$1:$Q$1000,MATCH(AL38,[1]BASE!$F$1:$Q$1,0),FALSE),IFERROR(VLOOKUP(AM38-1,[1]BASE!$F$1:$Q$1000,MATCH(AL38,[1]BASE!$F$1:$Q$1,0),FALSE),VLOOKUP(AM38-2,[1]BASE!$F$1:$Q$1000,MATCH(AL38,[1]BASE!$F$1:$Q$1,0),FALSE)))),"")</f>
        <v>13.57</v>
      </c>
      <c r="AO38" s="30">
        <f t="array" ref="AO38">IFERROR(IF(AM38="","",IF([1]BASE!$E$3-AM38&gt;7,0,IF([1]BASE!$E$3-AM38&lt;0,"",[1]BASE!$E$3-AM38))),"")</f>
        <v>0</v>
      </c>
      <c r="AP38" s="135">
        <v>13.57</v>
      </c>
      <c r="AQ38" s="31" t="s">
        <v>66</v>
      </c>
      <c r="AR38" s="47">
        <v>45450</v>
      </c>
      <c r="AS38" s="79">
        <f t="array" ref="AS38">IFERROR(IF(OR(AQ38="USDT",AQ38="USD",AQ38="USDC"),AP38,AP38 * IFERROR(VLOOKUP(AR38,[1]BASE!$F$1:$Q$1000,MATCH(AQ38,[1]BASE!$F$1:$Q$1,0),FALSE),IFERROR(VLOOKUP(AR38-1,[1]BASE!$F$1:$Q$1000,MATCH(AQ38,[1]BASE!$F$1:$Q$1,0),FALSE),VLOOKUP(AR38-2,[1]BASE!$F$1:$Q$1000,MATCH(AQ38,[1]BASE!$F$1:$Q$1,0),FALSE)))),"")</f>
        <v>13.57</v>
      </c>
      <c r="AT38" s="30">
        <f t="array" ref="AT38">IFERROR(IF(AR38="","",IF([1]BASE!$E$3-AR38&gt;7,0,IF([1]BASE!$E$3-AR38&lt;0,"",[1]BASE!$E$3-AR38))),"")</f>
        <v>0</v>
      </c>
      <c r="AU38" s="66">
        <v>41.37</v>
      </c>
      <c r="AV38" s="52" t="s">
        <v>66</v>
      </c>
      <c r="AW38" s="34">
        <v>45460</v>
      </c>
      <c r="AX38" s="198">
        <f t="array" ref="AX38">IFERROR(IF(OR(AV38="USDT",AV38="USD",AV38="USDC"),AU38,AU38 * IFERROR(VLOOKUP(AW38,[1]BASE!$F$1:$Q$1000,MATCH(AV38,[1]BASE!$F$1:$Q$1,0),FALSE),IFERROR(VLOOKUP(AW38-1,[1]BASE!$F$1:$Q$1000,MATCH(AV38,[1]BASE!$F$1:$Q$1,0),FALSE),VLOOKUP(AW38-2,[1]BASE!$F$1:$Q$1000,MATCH(AV38,[1]BASE!$F$1:$Q$1,0),FALSE)))),"")</f>
        <v>41.37</v>
      </c>
      <c r="AY38" s="67"/>
      <c r="AZ38" s="135">
        <v>110.25</v>
      </c>
      <c r="BA38" s="33" t="s">
        <v>66</v>
      </c>
      <c r="BB38" s="196">
        <v>45485</v>
      </c>
      <c r="BC38" s="199">
        <f t="array" ref="BC38">IFERROR(IF(OR(BA38="USDT",BA38="USD",BA38="USDC"),AZ38,AZ38 * IFERROR(VLOOKUP(BB38,[1]BASE!$F$1:$Q$1000,MATCH(BA38,[1]BASE!$F$1:$Q$1,0),FALSE),IFERROR(VLOOKUP(BB38-1,[1]BASE!$F$1:$Q$1000,MATCH(BA38,[1]BASE!$F$1:$Q$1,0),FALSE),VLOOKUP(BB38-2,[1]BASE!$F$1:$Q$1000,MATCH(BA38,[1]BASE!$F$1:$Q$1,0),FALSE)))),"")</f>
        <v>110.25</v>
      </c>
      <c r="BD38" s="30">
        <f t="array" ref="BD38">IFERROR(IF(BB38="","",IF([1]BASE!$E$3-BB38&gt;7,0,IF([1]BASE!$E$3-BB38&lt;0,"",[1]BASE!$E$3-BB38))),"")</f>
        <v>0</v>
      </c>
    </row>
    <row r="39" spans="1:56" x14ac:dyDescent="0.3">
      <c r="A39" s="69" t="s">
        <v>92</v>
      </c>
      <c r="B39" s="93" t="s">
        <v>259</v>
      </c>
      <c r="C39" s="93" t="s">
        <v>75</v>
      </c>
      <c r="D39" s="148" t="s">
        <v>260</v>
      </c>
      <c r="E39" s="93" t="s">
        <v>261</v>
      </c>
      <c r="F39" s="97" t="s">
        <v>262</v>
      </c>
      <c r="G39" s="97" t="s">
        <v>263</v>
      </c>
      <c r="H39" s="97" t="s">
        <v>263</v>
      </c>
      <c r="I39" s="97" t="s">
        <v>141</v>
      </c>
      <c r="J39" s="180" t="s">
        <v>264</v>
      </c>
      <c r="K39" s="188">
        <v>4</v>
      </c>
      <c r="L39" s="189">
        <f t="shared" si="0"/>
        <v>4</v>
      </c>
      <c r="M39" s="104" t="str">
        <f t="array" ref="M39">IF(R39&gt;[1]BASE!$E$3, "BAJA", IF(P39+IF(X39&lt;=[1]BASE!$E$3,Y39,0)+IF(AC39&lt;=[1]BASE!$E$3,AD39,0)+IF(AH39&lt;=[1]BASE!$E$3,AI39,0)+IF(AM39&lt;=[1]BASE!$E$3,AN39,0)+IF(AR39&lt;=[1]BASE!$E$3,AS39,0)+IF(AW39&lt;=[1]BASE!$E$3,AX39,0)+IF(BB39&lt;=[1]BASE!$E$3,BC39,0)+IF(BG39&lt;=[1]BASE!$E$3,BH39,0)+IF(BL39&lt;=[1]BASE!$E$3,BM39,0)+IF(BQ39&lt;=[1]BASE!$E$3,BR39,0)&lt;=1999,"ALFA", IF(P39+IF(X39&lt;=[1]BASE!$E$3,Y39,0)+IF(AC39&lt;=[1]BASE!$E$3,AD39,0)+IF(AH39&lt;=[1]BASE!$E$3,AI39,0)+IF(AM39&lt;=[1]BASE!$E$3,AN39,0)+IF(AR39&lt;=[1]BASE!$E$3,AS39,0)+IF(AW39&lt;=[1]BASE!$E$3,AX39,0)+IF(BB39&lt;=[1]BASE!$E$3,BC39,0)+IF(BG39&lt;=[1]BASE!$E$3,BH39,0)+IF(BL39&lt;=[1]BASE!$E$3,BM39,0)+IF(BQ39&lt;=[1]BASE!$E$3,BR39,0)&lt;=3999,"BETA", IF(P39+IF(X39&lt;=[1]BASE!$E$3,Y39,0)+IF(AC39&lt;=[1]BASE!$E$3,AD39,0)+IF(AH39&lt;=[1]BASE!$E$3,AI39,0)+IF(AM39&lt;=[1]BASE!$E$3,AN39,0)+IF(AR39&lt;=[1]BASE!$E$3,AS39,0)+IF(AW39&lt;=[1]BASE!$E$3,AX39,0)+IF(BB39&lt;=[1]BASE!$E$3,BC39,0)+IF(BG39&lt;=[1]BASE!$E$3,BH39,0)+IF(BL39&lt;=[1]BASE!$E$3,BM39,0)+IF(BQ39&lt;=[1]BASE!$E$3,BR39,0)&lt;=5999,"GAMMA","DELTA"))))</f>
        <v>ALFA</v>
      </c>
      <c r="N39" s="190">
        <v>300</v>
      </c>
      <c r="O39" s="94" t="s">
        <v>60</v>
      </c>
      <c r="P39" s="200">
        <f t="array" ref="P39">IFERROR(IF(OR(O39="USDT",O39="USD",O39="USDC"),N39,N39 * IFERROR(VLOOKUP(R39,[1]BASE!$F$1:$Q$1000,MATCH(O39,[1]BASE!$F$1:$Q$1,0),FALSE),IFERROR(VLOOKUP(R39-1,[1]BASE!$F$1:$Q$1000,MATCH(O39,[1]BASE!$F$1:$Q$1,0),FALSE),VLOOKUP(R39-2,[1]BASE!$F$1:$Q$1000,MATCH(O39,[1]BASE!$F$1:$Q$1,0),FALSE)))),"")</f>
        <v>317.07</v>
      </c>
      <c r="Q39" s="107">
        <v>45195.625</v>
      </c>
      <c r="R39" s="107">
        <v>45196</v>
      </c>
      <c r="S39" s="108">
        <f>([1]BASE!$E$3-R39)/30</f>
        <v>11.733333333333333</v>
      </c>
      <c r="T39" s="132">
        <f t="array" ref="T39">IF(U39&lt;[1]BASE!$E$3,0,U39-R39)</f>
        <v>0</v>
      </c>
      <c r="U39" s="110">
        <f t="array" ref="U39">IF(WEEKDAY(R39, 2) = 5, R39 + 7, R39 + (5 - WEEKDAY(R39, 2) + IF(WEEKDAY(R39, 2) &gt; 5, 7, 0)))</f>
        <v>45198</v>
      </c>
      <c r="V39" s="191">
        <v>400</v>
      </c>
      <c r="W39" s="94" t="s">
        <v>60</v>
      </c>
      <c r="X39" s="113">
        <v>45306</v>
      </c>
      <c r="Y39" s="201">
        <f t="array" ref="Y39">IFERROR(IF(OR(W39="USDT",W39="USD",W39="USDC"),V39,V39 * IFERROR(VLOOKUP(X39,[1]BASE!$F$1:$Q$1000,MATCH(W39,[1]BASE!$F$1:$Q$1,0),FALSE),IFERROR(VLOOKUP(X39-1,[1]BASE!$F$1:$Q$1000,MATCH(W39,[1]BASE!$F$1:$Q$1,0),FALSE),VLOOKUP(X39-2,[1]BASE!$F$1:$Q$1000,MATCH(W39,[1]BASE!$F$1:$Q$1,0),FALSE)))),"")</f>
        <v>438.2</v>
      </c>
      <c r="Z39" s="133">
        <f t="array" ref="Z39">IFERROR(IF(X39="","",IF([1]BASE!$E$3-X39&gt;7,0,IF([1]BASE!$E$3-X39&lt;0,"",[1]BASE!$E$3-X39))),"")</f>
        <v>0</v>
      </c>
      <c r="AA39" s="191">
        <v>25</v>
      </c>
      <c r="AB39" s="94" t="s">
        <v>60</v>
      </c>
      <c r="AC39" s="113">
        <v>45310</v>
      </c>
      <c r="AD39" s="201">
        <f t="array" ref="AD39">IFERROR(IF(OR(AB39="USDT",AB39="USD",AB39="USDC"),AA39,AA39 * IFERROR(VLOOKUP(AC39,[1]BASE!$F$1:$Q$1000,MATCH(AB39,[1]BASE!$F$1:$Q$1,0),FALSE),IFERROR(VLOOKUP(AC39-1,[1]BASE!$F$1:$Q$1000,MATCH(AB39,[1]BASE!$F$1:$Q$1,0),FALSE),VLOOKUP(AC39-2,[1]BASE!$F$1:$Q$1000,MATCH(AB39,[1]BASE!$F$1:$Q$1,0),FALSE)))),"")</f>
        <v>27.189999999999998</v>
      </c>
      <c r="AE39" s="133">
        <f t="array" ref="AE39">IFERROR(IF(AC39="","",IF([1]BASE!$E$3-AC39&gt;7,0,IF([1]BASE!$E$3-AC39&lt;0,"",[1]BASE!$E$3-AC39))),"")</f>
        <v>0</v>
      </c>
      <c r="AF39" s="111">
        <v>40</v>
      </c>
      <c r="AG39" s="94" t="s">
        <v>60</v>
      </c>
      <c r="AH39" s="113">
        <v>45317</v>
      </c>
      <c r="AI39" s="201">
        <f t="array" ref="AI39">IFERROR(IF(OR(AG39="USDT",AG39="USD",AG39="USDC"),AF39,AF39 * IFERROR(VLOOKUP(AH39,[1]BASE!$F$1:$Q$1000,MATCH(AG39,[1]BASE!$F$1:$Q$1,0),FALSE),IFERROR(VLOOKUP(AH39-1,[1]BASE!$F$1:$Q$1000,MATCH(AG39,[1]BASE!$F$1:$Q$1,0),FALSE),VLOOKUP(AH39-2,[1]BASE!$F$1:$Q$1000,MATCH(AG39,[1]BASE!$F$1:$Q$1,0),FALSE)))),"")</f>
        <v>43.372</v>
      </c>
      <c r="AJ39" s="133">
        <f t="array" ref="AJ39">IFERROR(IF(AH39="","",IF([1]BASE!$E$3-AH39&gt;7,0,IF([1]BASE!$E$3-AH39&lt;0,"",[1]BASE!$E$3-AH39))),"")</f>
        <v>0</v>
      </c>
      <c r="AK39" s="191">
        <v>38.83</v>
      </c>
      <c r="AL39" s="94" t="s">
        <v>60</v>
      </c>
      <c r="AM39" s="113">
        <v>45342</v>
      </c>
      <c r="AN39" s="201">
        <f t="array" ref="AN39">IFERROR(IF(OR(AL39="USDT",AL39="USD",AL39="USDC"),AK39,AK39 * IFERROR(VLOOKUP(AM39,[1]BASE!$F$1:$Q$1000,MATCH(AL39,[1]BASE!$F$1:$Q$1,0),FALSE),IFERROR(VLOOKUP(AM39-1,[1]BASE!$F$1:$Q$1000,MATCH(AL39,[1]BASE!$F$1:$Q$1,0),FALSE),VLOOKUP(AM39-2,[1]BASE!$F$1:$Q$1000,MATCH(AL39,[1]BASE!$F$1:$Q$1,0),FALSE)))),"")</f>
        <v>41.854857000000003</v>
      </c>
      <c r="AO39" s="133">
        <f t="array" ref="AO39">IFERROR(IF(AM39="","",IF([1]BASE!$E$3-AM39&gt;7,0,IF([1]BASE!$E$3-AM39&lt;0,"",[1]BASE!$E$3-AM39))),"")</f>
        <v>0</v>
      </c>
      <c r="AP39" s="111">
        <v>92.85</v>
      </c>
      <c r="AQ39" s="112" t="s">
        <v>60</v>
      </c>
      <c r="AR39" s="113">
        <v>45342</v>
      </c>
      <c r="AS39" s="201">
        <f t="array" ref="AS39">IFERROR(IF(OR(AQ39="USDT",AQ39="USD",AQ39="USDC"),AP39,AP39 * IFERROR(VLOOKUP(AR39,[1]BASE!$F$1:$Q$1000,MATCH(AQ39,[1]BASE!$F$1:$Q$1,0),FALSE),IFERROR(VLOOKUP(AR39-1,[1]BASE!$F$1:$Q$1000,MATCH(AQ39,[1]BASE!$F$1:$Q$1,0),FALSE),VLOOKUP(AR39-2,[1]BASE!$F$1:$Q$1000,MATCH(AQ39,[1]BASE!$F$1:$Q$1,0),FALSE)))),"")</f>
        <v>100.083015</v>
      </c>
      <c r="AT39" s="133">
        <f t="array" ref="AT39">IFERROR(IF(AR39="","",IF([1]BASE!$E$3-AR39&gt;7,0,IF([1]BASE!$E$3-AR39&lt;0,"",[1]BASE!$E$3-AR39))),"")</f>
        <v>0</v>
      </c>
      <c r="AU39" s="202">
        <v>-200</v>
      </c>
      <c r="AV39" s="117" t="s">
        <v>66</v>
      </c>
      <c r="AW39" s="118">
        <v>45355</v>
      </c>
      <c r="AX39" s="201">
        <f t="array" ref="AX39">IFERROR(IF(OR(AV39="USDT",AV39="USD",AV39="USDC"),AU39,AU39 * IFERROR(VLOOKUP(AW39,[1]BASE!$F$1:$Q$1000,MATCH(AV39,[1]BASE!$F$1:$Q$1,0),FALSE),IFERROR(VLOOKUP(AW39-1,[1]BASE!$F$1:$Q$1000,MATCH(AV39,[1]BASE!$F$1:$Q$1,0),FALSE),VLOOKUP(AW39-2,[1]BASE!$F$1:$Q$1000,MATCH(AV39,[1]BASE!$F$1:$Q$1,0),FALSE)))),"")</f>
        <v>-200</v>
      </c>
      <c r="AY39" s="133">
        <f t="array" ref="AY39">IFERROR(IF(AW39="","",IF([1]BASE!$E$3-AW39&gt;7,0,IF([1]BASE!$E$3-AW39&lt;0,"",[1]BASE!$E$3-AW39))),"")</f>
        <v>0</v>
      </c>
      <c r="AZ39" s="111">
        <v>35</v>
      </c>
      <c r="BA39" s="117" t="s">
        <v>66</v>
      </c>
      <c r="BB39" s="118">
        <v>45506</v>
      </c>
      <c r="BC39" s="203">
        <f t="array" ref="BC39">IFERROR(IF(OR(BA39="USDT",BA39="USD",BA39="USDC"),AZ39,AZ39 * IFERROR(VLOOKUP(BB39,[1]BASE!$F$1:$Q$1000,MATCH(BA39,[1]BASE!$F$1:$Q$1,0),FALSE),IFERROR(VLOOKUP(BB39-1,[1]BASE!$F$1:$Q$1000,MATCH(BA39,[1]BASE!$F$1:$Q$1,0),FALSE),VLOOKUP(BB39-2,[1]BASE!$F$1:$Q$1000,MATCH(BA39,[1]BASE!$F$1:$Q$1,0),FALSE)))),"")</f>
        <v>35</v>
      </c>
      <c r="BD39" s="133">
        <f t="array" ref="BD39">IFERROR(IF(BB39="","",IF([1]BASE!$E$3-BB39&gt;7,0,IF([1]BASE!$E$3-BB39&lt;0,"",[1]BASE!$E$3-BB39))),"")</f>
        <v>0</v>
      </c>
    </row>
    <row r="40" spans="1:56" x14ac:dyDescent="0.3">
      <c r="A40" s="51" t="s">
        <v>85</v>
      </c>
      <c r="B40" s="93" t="s">
        <v>265</v>
      </c>
      <c r="C40" s="38" t="s">
        <v>75</v>
      </c>
      <c r="D40" s="57" t="s">
        <v>266</v>
      </c>
      <c r="E40" s="38" t="s">
        <v>267</v>
      </c>
      <c r="F40" s="58" t="s">
        <v>268</v>
      </c>
      <c r="G40" s="58" t="s">
        <v>269</v>
      </c>
      <c r="H40" s="58" t="s">
        <v>269</v>
      </c>
      <c r="I40" s="58" t="s">
        <v>141</v>
      </c>
      <c r="J40" s="178" t="s">
        <v>270</v>
      </c>
      <c r="K40" s="137">
        <v>4</v>
      </c>
      <c r="L40" s="138">
        <f t="shared" si="0"/>
        <v>4</v>
      </c>
      <c r="M40" s="72" t="e">
        <f t="array" ref="M40">IF(R40&gt;[1]BASE!$E$3, "BAJA", IF(P40+IF(X40&lt;=[1]BASE!$E$3,Y40,0)+IF(AC40&lt;=[1]BASE!$E$3,AD40,0)+IF(AH40&lt;=[1]BASE!$E$3,AI40,0)+IF(AM40&lt;=[1]BASE!$E$3,AN40,0)+IF(AR40&lt;=[1]BASE!$E$3,AS40,0)+IF(AW40&lt;=[1]BASE!$E$3,AX40,0)+IF(BB40&lt;=[1]BASE!$E$3,BC40,0)+IF(BG40&lt;=[1]BASE!$E$3,BH40,0)+IF(BL40&lt;=[1]BASE!$E$3,BM40,0)+IF(BQ40&lt;=[1]BASE!$E$3,BR40,0)&lt;=1999,"ALFA", IF(P40+IF(X40&lt;=[1]BASE!$E$3,Y40,0)+IF(AC40&lt;=[1]BASE!$E$3,AD40,0)+IF(AH40&lt;=[1]BASE!$E$3,AI40,0)+IF(AM40&lt;=[1]BASE!$E$3,AN40,0)+IF(AR40&lt;=[1]BASE!$E$3,AS40,0)+IF(AW40&lt;=[1]BASE!$E$3,AX40,0)+IF(BB40&lt;=[1]BASE!$E$3,BC40,0)+IF(BG40&lt;=[1]BASE!$E$3,BH40,0)+IF(BL40&lt;=[1]BASE!$E$3,BM40,0)+IF(BQ40&lt;=[1]BASE!$E$3,BR40,0)&lt;=3999,"BETA", IF(P40+IF(X40&lt;=[1]BASE!$E$3,Y40,0)+IF(AC40&lt;=[1]BASE!$E$3,AD40,0)+IF(AH40&lt;=[1]BASE!$E$3,AI40,0)+IF(AM40&lt;=[1]BASE!$E$3,AN40,0)+IF(AR40&lt;=[1]BASE!$E$3,AS40,0)+IF(AW40&lt;=[1]BASE!$E$3,AX40,0)+IF(BB40&lt;=[1]BASE!$E$3,BC40,0)+IF(BG40&lt;=[1]BASE!$E$3,BH40,0)+IF(BL40&lt;=[1]BASE!$E$3,BM40,0)+IF(BQ40&lt;=[1]BASE!$E$3,BR40,0)&lt;=5999,"GAMMA","DELTA"))))</f>
        <v>#VALUE!</v>
      </c>
      <c r="N40" s="21">
        <v>100</v>
      </c>
      <c r="O40" s="14" t="s">
        <v>60</v>
      </c>
      <c r="P40" s="22">
        <f t="array" ref="P40">IFERROR(IF(OR(O40="USDT",O40="USD",O40="USDC"),N40,N40 * IFERROR(VLOOKUP(R40,[1]BASE!$F$1:$Q$1000,MATCH(O40,[1]BASE!$F$1:$Q$1,0),FALSE),IFERROR(VLOOKUP(R40-1,[1]BASE!$F$1:$Q$1000,MATCH(O40,[1]BASE!$F$1:$Q$1,0),FALSE),VLOOKUP(R40-2,[1]BASE!$F$1:$Q$1000,MATCH(O40,[1]BASE!$F$1:$Q$1,0),FALSE)))),"")</f>
        <v>105.69</v>
      </c>
      <c r="Q40" s="28">
        <v>45196</v>
      </c>
      <c r="R40" s="28">
        <v>45196</v>
      </c>
      <c r="S40" s="63">
        <f>([1]BASE!$E$3-R40)/30</f>
        <v>11.733333333333333</v>
      </c>
      <c r="T40" s="55">
        <f t="array" ref="T40">IF(U40&lt;[1]BASE!$E$3,0,U40-R40)</f>
        <v>0</v>
      </c>
      <c r="U40" s="56">
        <f t="array" ref="U40">IF(WEEKDAY(R40, 2) = 5, R40 + 7, R40 + (5 - WEEKDAY(R40, 2) + IF(WEEKDAY(R40, 2) &gt; 5, 7, 0)))</f>
        <v>45198</v>
      </c>
      <c r="V40" s="46">
        <v>800</v>
      </c>
      <c r="W40" s="14" t="s">
        <v>60</v>
      </c>
      <c r="X40" s="47">
        <v>45282</v>
      </c>
      <c r="Y40" s="79">
        <f t="array" ref="Y40">IFERROR(IF(OR(W40="USDT",W40="USD",W40="USDC"),V40,V40 * IFERROR(VLOOKUP(X40,[1]BASE!$F$1:$Q$1000,MATCH(W40,[1]BASE!$F$1:$Q$1,0),FALSE),IFERROR(VLOOKUP(X40-1,[1]BASE!$F$1:$Q$1000,MATCH(W40,[1]BASE!$F$1:$Q$1,0),FALSE),VLOOKUP(X40-2,[1]BASE!$F$1:$Q$1000,MATCH(W40,[1]BASE!$F$1:$Q$1,0),FALSE)))),"")</f>
        <v>880.8</v>
      </c>
      <c r="Z40" s="30">
        <f t="array" ref="Z40">IFERROR(IF(X40="","",IF([1]BASE!$E$3-X40&gt;7,0,IF([1]BASE!$E$3-X40&lt;0,"",[1]BASE!$E$3-X40))),"")</f>
        <v>0</v>
      </c>
      <c r="AA40" s="27"/>
      <c r="AB40" s="31"/>
      <c r="AC40" s="28"/>
      <c r="AD40" s="79" t="str">
        <f t="array" ref="AD40">IFERROR(IF(OR(AB40="USDT",AB40="USD",AB40="USDC"),AA40,AA40 * IFERROR(VLOOKUP(AC40,[1]BASE!$F$1:$Q$1000,MATCH(AB40,[1]BASE!$F$1:$Q$1,0),FALSE),IFERROR(VLOOKUP(AC40-1,[1]BASE!$F$1:$Q$1000,MATCH(AB40,[1]BASE!$F$1:$Q$1,0),FALSE),VLOOKUP(AC40-2,[1]BASE!$F$1:$Q$1000,MATCH(AB40,[1]BASE!$F$1:$Q$1,0),FALSE)))),"")</f>
        <v/>
      </c>
      <c r="AE40" s="30" t="str">
        <f t="array" ref="AE40">IFERROR(IF(AC40="","",IF([1]BASE!$E$3-AC40&gt;7,0,IF([1]BASE!$E$3-AC40&lt;0,"",[1]BASE!$E$3-AC40))),"")</f>
        <v/>
      </c>
      <c r="AF40" s="27"/>
      <c r="AG40" s="92"/>
      <c r="AH40" s="28"/>
      <c r="AI40" s="79" t="str">
        <f t="array" ref="AI40">IFERROR(IF(OR(AG40="USDT",AG40="USD",AG40="USDC"),AF40,AF40 * IFERROR(VLOOKUP(AH40,[1]BASE!$F$1:$Q$1000,MATCH(AG40,[1]BASE!$F$1:$Q$1,0),FALSE),IFERROR(VLOOKUP(AH40-1,[1]BASE!$F$1:$Q$1000,MATCH(AG40,[1]BASE!$F$1:$Q$1,0),FALSE),VLOOKUP(AH40-2,[1]BASE!$F$1:$Q$1000,MATCH(AG40,[1]BASE!$F$1:$Q$1,0),FALSE)))),"")</f>
        <v/>
      </c>
      <c r="AJ40" s="30" t="str">
        <f t="array" ref="AJ40">IFERROR(IF(AH40="","",IF([1]BASE!$E$3-AH40&gt;7,0,IF([1]BASE!$E$3-AH40&lt;0,"",[1]BASE!$E$3-AH40))),"")</f>
        <v/>
      </c>
      <c r="AK40" s="27"/>
      <c r="AL40" s="92"/>
      <c r="AM40" s="28"/>
      <c r="AN40" s="29" t="str">
        <f t="array" ref="AN40">IFERROR(IF(OR(AL40="USDT",AL40="USD",AL40="USDC"),AK40,AK40 * IFERROR(VLOOKUP(AM40,[1]BASE!$F$1:$Q$1000,MATCH(AL40,[1]BASE!$F$1:$Q$1,0),FALSE),IFERROR(VLOOKUP(AM40-1,[1]BASE!$F$1:$Q$1000,MATCH(AL40,[1]BASE!$F$1:$Q$1,0),FALSE),VLOOKUP(AM40-2,[1]BASE!$F$1:$Q$1000,MATCH(AL40,[1]BASE!$F$1:$Q$1,0),FALSE)))),"")</f>
        <v/>
      </c>
      <c r="AO40" s="30" t="str">
        <f t="array" ref="AO40">IFERROR(IF(AM40="","",IF([1]BASE!$E$3-AM40&gt;7,0,IF([1]BASE!$E$3-AM40&lt;0,"",[1]BASE!$E$3-AM40))),"")</f>
        <v/>
      </c>
      <c r="AP40" s="27"/>
      <c r="AQ40" s="31"/>
      <c r="AR40" s="28"/>
      <c r="AS40" s="29" t="str">
        <f t="array" ref="AS40">IFERROR(IF(OR(AQ40="USDT",AQ40="USD",AQ40="USDC"),AP40,AP40 * IFERROR(VLOOKUP(AR40,[1]BASE!$F$1:$Q$1000,MATCH(AQ40,[1]BASE!$F$1:$Q$1,0),FALSE),IFERROR(VLOOKUP(AR40-1,[1]BASE!$F$1:$Q$1000,MATCH(AQ40,[1]BASE!$F$1:$Q$1,0),FALSE),VLOOKUP(AR40-2,[1]BASE!$F$1:$Q$1000,MATCH(AQ40,[1]BASE!$F$1:$Q$1,0),FALSE)))),"")</f>
        <v/>
      </c>
      <c r="AT40" s="30" t="str">
        <f t="array" ref="AT40">IFERROR(IF(AR40="","",IF([1]BASE!$E$3-AR40&gt;7,0,IF([1]BASE!$E$3-AR40&lt;0,"",[1]BASE!$E$3-AR40))),"")</f>
        <v/>
      </c>
      <c r="AU40" s="27"/>
      <c r="AV40" s="33"/>
      <c r="AW40" s="34"/>
      <c r="AX40" s="29" t="str">
        <f t="array" ref="AX40">IFERROR(IF(OR(AV40="USDT",AV40="USD",AV40="USDC"),AU40,AU40 * IFERROR(VLOOKUP(AW40,[1]BASE!$F$1:$Q$1000,MATCH(AV40,[1]BASE!$F$1:$Q$1,0),FALSE),IFERROR(VLOOKUP(AW40-1,[1]BASE!$F$1:$Q$1000,MATCH(AV40,[1]BASE!$F$1:$Q$1,0),FALSE),VLOOKUP(AW40-2,[1]BASE!$F$1:$Q$1000,MATCH(AV40,[1]BASE!$F$1:$Q$1,0),FALSE)))),"")</f>
        <v/>
      </c>
      <c r="AY40" s="30" t="str">
        <f t="array" ref="AY40">IFERROR(IF(AW40="","",IF([1]BASE!$E$3-AW40&gt;7,0,IF([1]BASE!$E$3-AW40&lt;0,"",[1]BASE!$E$3-AW40))),"")</f>
        <v/>
      </c>
      <c r="AZ40" s="27"/>
      <c r="BA40" s="33"/>
      <c r="BB40" s="34"/>
      <c r="BC40" s="29" t="str">
        <f t="array" ref="BC40">IFERROR(IF(OR(BA40="USDT",BA40="USD",BA40="USDC"),AZ40,AZ40 * IFERROR(VLOOKUP(BB40,[1]BASE!$F$1:$Q$1000,MATCH(BA40,[1]BASE!$F$1:$Q$1,0),FALSE),IFERROR(VLOOKUP(BB40-1,[1]BASE!$F$1:$Q$1000,MATCH(BA40,[1]BASE!$F$1:$Q$1,0),FALSE),VLOOKUP(BB40-2,[1]BASE!$F$1:$Q$1000,MATCH(BA40,[1]BASE!$F$1:$Q$1,0),FALSE)))),"")</f>
        <v/>
      </c>
      <c r="BD40" s="30" t="str">
        <f t="array" ref="BD40">IFERROR(IF(BB40="","",IF([1]BASE!$E$3-BB40&gt;7,0,IF([1]BASE!$E$3-BB40&lt;0,"",[1]BASE!$E$3-BB40))),"")</f>
        <v/>
      </c>
    </row>
    <row r="41" spans="1:56" x14ac:dyDescent="0.3">
      <c r="A41" s="69" t="s">
        <v>92</v>
      </c>
      <c r="B41" s="93" t="s">
        <v>271</v>
      </c>
      <c r="C41" s="93" t="s">
        <v>75</v>
      </c>
      <c r="D41" s="148" t="s">
        <v>272</v>
      </c>
      <c r="E41" s="93" t="s">
        <v>273</v>
      </c>
      <c r="F41" s="97" t="s">
        <v>274</v>
      </c>
      <c r="G41" s="97" t="s">
        <v>275</v>
      </c>
      <c r="H41" s="97" t="s">
        <v>276</v>
      </c>
      <c r="I41" s="97" t="s">
        <v>223</v>
      </c>
      <c r="J41" s="180" t="s">
        <v>277</v>
      </c>
      <c r="K41" s="204">
        <v>5</v>
      </c>
      <c r="L41" s="205">
        <f t="shared" si="0"/>
        <v>5</v>
      </c>
      <c r="M41" s="104" t="e">
        <f t="array" ref="M41">IF(R41&gt;[1]BASE!$E$3, "BAJA", IF(P41+IF(X41&lt;=[1]BASE!$E$3,Y41,0)+IF(AC41&lt;=[1]BASE!$E$3,AD41,0)+IF(AH41&lt;=[1]BASE!$E$3,AI41,0)+IF(AM41&lt;=[1]BASE!$E$3,AN41,0)+IF(AR41&lt;=[1]BASE!$E$3,AS41,0)+IF(AW41&lt;=[1]BASE!$E$3,AX41,0)+IF(BB41&lt;=[1]BASE!$E$3,BC41,0)+IF(BG41&lt;=[1]BASE!$E$3,BH41,0)+IF(BL41&lt;=[1]BASE!$E$3,BM41,0)+IF(BQ41&lt;=[1]BASE!$E$3,BR41,0)&lt;=1999,"ALFA", IF(P41+IF(X41&lt;=[1]BASE!$E$3,Y41,0)+IF(AC41&lt;=[1]BASE!$E$3,AD41,0)+IF(AH41&lt;=[1]BASE!$E$3,AI41,0)+IF(AM41&lt;=[1]BASE!$E$3,AN41,0)+IF(AR41&lt;=[1]BASE!$E$3,AS41,0)+IF(AW41&lt;=[1]BASE!$E$3,AX41,0)+IF(BB41&lt;=[1]BASE!$E$3,BC41,0)+IF(BG41&lt;=[1]BASE!$E$3,BH41,0)+IF(BL41&lt;=[1]BASE!$E$3,BM41,0)+IF(BQ41&lt;=[1]BASE!$E$3,BR41,0)&lt;=3999,"BETA", IF(P41+IF(X41&lt;=[1]BASE!$E$3,Y41,0)+IF(AC41&lt;=[1]BASE!$E$3,AD41,0)+IF(AH41&lt;=[1]BASE!$E$3,AI41,0)+IF(AM41&lt;=[1]BASE!$E$3,AN41,0)+IF(AR41&lt;=[1]BASE!$E$3,AS41,0)+IF(AW41&lt;=[1]BASE!$E$3,AX41,0)+IF(BB41&lt;=[1]BASE!$E$3,BC41,0)+IF(BG41&lt;=[1]BASE!$E$3,BH41,0)+IF(BL41&lt;=[1]BASE!$E$3,BM41,0)+IF(BQ41&lt;=[1]BASE!$E$3,BR41,0)&lt;=5999,"GAMMA","DELTA"))))</f>
        <v>#VALUE!</v>
      </c>
      <c r="N41" s="105">
        <v>1000</v>
      </c>
      <c r="O41" s="94" t="s">
        <v>60</v>
      </c>
      <c r="P41" s="200">
        <f t="array" ref="P41">IFERROR(IF(OR(O41="USDT",O41="USD",O41="USDC"),N41,N41 * IFERROR(VLOOKUP(R41,[1]BASE!$F$1:$Q$1000,MATCH(O41,[1]BASE!$F$1:$Q$1,0),FALSE),IFERROR(VLOOKUP(R41-1,[1]BASE!$F$1:$Q$1000,MATCH(O41,[1]BASE!$F$1:$Q$1,0),FALSE),VLOOKUP(R41-2,[1]BASE!$F$1:$Q$1000,MATCH(O41,[1]BASE!$F$1:$Q$1,0),FALSE)))),"")</f>
        <v>1066</v>
      </c>
      <c r="Q41" s="107">
        <v>45189</v>
      </c>
      <c r="R41" s="107">
        <v>45191</v>
      </c>
      <c r="S41" s="108">
        <f>([1]BASE!$E$3-R41)/30</f>
        <v>11.9</v>
      </c>
      <c r="T41" s="132">
        <f t="array" ref="T41">IF(U41&lt;[1]BASE!$E$3,0,U41-R41)</f>
        <v>0</v>
      </c>
      <c r="U41" s="110">
        <f t="array" ref="U41">IF(WEEKDAY(R41, 2) = 5, R41 + 7, R41 + (5 - WEEKDAY(R41, 2) + IF(WEEKDAY(R41, 2) &gt; 5, 7, 0)))</f>
        <v>45198</v>
      </c>
      <c r="V41" s="116"/>
      <c r="W41" s="94"/>
      <c r="X41" s="107"/>
      <c r="Y41" s="203" t="str">
        <f t="array" ref="Y41">IFERROR(IF(OR(W41="USDT",W41="USD",W41="USDC"),V41,V41 * IFERROR(VLOOKUP(X41,[1]BASE!$F$1:$Q$1000,MATCH(W41,[1]BASE!$F$1:$Q$1,0),FALSE),IFERROR(VLOOKUP(X41-1,[1]BASE!$F$1:$Q$1000,MATCH(W41,[1]BASE!$F$1:$Q$1,0),FALSE),VLOOKUP(X41-2,[1]BASE!$F$1:$Q$1000,MATCH(W41,[1]BASE!$F$1:$Q$1,0),FALSE)))),"")</f>
        <v/>
      </c>
      <c r="Z41" s="133" t="str">
        <f t="array" ref="Z41">IFERROR(IF(X41="","",IF([1]BASE!$E$3-X41&gt;7,0,IF([1]BASE!$E$3-X41&lt;0,"",[1]BASE!$E$3-X41))),"")</f>
        <v/>
      </c>
      <c r="AA41" s="116"/>
      <c r="AB41" s="112"/>
      <c r="AC41" s="107"/>
      <c r="AD41" s="114" t="str">
        <f t="array" ref="AD41">IFERROR(IF(OR(AB41="USDT",AB41="USD",AB41="USDC"),AA41,AA41 * IFERROR(VLOOKUP(AC41,[1]BASE!$F$1:$Q$1000,MATCH(AB41,[1]BASE!$F$1:$Q$1,0),FALSE),IFERROR(VLOOKUP(AC41-1,[1]BASE!$F$1:$Q$1000,MATCH(AB41,[1]BASE!$F$1:$Q$1,0),FALSE),VLOOKUP(AC41-2,[1]BASE!$F$1:$Q$1000,MATCH(AB41,[1]BASE!$F$1:$Q$1,0),FALSE)))),"")</f>
        <v/>
      </c>
      <c r="AE41" s="133" t="str">
        <f t="array" ref="AE41">IFERROR(IF(AC41="","",IF([1]BASE!$E$3-AC41&gt;7,0,IF([1]BASE!$E$3-AC41&lt;0,"",[1]BASE!$E$3-AC41))),"")</f>
        <v/>
      </c>
      <c r="AF41" s="116"/>
      <c r="AG41" s="206"/>
      <c r="AH41" s="107"/>
      <c r="AI41" s="114" t="str">
        <f t="array" ref="AI41">IFERROR(IF(OR(AG41="USDT",AG41="USD",AG41="USDC"),AF41,AF41 * IFERROR(VLOOKUP(AH41,[1]BASE!$F$1:$Q$1000,MATCH(AG41,[1]BASE!$F$1:$Q$1,0),FALSE),IFERROR(VLOOKUP(AH41-1,[1]BASE!$F$1:$Q$1000,MATCH(AG41,[1]BASE!$F$1:$Q$1,0),FALSE),VLOOKUP(AH41-2,[1]BASE!$F$1:$Q$1000,MATCH(AG41,[1]BASE!$F$1:$Q$1,0),FALSE)))),"")</f>
        <v/>
      </c>
      <c r="AJ41" s="133" t="str">
        <f t="array" ref="AJ41">IFERROR(IF(AH41="","",IF([1]BASE!$E$3-AH41&gt;7,0,IF([1]BASE!$E$3-AH41&lt;0,"",[1]BASE!$E$3-AH41))),"")</f>
        <v/>
      </c>
      <c r="AK41" s="116"/>
      <c r="AL41" s="206"/>
      <c r="AM41" s="107"/>
      <c r="AN41" s="203" t="str">
        <f t="array" ref="AN41">IFERROR(IF(OR(AL41="USDT",AL41="USD",AL41="USDC"),AK41,AK41 * IFERROR(VLOOKUP(AM41,[1]BASE!$F$1:$Q$1000,MATCH(AL41,[1]BASE!$F$1:$Q$1,0),FALSE),IFERROR(VLOOKUP(AM41-1,[1]BASE!$F$1:$Q$1000,MATCH(AL41,[1]BASE!$F$1:$Q$1,0),FALSE),VLOOKUP(AM41-2,[1]BASE!$F$1:$Q$1000,MATCH(AL41,[1]BASE!$F$1:$Q$1,0),FALSE)))),"")</f>
        <v/>
      </c>
      <c r="AO41" s="133" t="str">
        <f t="array" ref="AO41">IFERROR(IF(AM41="","",IF([1]BASE!$E$3-AM41&gt;7,0,IF([1]BASE!$E$3-AM41&lt;0,"",[1]BASE!$E$3-AM41))),"")</f>
        <v/>
      </c>
      <c r="AP41" s="116"/>
      <c r="AQ41" s="112"/>
      <c r="AR41" s="107"/>
      <c r="AS41" s="203" t="str">
        <f t="array" ref="AS41">IFERROR(IF(OR(AQ41="USDT",AQ41="USD",AQ41="USDC"),AP41,AP41 * IFERROR(VLOOKUP(AR41,[1]BASE!$F$1:$Q$1000,MATCH(AQ41,[1]BASE!$F$1:$Q$1,0),FALSE),IFERROR(VLOOKUP(AR41-1,[1]BASE!$F$1:$Q$1000,MATCH(AQ41,[1]BASE!$F$1:$Q$1,0),FALSE),VLOOKUP(AR41-2,[1]BASE!$F$1:$Q$1000,MATCH(AQ41,[1]BASE!$F$1:$Q$1,0),FALSE)))),"")</f>
        <v/>
      </c>
      <c r="AT41" s="133" t="str">
        <f t="array" ref="AT41">IFERROR(IF(AR41="","",IF([1]BASE!$E$3-AR41&gt;7,0,IF([1]BASE!$E$3-AR41&lt;0,"",[1]BASE!$E$3-AR41))),"")</f>
        <v/>
      </c>
      <c r="AU41" s="116"/>
      <c r="AV41" s="117"/>
      <c r="AW41" s="118"/>
      <c r="AX41" s="203" t="str">
        <f t="array" ref="AX41">IFERROR(IF(OR(AV41="USDT",AV41="USD",AV41="USDC"),AU41,AU41 * IFERROR(VLOOKUP(AW41,[1]BASE!$F$1:$Q$1000,MATCH(AV41,[1]BASE!$F$1:$Q$1,0),FALSE),IFERROR(VLOOKUP(AW41-1,[1]BASE!$F$1:$Q$1000,MATCH(AV41,[1]BASE!$F$1:$Q$1,0),FALSE),VLOOKUP(AW41-2,[1]BASE!$F$1:$Q$1000,MATCH(AV41,[1]BASE!$F$1:$Q$1,0),FALSE)))),"")</f>
        <v/>
      </c>
      <c r="AY41" s="133" t="str">
        <f t="array" ref="AY41">IFERROR(IF(AW41="","",IF([1]BASE!$E$3-AW41&gt;7,0,IF([1]BASE!$E$3-AW41&lt;0,"",[1]BASE!$E$3-AW41))),"")</f>
        <v/>
      </c>
      <c r="AZ41" s="116"/>
      <c r="BA41" s="117"/>
      <c r="BB41" s="118"/>
      <c r="BC41" s="192" t="str">
        <f t="array" ref="BC41">IFERROR(IF(OR(BA41="USDT",BA41="USD",BA41="USDC"),AZ41,AZ41 * IFERROR(VLOOKUP(BB41,[1]BASE!$F$1:$Q$1000,MATCH(BA41,[1]BASE!$F$1:$Q$1,0),FALSE),IFERROR(VLOOKUP(BB41-1,[1]BASE!$F$1:$Q$1000,MATCH(BA41,[1]BASE!$F$1:$Q$1,0),FALSE),VLOOKUP(BB41-2,[1]BASE!$F$1:$Q$1000,MATCH(BA41,[1]BASE!$F$1:$Q$1,0),FALSE)))),"")</f>
        <v/>
      </c>
      <c r="BD41" s="133" t="str">
        <f t="array" ref="BD41">IFERROR(IF(BB41="","",IF([1]BASE!$E$3-BB41&gt;7,0,IF([1]BASE!$E$3-BB41&lt;0,"",[1]BASE!$E$3-BB41))),"")</f>
        <v/>
      </c>
    </row>
    <row r="42" spans="1:56" x14ac:dyDescent="0.3">
      <c r="A42" s="69" t="s">
        <v>85</v>
      </c>
      <c r="B42" s="93" t="s">
        <v>278</v>
      </c>
      <c r="C42" s="38" t="s">
        <v>75</v>
      </c>
      <c r="D42" s="57">
        <v>602126140</v>
      </c>
      <c r="E42" s="38" t="s">
        <v>279</v>
      </c>
      <c r="F42" s="58" t="s">
        <v>280</v>
      </c>
      <c r="G42" s="58" t="s">
        <v>281</v>
      </c>
      <c r="H42" s="58" t="s">
        <v>281</v>
      </c>
      <c r="I42" s="58" t="s">
        <v>228</v>
      </c>
      <c r="J42" s="178" t="s">
        <v>282</v>
      </c>
      <c r="K42" s="193">
        <v>5</v>
      </c>
      <c r="L42" s="194">
        <f t="shared" si="0"/>
        <v>5</v>
      </c>
      <c r="M42" s="72" t="e">
        <f t="array" ref="M42">IF(R42&gt;[1]BASE!$E$3, "BAJA", IF(P42+IF(X42&lt;=[1]BASE!$E$3,Y42,0)+IF(AC42&lt;=[1]BASE!$E$3,AD42,0)+IF(AH42&lt;=[1]BASE!$E$3,AI42,0)+IF(AM42&lt;=[1]BASE!$E$3,AN42,0)+IF(AR42&lt;=[1]BASE!$E$3,AS42,0)+IF(AW42&lt;=[1]BASE!$E$3,AX42,0)+IF(BB42&lt;=[1]BASE!$E$3,BC42,0)+IF(BG42&lt;=[1]BASE!$E$3,BH42,0)+IF(BL42&lt;=[1]BASE!$E$3,BM42,0)+IF(BQ42&lt;=[1]BASE!$E$3,BR42,0)&lt;=1999,"ALFA", IF(P42+IF(X42&lt;=[1]BASE!$E$3,Y42,0)+IF(AC42&lt;=[1]BASE!$E$3,AD42,0)+IF(AH42&lt;=[1]BASE!$E$3,AI42,0)+IF(AM42&lt;=[1]BASE!$E$3,AN42,0)+IF(AR42&lt;=[1]BASE!$E$3,AS42,0)+IF(AW42&lt;=[1]BASE!$E$3,AX42,0)+IF(BB42&lt;=[1]BASE!$E$3,BC42,0)+IF(BG42&lt;=[1]BASE!$E$3,BH42,0)+IF(BL42&lt;=[1]BASE!$E$3,BM42,0)+IF(BQ42&lt;=[1]BASE!$E$3,BR42,0)&lt;=3999,"BETA", IF(P42+IF(X42&lt;=[1]BASE!$E$3,Y42,0)+IF(AC42&lt;=[1]BASE!$E$3,AD42,0)+IF(AH42&lt;=[1]BASE!$E$3,AI42,0)+IF(AM42&lt;=[1]BASE!$E$3,AN42,0)+IF(AR42&lt;=[1]BASE!$E$3,AS42,0)+IF(AW42&lt;=[1]BASE!$E$3,AX42,0)+IF(BB42&lt;=[1]BASE!$E$3,BC42,0)+IF(BG42&lt;=[1]BASE!$E$3,BH42,0)+IF(BL42&lt;=[1]BASE!$E$3,BM42,0)+IF(BQ42&lt;=[1]BASE!$E$3,BR42,0)&lt;=5999,"GAMMA","DELTA"))))</f>
        <v>#VALUE!</v>
      </c>
      <c r="N42" s="21">
        <v>100</v>
      </c>
      <c r="O42" s="14" t="s">
        <v>66</v>
      </c>
      <c r="P42" s="22">
        <f t="array" ref="P42">IFERROR(IF(OR(O42="USDT",O42="USD",O42="USDC"),N42,N42 * IFERROR(VLOOKUP(R42,[1]BASE!$F$1:$Q$1000,MATCH(O42,[1]BASE!$F$1:$Q$1,0),FALSE),IFERROR(VLOOKUP(R42-1,[1]BASE!$F$1:$Q$1000,MATCH(O42,[1]BASE!$F$1:$Q$1,0),FALSE),VLOOKUP(R42-2,[1]BASE!$F$1:$Q$1000,MATCH(O42,[1]BASE!$F$1:$Q$1,0),FALSE)))),"")</f>
        <v>100</v>
      </c>
      <c r="Q42" s="28">
        <v>45191.625</v>
      </c>
      <c r="R42" s="28">
        <v>45192</v>
      </c>
      <c r="S42" s="63">
        <f>([1]BASE!$E$3-R42)/30</f>
        <v>11.866666666666667</v>
      </c>
      <c r="T42" s="55">
        <f t="array" ref="T42">IF(U42&lt;[1]BASE!$E$3,0,U42-R42)</f>
        <v>0</v>
      </c>
      <c r="U42" s="56">
        <f t="array" ref="U42">IF(WEEKDAY(R42, 2) = 5, R42 + 7, R42 + (5 - WEEKDAY(R42, 2) + IF(WEEKDAY(R42, 2) &gt; 5, 7, 0)))</f>
        <v>45198</v>
      </c>
      <c r="V42" s="46">
        <v>300</v>
      </c>
      <c r="W42" s="14" t="s">
        <v>66</v>
      </c>
      <c r="X42" s="47">
        <v>45200</v>
      </c>
      <c r="Y42" s="48">
        <f t="array" ref="Y42">IFERROR(IF(OR(W42="USDT",W42="USD",W42="USDC"),V42,V42 * IFERROR(VLOOKUP(X42,[1]BASE!$F$1:$Q$1000,MATCH(W42,[1]BASE!$F$1:$Q$1,0),FALSE),IFERROR(VLOOKUP(X42-1,[1]BASE!$F$1:$Q$1000,MATCH(W42,[1]BASE!$F$1:$Q$1,0),FALSE),VLOOKUP(X42-2,[1]BASE!$F$1:$Q$1000,MATCH(W42,[1]BASE!$F$1:$Q$1,0),FALSE)))),"")</f>
        <v>300</v>
      </c>
      <c r="Z42" s="30">
        <f t="array" ref="Z42">IFERROR(IF(X42="","",IF([1]BASE!$E$3-X42&gt;7,0,IF([1]BASE!$E$3-X42&lt;0,"",[1]BASE!$E$3-X42))),"")</f>
        <v>0</v>
      </c>
      <c r="AA42" s="46">
        <v>566.66999999999996</v>
      </c>
      <c r="AB42" s="31" t="s">
        <v>60</v>
      </c>
      <c r="AC42" s="47">
        <v>45223</v>
      </c>
      <c r="AD42" s="74">
        <f t="array" ref="AD42">IFERROR(IF(OR(AB42="USDT",AB42="USD",AB42="USDC"),AA42,AA42 * IFERROR(VLOOKUP(AC42,[1]BASE!$F$1:$Q$1000,MATCH(AB42,[1]BASE!$F$1:$Q$1,0),FALSE),IFERROR(VLOOKUP(AC42-1,[1]BASE!$F$1:$Q$1000,MATCH(AB42,[1]BASE!$F$1:$Q$1,0),FALSE),VLOOKUP(AC42-2,[1]BASE!$F$1:$Q$1000,MATCH(AB42,[1]BASE!$F$1:$Q$1,0),FALSE)))),"")</f>
        <v>604.58022299999993</v>
      </c>
      <c r="AE42" s="30">
        <f t="array" ref="AE42">IFERROR(IF(AC42="","",IF([1]BASE!$E$3-AC42&gt;7,0,IF([1]BASE!$E$3-AC42&lt;0,"",[1]BASE!$E$3-AC42))),"")</f>
        <v>0</v>
      </c>
      <c r="AF42" s="46">
        <v>66.41</v>
      </c>
      <c r="AG42" s="14" t="s">
        <v>60</v>
      </c>
      <c r="AH42" s="47">
        <v>45240</v>
      </c>
      <c r="AI42" s="74">
        <f t="array" ref="AI42">IFERROR(IF(OR(AG42="USDT",AG42="USD",AG42="USDC"),AF42,AF42 * IFERROR(VLOOKUP(AH42,[1]BASE!$F$1:$Q$1000,MATCH(AG42,[1]BASE!$F$1:$Q$1,0),FALSE),IFERROR(VLOOKUP(AH42-1,[1]BASE!$F$1:$Q$1000,MATCH(AG42,[1]BASE!$F$1:$Q$1,0),FALSE),VLOOKUP(AH42-2,[1]BASE!$F$1:$Q$1000,MATCH(AG42,[1]BASE!$F$1:$Q$1,0),FALSE)))),"")</f>
        <v>70.846187999999998</v>
      </c>
      <c r="AJ42" s="30">
        <f t="array" ref="AJ42">IFERROR(IF(AH42="","",IF([1]BASE!$E$3-AH42&gt;7,0,IF([1]BASE!$E$3-AH42&lt;0,"",[1]BASE!$E$3-AH42))),"")</f>
        <v>0</v>
      </c>
      <c r="AK42" s="27"/>
      <c r="AL42" s="207"/>
      <c r="AM42" s="28"/>
      <c r="AN42" s="29" t="str">
        <f t="array" ref="AN42">IFERROR(IF(OR(AL42="USDT",AL42="USD",AL42="USDC"),AK42,AK42 * IFERROR(VLOOKUP(AM42,[1]BASE!$F$1:$Q$1000,MATCH(AL42,[1]BASE!$F$1:$Q$1,0),FALSE),IFERROR(VLOOKUP(AM42-1,[1]BASE!$F$1:$Q$1000,MATCH(AL42,[1]BASE!$F$1:$Q$1,0),FALSE),VLOOKUP(AM42-2,[1]BASE!$F$1:$Q$1000,MATCH(AL42,[1]BASE!$F$1:$Q$1,0),FALSE)))),"")</f>
        <v/>
      </c>
      <c r="AO42" s="30" t="str">
        <f t="array" ref="AO42">IFERROR(IF(AM42="","",IF([1]BASE!$E$3-AM42&gt;7,0,IF([1]BASE!$E$3-AM42&lt;0,"",[1]BASE!$E$3-AM42))),"")</f>
        <v/>
      </c>
      <c r="AP42" s="27"/>
      <c r="AQ42" s="31"/>
      <c r="AR42" s="28"/>
      <c r="AS42" s="29" t="str">
        <f t="array" ref="AS42">IFERROR(IF(OR(AQ42="USDT",AQ42="USD",AQ42="USDC"),AP42,AP42 * IFERROR(VLOOKUP(AR42,[1]BASE!$F$1:$Q$1000,MATCH(AQ42,[1]BASE!$F$1:$Q$1,0),FALSE),IFERROR(VLOOKUP(AR42-1,[1]BASE!$F$1:$Q$1000,MATCH(AQ42,[1]BASE!$F$1:$Q$1,0),FALSE),VLOOKUP(AR42-2,[1]BASE!$F$1:$Q$1000,MATCH(AQ42,[1]BASE!$F$1:$Q$1,0),FALSE)))),"")</f>
        <v/>
      </c>
      <c r="AT42" s="30" t="str">
        <f t="array" ref="AT42">IFERROR(IF(AR42="","",IF([1]BASE!$E$3-AR42&gt;7,0,IF([1]BASE!$E$3-AR42&lt;0,"",[1]BASE!$E$3-AR42))),"")</f>
        <v/>
      </c>
      <c r="AU42" s="27"/>
      <c r="AV42" s="33"/>
      <c r="AW42" s="34"/>
      <c r="AX42" s="29" t="str">
        <f t="array" ref="AX42">IFERROR(IF(OR(AV42="USDT",AV42="USD",AV42="USDC"),AU42,AU42 * IFERROR(VLOOKUP(AW42,[1]BASE!$F$1:$Q$1000,MATCH(AV42,[1]BASE!$F$1:$Q$1,0),FALSE),IFERROR(VLOOKUP(AW42-1,[1]BASE!$F$1:$Q$1000,MATCH(AV42,[1]BASE!$F$1:$Q$1,0),FALSE),VLOOKUP(AW42-2,[1]BASE!$F$1:$Q$1000,MATCH(AV42,[1]BASE!$F$1:$Q$1,0),FALSE)))),"")</f>
        <v/>
      </c>
      <c r="AY42" s="30" t="str">
        <f t="array" ref="AY42">IFERROR(IF(AW42="","",IF([1]BASE!$E$3-AW42&gt;7,0,IF([1]BASE!$E$3-AW42&lt;0,"",[1]BASE!$E$3-AW42))),"")</f>
        <v/>
      </c>
      <c r="AZ42" s="27"/>
      <c r="BA42" s="33"/>
      <c r="BB42" s="34"/>
      <c r="BC42" s="79" t="str">
        <f t="array" ref="BC42">IFERROR(IF(OR(BA42="USDT",BA42="USD",BA42="USDC"),AZ42,AZ42 * IFERROR(VLOOKUP(BB42,[1]BASE!$F$1:$Q$1000,MATCH(BA42,[1]BASE!$F$1:$Q$1,0),FALSE),IFERROR(VLOOKUP(BB42-1,[1]BASE!$F$1:$Q$1000,MATCH(BA42,[1]BASE!$F$1:$Q$1,0),FALSE),VLOOKUP(BB42-2,[1]BASE!$F$1:$Q$1000,MATCH(BA42,[1]BASE!$F$1:$Q$1,0),FALSE)))),"")</f>
        <v/>
      </c>
      <c r="BD42" s="30" t="str">
        <f t="array" ref="BD42">IFERROR(IF(BB42="","",IF([1]BASE!$E$3-BB42&gt;7,0,IF([1]BASE!$E$3-BB42&lt;0,"",[1]BASE!$E$3-BB42))),"")</f>
        <v/>
      </c>
    </row>
    <row r="43" spans="1:56" x14ac:dyDescent="0.3">
      <c r="A43" s="69" t="s">
        <v>85</v>
      </c>
      <c r="B43" s="14" t="s">
        <v>283</v>
      </c>
      <c r="C43" s="14" t="s">
        <v>75</v>
      </c>
      <c r="D43" s="52" t="s">
        <v>284</v>
      </c>
      <c r="E43" s="14" t="s">
        <v>285</v>
      </c>
      <c r="F43" s="53">
        <f>34627139683</f>
        <v>34627139683</v>
      </c>
      <c r="G43" s="100" t="s">
        <v>286</v>
      </c>
      <c r="H43" s="53" t="s">
        <v>286</v>
      </c>
      <c r="I43" s="53" t="s">
        <v>71</v>
      </c>
      <c r="J43" s="177" t="s">
        <v>287</v>
      </c>
      <c r="K43" s="70">
        <v>1</v>
      </c>
      <c r="L43" s="71">
        <f t="shared" si="0"/>
        <v>1</v>
      </c>
      <c r="M43" s="89" t="e">
        <f t="array" ref="M43">IF(R43&gt;[1]BASE!$E$3, "BAJA", IF(P43+IF(X43&lt;=[1]BASE!$E$3,Y43,0)+IF(AC43&lt;=[1]BASE!$E$3,AD43,0)+IF(AH43&lt;=[1]BASE!$E$3,AI43,0)+IF(AM43&lt;=[1]BASE!$E$3,AN43,0)+IF(AR43&lt;=[1]BASE!$E$3,AS43,0)+IF(AW43&lt;=[1]BASE!$E$3,AX43,0)+IF(BB43&lt;=[1]BASE!$E$3,BC43,0)+IF(BG43&lt;=[1]BASE!$E$3,BH43,0)+IF(BL43&lt;=[1]BASE!$E$3,BM43,0)+IF(BQ43&lt;=[1]BASE!$E$3,BR43,0)&lt;=1999,"ALFA", IF(P43+IF(X43&lt;=[1]BASE!$E$3,Y43,0)+IF(AC43&lt;=[1]BASE!$E$3,AD43,0)+IF(AH43&lt;=[1]BASE!$E$3,AI43,0)+IF(AM43&lt;=[1]BASE!$E$3,AN43,0)+IF(AR43&lt;=[1]BASE!$E$3,AS43,0)+IF(AW43&lt;=[1]BASE!$E$3,AX43,0)+IF(BB43&lt;=[1]BASE!$E$3,BC43,0)+IF(BG43&lt;=[1]BASE!$E$3,BH43,0)+IF(BL43&lt;=[1]BASE!$E$3,BM43,0)+IF(BQ43&lt;=[1]BASE!$E$3,BR43,0)&lt;=3999,"BETA", IF(P43+IF(X43&lt;=[1]BASE!$E$3,Y43,0)+IF(AC43&lt;=[1]BASE!$E$3,AD43,0)+IF(AH43&lt;=[1]BASE!$E$3,AI43,0)+IF(AM43&lt;=[1]BASE!$E$3,AN43,0)+IF(AR43&lt;=[1]BASE!$E$3,AS43,0)+IF(AW43&lt;=[1]BASE!$E$3,AX43,0)+IF(BB43&lt;=[1]BASE!$E$3,BC43,0)+IF(BG43&lt;=[1]BASE!$E$3,BH43,0)+IF(BL43&lt;=[1]BASE!$E$3,BM43,0)+IF(BQ43&lt;=[1]BASE!$E$3,BR43,0)&lt;=5999,"GAMMA","DELTA"))))</f>
        <v>#VALUE!</v>
      </c>
      <c r="N43" s="125">
        <v>3000</v>
      </c>
      <c r="O43" s="14" t="s">
        <v>60</v>
      </c>
      <c r="P43" s="62">
        <f t="array" ref="P43">IFERROR(IF(OR(O43="USDT",O43="USD",O43="USDC"),N43,N43 * IFERROR(VLOOKUP(R43,[1]BASE!$F$1:$Q$1000,MATCH(O43,[1]BASE!$F$1:$Q$1,0),FALSE),IFERROR(VLOOKUP(R43-1,[1]BASE!$F$1:$Q$1000,MATCH(O43,[1]BASE!$F$1:$Q$1,0),FALSE),VLOOKUP(R43-2,[1]BASE!$F$1:$Q$1000,MATCH(O43,[1]BASE!$F$1:$Q$1,0),FALSE)))),"")</f>
        <v>3141</v>
      </c>
      <c r="Q43" s="28">
        <v>45202.625</v>
      </c>
      <c r="R43" s="28">
        <v>45203</v>
      </c>
      <c r="S43" s="54">
        <f>([1]BASE!$E$3-R43)/30</f>
        <v>11.5</v>
      </c>
      <c r="T43" s="64">
        <f t="array" ref="T43">IF(U43&lt;[1]BASE!$E$3,0,U43-R43)</f>
        <v>0</v>
      </c>
      <c r="U43" s="56">
        <f t="array" ref="U43">IF(WEEKDAY(R43, 2) = 5, R43 + 7, R43 + (5 - WEEKDAY(R43, 2) + IF(WEEKDAY(R43, 2) &gt; 5, 7, 0)))</f>
        <v>45205</v>
      </c>
      <c r="V43" s="146">
        <v>-1000</v>
      </c>
      <c r="W43" s="14" t="s">
        <v>66</v>
      </c>
      <c r="X43" s="47">
        <v>45321</v>
      </c>
      <c r="Y43" s="98">
        <f t="array" ref="Y43">IFERROR(IF(OR(W43="USDT",W43="USD",W43="USDC"),V43,V43 * IFERROR(VLOOKUP(X43,[1]BASE!$F$1:$Q$1000,MATCH(W43,[1]BASE!$F$1:$Q$1,0),FALSE),IFERROR(VLOOKUP(X43-1,[1]BASE!$F$1:$Q$1000,MATCH(W43,[1]BASE!$F$1:$Q$1,0),FALSE),VLOOKUP(X43-2,[1]BASE!$F$1:$Q$1000,MATCH(W43,[1]BASE!$F$1:$Q$1,0),FALSE)))),"")</f>
        <v>-1000</v>
      </c>
      <c r="Z43" s="49">
        <f t="array" ref="Z43">IFERROR(IF(X43="","",IF([1]BASE!$E$3-X43&gt;7,0,IF([1]BASE!$E$3-X43&lt;0,"",[1]BASE!$E$3-X43))),"")</f>
        <v>0</v>
      </c>
      <c r="AA43" s="27"/>
      <c r="AB43" s="14"/>
      <c r="AC43" s="28"/>
      <c r="AD43" s="50" t="str">
        <f t="array" ref="AD43">IFERROR(IF(OR(AB43="USDT",AB43="USD",AB43="USDC"),AA43,AA43 * IFERROR(VLOOKUP(AC43,[1]BASE!$F$1:$Q$1000,MATCH(AB43,[1]BASE!$F$1:$Q$1,0),FALSE),IFERROR(VLOOKUP(AC43-1,[1]BASE!$F$1:$Q$1000,MATCH(AB43,[1]BASE!$F$1:$Q$1,0),FALSE),VLOOKUP(AC43-2,[1]BASE!$F$1:$Q$1000,MATCH(AB43,[1]BASE!$F$1:$Q$1,0),FALSE)))),"")</f>
        <v/>
      </c>
      <c r="AE43" s="49" t="str">
        <f t="array" ref="AE43">IFERROR(IF(AC43="","",IF([1]BASE!$E$3-AC43&gt;7,0,IF([1]BASE!$E$3-AC43&lt;0,"",[1]BASE!$E$3-AC43))),"")</f>
        <v/>
      </c>
      <c r="AF43" s="27"/>
      <c r="AG43" s="14"/>
      <c r="AH43" s="28"/>
      <c r="AI43" s="50" t="str">
        <f t="array" ref="AI43">IFERROR(IF(OR(AG43="USDT",AG43="USD",AG43="USDC"),AF43,AF43 * IFERROR(VLOOKUP(AH43,[1]BASE!$F$1:$Q$1000,MATCH(AG43,[1]BASE!$F$1:$Q$1,0),FALSE),IFERROR(VLOOKUP(AH43-1,[1]BASE!$F$1:$Q$1000,MATCH(AG43,[1]BASE!$F$1:$Q$1,0),FALSE),VLOOKUP(AH43-2,[1]BASE!$F$1:$Q$1000,MATCH(AG43,[1]BASE!$F$1:$Q$1,0),FALSE)))),"")</f>
        <v/>
      </c>
      <c r="AJ43" s="49" t="str">
        <f t="array" ref="AJ43">IFERROR(IF(AH43="","",IF([1]BASE!$E$3-AH43&gt;7,0,IF([1]BASE!$E$3-AH43&lt;0,"",[1]BASE!$E$3-AH43))),"")</f>
        <v/>
      </c>
      <c r="AK43" s="27"/>
      <c r="AL43" s="14"/>
      <c r="AM43" s="28"/>
      <c r="AN43" s="50" t="str">
        <f t="array" ref="AN43">IFERROR(IF(OR(AL43="USDT",AL43="USD",AL43="USDC"),AK43,AK43 * IFERROR(VLOOKUP(AM43,[1]BASE!$F$1:$Q$1000,MATCH(AL43,[1]BASE!$F$1:$Q$1,0),FALSE),IFERROR(VLOOKUP(AM43-1,[1]BASE!$F$1:$Q$1000,MATCH(AL43,[1]BASE!$F$1:$Q$1,0),FALSE),VLOOKUP(AM43-2,[1]BASE!$F$1:$Q$1000,MATCH(AL43,[1]BASE!$F$1:$Q$1,0),FALSE)))),"")</f>
        <v/>
      </c>
      <c r="AO43" s="49" t="str">
        <f t="array" ref="AO43">IFERROR(IF(AM43="","",IF([1]BASE!$E$3-AM43&gt;7,0,IF([1]BASE!$E$3-AM43&lt;0,"",[1]BASE!$E$3-AM43))),"")</f>
        <v/>
      </c>
      <c r="AP43" s="27"/>
      <c r="AQ43" s="14"/>
      <c r="AR43" s="28"/>
      <c r="AS43" s="50" t="str">
        <f t="array" ref="AS43">IFERROR(IF(OR(AQ43="USDT",AQ43="USD",AQ43="USDC"),AP43,AP43 * IFERROR(VLOOKUP(AR43,[1]BASE!$F$1:$Q$1000,MATCH(AQ43,[1]BASE!$F$1:$Q$1,0),FALSE),IFERROR(VLOOKUP(AR43-1,[1]BASE!$F$1:$Q$1000,MATCH(AQ43,[1]BASE!$F$1:$Q$1,0),FALSE),VLOOKUP(AR43-2,[1]BASE!$F$1:$Q$1000,MATCH(AQ43,[1]BASE!$F$1:$Q$1,0),FALSE)))),"")</f>
        <v/>
      </c>
      <c r="AT43" s="49" t="str">
        <f t="array" ref="AT43">IFERROR(IF(AR43="","",IF([1]BASE!$E$3-AR43&gt;7,0,IF([1]BASE!$E$3-AR43&lt;0,"",[1]BASE!$E$3-AR43))),"")</f>
        <v/>
      </c>
      <c r="AU43" s="27"/>
      <c r="AV43" s="33"/>
      <c r="AW43" s="34"/>
      <c r="AX43" s="50" t="str">
        <f t="array" ref="AX43">IFERROR(IF(OR(AV43="USDT",AV43="USD",AV43="USDC"),AU43,AU43 * IFERROR(VLOOKUP(AW43,[1]BASE!$F$1:$Q$1000,MATCH(AV43,[1]BASE!$F$1:$Q$1,0),FALSE),IFERROR(VLOOKUP(AW43-1,[1]BASE!$F$1:$Q$1000,MATCH(AV43,[1]BASE!$F$1:$Q$1,0),FALSE),VLOOKUP(AW43-2,[1]BASE!$F$1:$Q$1000,MATCH(AV43,[1]BASE!$F$1:$Q$1,0),FALSE)))),"")</f>
        <v/>
      </c>
      <c r="AY43" s="49" t="str">
        <f t="array" ref="AY43">IFERROR(IF(AW43="","",IF([1]BASE!$E$3-AW43&gt;7,0,IF([1]BASE!$E$3-AW43&lt;0,"",[1]BASE!$E$3-AW43))),"")</f>
        <v/>
      </c>
      <c r="AZ43" s="27"/>
      <c r="BA43" s="33"/>
      <c r="BB43" s="34"/>
      <c r="BC43" s="50" t="str">
        <f t="array" ref="BC43">IFERROR(IF(OR(BA43="USDT",BA43="USD",BA43="USDC"),AZ43,AZ43 * IFERROR(VLOOKUP(BB43,[1]BASE!$F$1:$Q$1000,MATCH(BA43,[1]BASE!$F$1:$Q$1,0),FALSE),IFERROR(VLOOKUP(BB43-1,[1]BASE!$F$1:$Q$1000,MATCH(BA43,[1]BASE!$F$1:$Q$1,0),FALSE),VLOOKUP(BB43-2,[1]BASE!$F$1:$Q$1000,MATCH(BA43,[1]BASE!$F$1:$Q$1,0),FALSE)))),"")</f>
        <v/>
      </c>
      <c r="BD43" s="49" t="str">
        <f t="array" ref="BD43">IFERROR(IF(BB43="","",IF([1]BASE!$E$3-BB43&gt;7,0,IF([1]BASE!$E$3-BB43&lt;0,"",[1]BASE!$E$3-BB43))),"")</f>
        <v/>
      </c>
    </row>
    <row r="44" spans="1:56" x14ac:dyDescent="0.3">
      <c r="A44" s="51" t="s">
        <v>92</v>
      </c>
      <c r="B44" s="38" t="s">
        <v>288</v>
      </c>
      <c r="C44" s="14" t="s">
        <v>213</v>
      </c>
      <c r="D44" s="57">
        <v>1900723311</v>
      </c>
      <c r="E44" s="38" t="s">
        <v>289</v>
      </c>
      <c r="F44" s="58" t="s">
        <v>290</v>
      </c>
      <c r="G44" s="58" t="s">
        <v>291</v>
      </c>
      <c r="H44" s="58" t="s">
        <v>213</v>
      </c>
      <c r="I44" s="58" t="s">
        <v>64</v>
      </c>
      <c r="J44" s="178" t="s">
        <v>292</v>
      </c>
      <c r="K44" s="59">
        <v>1</v>
      </c>
      <c r="L44" s="60">
        <f t="shared" si="0"/>
        <v>1</v>
      </c>
      <c r="M44" s="72" t="e">
        <f t="array" ref="M44">IF(R44&gt;[1]BASE!$E$3, "BAJA", IF(P44+IF(X44&lt;=[1]BASE!$E$3,Y44,0)+IF(AC44&lt;=[1]BASE!$E$3,AD44,0)+IF(AH44&lt;=[1]BASE!$E$3,AI44,0)+IF(AM44&lt;=[1]BASE!$E$3,AN44,0)+IF(AR44&lt;=[1]BASE!$E$3,AS44,0)+IF(AW44&lt;=[1]BASE!$E$3,AX44,0)+IF(BB44&lt;=[1]BASE!$E$3,BC44,0)+IF(BG44&lt;=[1]BASE!$E$3,BH44,0)+IF(BL44&lt;=[1]BASE!$E$3,BM44,0)+IF(BQ44&lt;=[1]BASE!$E$3,BR44,0)&lt;=1999,"ALFA", IF(P44+IF(X44&lt;=[1]BASE!$E$3,Y44,0)+IF(AC44&lt;=[1]BASE!$E$3,AD44,0)+IF(AH44&lt;=[1]BASE!$E$3,AI44,0)+IF(AM44&lt;=[1]BASE!$E$3,AN44,0)+IF(AR44&lt;=[1]BASE!$E$3,AS44,0)+IF(AW44&lt;=[1]BASE!$E$3,AX44,0)+IF(BB44&lt;=[1]BASE!$E$3,BC44,0)+IF(BG44&lt;=[1]BASE!$E$3,BH44,0)+IF(BL44&lt;=[1]BASE!$E$3,BM44,0)+IF(BQ44&lt;=[1]BASE!$E$3,BR44,0)&lt;=3999,"BETA", IF(P44+IF(X44&lt;=[1]BASE!$E$3,Y44,0)+IF(AC44&lt;=[1]BASE!$E$3,AD44,0)+IF(AH44&lt;=[1]BASE!$E$3,AI44,0)+IF(AM44&lt;=[1]BASE!$E$3,AN44,0)+IF(AR44&lt;=[1]BASE!$E$3,AS44,0)+IF(AW44&lt;=[1]BASE!$E$3,AX44,0)+IF(BB44&lt;=[1]BASE!$E$3,BC44,0)+IF(BG44&lt;=[1]BASE!$E$3,BH44,0)+IF(BL44&lt;=[1]BASE!$E$3,BM44,0)+IF(BQ44&lt;=[1]BASE!$E$3,BR44,0)&lt;=5999,"GAMMA","DELTA"))))</f>
        <v>#VALUE!</v>
      </c>
      <c r="N44" s="125">
        <v>1000</v>
      </c>
      <c r="O44" s="14" t="s">
        <v>66</v>
      </c>
      <c r="P44" s="22">
        <f t="array" ref="P44">IFERROR(IF(OR(O44="USDT",O44="USD",O44="USDC"),N44,N44 * IFERROR(VLOOKUP(R44,[1]BASE!$F$1:$Q$1000,MATCH(O44,[1]BASE!$F$1:$Q$1,0),FALSE),IFERROR(VLOOKUP(R44-1,[1]BASE!$F$1:$Q$1000,MATCH(O44,[1]BASE!$F$1:$Q$1,0),FALSE),VLOOKUP(R44-2,[1]BASE!$F$1:$Q$1000,MATCH(O44,[1]BASE!$F$1:$Q$1,0),FALSE)))),"")</f>
        <v>1000</v>
      </c>
      <c r="Q44" s="28">
        <v>45204</v>
      </c>
      <c r="R44" s="28">
        <v>45204</v>
      </c>
      <c r="S44" s="63">
        <f>([1]BASE!$E$3-R44)/30</f>
        <v>11.466666666666667</v>
      </c>
      <c r="T44" s="55">
        <f t="array" ref="T44">IF(U44&lt;[1]BASE!$E$3,0,U44-R44)</f>
        <v>0</v>
      </c>
      <c r="U44" s="56">
        <f t="array" ref="U44">IF(WEEKDAY(R44, 2) = 5, R44 + 7, R44 + (5 - WEEKDAY(R44, 2) + IF(WEEKDAY(R44, 2) &gt; 5, 7, 0)))</f>
        <v>45205</v>
      </c>
      <c r="V44" s="27"/>
      <c r="W44" s="14"/>
      <c r="X44" s="28"/>
      <c r="Y44" s="29" t="str">
        <f t="array" ref="Y44">IFERROR(IF(OR(W44="USDT",W44="USD",W44="USDC"),V44,V44 * IFERROR(VLOOKUP(X44,[1]BASE!$F$1:$Q$1000,MATCH(W44,[1]BASE!$F$1:$Q$1,0),FALSE),IFERROR(VLOOKUP(X44-1,[1]BASE!$F$1:$Q$1000,MATCH(W44,[1]BASE!$F$1:$Q$1,0),FALSE),VLOOKUP(X44-2,[1]BASE!$F$1:$Q$1000,MATCH(W44,[1]BASE!$F$1:$Q$1,0),FALSE)))),"")</f>
        <v/>
      </c>
      <c r="Z44" s="30" t="str">
        <f t="array" ref="Z44">IFERROR(IF(X44="","",IF([1]BASE!$E$3-X44&gt;7,0,IF([1]BASE!$E$3-X44&lt;0,"",[1]BASE!$E$3-X44))),"")</f>
        <v/>
      </c>
      <c r="AA44" s="27"/>
      <c r="AB44" s="14"/>
      <c r="AC44" s="28"/>
      <c r="AD44" s="29" t="str">
        <f t="array" ref="AD44">IFERROR(IF(OR(AB44="USDT",AB44="USD",AB44="USDC"),AA44,AA44 * IFERROR(VLOOKUP(AC44,[1]BASE!$F$1:$Q$1000,MATCH(AB44,[1]BASE!$F$1:$Q$1,0),FALSE),IFERROR(VLOOKUP(AC44-1,[1]BASE!$F$1:$Q$1000,MATCH(AB44,[1]BASE!$F$1:$Q$1,0),FALSE),VLOOKUP(AC44-2,[1]BASE!$F$1:$Q$1000,MATCH(AB44,[1]BASE!$F$1:$Q$1,0),FALSE)))),"")</f>
        <v/>
      </c>
      <c r="AE44" s="30" t="str">
        <f t="array" ref="AE44">IFERROR(IF(AC44="","",IF([1]BASE!$E$3-AC44&gt;7,0,IF([1]BASE!$E$3-AC44&lt;0,"",[1]BASE!$E$3-AC44))),"")</f>
        <v/>
      </c>
      <c r="AF44" s="27"/>
      <c r="AG44" s="14"/>
      <c r="AH44" s="28"/>
      <c r="AI44" s="29" t="str">
        <f t="array" ref="AI44">IFERROR(IF(OR(AG44="USDT",AG44="USD",AG44="USDC"),AF44,AF44 * IFERROR(VLOOKUP(AH44,[1]BASE!$F$1:$Q$1000,MATCH(AG44,[1]BASE!$F$1:$Q$1,0),FALSE),IFERROR(VLOOKUP(AH44-1,[1]BASE!$F$1:$Q$1000,MATCH(AG44,[1]BASE!$F$1:$Q$1,0),FALSE),VLOOKUP(AH44-2,[1]BASE!$F$1:$Q$1000,MATCH(AG44,[1]BASE!$F$1:$Q$1,0),FALSE)))),"")</f>
        <v/>
      </c>
      <c r="AJ44" s="30" t="str">
        <f t="array" ref="AJ44">IFERROR(IF(AH44="","",IF([1]BASE!$E$3-AH44&gt;7,0,IF([1]BASE!$E$3-AH44&lt;0,"",[1]BASE!$E$3-AH44))),"")</f>
        <v/>
      </c>
      <c r="AK44" s="27"/>
      <c r="AL44" s="14"/>
      <c r="AM44" s="28"/>
      <c r="AN44" s="29" t="str">
        <f t="array" ref="AN44">IFERROR(IF(OR(AL44="USDT",AL44="USD",AL44="USDC"),AK44,AK44 * IFERROR(VLOOKUP(AM44,[1]BASE!$F$1:$Q$1000,MATCH(AL44,[1]BASE!$F$1:$Q$1,0),FALSE),IFERROR(VLOOKUP(AM44-1,[1]BASE!$F$1:$Q$1000,MATCH(AL44,[1]BASE!$F$1:$Q$1,0),FALSE),VLOOKUP(AM44-2,[1]BASE!$F$1:$Q$1000,MATCH(AL44,[1]BASE!$F$1:$Q$1,0),FALSE)))),"")</f>
        <v/>
      </c>
      <c r="AO44" s="30" t="str">
        <f t="array" ref="AO44">IFERROR(IF(AM44="","",IF([1]BASE!$E$3-AM44&gt;7,0,IF([1]BASE!$E$3-AM44&lt;0,"",[1]BASE!$E$3-AM44))),"")</f>
        <v/>
      </c>
      <c r="AP44" s="27"/>
      <c r="AQ44" s="14"/>
      <c r="AR44" s="28"/>
      <c r="AS44" s="29" t="str">
        <f t="array" ref="AS44">IFERROR(IF(OR(AQ44="USDT",AQ44="USD",AQ44="USDC"),AP44,AP44 * IFERROR(VLOOKUP(AR44,[1]BASE!$F$1:$Q$1000,MATCH(AQ44,[1]BASE!$F$1:$Q$1,0),FALSE),IFERROR(VLOOKUP(AR44-1,[1]BASE!$F$1:$Q$1000,MATCH(AQ44,[1]BASE!$F$1:$Q$1,0),FALSE),VLOOKUP(AR44-2,[1]BASE!$F$1:$Q$1000,MATCH(AQ44,[1]BASE!$F$1:$Q$1,0),FALSE)))),"")</f>
        <v/>
      </c>
      <c r="AT44" s="30" t="str">
        <f t="array" ref="AT44">IFERROR(IF(AR44="","",IF([1]BASE!$E$3-AR44&gt;7,0,IF([1]BASE!$E$3-AR44&lt;0,"",[1]BASE!$E$3-AR44))),"")</f>
        <v/>
      </c>
      <c r="AU44" s="27"/>
      <c r="AV44" s="33"/>
      <c r="AW44" s="34"/>
      <c r="AX44" s="29" t="str">
        <f t="array" ref="AX44">IFERROR(IF(OR(AV44="USDT",AV44="USD",AV44="USDC"),AU44,AU44 * IFERROR(VLOOKUP(AW44,[1]BASE!$F$1:$Q$1000,MATCH(AV44,[1]BASE!$F$1:$Q$1,0),FALSE),IFERROR(VLOOKUP(AW44-1,[1]BASE!$F$1:$Q$1000,MATCH(AV44,[1]BASE!$F$1:$Q$1,0),FALSE),VLOOKUP(AW44-2,[1]BASE!$F$1:$Q$1000,MATCH(AV44,[1]BASE!$F$1:$Q$1,0),FALSE)))),"")</f>
        <v/>
      </c>
      <c r="AY44" s="30" t="str">
        <f t="array" ref="AY44">IFERROR(IF(AW44="","",IF([1]BASE!$E$3-AW44&gt;7,0,IF([1]BASE!$E$3-AW44&lt;0,"",[1]BASE!$E$3-AW44))),"")</f>
        <v/>
      </c>
      <c r="AZ44" s="27"/>
      <c r="BA44" s="33"/>
      <c r="BB44" s="34"/>
      <c r="BC44" s="29" t="str">
        <f t="array" ref="BC44">IFERROR(IF(OR(BA44="USDT",BA44="USD",BA44="USDC"),AZ44,AZ44 * IFERROR(VLOOKUP(BB44,[1]BASE!$F$1:$Q$1000,MATCH(BA44,[1]BASE!$F$1:$Q$1,0),FALSE),IFERROR(VLOOKUP(BB44-1,[1]BASE!$F$1:$Q$1000,MATCH(BA44,[1]BASE!$F$1:$Q$1,0),FALSE),VLOOKUP(BB44-2,[1]BASE!$F$1:$Q$1000,MATCH(BA44,[1]BASE!$F$1:$Q$1,0),FALSE)))),"")</f>
        <v/>
      </c>
      <c r="BD44" s="30" t="str">
        <f t="array" ref="BD44">IFERROR(IF(BB44="","",IF([1]BASE!$E$3-BB44&gt;7,0,IF([1]BASE!$E$3-BB44&lt;0,"",[1]BASE!$E$3-BB44))),"")</f>
        <v/>
      </c>
    </row>
    <row r="45" spans="1:56" x14ac:dyDescent="0.3">
      <c r="A45" s="69" t="s">
        <v>85</v>
      </c>
      <c r="B45" s="38" t="s">
        <v>293</v>
      </c>
      <c r="C45" s="38" t="s">
        <v>75</v>
      </c>
      <c r="D45" s="57" t="s">
        <v>294</v>
      </c>
      <c r="E45" s="38" t="s">
        <v>295</v>
      </c>
      <c r="F45" s="58" t="s">
        <v>296</v>
      </c>
      <c r="G45" s="97" t="s">
        <v>297</v>
      </c>
      <c r="H45" s="58" t="s">
        <v>297</v>
      </c>
      <c r="I45" s="58" t="s">
        <v>89</v>
      </c>
      <c r="J45" s="177" t="s">
        <v>298</v>
      </c>
      <c r="K45" s="123">
        <v>3</v>
      </c>
      <c r="L45" s="124">
        <f t="shared" si="0"/>
        <v>3</v>
      </c>
      <c r="M45" s="43" t="e">
        <f t="array" ref="M45">IF(R45&gt;[1]BASE!$E$3, "BAJA", IF(P45+IF(X45&lt;=[1]BASE!$E$3,Y45,0)+IF(AC45&lt;=[1]BASE!$E$3,AD45,0)+IF(AH45&lt;=[1]BASE!$E$3,AI45,0)+IF(AM45&lt;=[1]BASE!$E$3,AN45,0)+IF(AR45&lt;=[1]BASE!$E$3,AS45,0)+IF(AW45&lt;=[1]BASE!$E$3,AX45,0)+IF(BB45&lt;=[1]BASE!$E$3,BC45,0)+IF(BG45&lt;=[1]BASE!$E$3,BH45,0)+IF(BL45&lt;=[1]BASE!$E$3,BM45,0)+IF(BQ45&lt;=[1]BASE!$E$3,BR45,0)&lt;=1999,"ALFA", IF(P45+IF(X45&lt;=[1]BASE!$E$3,Y45,0)+IF(AC45&lt;=[1]BASE!$E$3,AD45,0)+IF(AH45&lt;=[1]BASE!$E$3,AI45,0)+IF(AM45&lt;=[1]BASE!$E$3,AN45,0)+IF(AR45&lt;=[1]BASE!$E$3,AS45,0)+IF(AW45&lt;=[1]BASE!$E$3,AX45,0)+IF(BB45&lt;=[1]BASE!$E$3,BC45,0)+IF(BG45&lt;=[1]BASE!$E$3,BH45,0)+IF(BL45&lt;=[1]BASE!$E$3,BM45,0)+IF(BQ45&lt;=[1]BASE!$E$3,BR45,0)&lt;=3999,"BETA", IF(P45+IF(X45&lt;=[1]BASE!$E$3,Y45,0)+IF(AC45&lt;=[1]BASE!$E$3,AD45,0)+IF(AH45&lt;=[1]BASE!$E$3,AI45,0)+IF(AM45&lt;=[1]BASE!$E$3,AN45,0)+IF(AR45&lt;=[1]BASE!$E$3,AS45,0)+IF(AW45&lt;=[1]BASE!$E$3,AX45,0)+IF(BB45&lt;=[1]BASE!$E$3,BC45,0)+IF(BG45&lt;=[1]BASE!$E$3,BH45,0)+IF(BL45&lt;=[1]BASE!$E$3,BM45,0)+IF(BQ45&lt;=[1]BASE!$E$3,BR45,0)&lt;=5999,"GAMMA","DELTA"))))</f>
        <v>#VALUE!</v>
      </c>
      <c r="N45" s="21">
        <v>1000</v>
      </c>
      <c r="O45" s="14" t="s">
        <v>60</v>
      </c>
      <c r="P45" s="73">
        <f t="array" ref="P45">IFERROR(IF(OR(O45="USDT",O45="USD",O45="USDC"),N45,N45 * IFERROR(VLOOKUP(R45,[1]BASE!$F$1:$Q$1000,MATCH(O45,[1]BASE!$F$1:$Q$1,0),FALSE),IFERROR(VLOOKUP(R45-1,[1]BASE!$F$1:$Q$1000,MATCH(O45,[1]BASE!$F$1:$Q$1,0),FALSE),VLOOKUP(R45-2,[1]BASE!$F$1:$Q$1000,MATCH(O45,[1]BASE!$F$1:$Q$1,0),FALSE)))),"")</f>
        <v>1056.8</v>
      </c>
      <c r="Q45" s="28">
        <v>45200.625</v>
      </c>
      <c r="R45" s="28">
        <v>45201</v>
      </c>
      <c r="S45" s="54">
        <f>([1]BASE!$E$3-R45)/30</f>
        <v>11.566666666666666</v>
      </c>
      <c r="T45" s="64">
        <f t="array" ref="T45">IF(U45&lt;[1]BASE!$E$3,0,U45-R45)</f>
        <v>0</v>
      </c>
      <c r="U45" s="56">
        <f t="array" ref="U45">IF(WEEKDAY(R45, 2) = 5, R45 + 7, R45 + (5 - WEEKDAY(R45, 2) + IF(WEEKDAY(R45, 2) &gt; 5, 7, 0)))</f>
        <v>45205</v>
      </c>
      <c r="V45" s="85">
        <v>1155</v>
      </c>
      <c r="W45" s="14" t="s">
        <v>66</v>
      </c>
      <c r="X45" s="47">
        <v>45233</v>
      </c>
      <c r="Y45" s="84">
        <f t="array" ref="Y45">IFERROR(IF(OR(W45="USDT",W45="USD",W45="USDC"),V45,V45 * IFERROR(VLOOKUP(X45,[1]BASE!$F$1:$Q$1000,MATCH(W45,[1]BASE!$F$1:$Q$1,0),FALSE),IFERROR(VLOOKUP(X45-1,[1]BASE!$F$1:$Q$1000,MATCH(W45,[1]BASE!$F$1:$Q$1,0),FALSE),VLOOKUP(X45-2,[1]BASE!$F$1:$Q$1000,MATCH(W45,[1]BASE!$F$1:$Q$1,0),FALSE)))),"")</f>
        <v>1155</v>
      </c>
      <c r="Z45" s="49">
        <f t="array" ref="Z45">IFERROR(IF(X45="","",IF([1]BASE!$E$3-X45&gt;7,0,IF([1]BASE!$E$3-X45&lt;0,"",[1]BASE!$E$3-X45))),"")</f>
        <v>0</v>
      </c>
      <c r="AA45" s="208">
        <v>950</v>
      </c>
      <c r="AB45" s="209" t="s">
        <v>66</v>
      </c>
      <c r="AC45" s="210">
        <v>45274</v>
      </c>
      <c r="AD45" s="84">
        <f t="array" ref="AD45">IFERROR(IF(OR(AB45="USDT",AB45="USD",AB45="USDC"),AA45,AA45 * IFERROR(VLOOKUP(AC45,[1]BASE!$F$1:$Q$1000,MATCH(AB45,[1]BASE!$F$1:$Q$1,0),FALSE),IFERROR(VLOOKUP(AC45-1,[1]BASE!$F$1:$Q$1000,MATCH(AB45,[1]BASE!$F$1:$Q$1,0),FALSE),VLOOKUP(AC45-2,[1]BASE!$F$1:$Q$1000,MATCH(AB45,[1]BASE!$F$1:$Q$1,0),FALSE)))),"")</f>
        <v>950</v>
      </c>
      <c r="AE45" s="49">
        <f t="array" ref="AE45">IFERROR(IF(AC45="","",IF([1]BASE!$E$3-AC45&gt;7,0,IF([1]BASE!$E$3-AC45&lt;0,"",[1]BASE!$E$3-AC45))),"")</f>
        <v>0</v>
      </c>
      <c r="AF45" s="46">
        <v>855</v>
      </c>
      <c r="AG45" s="14" t="s">
        <v>66</v>
      </c>
      <c r="AH45" s="47">
        <v>45323</v>
      </c>
      <c r="AI45" s="84">
        <f t="array" ref="AI45">IFERROR(IF(OR(AG45="USDT",AG45="USD",AG45="USDC"),AF45,AF45 * IFERROR(VLOOKUP(AH45,[1]BASE!$F$1:$Q$1000,MATCH(AG45,[1]BASE!$F$1:$Q$1,0),FALSE),IFERROR(VLOOKUP(AH45-1,[1]BASE!$F$1:$Q$1000,MATCH(AG45,[1]BASE!$F$1:$Q$1,0),FALSE),VLOOKUP(AH45-2,[1]BASE!$F$1:$Q$1000,MATCH(AG45,[1]BASE!$F$1:$Q$1,0),FALSE)))),"")</f>
        <v>855</v>
      </c>
      <c r="AJ45" s="49">
        <f t="array" ref="AJ45">IFERROR(IF(AH45="","",IF([1]BASE!$E$3-AH45&gt;7,0,IF([1]BASE!$E$3-AH45&lt;0,"",[1]BASE!$E$3-AH45))),"")</f>
        <v>0</v>
      </c>
      <c r="AK45" s="27"/>
      <c r="AL45" s="81"/>
      <c r="AM45" s="28"/>
      <c r="AN45" s="84" t="str">
        <f t="array" ref="AN45">IFERROR(IF(OR(AL45="USDT",AL45="USD",AL45="USDC"),AK45,AK45 * IFERROR(VLOOKUP(AM45,[1]BASE!$F$1:$Q$1000,MATCH(AL45,[1]BASE!$F$1:$Q$1,0),FALSE),IFERROR(VLOOKUP(AM45-1,[1]BASE!$F$1:$Q$1000,MATCH(AL45,[1]BASE!$F$1:$Q$1,0),FALSE),VLOOKUP(AM45-2,[1]BASE!$F$1:$Q$1000,MATCH(AL45,[1]BASE!$F$1:$Q$1,0),FALSE)))),"")</f>
        <v/>
      </c>
      <c r="AO45" s="49" t="str">
        <f t="array" ref="AO45">IFERROR(IF(AM45="","",IF([1]BASE!$E$3-AM45&gt;7,0,IF([1]BASE!$E$3-AM45&lt;0,"",[1]BASE!$E$3-AM45))),"")</f>
        <v/>
      </c>
      <c r="AP45" s="27"/>
      <c r="AQ45" s="31"/>
      <c r="AR45" s="28"/>
      <c r="AS45" s="75" t="str">
        <f t="array" ref="AS45">IFERROR(IF(OR(AQ45="USDT",AQ45="USD",AQ45="USDC"),AP45,AP45 * IFERROR(VLOOKUP(AR45,[1]BASE!$F$1:$Q$1000,MATCH(AQ45,[1]BASE!$F$1:$Q$1,0),FALSE),IFERROR(VLOOKUP(AR45-1,[1]BASE!$F$1:$Q$1000,MATCH(AQ45,[1]BASE!$F$1:$Q$1,0),FALSE),VLOOKUP(AR45-2,[1]BASE!$F$1:$Q$1000,MATCH(AQ45,[1]BASE!$F$1:$Q$1,0),FALSE)))),"")</f>
        <v/>
      </c>
      <c r="AT45" s="49" t="str">
        <f t="array" ref="AT45">IFERROR(IF(AR45="","",IF([1]BASE!$E$3-AR45&gt;7,0,IF([1]BASE!$E$3-AR45&lt;0,"",[1]BASE!$E$3-AR45))),"")</f>
        <v/>
      </c>
      <c r="AU45" s="27"/>
      <c r="AV45" s="33"/>
      <c r="AW45" s="34"/>
      <c r="AX45" s="75" t="str">
        <f t="array" ref="AX45">IFERROR(IF(OR(AV45="USDT",AV45="USD",AV45="USDC"),AU45,AU45 * IFERROR(VLOOKUP(AW45,[1]BASE!$F$1:$Q$1000,MATCH(AV45,[1]BASE!$F$1:$Q$1,0),FALSE),IFERROR(VLOOKUP(AW45-1,[1]BASE!$F$1:$Q$1000,MATCH(AV45,[1]BASE!$F$1:$Q$1,0),FALSE),VLOOKUP(AW45-2,[1]BASE!$F$1:$Q$1000,MATCH(AV45,[1]BASE!$F$1:$Q$1,0),FALSE)))),"")</f>
        <v/>
      </c>
      <c r="AY45" s="49" t="str">
        <f t="array" ref="AY45">IFERROR(IF(AW45="","",IF([1]BASE!$E$3-AW45&gt;7,0,IF([1]BASE!$E$3-AW45&lt;0,"",[1]BASE!$E$3-AW45))),"")</f>
        <v/>
      </c>
      <c r="AZ45" s="27"/>
      <c r="BA45" s="33"/>
      <c r="BB45" s="34"/>
      <c r="BC45" s="75" t="str">
        <f t="array" ref="BC45">IFERROR(IF(OR(BA45="USDT",BA45="USD",BA45="USDC"),AZ45,AZ45 * IFERROR(VLOOKUP(BB45,[1]BASE!$F$1:$Q$1000,MATCH(BA45,[1]BASE!$F$1:$Q$1,0),FALSE),IFERROR(VLOOKUP(BB45-1,[1]BASE!$F$1:$Q$1000,MATCH(BA45,[1]BASE!$F$1:$Q$1,0),FALSE),VLOOKUP(BB45-2,[1]BASE!$F$1:$Q$1000,MATCH(BA45,[1]BASE!$F$1:$Q$1,0),FALSE)))),"")</f>
        <v/>
      </c>
      <c r="BD45" s="49" t="str">
        <f t="array" ref="BD45">IFERROR(IF(BB45="","",IF([1]BASE!$E$3-BB45&gt;7,0,IF([1]BASE!$E$3-BB45&lt;0,"",[1]BASE!$E$3-BB45))),"")</f>
        <v/>
      </c>
    </row>
    <row r="46" spans="1:56" x14ac:dyDescent="0.3">
      <c r="A46" s="69" t="s">
        <v>92</v>
      </c>
      <c r="B46" s="93" t="s">
        <v>299</v>
      </c>
      <c r="C46" s="93" t="s">
        <v>75</v>
      </c>
      <c r="D46" s="148" t="s">
        <v>300</v>
      </c>
      <c r="E46" s="93" t="s">
        <v>301</v>
      </c>
      <c r="F46" s="97" t="s">
        <v>302</v>
      </c>
      <c r="G46" s="97" t="s">
        <v>303</v>
      </c>
      <c r="H46" s="97" t="s">
        <v>303</v>
      </c>
      <c r="I46" s="97" t="s">
        <v>96</v>
      </c>
      <c r="J46" s="211" t="s">
        <v>304</v>
      </c>
      <c r="K46" s="127">
        <v>3</v>
      </c>
      <c r="L46" s="128">
        <f t="shared" si="0"/>
        <v>3</v>
      </c>
      <c r="M46" s="104" t="e">
        <f t="array" ref="M46">IF(R46&gt;[1]BASE!$E$3, "BAJA", IF(P46+IF(X46&lt;=[1]BASE!$E$3,Y46,0)+IF(AC46&lt;=[1]BASE!$E$3,AD46,0)+IF(AH46&lt;=[1]BASE!$E$3,AI46,0)+IF(AM46&lt;=[1]BASE!$E$3,AN46,0)+IF(AR46&lt;=[1]BASE!$E$3,AS46,0)+IF(AW46&lt;=[1]BASE!$E$3,AX46,0)+IF(BB46&lt;=[1]BASE!$E$3,BC46,0)+IF(BG46&lt;=[1]BASE!$E$3,BH46,0)+IF(BL46&lt;=[1]BASE!$E$3,BM46,0)+IF(BQ46&lt;=[1]BASE!$E$3,BR46,0)&lt;=1999,"ALFA", IF(P46+IF(X46&lt;=[1]BASE!$E$3,Y46,0)+IF(AC46&lt;=[1]BASE!$E$3,AD46,0)+IF(AH46&lt;=[1]BASE!$E$3,AI46,0)+IF(AM46&lt;=[1]BASE!$E$3,AN46,0)+IF(AR46&lt;=[1]BASE!$E$3,AS46,0)+IF(AW46&lt;=[1]BASE!$E$3,AX46,0)+IF(BB46&lt;=[1]BASE!$E$3,BC46,0)+IF(BG46&lt;=[1]BASE!$E$3,BH46,0)+IF(BL46&lt;=[1]BASE!$E$3,BM46,0)+IF(BQ46&lt;=[1]BASE!$E$3,BR46,0)&lt;=3999,"BETA", IF(P46+IF(X46&lt;=[1]BASE!$E$3,Y46,0)+IF(AC46&lt;=[1]BASE!$E$3,AD46,0)+IF(AH46&lt;=[1]BASE!$E$3,AI46,0)+IF(AM46&lt;=[1]BASE!$E$3,AN46,0)+IF(AR46&lt;=[1]BASE!$E$3,AS46,0)+IF(AW46&lt;=[1]BASE!$E$3,AX46,0)+IF(BB46&lt;=[1]BASE!$E$3,BC46,0)+IF(BG46&lt;=[1]BASE!$E$3,BH46,0)+IF(BL46&lt;=[1]BASE!$E$3,BM46,0)+IF(BQ46&lt;=[1]BASE!$E$3,BR46,0)&lt;=5999,"GAMMA","DELTA"))))</f>
        <v>#VALUE!</v>
      </c>
      <c r="N46" s="105">
        <v>250</v>
      </c>
      <c r="O46" s="94" t="s">
        <v>66</v>
      </c>
      <c r="P46" s="183">
        <f t="array" ref="P46">IFERROR(IF(OR(O46="USDT",O46="USD",O46="USDC"),N46,N46 * IFERROR(VLOOKUP(R46,[1]BASE!$F$1:$Q$1000,MATCH(O46,[1]BASE!$F$1:$Q$1,0),FALSE),IFERROR(VLOOKUP(R46-1,[1]BASE!$F$1:$Q$1000,MATCH(O46,[1]BASE!$F$1:$Q$1,0),FALSE),VLOOKUP(R46-2,[1]BASE!$F$1:$Q$1000,MATCH(O46,[1]BASE!$F$1:$Q$1,0),FALSE)))),"")</f>
        <v>250</v>
      </c>
      <c r="Q46" s="107">
        <v>45203</v>
      </c>
      <c r="R46" s="107">
        <v>45202</v>
      </c>
      <c r="S46" s="131">
        <f>([1]BASE!$E$3-R46)/30</f>
        <v>11.533333333333333</v>
      </c>
      <c r="T46" s="109">
        <f t="array" ref="T46">IF(U46&lt;[1]BASE!$E$3,0,U46-R46)</f>
        <v>0</v>
      </c>
      <c r="U46" s="110">
        <f t="array" ref="U46">IF(WEEKDAY(R46, 2) = 5, R46 + 7, R46 + (5 - WEEKDAY(R46, 2) + IF(WEEKDAY(R46, 2) &gt; 5, 7, 0)))</f>
        <v>45205</v>
      </c>
      <c r="V46" s="191">
        <v>700</v>
      </c>
      <c r="W46" s="94" t="s">
        <v>66</v>
      </c>
      <c r="X46" s="113">
        <v>45238</v>
      </c>
      <c r="Y46" s="134">
        <f t="array" ref="Y46">IFERROR(IF(OR(W46="USDT",W46="USD",W46="USDC"),V46,V46 * IFERROR(VLOOKUP(X46,[1]BASE!$F$1:$Q$1000,MATCH(W46,[1]BASE!$F$1:$Q$1,0),FALSE),IFERROR(VLOOKUP(X46-1,[1]BASE!$F$1:$Q$1000,MATCH(W46,[1]BASE!$F$1:$Q$1,0),FALSE),VLOOKUP(X46-2,[1]BASE!$F$1:$Q$1000,MATCH(W46,[1]BASE!$F$1:$Q$1,0),FALSE)))),"")</f>
        <v>700</v>
      </c>
      <c r="Z46" s="115">
        <f t="array" ref="Z46">IFERROR(IF(X46="","",IF([1]BASE!$E$3-X46&gt;7,0,IF([1]BASE!$E$3-X46&lt;0,"",[1]BASE!$E$3-X46))),"")</f>
        <v>0</v>
      </c>
      <c r="AA46" s="116"/>
      <c r="AB46" s="112"/>
      <c r="AC46" s="107"/>
      <c r="AD46" s="185" t="str">
        <f t="array" ref="AD46">IFERROR(IF(OR(AB46="USDT",AB46="USD",AB46="USDC"),AA46,AA46 * IFERROR(VLOOKUP(AC46,[1]BASE!$F$1:$Q$1000,MATCH(AB46,[1]BASE!$F$1:$Q$1,0),FALSE),IFERROR(VLOOKUP(AC46-1,[1]BASE!$F$1:$Q$1000,MATCH(AB46,[1]BASE!$F$1:$Q$1,0),FALSE),VLOOKUP(AC46-2,[1]BASE!$F$1:$Q$1000,MATCH(AB46,[1]BASE!$F$1:$Q$1,0),FALSE)))),"")</f>
        <v/>
      </c>
      <c r="AE46" s="115" t="str">
        <f t="array" ref="AE46">IFERROR(IF(AC46="","",IF([1]BASE!$E$3-AC46&gt;7,0,IF([1]BASE!$E$3-AC46&lt;0,"",[1]BASE!$E$3-AC46))),"")</f>
        <v/>
      </c>
      <c r="AF46" s="116"/>
      <c r="AG46" s="212"/>
      <c r="AH46" s="107"/>
      <c r="AI46" s="185" t="str">
        <f t="array" ref="AI46">IFERROR(IF(OR(AG46="USDT",AG46="USD",AG46="USDC"),AF46,AF46 * IFERROR(VLOOKUP(AH46,[1]BASE!$F$1:$Q$1000,MATCH(AG46,[1]BASE!$F$1:$Q$1,0),FALSE),IFERROR(VLOOKUP(AH46-1,[1]BASE!$F$1:$Q$1000,MATCH(AG46,[1]BASE!$F$1:$Q$1,0),FALSE),VLOOKUP(AH46-2,[1]BASE!$F$1:$Q$1000,MATCH(AG46,[1]BASE!$F$1:$Q$1,0),FALSE)))),"")</f>
        <v/>
      </c>
      <c r="AJ46" s="115" t="str">
        <f t="array" ref="AJ46">IFERROR(IF(AH46="","",IF([1]BASE!$E$3-AH46&gt;7,0,IF([1]BASE!$E$3-AH46&lt;0,"",[1]BASE!$E$3-AH46))),"")</f>
        <v/>
      </c>
      <c r="AK46" s="116"/>
      <c r="AL46" s="212"/>
      <c r="AM46" s="107"/>
      <c r="AN46" s="134" t="str">
        <f t="array" ref="AN46">IFERROR(IF(OR(AL46="USDT",AL46="USD",AL46="USDC"),AK46,AK46 * IFERROR(VLOOKUP(AM46,[1]BASE!$F$1:$Q$1000,MATCH(AL46,[1]BASE!$F$1:$Q$1,0),FALSE),IFERROR(VLOOKUP(AM46-1,[1]BASE!$F$1:$Q$1000,MATCH(AL46,[1]BASE!$F$1:$Q$1,0),FALSE),VLOOKUP(AM46-2,[1]BASE!$F$1:$Q$1000,MATCH(AL46,[1]BASE!$F$1:$Q$1,0),FALSE)))),"")</f>
        <v/>
      </c>
      <c r="AO46" s="115" t="str">
        <f t="array" ref="AO46">IFERROR(IF(AM46="","",IF([1]BASE!$E$3-AM46&gt;7,0,IF([1]BASE!$E$3-AM46&lt;0,"",[1]BASE!$E$3-AM46))),"")</f>
        <v/>
      </c>
      <c r="AP46" s="116"/>
      <c r="AQ46" s="112"/>
      <c r="AR46" s="107"/>
      <c r="AS46" s="185" t="str">
        <f t="array" ref="AS46">IFERROR(IF(OR(AQ46="USDT",AQ46="USD",AQ46="USDC"),AP46,AP46 * IFERROR(VLOOKUP(AR46,[1]BASE!$F$1:$Q$1000,MATCH(AQ46,[1]BASE!$F$1:$Q$1,0),FALSE),IFERROR(VLOOKUP(AR46-1,[1]BASE!$F$1:$Q$1000,MATCH(AQ46,[1]BASE!$F$1:$Q$1,0),FALSE),VLOOKUP(AR46-2,[1]BASE!$F$1:$Q$1000,MATCH(AQ46,[1]BASE!$F$1:$Q$1,0),FALSE)))),"")</f>
        <v/>
      </c>
      <c r="AT46" s="115" t="str">
        <f t="array" ref="AT46">IFERROR(IF(AR46="","",IF([1]BASE!$E$3-AR46&gt;7,0,IF([1]BASE!$E$3-AR46&lt;0,"",[1]BASE!$E$3-AR46))),"")</f>
        <v/>
      </c>
      <c r="AU46" s="116"/>
      <c r="AV46" s="117"/>
      <c r="AW46" s="118"/>
      <c r="AX46" s="185" t="str">
        <f t="array" ref="AX46">IFERROR(IF(OR(AV46="USDT",AV46="USD",AV46="USDC"),AU46,AU46 * IFERROR(VLOOKUP(AW46,[1]BASE!$F$1:$Q$1000,MATCH(AV46,[1]BASE!$F$1:$Q$1,0),FALSE),IFERROR(VLOOKUP(AW46-1,[1]BASE!$F$1:$Q$1000,MATCH(AV46,[1]BASE!$F$1:$Q$1,0),FALSE),VLOOKUP(AW46-2,[1]BASE!$F$1:$Q$1000,MATCH(AV46,[1]BASE!$F$1:$Q$1,0),FALSE)))),"")</f>
        <v/>
      </c>
      <c r="AY46" s="115" t="str">
        <f t="array" ref="AY46">IFERROR(IF(AW46="","",IF([1]BASE!$E$3-AW46&gt;7,0,IF([1]BASE!$E$3-AW46&lt;0,"",[1]BASE!$E$3-AW46))),"")</f>
        <v/>
      </c>
      <c r="AZ46" s="116"/>
      <c r="BA46" s="117"/>
      <c r="BB46" s="118"/>
      <c r="BC46" s="185" t="str">
        <f t="array" ref="BC46">IFERROR(IF(OR(BA46="USDT",BA46="USD",BA46="USDC"),AZ46,AZ46 * IFERROR(VLOOKUP(BB46,[1]BASE!$F$1:$Q$1000,MATCH(BA46,[1]BASE!$F$1:$Q$1,0),FALSE),IFERROR(VLOOKUP(BB46-1,[1]BASE!$F$1:$Q$1000,MATCH(BA46,[1]BASE!$F$1:$Q$1,0),FALSE),VLOOKUP(BB46-2,[1]BASE!$F$1:$Q$1000,MATCH(BA46,[1]BASE!$F$1:$Q$1,0),FALSE)))),"")</f>
        <v/>
      </c>
      <c r="BD46" s="115" t="str">
        <f t="array" ref="BD46">IFERROR(IF(BB46="","",IF([1]BASE!$E$3-BB46&gt;7,0,IF([1]BASE!$E$3-BB46&lt;0,"",[1]BASE!$E$3-BB46))),"")</f>
        <v/>
      </c>
    </row>
    <row r="47" spans="1:56" x14ac:dyDescent="0.3">
      <c r="A47" s="51" t="s">
        <v>92</v>
      </c>
      <c r="B47" s="38" t="s">
        <v>305</v>
      </c>
      <c r="C47" s="38" t="s">
        <v>75</v>
      </c>
      <c r="D47" s="57" t="s">
        <v>306</v>
      </c>
      <c r="E47" s="38" t="s">
        <v>307</v>
      </c>
      <c r="F47" s="58" t="s">
        <v>308</v>
      </c>
      <c r="G47" s="58" t="s">
        <v>309</v>
      </c>
      <c r="H47" s="58" t="s">
        <v>309</v>
      </c>
      <c r="I47" s="58" t="s">
        <v>303</v>
      </c>
      <c r="J47" s="177" t="s">
        <v>310</v>
      </c>
      <c r="K47" s="186">
        <v>4</v>
      </c>
      <c r="L47" s="187">
        <f t="shared" si="0"/>
        <v>4</v>
      </c>
      <c r="M47" s="43" t="e">
        <f t="array" ref="M47">IF(R47&gt;[1]BASE!$E$3, "BAJA", IF(P47+IF(X47&lt;=[1]BASE!$E$3,Y47,0)+IF(AC47&lt;=[1]BASE!$E$3,AD47,0)+IF(AH47&lt;=[1]BASE!$E$3,AI47,0)+IF(AM47&lt;=[1]BASE!$E$3,AN47,0)+IF(AR47&lt;=[1]BASE!$E$3,AS47,0)+IF(AW47&lt;=[1]BASE!$E$3,AX47,0)+IF(BB47&lt;=[1]BASE!$E$3,BC47,0)+IF(BG47&lt;=[1]BASE!$E$3,BH47,0)+IF(BL47&lt;=[1]BASE!$E$3,BM47,0)+IF(BQ47&lt;=[1]BASE!$E$3,BR47,0)&lt;=1999,"ALFA", IF(P47+IF(X47&lt;=[1]BASE!$E$3,Y47,0)+IF(AC47&lt;=[1]BASE!$E$3,AD47,0)+IF(AH47&lt;=[1]BASE!$E$3,AI47,0)+IF(AM47&lt;=[1]BASE!$E$3,AN47,0)+IF(AR47&lt;=[1]BASE!$E$3,AS47,0)+IF(AW47&lt;=[1]BASE!$E$3,AX47,0)+IF(BB47&lt;=[1]BASE!$E$3,BC47,0)+IF(BG47&lt;=[1]BASE!$E$3,BH47,0)+IF(BL47&lt;=[1]BASE!$E$3,BM47,0)+IF(BQ47&lt;=[1]BASE!$E$3,BR47,0)&lt;=3999,"BETA", IF(P47+IF(X47&lt;=[1]BASE!$E$3,Y47,0)+IF(AC47&lt;=[1]BASE!$E$3,AD47,0)+IF(AH47&lt;=[1]BASE!$E$3,AI47,0)+IF(AM47&lt;=[1]BASE!$E$3,AN47,0)+IF(AR47&lt;=[1]BASE!$E$3,AS47,0)+IF(AW47&lt;=[1]BASE!$E$3,AX47,0)+IF(BB47&lt;=[1]BASE!$E$3,BC47,0)+IF(BG47&lt;=[1]BASE!$E$3,BH47,0)+IF(BL47&lt;=[1]BASE!$E$3,BM47,0)+IF(BQ47&lt;=[1]BASE!$E$3,BR47,0)&lt;=5999,"GAMMA","DELTA"))))</f>
        <v>#VALUE!</v>
      </c>
      <c r="N47" s="21">
        <v>2020</v>
      </c>
      <c r="O47" s="14" t="s">
        <v>66</v>
      </c>
      <c r="P47" s="73">
        <f t="array" ref="P47">IFERROR(IF(OR(O47="USDT",O47="USD",O47="USDC"),N47,N47 * IFERROR(VLOOKUP(R47,[1]BASE!$F$1:$Q$1000,MATCH(O47,[1]BASE!$F$1:$Q$1,0),FALSE),IFERROR(VLOOKUP(R47-1,[1]BASE!$F$1:$Q$1000,MATCH(O47,[1]BASE!$F$1:$Q$1,0),FALSE),VLOOKUP(R47-2,[1]BASE!$F$1:$Q$1000,MATCH(O47,[1]BASE!$F$1:$Q$1,0),FALSE)))),"")</f>
        <v>2020</v>
      </c>
      <c r="Q47" s="28">
        <v>45203</v>
      </c>
      <c r="R47" s="28">
        <v>45203</v>
      </c>
      <c r="S47" s="54">
        <f>([1]BASE!$E$3-R47)/30</f>
        <v>11.5</v>
      </c>
      <c r="T47" s="64">
        <f t="array" ref="T47">IF(U47&lt;[1]BASE!$E$3,0,U47-R47)</f>
        <v>0</v>
      </c>
      <c r="U47" s="56">
        <f t="array" ref="U47">IF(WEEKDAY(R47, 2) = 5, R47 + 7, R47 + (5 - WEEKDAY(R47, 2) + IF(WEEKDAY(R47, 2) &gt; 5, 7, 0)))</f>
        <v>45205</v>
      </c>
      <c r="V47" s="46">
        <v>2000</v>
      </c>
      <c r="W47" s="14" t="s">
        <v>66</v>
      </c>
      <c r="X47" s="47">
        <v>45373</v>
      </c>
      <c r="Y47" s="75">
        <f t="array" ref="Y47">IFERROR(IF(OR(W47="USDT",W47="USD",W47="USDC"),V47,V47 * IFERROR(VLOOKUP(X47,[1]BASE!$F$1:$Q$1000,MATCH(W47,[1]BASE!$F$1:$Q$1,0),FALSE),IFERROR(VLOOKUP(X47-1,[1]BASE!$F$1:$Q$1000,MATCH(W47,[1]BASE!$F$1:$Q$1,0),FALSE),VLOOKUP(X47-2,[1]BASE!$F$1:$Q$1000,MATCH(W47,[1]BASE!$F$1:$Q$1,0),FALSE)))),"")</f>
        <v>2000</v>
      </c>
      <c r="Z47" s="49">
        <f t="array" ref="Z47">IFERROR(IF(X47="","",IF([1]BASE!$E$3-X47&gt;7,0,IF([1]BASE!$E$3-X47&lt;0,"",[1]BASE!$E$3-X47))),"")</f>
        <v>0</v>
      </c>
      <c r="AA47" s="27"/>
      <c r="AB47" s="31"/>
      <c r="AC47" s="28"/>
      <c r="AD47" s="84" t="str">
        <f t="array" ref="AD47">IFERROR(IF(OR(AB47="USDT",AB47="USD",AB47="USDC"),AA47,AA47 * IFERROR(VLOOKUP(AC47,[1]BASE!$F$1:$Q$1000,MATCH(AB47,[1]BASE!$F$1:$Q$1,0),FALSE),IFERROR(VLOOKUP(AC47-1,[1]BASE!$F$1:$Q$1000,MATCH(AB47,[1]BASE!$F$1:$Q$1,0),FALSE),VLOOKUP(AC47-2,[1]BASE!$F$1:$Q$1000,MATCH(AB47,[1]BASE!$F$1:$Q$1,0),FALSE)))),"")</f>
        <v/>
      </c>
      <c r="AE47" s="49" t="str">
        <f t="array" ref="AE47">IFERROR(IF(AC47="","",IF([1]BASE!$E$3-AC47&gt;7,0,IF([1]BASE!$E$3-AC47&lt;0,"",[1]BASE!$E$3-AC47))),"")</f>
        <v/>
      </c>
      <c r="AF47" s="27"/>
      <c r="AG47" s="32"/>
      <c r="AH47" s="28"/>
      <c r="AI47" s="84" t="str">
        <f t="array" ref="AI47">IFERROR(IF(OR(AG47="USDT",AG47="USD",AG47="USDC"),AF47,AF47 * IFERROR(VLOOKUP(AH47,[1]BASE!$F$1:$Q$1000,MATCH(AG47,[1]BASE!$F$1:$Q$1,0),FALSE),IFERROR(VLOOKUP(AH47-1,[1]BASE!$F$1:$Q$1000,MATCH(AG47,[1]BASE!$F$1:$Q$1,0),FALSE),VLOOKUP(AH47-2,[1]BASE!$F$1:$Q$1000,MATCH(AG47,[1]BASE!$F$1:$Q$1,0),FALSE)))),"")</f>
        <v/>
      </c>
      <c r="AJ47" s="49" t="str">
        <f t="array" ref="AJ47">IFERROR(IF(AH47="","",IF([1]BASE!$E$3-AH47&gt;7,0,IF([1]BASE!$E$3-AH47&lt;0,"",[1]BASE!$E$3-AH47))),"")</f>
        <v/>
      </c>
      <c r="AK47" s="27"/>
      <c r="AL47" s="32"/>
      <c r="AM47" s="28"/>
      <c r="AN47" s="75" t="str">
        <f t="array" ref="AN47">IFERROR(IF(OR(AL47="USDT",AL47="USD",AL47="USDC"),AK47,AK47 * IFERROR(VLOOKUP(AM47,[1]BASE!$F$1:$Q$1000,MATCH(AL47,[1]BASE!$F$1:$Q$1,0),FALSE),IFERROR(VLOOKUP(AM47-1,[1]BASE!$F$1:$Q$1000,MATCH(AL47,[1]BASE!$F$1:$Q$1,0),FALSE),VLOOKUP(AM47-2,[1]BASE!$F$1:$Q$1000,MATCH(AL47,[1]BASE!$F$1:$Q$1,0),FALSE)))),"")</f>
        <v/>
      </c>
      <c r="AO47" s="49" t="str">
        <f t="array" ref="AO47">IFERROR(IF(AM47="","",IF([1]BASE!$E$3-AM47&gt;7,0,IF([1]BASE!$E$3-AM47&lt;0,"",[1]BASE!$E$3-AM47))),"")</f>
        <v/>
      </c>
      <c r="AP47" s="27"/>
      <c r="AQ47" s="31"/>
      <c r="AR47" s="28"/>
      <c r="AS47" s="75" t="str">
        <f t="array" ref="AS47">IFERROR(IF(OR(AQ47="USDT",AQ47="USD",AQ47="USDC"),AP47,AP47 * IFERROR(VLOOKUP(AR47,[1]BASE!$F$1:$Q$1000,MATCH(AQ47,[1]BASE!$F$1:$Q$1,0),FALSE),IFERROR(VLOOKUP(AR47-1,[1]BASE!$F$1:$Q$1000,MATCH(AQ47,[1]BASE!$F$1:$Q$1,0),FALSE),VLOOKUP(AR47-2,[1]BASE!$F$1:$Q$1000,MATCH(AQ47,[1]BASE!$F$1:$Q$1,0),FALSE)))),"")</f>
        <v/>
      </c>
      <c r="AT47" s="49" t="str">
        <f t="array" ref="AT47">IFERROR(IF(AR47="","",IF([1]BASE!$E$3-AR47&gt;7,0,IF([1]BASE!$E$3-AR47&lt;0,"",[1]BASE!$E$3-AR47))),"")</f>
        <v/>
      </c>
      <c r="AU47" s="27"/>
      <c r="AV47" s="33"/>
      <c r="AW47" s="34"/>
      <c r="AX47" s="75" t="str">
        <f t="array" ref="AX47">IFERROR(IF(OR(AV47="USDT",AV47="USD",AV47="USDC"),AU47,AU47 * IFERROR(VLOOKUP(AW47,[1]BASE!$F$1:$Q$1000,MATCH(AV47,[1]BASE!$F$1:$Q$1,0),FALSE),IFERROR(VLOOKUP(AW47-1,[1]BASE!$F$1:$Q$1000,MATCH(AV47,[1]BASE!$F$1:$Q$1,0),FALSE),VLOOKUP(AW47-2,[1]BASE!$F$1:$Q$1000,MATCH(AV47,[1]BASE!$F$1:$Q$1,0),FALSE)))),"")</f>
        <v/>
      </c>
      <c r="AY47" s="49" t="str">
        <f t="array" ref="AY47">IFERROR(IF(AW47="","",IF([1]BASE!$E$3-AW47&gt;7,0,IF([1]BASE!$E$3-AW47&lt;0,"",[1]BASE!$E$3-AW47))),"")</f>
        <v/>
      </c>
      <c r="AZ47" s="27"/>
      <c r="BA47" s="33"/>
      <c r="BB47" s="34"/>
      <c r="BC47" s="75" t="str">
        <f t="array" ref="BC47">IFERROR(IF(OR(BA47="USDT",BA47="USD",BA47="USDC"),AZ47,AZ47 * IFERROR(VLOOKUP(BB47,[1]BASE!$F$1:$Q$1000,MATCH(BA47,[1]BASE!$F$1:$Q$1,0),FALSE),IFERROR(VLOOKUP(BB47-1,[1]BASE!$F$1:$Q$1000,MATCH(BA47,[1]BASE!$F$1:$Q$1,0),FALSE),VLOOKUP(BB47-2,[1]BASE!$F$1:$Q$1000,MATCH(BA47,[1]BASE!$F$1:$Q$1,0),FALSE)))),"")</f>
        <v/>
      </c>
      <c r="BD47" s="49" t="str">
        <f t="array" ref="BD47">IFERROR(IF(BB47="","",IF([1]BASE!$E$3-BB47&gt;7,0,IF([1]BASE!$E$3-BB47&lt;0,"",[1]BASE!$E$3-BB47))),"")</f>
        <v/>
      </c>
    </row>
    <row r="48" spans="1:56" x14ac:dyDescent="0.3">
      <c r="A48" s="51" t="s">
        <v>92</v>
      </c>
      <c r="B48" s="38" t="s">
        <v>311</v>
      </c>
      <c r="C48" s="14" t="s">
        <v>213</v>
      </c>
      <c r="D48" s="57">
        <v>37899847</v>
      </c>
      <c r="E48" s="38" t="s">
        <v>312</v>
      </c>
      <c r="F48" s="58" t="s">
        <v>313</v>
      </c>
      <c r="G48" s="58" t="s">
        <v>314</v>
      </c>
      <c r="H48" s="58" t="s">
        <v>213</v>
      </c>
      <c r="I48" s="58" t="s">
        <v>82</v>
      </c>
      <c r="J48" s="178" t="s">
        <v>315</v>
      </c>
      <c r="K48" s="76">
        <v>2</v>
      </c>
      <c r="L48" s="77">
        <f t="shared" si="0"/>
        <v>2</v>
      </c>
      <c r="M48" s="72" t="e">
        <f t="array" ref="M48">IF(R48&gt;[1]BASE!$E$3, "BAJA", IF(P48+IF(X48&lt;=[1]BASE!$E$3,Y48,0)+IF(AC48&lt;=[1]BASE!$E$3,AD48,0)+IF(AH48&lt;=[1]BASE!$E$3,AI48,0)+IF(AM48&lt;=[1]BASE!$E$3,AN48,0)+IF(AR48&lt;=[1]BASE!$E$3,AS48,0)+IF(AW48&lt;=[1]BASE!$E$3,AX48,0)+IF(BB48&lt;=[1]BASE!$E$3,BC48,0)+IF(BG48&lt;=[1]BASE!$E$3,BH48,0)+IF(BL48&lt;=[1]BASE!$E$3,BM48,0)+IF(BQ48&lt;=[1]BASE!$E$3,BR48,0)&lt;=1999,"ALFA", IF(P48+IF(X48&lt;=[1]BASE!$E$3,Y48,0)+IF(AC48&lt;=[1]BASE!$E$3,AD48,0)+IF(AH48&lt;=[1]BASE!$E$3,AI48,0)+IF(AM48&lt;=[1]BASE!$E$3,AN48,0)+IF(AR48&lt;=[1]BASE!$E$3,AS48,0)+IF(AW48&lt;=[1]BASE!$E$3,AX48,0)+IF(BB48&lt;=[1]BASE!$E$3,BC48,0)+IF(BG48&lt;=[1]BASE!$E$3,BH48,0)+IF(BL48&lt;=[1]BASE!$E$3,BM48,0)+IF(BQ48&lt;=[1]BASE!$E$3,BR48,0)&lt;=3999,"BETA", IF(P48+IF(X48&lt;=[1]BASE!$E$3,Y48,0)+IF(AC48&lt;=[1]BASE!$E$3,AD48,0)+IF(AH48&lt;=[1]BASE!$E$3,AI48,0)+IF(AM48&lt;=[1]BASE!$E$3,AN48,0)+IF(AR48&lt;=[1]BASE!$E$3,AS48,0)+IF(AW48&lt;=[1]BASE!$E$3,AX48,0)+IF(BB48&lt;=[1]BASE!$E$3,BC48,0)+IF(BG48&lt;=[1]BASE!$E$3,BH48,0)+IF(BL48&lt;=[1]BASE!$E$3,BM48,0)+IF(BQ48&lt;=[1]BASE!$E$3,BR48,0)&lt;=5999,"GAMMA","DELTA"))))</f>
        <v>#VALUE!</v>
      </c>
      <c r="N48" s="125">
        <v>1200000</v>
      </c>
      <c r="O48" s="14" t="s">
        <v>84</v>
      </c>
      <c r="P48" s="90">
        <f t="array" ref="P48">IFERROR(IF(OR(O48="USDT",O48="USD",O48="USDC"),N48,N48 * IFERROR(VLOOKUP(R48,[1]BASE!$F$1:$Q$1000,MATCH(O48,[1]BASE!$F$1:$Q$1,0),FALSE),IFERROR(VLOOKUP(R48-1,[1]BASE!$F$1:$Q$1000,MATCH(O48,[1]BASE!$F$1:$Q$1,0),FALSE),VLOOKUP(R48-2,[1]BASE!$F$1:$Q$1000,MATCH(O48,[1]BASE!$F$1:$Q$1,0),FALSE)))),"")</f>
        <v>276.05562520847951</v>
      </c>
      <c r="Q48" s="28">
        <v>45204.625</v>
      </c>
      <c r="R48" s="28">
        <v>45205</v>
      </c>
      <c r="S48" s="63">
        <f>([1]BASE!$E$3-R48)/30</f>
        <v>11.433333333333334</v>
      </c>
      <c r="T48" s="55">
        <f t="array" ref="T48">IF(U48&lt;[1]BASE!$E$3,0,U48-R48)</f>
        <v>0</v>
      </c>
      <c r="U48" s="56">
        <f t="array" ref="U48">IF(WEEKDAY(R48, 2) = 5, R48 + 7, R48 + (5 - WEEKDAY(R48, 2) + IF(WEEKDAY(R48, 2) &gt; 5, 7, 0)))</f>
        <v>45212</v>
      </c>
      <c r="V48" s="27"/>
      <c r="W48" s="14"/>
      <c r="X48" s="28"/>
      <c r="Y48" s="98" t="str">
        <f t="array" ref="Y48">IFERROR(IF(OR(W48="USDT",W48="USD",W48="USDC"),V48,V48 * IFERROR(VLOOKUP(X48,[1]BASE!$F$1:$Q$1000,MATCH(W48,[1]BASE!$F$1:$Q$1,0),FALSE),IFERROR(VLOOKUP(X48-1,[1]BASE!$F$1:$Q$1000,MATCH(W48,[1]BASE!$F$1:$Q$1,0),FALSE),VLOOKUP(X48-2,[1]BASE!$F$1:$Q$1000,MATCH(W48,[1]BASE!$F$1:$Q$1,0),FALSE)))),"")</f>
        <v/>
      </c>
      <c r="Z48" s="30" t="str">
        <f t="array" ref="Z48">IFERROR(IF(X48="","",IF([1]BASE!$E$3-X48&gt;7,0,IF([1]BASE!$E$3-X48&lt;0,"",[1]BASE!$E$3-X48))),"")</f>
        <v/>
      </c>
      <c r="AA48" s="27"/>
      <c r="AB48" s="14"/>
      <c r="AC48" s="28"/>
      <c r="AD48" s="98" t="str">
        <f t="array" ref="AD48">IFERROR(IF(OR(AB48="USDT",AB48="USD",AB48="USDC"),AA48,AA48 * IFERROR(VLOOKUP(AC48,[1]BASE!$F$1:$Q$1000,MATCH(AB48,[1]BASE!$F$1:$Q$1,0),FALSE),IFERROR(VLOOKUP(AC48-1,[1]BASE!$F$1:$Q$1000,MATCH(AB48,[1]BASE!$F$1:$Q$1,0),FALSE),VLOOKUP(AC48-2,[1]BASE!$F$1:$Q$1000,MATCH(AB48,[1]BASE!$F$1:$Q$1,0),FALSE)))),"")</f>
        <v/>
      </c>
      <c r="AE48" s="30" t="str">
        <f t="array" ref="AE48">IFERROR(IF(AC48="","",IF([1]BASE!$E$3-AC48&gt;7,0,IF([1]BASE!$E$3-AC48&lt;0,"",[1]BASE!$E$3-AC48))),"")</f>
        <v/>
      </c>
      <c r="AF48" s="27"/>
      <c r="AG48" s="14"/>
      <c r="AH48" s="28"/>
      <c r="AI48" s="91" t="str">
        <f t="array" ref="AI48">IFERROR(IF(OR(AG48="USDT",AG48="USD",AG48="USDC"),AF48,AF48 * IFERROR(VLOOKUP(AH48,[1]BASE!$F$1:$Q$1000,MATCH(AG48,[1]BASE!$F$1:$Q$1,0),FALSE),IFERROR(VLOOKUP(AH48-1,[1]BASE!$F$1:$Q$1000,MATCH(AG48,[1]BASE!$F$1:$Q$1,0),FALSE),VLOOKUP(AH48-2,[1]BASE!$F$1:$Q$1000,MATCH(AG48,[1]BASE!$F$1:$Q$1,0),FALSE)))),"")</f>
        <v/>
      </c>
      <c r="AJ48" s="30" t="str">
        <f t="array" ref="AJ48">IFERROR(IF(AH48="","",IF([1]BASE!$E$3-AH48&gt;7,0,IF([1]BASE!$E$3-AH48&lt;0,"",[1]BASE!$E$3-AH48))),"")</f>
        <v/>
      </c>
      <c r="AK48" s="27"/>
      <c r="AL48" s="14"/>
      <c r="AM48" s="28"/>
      <c r="AN48" s="98" t="str">
        <f t="array" ref="AN48">IFERROR(IF(OR(AL48="USDT",AL48="USD",AL48="USDC"),AK48,AK48 * IFERROR(VLOOKUP(AM48,[1]BASE!$F$1:$Q$1000,MATCH(AL48,[1]BASE!$F$1:$Q$1,0),FALSE),IFERROR(VLOOKUP(AM48-1,[1]BASE!$F$1:$Q$1000,MATCH(AL48,[1]BASE!$F$1:$Q$1,0),FALSE),VLOOKUP(AM48-2,[1]BASE!$F$1:$Q$1000,MATCH(AL48,[1]BASE!$F$1:$Q$1,0),FALSE)))),"")</f>
        <v/>
      </c>
      <c r="AO48" s="30" t="str">
        <f t="array" ref="AO48">IFERROR(IF(AM48="","",IF([1]BASE!$E$3-AM48&gt;7,0,IF([1]BASE!$E$3-AM48&lt;0,"",[1]BASE!$E$3-AM48))),"")</f>
        <v/>
      </c>
      <c r="AP48" s="27"/>
      <c r="AQ48" s="14"/>
      <c r="AR48" s="28"/>
      <c r="AS48" s="91" t="str">
        <f t="array" ref="AS48">IFERROR(IF(OR(AQ48="USDT",AQ48="USD",AQ48="USDC"),AP48,AP48 * IFERROR(VLOOKUP(AR48,[1]BASE!$F$1:$Q$1000,MATCH(AQ48,[1]BASE!$F$1:$Q$1,0),FALSE),IFERROR(VLOOKUP(AR48-1,[1]BASE!$F$1:$Q$1000,MATCH(AQ48,[1]BASE!$F$1:$Q$1,0),FALSE),VLOOKUP(AR48-2,[1]BASE!$F$1:$Q$1000,MATCH(AQ48,[1]BASE!$F$1:$Q$1,0),FALSE)))),"")</f>
        <v/>
      </c>
      <c r="AT48" s="30" t="str">
        <f t="array" ref="AT48">IFERROR(IF(AR48="","",IF([1]BASE!$E$3-AR48&gt;7,0,IF([1]BASE!$E$3-AR48&lt;0,"",[1]BASE!$E$3-AR48))),"")</f>
        <v/>
      </c>
      <c r="AU48" s="27"/>
      <c r="AV48" s="33"/>
      <c r="AW48" s="34"/>
      <c r="AX48" s="91" t="str">
        <f t="array" ref="AX48">IFERROR(IF(OR(AV48="USDT",AV48="USD",AV48="USDC"),AU48,AU48 * IFERROR(VLOOKUP(AW48,[1]BASE!$F$1:$Q$1000,MATCH(AV48,[1]BASE!$F$1:$Q$1,0),FALSE),IFERROR(VLOOKUP(AW48-1,[1]BASE!$F$1:$Q$1000,MATCH(AV48,[1]BASE!$F$1:$Q$1,0),FALSE),VLOOKUP(AW48-2,[1]BASE!$F$1:$Q$1000,MATCH(AV48,[1]BASE!$F$1:$Q$1,0),FALSE)))),"")</f>
        <v/>
      </c>
      <c r="AY48" s="30" t="str">
        <f t="array" ref="AY48">IFERROR(IF(AW48="","",IF([1]BASE!$E$3-AW48&gt;7,0,IF([1]BASE!$E$3-AW48&lt;0,"",[1]BASE!$E$3-AW48))),"")</f>
        <v/>
      </c>
      <c r="AZ48" s="27"/>
      <c r="BA48" s="33"/>
      <c r="BB48" s="34"/>
      <c r="BC48" s="91" t="str">
        <f t="array" ref="BC48">IFERROR(IF(OR(BA48="USDT",BA48="USD",BA48="USDC"),AZ48,AZ48 * IFERROR(VLOOKUP(BB48,[1]BASE!$F$1:$Q$1000,MATCH(BA48,[1]BASE!$F$1:$Q$1,0),FALSE),IFERROR(VLOOKUP(BB48-1,[1]BASE!$F$1:$Q$1000,MATCH(BA48,[1]BASE!$F$1:$Q$1,0),FALSE),VLOOKUP(BB48-2,[1]BASE!$F$1:$Q$1000,MATCH(BA48,[1]BASE!$F$1:$Q$1,0),FALSE)))),"")</f>
        <v/>
      </c>
      <c r="BD48" s="30" t="str">
        <f t="array" ref="BD48">IFERROR(IF(BB48="","",IF([1]BASE!$E$3-BB48&gt;7,0,IF([1]BASE!$E$3-BB48&lt;0,"",[1]BASE!$E$3-BB48))),"")</f>
        <v/>
      </c>
    </row>
    <row r="49" spans="1:56" x14ac:dyDescent="0.3">
      <c r="A49" s="69" t="s">
        <v>85</v>
      </c>
      <c r="B49" s="38" t="s">
        <v>316</v>
      </c>
      <c r="C49" s="14" t="s">
        <v>213</v>
      </c>
      <c r="D49" s="57"/>
      <c r="E49" s="38" t="s">
        <v>317</v>
      </c>
      <c r="F49" s="58" t="s">
        <v>318</v>
      </c>
      <c r="G49" s="58" t="s">
        <v>319</v>
      </c>
      <c r="H49" s="58" t="s">
        <v>213</v>
      </c>
      <c r="I49" s="58" t="s">
        <v>115</v>
      </c>
      <c r="J49" s="177" t="s">
        <v>320</v>
      </c>
      <c r="K49" s="82">
        <v>2</v>
      </c>
      <c r="L49" s="83">
        <f t="shared" si="0"/>
        <v>2</v>
      </c>
      <c r="M49" s="72" t="e">
        <f t="array" ref="M49">IF(R49&gt;[1]BASE!$E$3, "BAJA", IF(P49+IF(X49&lt;=[1]BASE!$E$3,Y49,0)+IF(AC49&lt;=[1]BASE!$E$3,AD49,0)+IF(AH49&lt;=[1]BASE!$E$3,AI49,0)+IF(AM49&lt;=[1]BASE!$E$3,AN49,0)+IF(AR49&lt;=[1]BASE!$E$3,AS49,0)+IF(AW49&lt;=[1]BASE!$E$3,AX49,0)+IF(BB49&lt;=[1]BASE!$E$3,BC49,0)+IF(BG49&lt;=[1]BASE!$E$3,BH49,0)+IF(BL49&lt;=[1]BASE!$E$3,BM49,0)+IF(BQ49&lt;=[1]BASE!$E$3,BR49,0)&lt;=1999,"ALFA", IF(P49+IF(X49&lt;=[1]BASE!$E$3,Y49,0)+IF(AC49&lt;=[1]BASE!$E$3,AD49,0)+IF(AH49&lt;=[1]BASE!$E$3,AI49,0)+IF(AM49&lt;=[1]BASE!$E$3,AN49,0)+IF(AR49&lt;=[1]BASE!$E$3,AS49,0)+IF(AW49&lt;=[1]BASE!$E$3,AX49,0)+IF(BB49&lt;=[1]BASE!$E$3,BC49,0)+IF(BG49&lt;=[1]BASE!$E$3,BH49,0)+IF(BL49&lt;=[1]BASE!$E$3,BM49,0)+IF(BQ49&lt;=[1]BASE!$E$3,BR49,0)&lt;=3999,"BETA", IF(P49+IF(X49&lt;=[1]BASE!$E$3,Y49,0)+IF(AC49&lt;=[1]BASE!$E$3,AD49,0)+IF(AH49&lt;=[1]BASE!$E$3,AI49,0)+IF(AM49&lt;=[1]BASE!$E$3,AN49,0)+IF(AR49&lt;=[1]BASE!$E$3,AS49,0)+IF(AW49&lt;=[1]BASE!$E$3,AX49,0)+IF(BB49&lt;=[1]BASE!$E$3,BC49,0)+IF(BG49&lt;=[1]BASE!$E$3,BH49,0)+IF(BL49&lt;=[1]BASE!$E$3,BM49,0)+IF(BQ49&lt;=[1]BASE!$E$3,BR49,0)&lt;=5999,"GAMMA","DELTA"))))</f>
        <v>#VALUE!</v>
      </c>
      <c r="N49" s="125">
        <v>200</v>
      </c>
      <c r="O49" s="14" t="s">
        <v>66</v>
      </c>
      <c r="P49" s="73">
        <f t="array" ref="P49">IFERROR(IF(OR(O49="USDT",O49="USD",O49="USDC"),N49,N49 * IFERROR(VLOOKUP(R49,[1]BASE!$F$1:$Q$1000,MATCH(O49,[1]BASE!$F$1:$Q$1,0),FALSE),IFERROR(VLOOKUP(R49-1,[1]BASE!$F$1:$Q$1000,MATCH(O49,[1]BASE!$F$1:$Q$1,0),FALSE),VLOOKUP(R49-2,[1]BASE!$F$1:$Q$1000,MATCH(O49,[1]BASE!$F$1:$Q$1,0),FALSE)))),"")</f>
        <v>200</v>
      </c>
      <c r="Q49" s="28">
        <v>45207.625</v>
      </c>
      <c r="R49" s="28">
        <v>45208</v>
      </c>
      <c r="S49" s="54">
        <f>([1]BASE!$E$3-R49)/30</f>
        <v>11.333333333333334</v>
      </c>
      <c r="T49" s="64">
        <f t="array" ref="T49">IF(U49&lt;[1]BASE!$E$3,0,U49-R49)</f>
        <v>0</v>
      </c>
      <c r="U49" s="56">
        <f t="array" ref="U49">IF(WEEKDAY(R49, 2) = 5, R49 + 7, R49 + (5 - WEEKDAY(R49, 2) + IF(WEEKDAY(R49, 2) &gt; 5, 7, 0)))</f>
        <v>45212</v>
      </c>
      <c r="V49" s="27"/>
      <c r="W49" s="14"/>
      <c r="X49" s="28"/>
      <c r="Y49" s="74" t="str">
        <f t="array" ref="Y49">IFERROR(IF(OR(W49="USDT",W49="USD",W49="USDC"),V49,V49 * IFERROR(VLOOKUP(X49,[1]BASE!$F$1:$Q$1000,MATCH(W49,[1]BASE!$F$1:$Q$1,0),FALSE),IFERROR(VLOOKUP(X49-1,[1]BASE!$F$1:$Q$1000,MATCH(W49,[1]BASE!$F$1:$Q$1,0),FALSE),VLOOKUP(X49-2,[1]BASE!$F$1:$Q$1000,MATCH(W49,[1]BASE!$F$1:$Q$1,0),FALSE)))),"")</f>
        <v/>
      </c>
      <c r="Z49" s="49" t="str">
        <f t="array" ref="Z49">IFERROR(IF(X49="","",IF([1]BASE!$E$3-X49&gt;7,0,IF([1]BASE!$E$3-X49&lt;0,"",[1]BASE!$E$3-X49))),"")</f>
        <v/>
      </c>
      <c r="AA49" s="27"/>
      <c r="AB49" s="14"/>
      <c r="AC49" s="28"/>
      <c r="AD49" s="74" t="str">
        <f t="array" ref="AD49">IFERROR(IF(OR(AB49="USDT",AB49="USD",AB49="USDC"),AA49,AA49 * IFERROR(VLOOKUP(AC49,[1]BASE!$F$1:$Q$1000,MATCH(AB49,[1]BASE!$F$1:$Q$1,0),FALSE),IFERROR(VLOOKUP(AC49-1,[1]BASE!$F$1:$Q$1000,MATCH(AB49,[1]BASE!$F$1:$Q$1,0),FALSE),VLOOKUP(AC49-2,[1]BASE!$F$1:$Q$1000,MATCH(AB49,[1]BASE!$F$1:$Q$1,0),FALSE)))),"")</f>
        <v/>
      </c>
      <c r="AE49" s="49" t="str">
        <f t="array" ref="AE49">IFERROR(IF(AC49="","",IF([1]BASE!$E$3-AC49&gt;7,0,IF([1]BASE!$E$3-AC49&lt;0,"",[1]BASE!$E$3-AC49))),"")</f>
        <v/>
      </c>
      <c r="AF49" s="27"/>
      <c r="AG49" s="14"/>
      <c r="AH49" s="28"/>
      <c r="AI49" s="74" t="str">
        <f t="array" ref="AI49">IFERROR(IF(OR(AG49="USDT",AG49="USD",AG49="USDC"),AF49,AF49 * IFERROR(VLOOKUP(AH49,[1]BASE!$F$1:$Q$1000,MATCH(AG49,[1]BASE!$F$1:$Q$1,0),FALSE),IFERROR(VLOOKUP(AH49-1,[1]BASE!$F$1:$Q$1000,MATCH(AG49,[1]BASE!$F$1:$Q$1,0),FALSE),VLOOKUP(AH49-2,[1]BASE!$F$1:$Q$1000,MATCH(AG49,[1]BASE!$F$1:$Q$1,0),FALSE)))),"")</f>
        <v/>
      </c>
      <c r="AJ49" s="49" t="str">
        <f t="array" ref="AJ49">IFERROR(IF(AH49="","",IF([1]BASE!$E$3-AH49&gt;7,0,IF([1]BASE!$E$3-AH49&lt;0,"",[1]BASE!$E$3-AH49))),"")</f>
        <v/>
      </c>
      <c r="AK49" s="27"/>
      <c r="AL49" s="14"/>
      <c r="AM49" s="28"/>
      <c r="AN49" s="75" t="str">
        <f t="array" ref="AN49">IFERROR(IF(OR(AL49="USDT",AL49="USD",AL49="USDC"),AK49,AK49 * IFERROR(VLOOKUP(AM49,[1]BASE!$F$1:$Q$1000,MATCH(AL49,[1]BASE!$F$1:$Q$1,0),FALSE),IFERROR(VLOOKUP(AM49-1,[1]BASE!$F$1:$Q$1000,MATCH(AL49,[1]BASE!$F$1:$Q$1,0),FALSE),VLOOKUP(AM49-2,[1]BASE!$F$1:$Q$1000,MATCH(AL49,[1]BASE!$F$1:$Q$1,0),FALSE)))),"")</f>
        <v/>
      </c>
      <c r="AO49" s="49" t="str">
        <f t="array" ref="AO49">IFERROR(IF(AM49="","",IF([1]BASE!$E$3-AM49&gt;7,0,IF([1]BASE!$E$3-AM49&lt;0,"",[1]BASE!$E$3-AM49))),"")</f>
        <v/>
      </c>
      <c r="AP49" s="27"/>
      <c r="AQ49" s="14"/>
      <c r="AR49" s="28"/>
      <c r="AS49" s="75" t="str">
        <f t="array" ref="AS49">IFERROR(IF(OR(AQ49="USDT",AQ49="USD",AQ49="USDC"),AP49,AP49 * IFERROR(VLOOKUP(AR49,[1]BASE!$F$1:$Q$1000,MATCH(AQ49,[1]BASE!$F$1:$Q$1,0),FALSE),IFERROR(VLOOKUP(AR49-1,[1]BASE!$F$1:$Q$1000,MATCH(AQ49,[1]BASE!$F$1:$Q$1,0),FALSE),VLOOKUP(AR49-2,[1]BASE!$F$1:$Q$1000,MATCH(AQ49,[1]BASE!$F$1:$Q$1,0),FALSE)))),"")</f>
        <v/>
      </c>
      <c r="AT49" s="49" t="str">
        <f t="array" ref="AT49">IFERROR(IF(AR49="","",IF([1]BASE!$E$3-AR49&gt;7,0,IF([1]BASE!$E$3-AR49&lt;0,"",[1]BASE!$E$3-AR49))),"")</f>
        <v/>
      </c>
      <c r="AU49" s="27"/>
      <c r="AV49" s="33"/>
      <c r="AW49" s="34"/>
      <c r="AX49" s="75" t="str">
        <f t="array" ref="AX49">IFERROR(IF(OR(AV49="USDT",AV49="USD",AV49="USDC"),AU49,AU49 * IFERROR(VLOOKUP(AW49,[1]BASE!$F$1:$Q$1000,MATCH(AV49,[1]BASE!$F$1:$Q$1,0),FALSE),IFERROR(VLOOKUP(AW49-1,[1]BASE!$F$1:$Q$1000,MATCH(AV49,[1]BASE!$F$1:$Q$1,0),FALSE),VLOOKUP(AW49-2,[1]BASE!$F$1:$Q$1000,MATCH(AV49,[1]BASE!$F$1:$Q$1,0),FALSE)))),"")</f>
        <v/>
      </c>
      <c r="AY49" s="49" t="str">
        <f t="array" ref="AY49">IFERROR(IF(AW49="","",IF([1]BASE!$E$3-AW49&gt;7,0,IF([1]BASE!$E$3-AW49&lt;0,"",[1]BASE!$E$3-AW49))),"")</f>
        <v/>
      </c>
      <c r="AZ49" s="27"/>
      <c r="BA49" s="33"/>
      <c r="BB49" s="34"/>
      <c r="BC49" s="75" t="str">
        <f t="array" ref="BC49">IFERROR(IF(OR(BA49="USDT",BA49="USD",BA49="USDC"),AZ49,AZ49 * IFERROR(VLOOKUP(BB49,[1]BASE!$F$1:$Q$1000,MATCH(BA49,[1]BASE!$F$1:$Q$1,0),FALSE),IFERROR(VLOOKUP(BB49-1,[1]BASE!$F$1:$Q$1000,MATCH(BA49,[1]BASE!$F$1:$Q$1,0),FALSE),VLOOKUP(BB49-2,[1]BASE!$F$1:$Q$1000,MATCH(BA49,[1]BASE!$F$1:$Q$1,0),FALSE)))),"")</f>
        <v/>
      </c>
      <c r="BD49" s="49" t="str">
        <f t="array" ref="BD49">IFERROR(IF(BB49="","",IF([1]BASE!$E$3-BB49&gt;7,0,IF([1]BASE!$E$3-BB49&lt;0,"",[1]BASE!$E$3-BB49))),"")</f>
        <v/>
      </c>
    </row>
    <row r="50" spans="1:56" x14ac:dyDescent="0.3">
      <c r="A50" s="51" t="s">
        <v>85</v>
      </c>
      <c r="B50" s="38" t="s">
        <v>321</v>
      </c>
      <c r="C50" s="38" t="s">
        <v>75</v>
      </c>
      <c r="D50" s="57">
        <v>646508752</v>
      </c>
      <c r="E50" s="38" t="s">
        <v>322</v>
      </c>
      <c r="F50" s="58" t="s">
        <v>323</v>
      </c>
      <c r="G50" s="58" t="s">
        <v>324</v>
      </c>
      <c r="H50" s="58" t="s">
        <v>324</v>
      </c>
      <c r="I50" s="58" t="s">
        <v>146</v>
      </c>
      <c r="J50" s="178" t="s">
        <v>325</v>
      </c>
      <c r="K50" s="137">
        <v>4</v>
      </c>
      <c r="L50" s="138">
        <f t="shared" si="0"/>
        <v>4</v>
      </c>
      <c r="M50" s="72" t="e">
        <f t="array" ref="M50">IF(R50&gt;[1]BASE!$E$3, "BAJA", IF(P50+IF(X50&lt;=[1]BASE!$E$3,Y50,0)+IF(AC50&lt;=[1]BASE!$E$3,AD50,0)+IF(AH50&lt;=[1]BASE!$E$3,AI50,0)+IF(AM50&lt;=[1]BASE!$E$3,AN50,0)+IF(AR50&lt;=[1]BASE!$E$3,AS50,0)+IF(AW50&lt;=[1]BASE!$E$3,AX50,0)+IF(BB50&lt;=[1]BASE!$E$3,BC50,0)+IF(BG50&lt;=[1]BASE!$E$3,BH50,0)+IF(BL50&lt;=[1]BASE!$E$3,BM50,0)+IF(BQ50&lt;=[1]BASE!$E$3,BR50,0)&lt;=1999,"ALFA", IF(P50+IF(X50&lt;=[1]BASE!$E$3,Y50,0)+IF(AC50&lt;=[1]BASE!$E$3,AD50,0)+IF(AH50&lt;=[1]BASE!$E$3,AI50,0)+IF(AM50&lt;=[1]BASE!$E$3,AN50,0)+IF(AR50&lt;=[1]BASE!$E$3,AS50,0)+IF(AW50&lt;=[1]BASE!$E$3,AX50,0)+IF(BB50&lt;=[1]BASE!$E$3,BC50,0)+IF(BG50&lt;=[1]BASE!$E$3,BH50,0)+IF(BL50&lt;=[1]BASE!$E$3,BM50,0)+IF(BQ50&lt;=[1]BASE!$E$3,BR50,0)&lt;=3999,"BETA", IF(P50+IF(X50&lt;=[1]BASE!$E$3,Y50,0)+IF(AC50&lt;=[1]BASE!$E$3,AD50,0)+IF(AH50&lt;=[1]BASE!$E$3,AI50,0)+IF(AM50&lt;=[1]BASE!$E$3,AN50,0)+IF(AR50&lt;=[1]BASE!$E$3,AS50,0)+IF(AW50&lt;=[1]BASE!$E$3,AX50,0)+IF(BB50&lt;=[1]BASE!$E$3,BC50,0)+IF(BG50&lt;=[1]BASE!$E$3,BH50,0)+IF(BL50&lt;=[1]BASE!$E$3,BM50,0)+IF(BQ50&lt;=[1]BASE!$E$3,BR50,0)&lt;=5999,"GAMMA","DELTA"))))</f>
        <v>#VALUE!</v>
      </c>
      <c r="N50" s="125">
        <v>100</v>
      </c>
      <c r="O50" s="14" t="s">
        <v>60</v>
      </c>
      <c r="P50" s="22">
        <f t="array" ref="P50">IFERROR(IF(OR(O50="USDT",O50="USD",O50="USDC"),N50,N50 * IFERROR(VLOOKUP(R50,[1]BASE!$F$1:$Q$1000,MATCH(O50,[1]BASE!$F$1:$Q$1,0),FALSE),IFERROR(VLOOKUP(R50-1,[1]BASE!$F$1:$Q$1000,MATCH(O50,[1]BASE!$F$1:$Q$1,0),FALSE),VLOOKUP(R50-2,[1]BASE!$F$1:$Q$1000,MATCH(O50,[1]BASE!$F$1:$Q$1,0),FALSE)))),"")</f>
        <v>105.5</v>
      </c>
      <c r="Q50" s="28">
        <v>45206.625</v>
      </c>
      <c r="R50" s="28">
        <v>45207</v>
      </c>
      <c r="S50" s="63">
        <f>([1]BASE!$E$3-R50)/30</f>
        <v>11.366666666666667</v>
      </c>
      <c r="T50" s="55">
        <f t="array" ref="T50">IF(U50&lt;[1]BASE!$E$3,0,U50-R50)</f>
        <v>0</v>
      </c>
      <c r="U50" s="56">
        <f t="array" ref="U50">IF(WEEKDAY(R50, 2) = 5, R50 + 7, R50 + (5 - WEEKDAY(R50, 2) + IF(WEEKDAY(R50, 2) &gt; 5, 7, 0)))</f>
        <v>45212</v>
      </c>
      <c r="V50" s="135">
        <v>321</v>
      </c>
      <c r="W50" s="14" t="s">
        <v>66</v>
      </c>
      <c r="X50" s="47">
        <v>45234</v>
      </c>
      <c r="Y50" s="79">
        <f t="array" ref="Y50">IFERROR(IF(OR(W50="USDT",W50="USD",W50="USDC"),V50,V50 * IFERROR(VLOOKUP(X50,[1]BASE!$F$1:$Q$1000,MATCH(W50,[1]BASE!$F$1:$Q$1,0),FALSE),IFERROR(VLOOKUP(X50-1,[1]BASE!$F$1:$Q$1000,MATCH(W50,[1]BASE!$F$1:$Q$1,0),FALSE),VLOOKUP(X50-2,[1]BASE!$F$1:$Q$1000,MATCH(W50,[1]BASE!$F$1:$Q$1,0),FALSE)))),"")</f>
        <v>321</v>
      </c>
      <c r="Z50" s="30">
        <f t="array" ref="Z50">IFERROR(IF(X50="","",IF([1]BASE!$E$3-X50&gt;7,0,IF([1]BASE!$E$3-X50&lt;0,"",[1]BASE!$E$3-X50))),"")</f>
        <v>0</v>
      </c>
      <c r="AA50" s="80">
        <v>-90</v>
      </c>
      <c r="AB50" s="14" t="s">
        <v>66</v>
      </c>
      <c r="AC50" s="47">
        <v>45302</v>
      </c>
      <c r="AD50" s="79">
        <f t="array" ref="AD50">IFERROR(IF(OR(AB50="USDT",AB50="USD",AB50="USDC"),AA50,AA50 * IFERROR(VLOOKUP(AC50,[1]BASE!$F$1:$Q$1000,MATCH(AB50,[1]BASE!$F$1:$Q$1,0),FALSE),IFERROR(VLOOKUP(AC50-1,[1]BASE!$F$1:$Q$1000,MATCH(AB50,[1]BASE!$F$1:$Q$1,0),FALSE),VLOOKUP(AC50-2,[1]BASE!$F$1:$Q$1000,MATCH(AB50,[1]BASE!$F$1:$Q$1,0),FALSE)))),"")</f>
        <v>-90</v>
      </c>
      <c r="AE50" s="30">
        <f t="array" ref="AE50">IFERROR(IF(AC50="","",IF([1]BASE!$E$3-AC50&gt;7,0,IF([1]BASE!$E$3-AC50&lt;0,"",[1]BASE!$E$3-AC50))),"")</f>
        <v>0</v>
      </c>
      <c r="AF50" s="46">
        <v>484</v>
      </c>
      <c r="AG50" s="14" t="s">
        <v>66</v>
      </c>
      <c r="AH50" s="47">
        <v>45331</v>
      </c>
      <c r="AI50" s="79">
        <f t="array" ref="AI50">IFERROR(IF(OR(AG50="USDT",AG50="USD",AG50="USDC"),AF50,AF50 * IFERROR(VLOOKUP(AH50,[1]BASE!$F$1:$Q$1000,MATCH(AG50,[1]BASE!$F$1:$Q$1,0),FALSE),IFERROR(VLOOKUP(AH50-1,[1]BASE!$F$1:$Q$1000,MATCH(AG50,[1]BASE!$F$1:$Q$1,0),FALSE),VLOOKUP(AH50-2,[1]BASE!$F$1:$Q$1000,MATCH(AG50,[1]BASE!$F$1:$Q$1,0),FALSE)))),"")</f>
        <v>484</v>
      </c>
      <c r="AJ50" s="30">
        <f t="array" ref="AJ50">IFERROR(IF(AH50="","",IF([1]BASE!$E$3-AH50&gt;7,0,IF([1]BASE!$E$3-AH50&lt;0,"",[1]BASE!$E$3-AH50))),"")</f>
        <v>0</v>
      </c>
      <c r="AK50" s="27"/>
      <c r="AL50" s="14"/>
      <c r="AM50" s="28"/>
      <c r="AN50" s="178"/>
      <c r="AO50" s="67"/>
      <c r="AP50" s="27"/>
      <c r="AQ50" s="31"/>
      <c r="AR50" s="28"/>
      <c r="AS50" s="29" t="str">
        <f t="array" ref="AS50">IFERROR(IF(OR(AQ50="USDT",AQ50="USD",AQ50="USDC"),AP50,AP50 * IFERROR(VLOOKUP(AR50,[1]BASE!$F$1:$Q$1000,MATCH(AQ50,[1]BASE!$F$1:$Q$1,0),FALSE),IFERROR(VLOOKUP(AR50-1,[1]BASE!$F$1:$Q$1000,MATCH(AQ50,[1]BASE!$F$1:$Q$1,0),FALSE),VLOOKUP(AR50-2,[1]BASE!$F$1:$Q$1000,MATCH(AQ50,[1]BASE!$F$1:$Q$1,0),FALSE)))),"")</f>
        <v/>
      </c>
      <c r="AT50" s="30" t="str">
        <f t="array" ref="AT50">IFERROR(IF(AR50="","",IF([1]BASE!$E$3-AR50&gt;7,0,IF([1]BASE!$E$3-AR50&lt;0,"",[1]BASE!$E$3-AR50))),"")</f>
        <v/>
      </c>
      <c r="AU50" s="27"/>
      <c r="AV50" s="33"/>
      <c r="AW50" s="34"/>
      <c r="AX50" s="29" t="str">
        <f t="array" ref="AX50">IFERROR(IF(OR(AV50="USDT",AV50="USD",AV50="USDC"),AU50,AU50 * IFERROR(VLOOKUP(AW50,[1]BASE!$F$1:$Q$1000,MATCH(AV50,[1]BASE!$F$1:$Q$1,0),FALSE),IFERROR(VLOOKUP(AW50-1,[1]BASE!$F$1:$Q$1000,MATCH(AV50,[1]BASE!$F$1:$Q$1,0),FALSE),VLOOKUP(AW50-2,[1]BASE!$F$1:$Q$1000,MATCH(AV50,[1]BASE!$F$1:$Q$1,0),FALSE)))),"")</f>
        <v/>
      </c>
      <c r="AY50" s="30" t="str">
        <f t="array" ref="AY50">IFERROR(IF(AW50="","",IF([1]BASE!$E$3-AW50&gt;7,0,IF([1]BASE!$E$3-AW50&lt;0,"",[1]BASE!$E$3-AW50))),"")</f>
        <v/>
      </c>
      <c r="AZ50" s="27"/>
      <c r="BA50" s="33"/>
      <c r="BB50" s="34"/>
      <c r="BC50" s="29" t="str">
        <f t="array" ref="BC50">IFERROR(IF(OR(BA50="USDT",BA50="USD",BA50="USDC"),AZ50,AZ50 * IFERROR(VLOOKUP(BB50,[1]BASE!$F$1:$Q$1000,MATCH(BA50,[1]BASE!$F$1:$Q$1,0),FALSE),IFERROR(VLOOKUP(BB50-1,[1]BASE!$F$1:$Q$1000,MATCH(BA50,[1]BASE!$F$1:$Q$1,0),FALSE),VLOOKUP(BB50-2,[1]BASE!$F$1:$Q$1000,MATCH(BA50,[1]BASE!$F$1:$Q$1,0),FALSE)))),"")</f>
        <v/>
      </c>
      <c r="BD50" s="30" t="str">
        <f t="array" ref="BD50">IFERROR(IF(BB50="","",IF([1]BASE!$E$3-BB50&gt;7,0,IF([1]BASE!$E$3-BB50&lt;0,"",[1]BASE!$E$3-BB50))),"")</f>
        <v/>
      </c>
    </row>
    <row r="51" spans="1:56" x14ac:dyDescent="0.3">
      <c r="A51" s="51" t="s">
        <v>92</v>
      </c>
      <c r="B51" s="119" t="s">
        <v>326</v>
      </c>
      <c r="C51" s="38" t="s">
        <v>75</v>
      </c>
      <c r="D51" s="57" t="s">
        <v>327</v>
      </c>
      <c r="E51" s="38" t="s">
        <v>328</v>
      </c>
      <c r="F51" s="58" t="s">
        <v>329</v>
      </c>
      <c r="G51" s="58" t="s">
        <v>330</v>
      </c>
      <c r="H51" s="58" t="s">
        <v>330</v>
      </c>
      <c r="I51" s="58" t="s">
        <v>141</v>
      </c>
      <c r="J51" s="177" t="s">
        <v>331</v>
      </c>
      <c r="K51" s="186">
        <v>4</v>
      </c>
      <c r="L51" s="187">
        <f t="shared" si="0"/>
        <v>4</v>
      </c>
      <c r="M51" s="43" t="e">
        <f t="array" ref="M51">IF(R51&gt;[1]BASE!$E$3, "BAJA", IF(P51+IF(X51&lt;=[1]BASE!$E$3,Y51,0)+IF(AC51&lt;=[1]BASE!$E$3,AD51,0)+IF(AH51&lt;=[1]BASE!$E$3,AI51,0)+IF(AM51&lt;=[1]BASE!$E$3,AN51,0)+IF(AR51&lt;=[1]BASE!$E$3,AS51,0)+IF(AW51&lt;=[1]BASE!$E$3,AX51,0)+IF(BB51&lt;=[1]BASE!$E$3,BC51,0)+IF(BG51&lt;=[1]BASE!$E$3,BH51,0)+IF(BL51&lt;=[1]BASE!$E$3,BM51,0)+IF(BQ51&lt;=[1]BASE!$E$3,BR51,0)&lt;=1999,"ALFA", IF(P51+IF(X51&lt;=[1]BASE!$E$3,Y51,0)+IF(AC51&lt;=[1]BASE!$E$3,AD51,0)+IF(AH51&lt;=[1]BASE!$E$3,AI51,0)+IF(AM51&lt;=[1]BASE!$E$3,AN51,0)+IF(AR51&lt;=[1]BASE!$E$3,AS51,0)+IF(AW51&lt;=[1]BASE!$E$3,AX51,0)+IF(BB51&lt;=[1]BASE!$E$3,BC51,0)+IF(BG51&lt;=[1]BASE!$E$3,BH51,0)+IF(BL51&lt;=[1]BASE!$E$3,BM51,0)+IF(BQ51&lt;=[1]BASE!$E$3,BR51,0)&lt;=3999,"BETA", IF(P51+IF(X51&lt;=[1]BASE!$E$3,Y51,0)+IF(AC51&lt;=[1]BASE!$E$3,AD51,0)+IF(AH51&lt;=[1]BASE!$E$3,AI51,0)+IF(AM51&lt;=[1]BASE!$E$3,AN51,0)+IF(AR51&lt;=[1]BASE!$E$3,AS51,0)+IF(AW51&lt;=[1]BASE!$E$3,AX51,0)+IF(BB51&lt;=[1]BASE!$E$3,BC51,0)+IF(BG51&lt;=[1]BASE!$E$3,BH51,0)+IF(BL51&lt;=[1]BASE!$E$3,BM51,0)+IF(BQ51&lt;=[1]BASE!$E$3,BR51,0)&lt;=5999,"GAMMA","DELTA"))))</f>
        <v>#VALUE!</v>
      </c>
      <c r="N51" s="125">
        <v>1000</v>
      </c>
      <c r="O51" s="14" t="s">
        <v>66</v>
      </c>
      <c r="P51" s="62">
        <f t="array" ref="P51">IFERROR(IF(OR(O51="USDT",O51="USD",O51="USDC"),N51,N51 * IFERROR(VLOOKUP(R51,[1]BASE!$F$1:$Q$1000,MATCH(O51,[1]BASE!$F$1:$Q$1,0),FALSE),IFERROR(VLOOKUP(R51-1,[1]BASE!$F$1:$Q$1000,MATCH(O51,[1]BASE!$F$1:$Q$1,0),FALSE),VLOOKUP(R51-2,[1]BASE!$F$1:$Q$1000,MATCH(O51,[1]BASE!$F$1:$Q$1,0),FALSE)))),"")</f>
        <v>1000</v>
      </c>
      <c r="Q51" s="28">
        <v>45207</v>
      </c>
      <c r="R51" s="28">
        <v>45207</v>
      </c>
      <c r="S51" s="54">
        <f>([1]BASE!$E$3-R51)/30</f>
        <v>11.366666666666667</v>
      </c>
      <c r="T51" s="64">
        <f t="array" ref="T51">IF(U51&lt;[1]BASE!$E$3,0,U51-R51)</f>
        <v>0</v>
      </c>
      <c r="U51" s="56">
        <f t="array" ref="U51">IF(WEEKDAY(R51, 2) = 5, R51 + 7, R51 + (5 - WEEKDAY(R51, 2) + IF(WEEKDAY(R51, 2) &gt; 5, 7, 0)))</f>
        <v>45212</v>
      </c>
      <c r="V51" s="46">
        <v>97</v>
      </c>
      <c r="W51" s="14" t="s">
        <v>66</v>
      </c>
      <c r="X51" s="47">
        <v>45259</v>
      </c>
      <c r="Y51" s="48">
        <f t="array" ref="Y51">IFERROR(IF(OR(W51="USDT",W51="USD",W51="USDC"),V51,V51 * IFERROR(VLOOKUP(X51,[1]BASE!$F$1:$Q$1000,MATCH(W51,[1]BASE!$F$1:$Q$1,0),FALSE),IFERROR(VLOOKUP(X51-1,[1]BASE!$F$1:$Q$1000,MATCH(W51,[1]BASE!$F$1:$Q$1,0),FALSE),VLOOKUP(X51-2,[1]BASE!$F$1:$Q$1000,MATCH(W51,[1]BASE!$F$1:$Q$1,0),FALSE)))),"")</f>
        <v>97</v>
      </c>
      <c r="Z51" s="49">
        <f t="array" ref="Z51">IFERROR(IF(X51="","",IF([1]BASE!$E$3-X51&gt;7,0,IF([1]BASE!$E$3-X51&lt;0,"",[1]BASE!$E$3-X51))),"")</f>
        <v>0</v>
      </c>
      <c r="AA51" s="46">
        <v>1110</v>
      </c>
      <c r="AB51" s="31" t="s">
        <v>66</v>
      </c>
      <c r="AC51" s="47">
        <v>45293</v>
      </c>
      <c r="AD51" s="84">
        <f t="array" ref="AD51">IFERROR(IF(OR(AB51="USDT",AB51="USD",AB51="USDC"),AA51,AA51 * IFERROR(VLOOKUP(AC51,[1]BASE!$F$1:$Q$1000,MATCH(AB51,[1]BASE!$F$1:$Q$1,0),FALSE),IFERROR(VLOOKUP(AC51-1,[1]BASE!$F$1:$Q$1000,MATCH(AB51,[1]BASE!$F$1:$Q$1,0),FALSE),VLOOKUP(AC51-2,[1]BASE!$F$1:$Q$1000,MATCH(AB51,[1]BASE!$F$1:$Q$1,0),FALSE)))),"")</f>
        <v>1110</v>
      </c>
      <c r="AE51" s="49">
        <f t="array" ref="AE51">IFERROR(IF(AC51="","",IF([1]BASE!$E$3-AC51&gt;7,0,IF([1]BASE!$E$3-AC51&lt;0,"",[1]BASE!$E$3-AC51))),"")</f>
        <v>0</v>
      </c>
      <c r="AF51" s="46">
        <v>2099</v>
      </c>
      <c r="AG51" s="14" t="s">
        <v>66</v>
      </c>
      <c r="AH51" s="47">
        <v>45357</v>
      </c>
      <c r="AI51" s="84">
        <f t="array" ref="AI51">IFERROR(IF(OR(AG51="USDT",AG51="USD",AG51="USDC"),AF51,AF51 * IFERROR(VLOOKUP(AH51,[1]BASE!$F$1:$Q$1000,MATCH(AG51,[1]BASE!$F$1:$Q$1,0),FALSE),IFERROR(VLOOKUP(AH51-1,[1]BASE!$F$1:$Q$1000,MATCH(AG51,[1]BASE!$F$1:$Q$1,0),FALSE),VLOOKUP(AH51-2,[1]BASE!$F$1:$Q$1000,MATCH(AG51,[1]BASE!$F$1:$Q$1,0),FALSE)))),"")</f>
        <v>2099</v>
      </c>
      <c r="AJ51" s="49">
        <f t="array" ref="AJ51">IFERROR(IF(AH51="","",IF([1]BASE!$E$3-AH51&gt;7,0,IF([1]BASE!$E$3-AH51&lt;0,"",[1]BASE!$E$3-AH51))),"")</f>
        <v>0</v>
      </c>
      <c r="AK51" s="27"/>
      <c r="AL51" s="92"/>
      <c r="AM51" s="28"/>
      <c r="AN51" s="50" t="str">
        <f t="array" ref="AN51">IFERROR(IF(OR(AL51="USDT",AL51="USD",AL51="USDC"),AK51,AK51 * IFERROR(VLOOKUP(AM51,[1]BASE!$F$1:$Q$1000,MATCH(AL51,[1]BASE!$F$1:$Q$1,0),FALSE),IFERROR(VLOOKUP(AM51-1,[1]BASE!$F$1:$Q$1000,MATCH(AL51,[1]BASE!$F$1:$Q$1,0),FALSE),VLOOKUP(AM51-2,[1]BASE!$F$1:$Q$1000,MATCH(AL51,[1]BASE!$F$1:$Q$1,0),FALSE)))),"")</f>
        <v/>
      </c>
      <c r="AO51" s="49" t="str">
        <f t="array" ref="AO51">IFERROR(IF(AM51="","",IF([1]BASE!$E$3-AM51&gt;7,0,IF([1]BASE!$E$3-AM51&lt;0,"",[1]BASE!$E$3-AM51))),"")</f>
        <v/>
      </c>
      <c r="AP51" s="27"/>
      <c r="AQ51" s="31"/>
      <c r="AR51" s="28"/>
      <c r="AS51" s="50" t="str">
        <f t="array" ref="AS51">IFERROR(IF(OR(AQ51="USDT",AQ51="USD",AQ51="USDC"),AP51,AP51 * IFERROR(VLOOKUP(AR51,[1]BASE!$F$1:$Q$1000,MATCH(AQ51,[1]BASE!$F$1:$Q$1,0),FALSE),IFERROR(VLOOKUP(AR51-1,[1]BASE!$F$1:$Q$1000,MATCH(AQ51,[1]BASE!$F$1:$Q$1,0),FALSE),VLOOKUP(AR51-2,[1]BASE!$F$1:$Q$1000,MATCH(AQ51,[1]BASE!$F$1:$Q$1,0),FALSE)))),"")</f>
        <v/>
      </c>
      <c r="AT51" s="49" t="str">
        <f t="array" ref="AT51">IFERROR(IF(AR51="","",IF([1]BASE!$E$3-AR51&gt;7,0,IF([1]BASE!$E$3-AR51&lt;0,"",[1]BASE!$E$3-AR51))),"")</f>
        <v/>
      </c>
      <c r="AU51" s="27"/>
      <c r="AV51" s="33"/>
      <c r="AW51" s="34"/>
      <c r="AX51" s="50" t="str">
        <f t="array" ref="AX51">IFERROR(IF(OR(AV51="USDT",AV51="USD",AV51="USDC"),AU51,AU51 * IFERROR(VLOOKUP(AW51,[1]BASE!$F$1:$Q$1000,MATCH(AV51,[1]BASE!$F$1:$Q$1,0),FALSE),IFERROR(VLOOKUP(AW51-1,[1]BASE!$F$1:$Q$1000,MATCH(AV51,[1]BASE!$F$1:$Q$1,0),FALSE),VLOOKUP(AW51-2,[1]BASE!$F$1:$Q$1000,MATCH(AV51,[1]BASE!$F$1:$Q$1,0),FALSE)))),"")</f>
        <v/>
      </c>
      <c r="AY51" s="49" t="str">
        <f t="array" ref="AY51">IFERROR(IF(AW51="","",IF([1]BASE!$E$3-AW51&gt;7,0,IF([1]BASE!$E$3-AW51&lt;0,"",[1]BASE!$E$3-AW51))),"")</f>
        <v/>
      </c>
      <c r="AZ51" s="27"/>
      <c r="BA51" s="33"/>
      <c r="BB51" s="34"/>
      <c r="BC51" s="50" t="str">
        <f t="array" ref="BC51">IFERROR(IF(OR(BA51="USDT",BA51="USD",BA51="USDC"),AZ51,AZ51 * IFERROR(VLOOKUP(BB51,[1]BASE!$F$1:$Q$1000,MATCH(BA51,[1]BASE!$F$1:$Q$1,0),FALSE),IFERROR(VLOOKUP(BB51-1,[1]BASE!$F$1:$Q$1000,MATCH(BA51,[1]BASE!$F$1:$Q$1,0),FALSE),VLOOKUP(BB51-2,[1]BASE!$F$1:$Q$1000,MATCH(BA51,[1]BASE!$F$1:$Q$1,0),FALSE)))),"")</f>
        <v/>
      </c>
      <c r="BD51" s="49" t="str">
        <f t="array" ref="BD51">IFERROR(IF(BB51="","",IF([1]BASE!$E$3-BB51&gt;7,0,IF([1]BASE!$E$3-BB51&lt;0,"",[1]BASE!$E$3-BB51))),"")</f>
        <v/>
      </c>
    </row>
    <row r="52" spans="1:56" x14ac:dyDescent="0.3">
      <c r="A52" s="69" t="s">
        <v>92</v>
      </c>
      <c r="B52" s="93" t="s">
        <v>332</v>
      </c>
      <c r="C52" s="93" t="s">
        <v>75</v>
      </c>
      <c r="D52" s="148" t="s">
        <v>333</v>
      </c>
      <c r="E52" s="93" t="s">
        <v>334</v>
      </c>
      <c r="F52" s="97" t="s">
        <v>335</v>
      </c>
      <c r="G52" s="97" t="s">
        <v>336</v>
      </c>
      <c r="H52" s="97" t="s">
        <v>336</v>
      </c>
      <c r="I52" s="97" t="s">
        <v>281</v>
      </c>
      <c r="J52" s="211" t="s">
        <v>337</v>
      </c>
      <c r="K52" s="213">
        <v>6</v>
      </c>
      <c r="L52" s="129">
        <f t="shared" si="0"/>
        <v>6</v>
      </c>
      <c r="M52" s="104" t="e">
        <f t="array" ref="M52">IF(R52&gt;[1]BASE!$E$3, "BAJA", IF(P52+IF(X52&lt;=[1]BASE!$E$3,Y52,0)+IF(AC52&lt;=[1]BASE!$E$3,AD52,0)+IF(AH52&lt;=[1]BASE!$E$3,AI52,0)+IF(AM52&lt;=[1]BASE!$E$3,AN52,0)+IF(AR52&lt;=[1]BASE!$E$3,AS52,0)+IF(AW52&lt;=[1]BASE!$E$3,AX52,0)+IF(BB52&lt;=[1]BASE!$E$3,BC52,0)+IF(BG52&lt;=[1]BASE!$E$3,BH52,0)+IF(BL52&lt;=[1]BASE!$E$3,BM52,0)+IF(BQ52&lt;=[1]BASE!$E$3,BR52,0)&lt;=1999,"ALFA", IF(P52+IF(X52&lt;=[1]BASE!$E$3,Y52,0)+IF(AC52&lt;=[1]BASE!$E$3,AD52,0)+IF(AH52&lt;=[1]BASE!$E$3,AI52,0)+IF(AM52&lt;=[1]BASE!$E$3,AN52,0)+IF(AR52&lt;=[1]BASE!$E$3,AS52,0)+IF(AW52&lt;=[1]BASE!$E$3,AX52,0)+IF(BB52&lt;=[1]BASE!$E$3,BC52,0)+IF(BG52&lt;=[1]BASE!$E$3,BH52,0)+IF(BL52&lt;=[1]BASE!$E$3,BM52,0)+IF(BQ52&lt;=[1]BASE!$E$3,BR52,0)&lt;=3999,"BETA", IF(P52+IF(X52&lt;=[1]BASE!$E$3,Y52,0)+IF(AC52&lt;=[1]BASE!$E$3,AD52,0)+IF(AH52&lt;=[1]BASE!$E$3,AI52,0)+IF(AM52&lt;=[1]BASE!$E$3,AN52,0)+IF(AR52&lt;=[1]BASE!$E$3,AS52,0)+IF(AW52&lt;=[1]BASE!$E$3,AX52,0)+IF(BB52&lt;=[1]BASE!$E$3,BC52,0)+IF(BG52&lt;=[1]BASE!$E$3,BH52,0)+IF(BL52&lt;=[1]BASE!$E$3,BM52,0)+IF(BQ52&lt;=[1]BASE!$E$3,BR52,0)&lt;=5999,"GAMMA","DELTA"))))</f>
        <v>#VALUE!</v>
      </c>
      <c r="N52" s="105">
        <v>400</v>
      </c>
      <c r="O52" s="94" t="s">
        <v>60</v>
      </c>
      <c r="P52" s="183">
        <f t="array" ref="P52">IFERROR(IF(OR(O52="USDT",O52="USD",O52="USDC"),N52,N52 * IFERROR(VLOOKUP(R52,[1]BASE!$F$1:$Q$1000,MATCH(O52,[1]BASE!$F$1:$Q$1,0),FALSE),IFERROR(VLOOKUP(R52-1,[1]BASE!$F$1:$Q$1000,MATCH(O52,[1]BASE!$F$1:$Q$1,0),FALSE),VLOOKUP(R52-2,[1]BASE!$F$1:$Q$1000,MATCH(O52,[1]BASE!$F$1:$Q$1,0),FALSE)))),"")</f>
        <v>422.52</v>
      </c>
      <c r="Q52" s="107">
        <v>45207.625</v>
      </c>
      <c r="R52" s="107">
        <v>45208</v>
      </c>
      <c r="S52" s="131">
        <f>([1]BASE!$E$3-R52)/30</f>
        <v>11.333333333333334</v>
      </c>
      <c r="T52" s="109">
        <f t="array" ref="T52">IF(U52&lt;[1]BASE!$E$3,0,U52-R52)</f>
        <v>0</v>
      </c>
      <c r="U52" s="110">
        <f t="array" ref="U52">IF(WEEKDAY(R52, 2) = 5, R52 + 7, R52 + (5 - WEEKDAY(R52, 2) + IF(WEEKDAY(R52, 2) &gt; 5, 7, 0)))</f>
        <v>45212</v>
      </c>
      <c r="V52" s="111">
        <v>200</v>
      </c>
      <c r="W52" s="94" t="s">
        <v>60</v>
      </c>
      <c r="X52" s="113">
        <v>45210</v>
      </c>
      <c r="Y52" s="201">
        <f t="array" ref="Y52">IFERROR(IF(OR(W52="USDT",W52="USD",W52="USDC"),V52,V52 * IFERROR(VLOOKUP(X52,[1]BASE!$F$1:$Q$1000,MATCH(W52,[1]BASE!$F$1:$Q$1,0),FALSE),IFERROR(VLOOKUP(X52-1,[1]BASE!$F$1:$Q$1000,MATCH(W52,[1]BASE!$F$1:$Q$1,0),FALSE),VLOOKUP(X52-2,[1]BASE!$F$1:$Q$1000,MATCH(W52,[1]BASE!$F$1:$Q$1,0),FALSE)))),"")</f>
        <v>212.1</v>
      </c>
      <c r="Z52" s="115">
        <f t="array" ref="Z52">IFERROR(IF(X52="","",IF([1]BASE!$E$3-X52&gt;7,0,IF([1]BASE!$E$3-X52&lt;0,"",[1]BASE!$E$3-X52))),"")</f>
        <v>0</v>
      </c>
      <c r="AA52" s="111">
        <v>396.43</v>
      </c>
      <c r="AB52" s="112" t="s">
        <v>60</v>
      </c>
      <c r="AC52" s="113">
        <v>45590</v>
      </c>
      <c r="AD52" s="184" t="str">
        <f t="array" ref="AD52">IFERROR(IF(OR(AB52="USDT",AB52="USD",AB52="USDC"),AA52,AA52 * IFERROR(VLOOKUP(AC52,[1]BASE!$F$1:$Q$1000,MATCH(AB52,[1]BASE!$F$1:$Q$1,0),FALSE),IFERROR(VLOOKUP(AC52-1,[1]BASE!$F$1:$Q$1000,MATCH(AB52,[1]BASE!$F$1:$Q$1,0),FALSE),VLOOKUP(AC52-2,[1]BASE!$F$1:$Q$1000,MATCH(AB52,[1]BASE!$F$1:$Q$1,0),FALSE)))),"")</f>
        <v/>
      </c>
      <c r="AE52" s="115" t="str">
        <f t="array" ref="AE52">IFERROR(IF(AC52="","",IF([1]BASE!$E$3-AC52&gt;7,0,IF([1]BASE!$E$3-AC52&lt;0,"",[1]BASE!$E$3-AC52))),"")</f>
        <v/>
      </c>
      <c r="AF52" s="116"/>
      <c r="AG52" s="154"/>
      <c r="AH52" s="107"/>
      <c r="AI52" s="192" t="str">
        <f t="array" ref="AI52">IFERROR(IF(OR(AG52="USDT",AG52="USD",AG52="USDC"),AF52,AF52 * IFERROR(VLOOKUP(AH52,[1]BASE!$F$1:$Q$1000,MATCH(AG52,[1]BASE!$F$1:$Q$1,0),FALSE),IFERROR(VLOOKUP(AH52-1,[1]BASE!$F$1:$Q$1000,MATCH(AG52,[1]BASE!$F$1:$Q$1,0),FALSE),VLOOKUP(AH52-2,[1]BASE!$F$1:$Q$1000,MATCH(AG52,[1]BASE!$F$1:$Q$1,0),FALSE)))),"")</f>
        <v/>
      </c>
      <c r="AJ52" s="115" t="str">
        <f t="array" ref="AJ52">IFERROR(IF(AH52="","",IF([1]BASE!$E$3-AH52&gt;7,0,IF([1]BASE!$E$3-AH52&lt;0,"",[1]BASE!$E$3-AH52))),"")</f>
        <v/>
      </c>
      <c r="AK52" s="116"/>
      <c r="AL52" s="154"/>
      <c r="AM52" s="107"/>
      <c r="AN52" s="185" t="str">
        <f t="array" ref="AN52">IFERROR(IF(OR(AL52="USDT",AL52="USD",AL52="USDC"),AK52,AK52 * IFERROR(VLOOKUP(AM52,[1]BASE!$F$1:$Q$1000,MATCH(AL52,[1]BASE!$F$1:$Q$1,0),FALSE),IFERROR(VLOOKUP(AM52-1,[1]BASE!$F$1:$Q$1000,MATCH(AL52,[1]BASE!$F$1:$Q$1,0),FALSE),VLOOKUP(AM52-2,[1]BASE!$F$1:$Q$1000,MATCH(AL52,[1]BASE!$F$1:$Q$1,0),FALSE)))),"")</f>
        <v/>
      </c>
      <c r="AO52" s="115" t="str">
        <f t="array" ref="AO52">IFERROR(IF(AM52="","",IF([1]BASE!$E$3-AM52&gt;7,0,IF([1]BASE!$E$3-AM52&lt;0,"",[1]BASE!$E$3-AM52))),"")</f>
        <v/>
      </c>
      <c r="AP52" s="116"/>
      <c r="AQ52" s="112"/>
      <c r="AR52" s="107"/>
      <c r="AS52" s="185" t="str">
        <f t="array" ref="AS52">IFERROR(IF(OR(AQ52="USDT",AQ52="USD",AQ52="USDC"),AP52,AP52 * IFERROR(VLOOKUP(AR52,[1]BASE!$F$1:$Q$1000,MATCH(AQ52,[1]BASE!$F$1:$Q$1,0),FALSE),IFERROR(VLOOKUP(AR52-1,[1]BASE!$F$1:$Q$1000,MATCH(AQ52,[1]BASE!$F$1:$Q$1,0),FALSE),VLOOKUP(AR52-2,[1]BASE!$F$1:$Q$1000,MATCH(AQ52,[1]BASE!$F$1:$Q$1,0),FALSE)))),"")</f>
        <v/>
      </c>
      <c r="AT52" s="115" t="str">
        <f t="array" ref="AT52">IFERROR(IF(AR52="","",IF([1]BASE!$E$3-AR52&gt;7,0,IF([1]BASE!$E$3-AR52&lt;0,"",[1]BASE!$E$3-AR52))),"")</f>
        <v/>
      </c>
      <c r="AU52" s="116"/>
      <c r="AV52" s="117"/>
      <c r="AW52" s="118"/>
      <c r="AX52" s="185" t="str">
        <f t="array" ref="AX52">IFERROR(IF(OR(AV52="USDT",AV52="USD",AV52="USDC"),AU52,AU52 * IFERROR(VLOOKUP(AW52,[1]BASE!$F$1:$Q$1000,MATCH(AV52,[1]BASE!$F$1:$Q$1,0),FALSE),IFERROR(VLOOKUP(AW52-1,[1]BASE!$F$1:$Q$1000,MATCH(AV52,[1]BASE!$F$1:$Q$1,0),FALSE),VLOOKUP(AW52-2,[1]BASE!$F$1:$Q$1000,MATCH(AV52,[1]BASE!$F$1:$Q$1,0),FALSE)))),"")</f>
        <v/>
      </c>
      <c r="AY52" s="115" t="str">
        <f t="array" ref="AY52">IFERROR(IF(AW52="","",IF([1]BASE!$E$3-AW52&gt;7,0,IF([1]BASE!$E$3-AW52&lt;0,"",[1]BASE!$E$3-AW52))),"")</f>
        <v/>
      </c>
      <c r="AZ52" s="116"/>
      <c r="BA52" s="117"/>
      <c r="BB52" s="118"/>
      <c r="BC52" s="185" t="str">
        <f t="array" ref="BC52">IFERROR(IF(OR(BA52="USDT",BA52="USD",BA52="USDC"),AZ52,AZ52 * IFERROR(VLOOKUP(BB52,[1]BASE!$F$1:$Q$1000,MATCH(BA52,[1]BASE!$F$1:$Q$1,0),FALSE),IFERROR(VLOOKUP(BB52-1,[1]BASE!$F$1:$Q$1000,MATCH(BA52,[1]BASE!$F$1:$Q$1,0),FALSE),VLOOKUP(BB52-2,[1]BASE!$F$1:$Q$1000,MATCH(BA52,[1]BASE!$F$1:$Q$1,0),FALSE)))),"")</f>
        <v/>
      </c>
      <c r="BD52" s="115" t="str">
        <f t="array" ref="BD52">IFERROR(IF(BB52="","",IF([1]BASE!$E$3-BB52&gt;7,0,IF([1]BASE!$E$3-BB52&lt;0,"",[1]BASE!$E$3-BB52))),"")</f>
        <v/>
      </c>
    </row>
    <row r="53" spans="1:56" x14ac:dyDescent="0.3">
      <c r="A53" s="69" t="s">
        <v>92</v>
      </c>
      <c r="B53" s="93" t="s">
        <v>338</v>
      </c>
      <c r="C53" s="93" t="s">
        <v>75</v>
      </c>
      <c r="D53" s="148" t="s">
        <v>339</v>
      </c>
      <c r="E53" s="93" t="s">
        <v>340</v>
      </c>
      <c r="F53" s="97" t="s">
        <v>341</v>
      </c>
      <c r="G53" s="97" t="s">
        <v>342</v>
      </c>
      <c r="H53" s="97" t="s">
        <v>342</v>
      </c>
      <c r="I53" s="97" t="s">
        <v>115</v>
      </c>
      <c r="J53" s="180" t="s">
        <v>343</v>
      </c>
      <c r="K53" s="102">
        <v>2</v>
      </c>
      <c r="L53" s="103">
        <f t="shared" si="0"/>
        <v>2</v>
      </c>
      <c r="M53" s="104" t="e">
        <f t="array" ref="M53">IF(R53&gt;[1]BASE!$E$3, "BAJA", IF(P53+IF(X53&lt;=[1]BASE!$E$3,Y53,0)+IF(AC53&lt;=[1]BASE!$E$3,AD53,0)+IF(AH53&lt;=[1]BASE!$E$3,AI53,0)+IF(AM53&lt;=[1]BASE!$E$3,AN53,0)+IF(AR53&lt;=[1]BASE!$E$3,AS53,0)+IF(AW53&lt;=[1]BASE!$E$3,AX53,0)+IF(BB53&lt;=[1]BASE!$E$3,BC53,0)+IF(BG53&lt;=[1]BASE!$E$3,BH53,0)+IF(BL53&lt;=[1]BASE!$E$3,BM53,0)+IF(BQ53&lt;=[1]BASE!$E$3,BR53,0)&lt;=1999,"ALFA", IF(P53+IF(X53&lt;=[1]BASE!$E$3,Y53,0)+IF(AC53&lt;=[1]BASE!$E$3,AD53,0)+IF(AH53&lt;=[1]BASE!$E$3,AI53,0)+IF(AM53&lt;=[1]BASE!$E$3,AN53,0)+IF(AR53&lt;=[1]BASE!$E$3,AS53,0)+IF(AW53&lt;=[1]BASE!$E$3,AX53,0)+IF(BB53&lt;=[1]BASE!$E$3,BC53,0)+IF(BG53&lt;=[1]BASE!$E$3,BH53,0)+IF(BL53&lt;=[1]BASE!$E$3,BM53,0)+IF(BQ53&lt;=[1]BASE!$E$3,BR53,0)&lt;=3999,"BETA", IF(P53+IF(X53&lt;=[1]BASE!$E$3,Y53,0)+IF(AC53&lt;=[1]BASE!$E$3,AD53,0)+IF(AH53&lt;=[1]BASE!$E$3,AI53,0)+IF(AM53&lt;=[1]BASE!$E$3,AN53,0)+IF(AR53&lt;=[1]BASE!$E$3,AS53,0)+IF(AW53&lt;=[1]BASE!$E$3,AX53,0)+IF(BB53&lt;=[1]BASE!$E$3,BC53,0)+IF(BG53&lt;=[1]BASE!$E$3,BH53,0)+IF(BL53&lt;=[1]BASE!$E$3,BM53,0)+IF(BQ53&lt;=[1]BASE!$E$3,BR53,0)&lt;=5999,"GAMMA","DELTA"))))</f>
        <v>#VALUE!</v>
      </c>
      <c r="N53" s="105">
        <v>100</v>
      </c>
      <c r="O53" s="94" t="s">
        <v>66</v>
      </c>
      <c r="P53" s="106">
        <f t="array" ref="P53">IFERROR(IF(OR(O53="USDT",O53="USD",O53="USDC"),N53,N53 * IFERROR(VLOOKUP(R53,[1]BASE!$F$1:$Q$1000,MATCH(O53,[1]BASE!$F$1:$Q$1,0),FALSE),IFERROR(VLOOKUP(R53-1,[1]BASE!$F$1:$Q$1000,MATCH(O53,[1]BASE!$F$1:$Q$1,0),FALSE),VLOOKUP(R53-2,[1]BASE!$F$1:$Q$1000,MATCH(O53,[1]BASE!$F$1:$Q$1,0),FALSE)))),"")</f>
        <v>100</v>
      </c>
      <c r="Q53" s="107">
        <v>45216.625</v>
      </c>
      <c r="R53" s="107">
        <v>45217</v>
      </c>
      <c r="S53" s="108">
        <f>([1]BASE!$E$3-R53)/30</f>
        <v>11.033333333333333</v>
      </c>
      <c r="T53" s="132">
        <f t="array" ref="T53">IF(U53&lt;[1]BASE!$E$3,0,U53-R53)</f>
        <v>0</v>
      </c>
      <c r="U53" s="110">
        <f t="array" ref="U53">IF(WEEKDAY(R53, 2) = 5, R53 + 7, R53 + (5 - WEEKDAY(R53, 2) + IF(WEEKDAY(R53, 2) &gt; 5, 7, 0)))</f>
        <v>45219</v>
      </c>
      <c r="V53" s="116"/>
      <c r="W53" s="94"/>
      <c r="X53" s="107"/>
      <c r="Y53" s="214" t="str">
        <f t="array" ref="Y53">IFERROR(IF(OR(W53="USDT",W53="USD",W53="USDC"),V53,V53 * IFERROR(VLOOKUP(X53,[1]BASE!$F$1:$Q$1000,MATCH(W53,[1]BASE!$F$1:$Q$1,0),FALSE),IFERROR(VLOOKUP(X53-1,[1]BASE!$F$1:$Q$1000,MATCH(W53,[1]BASE!$F$1:$Q$1,0),FALSE),VLOOKUP(X53-2,[1]BASE!$F$1:$Q$1000,MATCH(W53,[1]BASE!$F$1:$Q$1,0),FALSE)))),"")</f>
        <v/>
      </c>
      <c r="Z53" s="133" t="str">
        <f t="array" ref="Z53">IFERROR(IF(X53="","",IF([1]BASE!$E$3-X53&gt;7,0,IF([1]BASE!$E$3-X53&lt;0,"",[1]BASE!$E$3-X53))),"")</f>
        <v/>
      </c>
      <c r="AA53" s="116"/>
      <c r="AB53" s="94"/>
      <c r="AC53" s="107"/>
      <c r="AD53" s="114" t="str">
        <f t="array" ref="AD53">IFERROR(IF(OR(AB53="USDT",AB53="USD",AB53="USDC"),AA53,AA53 * IFERROR(VLOOKUP(AC53,[1]BASE!$F$1:$Q$1000,MATCH(AB53,[1]BASE!$F$1:$Q$1,0),FALSE),IFERROR(VLOOKUP(AC53-1,[1]BASE!$F$1:$Q$1000,MATCH(AB53,[1]BASE!$F$1:$Q$1,0),FALSE),VLOOKUP(AC53-2,[1]BASE!$F$1:$Q$1000,MATCH(AB53,[1]BASE!$F$1:$Q$1,0),FALSE)))),"")</f>
        <v/>
      </c>
      <c r="AE53" s="133" t="str">
        <f t="array" ref="AE53">IFERROR(IF(AC53="","",IF([1]BASE!$E$3-AC53&gt;7,0,IF([1]BASE!$E$3-AC53&lt;0,"",[1]BASE!$E$3-AC53))),"")</f>
        <v/>
      </c>
      <c r="AF53" s="116"/>
      <c r="AG53" s="94"/>
      <c r="AH53" s="107"/>
      <c r="AI53" s="192" t="str">
        <f t="array" ref="AI53">IFERROR(IF(OR(AG53="USDT",AG53="USD",AG53="USDC"),AF53,AF53 * IFERROR(VLOOKUP(AH53,[1]BASE!$F$1:$Q$1000,MATCH(AG53,[1]BASE!$F$1:$Q$1,0),FALSE),IFERROR(VLOOKUP(AH53-1,[1]BASE!$F$1:$Q$1000,MATCH(AG53,[1]BASE!$F$1:$Q$1,0),FALSE),VLOOKUP(AH53-2,[1]BASE!$F$1:$Q$1000,MATCH(AG53,[1]BASE!$F$1:$Q$1,0),FALSE)))),"")</f>
        <v/>
      </c>
      <c r="AJ53" s="133" t="str">
        <f t="array" ref="AJ53">IFERROR(IF(AH53="","",IF([1]BASE!$E$3-AH53&gt;7,0,IF([1]BASE!$E$3-AH53&lt;0,"",[1]BASE!$E$3-AH53))),"")</f>
        <v/>
      </c>
      <c r="AK53" s="116"/>
      <c r="AL53" s="94"/>
      <c r="AM53" s="107"/>
      <c r="AN53" s="114" t="str">
        <f t="array" ref="AN53">IFERROR(IF(OR(AL53="USDT",AL53="USD",AL53="USDC"),AK53,AK53 * IFERROR(VLOOKUP(AM53,[1]BASE!$F$1:$Q$1000,MATCH(AL53,[1]BASE!$F$1:$Q$1,0),FALSE),IFERROR(VLOOKUP(AM53-1,[1]BASE!$F$1:$Q$1000,MATCH(AL53,[1]BASE!$F$1:$Q$1,0),FALSE),VLOOKUP(AM53-2,[1]BASE!$F$1:$Q$1000,MATCH(AL53,[1]BASE!$F$1:$Q$1,0),FALSE)))),"")</f>
        <v/>
      </c>
      <c r="AO53" s="133" t="str">
        <f t="array" ref="AO53">IFERROR(IF(AM53="","",IF([1]BASE!$E$3-AM53&gt;7,0,IF([1]BASE!$E$3-AM53&lt;0,"",[1]BASE!$E$3-AM53))),"")</f>
        <v/>
      </c>
      <c r="AP53" s="116"/>
      <c r="AQ53" s="94"/>
      <c r="AR53" s="107"/>
      <c r="AS53" s="114" t="str">
        <f t="array" ref="AS53">IFERROR(IF(OR(AQ53="USDT",AQ53="USD",AQ53="USDC"),AP53,AP53 * IFERROR(VLOOKUP(AR53,[1]BASE!$F$1:$Q$1000,MATCH(AQ53,[1]BASE!$F$1:$Q$1,0),FALSE),IFERROR(VLOOKUP(AR53-1,[1]BASE!$F$1:$Q$1000,MATCH(AQ53,[1]BASE!$F$1:$Q$1,0),FALSE),VLOOKUP(AR53-2,[1]BASE!$F$1:$Q$1000,MATCH(AQ53,[1]BASE!$F$1:$Q$1,0),FALSE)))),"")</f>
        <v/>
      </c>
      <c r="AT53" s="133" t="str">
        <f t="array" ref="AT53">IFERROR(IF(AR53="","",IF([1]BASE!$E$3-AR53&gt;7,0,IF([1]BASE!$E$3-AR53&lt;0,"",[1]BASE!$E$3-AR53))),"")</f>
        <v/>
      </c>
      <c r="AU53" s="116"/>
      <c r="AV53" s="117"/>
      <c r="AW53" s="118"/>
      <c r="AX53" s="114" t="str">
        <f t="array" ref="AX53">IFERROR(IF(OR(AV53="USDT",AV53="USD",AV53="USDC"),AU53,AU53 * IFERROR(VLOOKUP(AW53,[1]BASE!$F$1:$Q$1000,MATCH(AV53,[1]BASE!$F$1:$Q$1,0),FALSE),IFERROR(VLOOKUP(AW53-1,[1]BASE!$F$1:$Q$1000,MATCH(AV53,[1]BASE!$F$1:$Q$1,0),FALSE),VLOOKUP(AW53-2,[1]BASE!$F$1:$Q$1000,MATCH(AV53,[1]BASE!$F$1:$Q$1,0),FALSE)))),"")</f>
        <v/>
      </c>
      <c r="AY53" s="133" t="str">
        <f t="array" ref="AY53">IFERROR(IF(AW53="","",IF([1]BASE!$E$3-AW53&gt;7,0,IF([1]BASE!$E$3-AW53&lt;0,"",[1]BASE!$E$3-AW53))),"")</f>
        <v/>
      </c>
      <c r="AZ53" s="116"/>
      <c r="BA53" s="117"/>
      <c r="BB53" s="118"/>
      <c r="BC53" s="114" t="str">
        <f t="array" ref="BC53">IFERROR(IF(OR(BA53="USDT",BA53="USD",BA53="USDC"),AZ53,AZ53 * IFERROR(VLOOKUP(BB53,[1]BASE!$F$1:$Q$1000,MATCH(BA53,[1]BASE!$F$1:$Q$1,0),FALSE),IFERROR(VLOOKUP(BB53-1,[1]BASE!$F$1:$Q$1000,MATCH(BA53,[1]BASE!$F$1:$Q$1,0),FALSE),VLOOKUP(BB53-2,[1]BASE!$F$1:$Q$1000,MATCH(BA53,[1]BASE!$F$1:$Q$1,0),FALSE)))),"")</f>
        <v/>
      </c>
      <c r="BD53" s="133" t="str">
        <f t="array" ref="BD53">IFERROR(IF(BB53="","",IF([1]BASE!$E$3-BB53&gt;7,0,IF([1]BASE!$E$3-BB53&lt;0,"",[1]BASE!$E$3-BB53))),"")</f>
        <v/>
      </c>
    </row>
    <row r="54" spans="1:56" x14ac:dyDescent="0.3">
      <c r="A54" s="69" t="s">
        <v>85</v>
      </c>
      <c r="B54" s="38" t="s">
        <v>344</v>
      </c>
      <c r="C54" s="38" t="s">
        <v>75</v>
      </c>
      <c r="D54" s="57">
        <v>28715756</v>
      </c>
      <c r="E54" s="38" t="s">
        <v>345</v>
      </c>
      <c r="F54" s="58" t="s">
        <v>346</v>
      </c>
      <c r="G54" s="58" t="s">
        <v>347</v>
      </c>
      <c r="H54" s="58" t="s">
        <v>348</v>
      </c>
      <c r="I54" s="58" t="s">
        <v>110</v>
      </c>
      <c r="J54" s="178" t="s">
        <v>349</v>
      </c>
      <c r="K54" s="76">
        <v>2</v>
      </c>
      <c r="L54" s="77">
        <f t="shared" si="0"/>
        <v>2</v>
      </c>
      <c r="M54" s="72" t="e">
        <f t="array" ref="M54">IF(R54&gt;[1]BASE!$E$3, "BAJA", IF(P54+IF(X54&lt;=[1]BASE!$E$3,Y54,0)+IF(AC54&lt;=[1]BASE!$E$3,AD54,0)+IF(AH54&lt;=[1]BASE!$E$3,AI54,0)+IF(AM54&lt;=[1]BASE!$E$3,AN54,0)+IF(AR54&lt;=[1]BASE!$E$3,AS54,0)+IF(AW54&lt;=[1]BASE!$E$3,AX54,0)+IF(BB54&lt;=[1]BASE!$E$3,BC54,0)+IF(BG54&lt;=[1]BASE!$E$3,BH54,0)+IF(BL54&lt;=[1]BASE!$E$3,BM54,0)+IF(BQ54&lt;=[1]BASE!$E$3,BR54,0)&lt;=1999,"ALFA", IF(P54+IF(X54&lt;=[1]BASE!$E$3,Y54,0)+IF(AC54&lt;=[1]BASE!$E$3,AD54,0)+IF(AH54&lt;=[1]BASE!$E$3,AI54,0)+IF(AM54&lt;=[1]BASE!$E$3,AN54,0)+IF(AR54&lt;=[1]BASE!$E$3,AS54,0)+IF(AW54&lt;=[1]BASE!$E$3,AX54,0)+IF(BB54&lt;=[1]BASE!$E$3,BC54,0)+IF(BG54&lt;=[1]BASE!$E$3,BH54,0)+IF(BL54&lt;=[1]BASE!$E$3,BM54,0)+IF(BQ54&lt;=[1]BASE!$E$3,BR54,0)&lt;=3999,"BETA", IF(P54+IF(X54&lt;=[1]BASE!$E$3,Y54,0)+IF(AC54&lt;=[1]BASE!$E$3,AD54,0)+IF(AH54&lt;=[1]BASE!$E$3,AI54,0)+IF(AM54&lt;=[1]BASE!$E$3,AN54,0)+IF(AR54&lt;=[1]BASE!$E$3,AS54,0)+IF(AW54&lt;=[1]BASE!$E$3,AX54,0)+IF(BB54&lt;=[1]BASE!$E$3,BC54,0)+IF(BG54&lt;=[1]BASE!$E$3,BH54,0)+IF(BL54&lt;=[1]BASE!$E$3,BM54,0)+IF(BQ54&lt;=[1]BASE!$E$3,BR54,0)&lt;=5999,"GAMMA","DELTA"))))</f>
        <v>#VALUE!</v>
      </c>
      <c r="N54" s="125">
        <v>100</v>
      </c>
      <c r="O54" s="14" t="s">
        <v>66</v>
      </c>
      <c r="P54" s="62">
        <f t="array" ref="P54">IFERROR(IF(OR(O54="USDT",O54="USD",O54="USDC"),N54,N54 * IFERROR(VLOOKUP(R54,[1]BASE!$F$1:$Q$1000,MATCH(O54,[1]BASE!$F$1:$Q$1,0),FALSE),IFERROR(VLOOKUP(R54-1,[1]BASE!$F$1:$Q$1000,MATCH(O54,[1]BASE!$F$1:$Q$1,0),FALSE),VLOOKUP(R54-2,[1]BASE!$F$1:$Q$1000,MATCH(O54,[1]BASE!$F$1:$Q$1,0),FALSE)))),"")</f>
        <v>100</v>
      </c>
      <c r="Q54" s="28">
        <v>45218</v>
      </c>
      <c r="R54" s="28">
        <v>45218</v>
      </c>
      <c r="S54" s="63">
        <f>([1]BASE!$E$3-R54)/30</f>
        <v>11</v>
      </c>
      <c r="T54" s="55">
        <f t="array" ref="T54">IF(U54&lt;[1]BASE!$E$3,0,U54-R54)</f>
        <v>0</v>
      </c>
      <c r="U54" s="56">
        <f t="array" ref="U54">IF(WEEKDAY(R54, 2) = 5, R54 + 7, R54 + (5 - WEEKDAY(R54, 2) + IF(WEEKDAY(R54, 2) &gt; 5, 7, 0)))</f>
        <v>45219</v>
      </c>
      <c r="V54" s="27"/>
      <c r="W54" s="14"/>
      <c r="X54" s="28"/>
      <c r="Y54" s="50" t="str">
        <f t="array" ref="Y54">IFERROR(IF(OR(W54="USDT",W54="USD",W54="USDC"),V54,V54 * IFERROR(VLOOKUP(X54,[1]BASE!$F$1:$Q$1000,MATCH(W54,[1]BASE!$F$1:$Q$1,0),FALSE),IFERROR(VLOOKUP(X54-1,[1]BASE!$F$1:$Q$1000,MATCH(W54,[1]BASE!$F$1:$Q$1,0),FALSE),VLOOKUP(X54-2,[1]BASE!$F$1:$Q$1000,MATCH(W54,[1]BASE!$F$1:$Q$1,0),FALSE)))),"")</f>
        <v/>
      </c>
      <c r="Z54" s="30" t="str">
        <f t="array" ref="Z54">IFERROR(IF(X54="","",IF([1]BASE!$E$3-X54&gt;7,0,IF([1]BASE!$E$3-X54&lt;0,"",[1]BASE!$E$3-X54))),"")</f>
        <v/>
      </c>
      <c r="AA54" s="27"/>
      <c r="AB54" s="14"/>
      <c r="AC54" s="28"/>
      <c r="AD54" s="50" t="str">
        <f t="array" ref="AD54">IFERROR(IF(OR(AB54="USDT",AB54="USD",AB54="USDC"),AA54,AA54 * IFERROR(VLOOKUP(AC54,[1]BASE!$F$1:$Q$1000,MATCH(AB54,[1]BASE!$F$1:$Q$1,0),FALSE),IFERROR(VLOOKUP(AC54-1,[1]BASE!$F$1:$Q$1000,MATCH(AB54,[1]BASE!$F$1:$Q$1,0),FALSE),VLOOKUP(AC54-2,[1]BASE!$F$1:$Q$1000,MATCH(AB54,[1]BASE!$F$1:$Q$1,0),FALSE)))),"")</f>
        <v/>
      </c>
      <c r="AE54" s="30" t="str">
        <f t="array" ref="AE54">IFERROR(IF(AC54="","",IF([1]BASE!$E$3-AC54&gt;7,0,IF([1]BASE!$E$3-AC54&lt;0,"",[1]BASE!$E$3-AC54))),"")</f>
        <v/>
      </c>
      <c r="AF54" s="27"/>
      <c r="AG54" s="14"/>
      <c r="AH54" s="28"/>
      <c r="AI54" s="84" t="str">
        <f t="array" ref="AI54">IFERROR(IF(OR(AG54="USDT",AG54="USD",AG54="USDC"),AF54,AF54 * IFERROR(VLOOKUP(AH54,[1]BASE!$F$1:$Q$1000,MATCH(AG54,[1]BASE!$F$1:$Q$1,0),FALSE),IFERROR(VLOOKUP(AH54-1,[1]BASE!$F$1:$Q$1000,MATCH(AG54,[1]BASE!$F$1:$Q$1,0),FALSE),VLOOKUP(AH54-2,[1]BASE!$F$1:$Q$1000,MATCH(AG54,[1]BASE!$F$1:$Q$1,0),FALSE)))),"")</f>
        <v/>
      </c>
      <c r="AJ54" s="30" t="str">
        <f t="array" ref="AJ54">IFERROR(IF(AH54="","",IF([1]BASE!$E$3-AH54&gt;7,0,IF([1]BASE!$E$3-AH54&lt;0,"",[1]BASE!$E$3-AH54))),"")</f>
        <v/>
      </c>
      <c r="AK54" s="27"/>
      <c r="AL54" s="14"/>
      <c r="AM54" s="28"/>
      <c r="AN54" s="50" t="str">
        <f t="array" ref="AN54">IFERROR(IF(OR(AL54="USDT",AL54="USD",AL54="USDC"),AK54,AK54 * IFERROR(VLOOKUP(AM54,[1]BASE!$F$1:$Q$1000,MATCH(AL54,[1]BASE!$F$1:$Q$1,0),FALSE),IFERROR(VLOOKUP(AM54-1,[1]BASE!$F$1:$Q$1000,MATCH(AL54,[1]BASE!$F$1:$Q$1,0),FALSE),VLOOKUP(AM54-2,[1]BASE!$F$1:$Q$1000,MATCH(AL54,[1]BASE!$F$1:$Q$1,0),FALSE)))),"")</f>
        <v/>
      </c>
      <c r="AO54" s="30" t="str">
        <f t="array" ref="AO54">IFERROR(IF(AM54="","",IF([1]BASE!$E$3-AM54&gt;7,0,IF([1]BASE!$E$3-AM54&lt;0,"",[1]BASE!$E$3-AM54))),"")</f>
        <v/>
      </c>
      <c r="AP54" s="27"/>
      <c r="AQ54" s="14"/>
      <c r="AR54" s="28"/>
      <c r="AS54" s="50" t="str">
        <f t="array" ref="AS54">IFERROR(IF(OR(AQ54="USDT",AQ54="USD",AQ54="USDC"),AP54,AP54 * IFERROR(VLOOKUP(AR54,[1]BASE!$F$1:$Q$1000,MATCH(AQ54,[1]BASE!$F$1:$Q$1,0),FALSE),IFERROR(VLOOKUP(AR54-1,[1]BASE!$F$1:$Q$1000,MATCH(AQ54,[1]BASE!$F$1:$Q$1,0),FALSE),VLOOKUP(AR54-2,[1]BASE!$F$1:$Q$1000,MATCH(AQ54,[1]BASE!$F$1:$Q$1,0),FALSE)))),"")</f>
        <v/>
      </c>
      <c r="AT54" s="30" t="str">
        <f t="array" ref="AT54">IFERROR(IF(AR54="","",IF([1]BASE!$E$3-AR54&gt;7,0,IF([1]BASE!$E$3-AR54&lt;0,"",[1]BASE!$E$3-AR54))),"")</f>
        <v/>
      </c>
      <c r="AU54" s="27"/>
      <c r="AV54" s="33"/>
      <c r="AW54" s="34"/>
      <c r="AX54" s="50" t="str">
        <f t="array" ref="AX54">IFERROR(IF(OR(AV54="USDT",AV54="USD",AV54="USDC"),AU54,AU54 * IFERROR(VLOOKUP(AW54,[1]BASE!$F$1:$Q$1000,MATCH(AV54,[1]BASE!$F$1:$Q$1,0),FALSE),IFERROR(VLOOKUP(AW54-1,[1]BASE!$F$1:$Q$1000,MATCH(AV54,[1]BASE!$F$1:$Q$1,0),FALSE),VLOOKUP(AW54-2,[1]BASE!$F$1:$Q$1000,MATCH(AV54,[1]BASE!$F$1:$Q$1,0),FALSE)))),"")</f>
        <v/>
      </c>
      <c r="AY54" s="30" t="str">
        <f t="array" ref="AY54">IFERROR(IF(AW54="","",IF([1]BASE!$E$3-AW54&gt;7,0,IF([1]BASE!$E$3-AW54&lt;0,"",[1]BASE!$E$3-AW54))),"")</f>
        <v/>
      </c>
      <c r="AZ54" s="27"/>
      <c r="BA54" s="33"/>
      <c r="BB54" s="34"/>
      <c r="BC54" s="50" t="str">
        <f t="array" ref="BC54">IFERROR(IF(OR(BA54="USDT",BA54="USD",BA54="USDC"),AZ54,AZ54 * IFERROR(VLOOKUP(BB54,[1]BASE!$F$1:$Q$1000,MATCH(BA54,[1]BASE!$F$1:$Q$1,0),FALSE),IFERROR(VLOOKUP(BB54-1,[1]BASE!$F$1:$Q$1000,MATCH(BA54,[1]BASE!$F$1:$Q$1,0),FALSE),VLOOKUP(BB54-2,[1]BASE!$F$1:$Q$1000,MATCH(BA54,[1]BASE!$F$1:$Q$1,0),FALSE)))),"")</f>
        <v/>
      </c>
      <c r="BD54" s="30" t="str">
        <f t="array" ref="BD54">IFERROR(IF(BB54="","",IF([1]BASE!$E$3-BB54&gt;7,0,IF([1]BASE!$E$3-BB54&lt;0,"",[1]BASE!$E$3-BB54))),"")</f>
        <v/>
      </c>
    </row>
    <row r="55" spans="1:56" x14ac:dyDescent="0.3">
      <c r="A55" s="69" t="s">
        <v>85</v>
      </c>
      <c r="B55" s="93" t="s">
        <v>350</v>
      </c>
      <c r="C55" s="38" t="s">
        <v>75</v>
      </c>
      <c r="D55" s="57">
        <v>7991597</v>
      </c>
      <c r="E55" s="38" t="s">
        <v>351</v>
      </c>
      <c r="F55" s="58" t="s">
        <v>352</v>
      </c>
      <c r="G55" s="97" t="s">
        <v>353</v>
      </c>
      <c r="H55" s="58" t="s">
        <v>353</v>
      </c>
      <c r="I55" s="58" t="s">
        <v>199</v>
      </c>
      <c r="J55" s="177" t="s">
        <v>354</v>
      </c>
      <c r="K55" s="123">
        <v>3</v>
      </c>
      <c r="L55" s="124">
        <f t="shared" si="0"/>
        <v>3</v>
      </c>
      <c r="M55" s="72" t="e">
        <f t="array" ref="M55">IF(R55&gt;[1]BASE!$E$3, "BAJA", IF(P55+IF(X55&lt;=[1]BASE!$E$3,Y55,0)+IF(AC55&lt;=[1]BASE!$E$3,AD55,0)+IF(AH55&lt;=[1]BASE!$E$3,AI55,0)+IF(AM55&lt;=[1]BASE!$E$3,AN55,0)+IF(AR55&lt;=[1]BASE!$E$3,AS55,0)+IF(AW55&lt;=[1]BASE!$E$3,AX55,0)+IF(BB55&lt;=[1]BASE!$E$3,BC55,0)+IF(BG55&lt;=[1]BASE!$E$3,BH55,0)+IF(BL55&lt;=[1]BASE!$E$3,BM55,0)+IF(BQ55&lt;=[1]BASE!$E$3,BR55,0)&lt;=1999,"ALFA", IF(P55+IF(X55&lt;=[1]BASE!$E$3,Y55,0)+IF(AC55&lt;=[1]BASE!$E$3,AD55,0)+IF(AH55&lt;=[1]BASE!$E$3,AI55,0)+IF(AM55&lt;=[1]BASE!$E$3,AN55,0)+IF(AR55&lt;=[1]BASE!$E$3,AS55,0)+IF(AW55&lt;=[1]BASE!$E$3,AX55,0)+IF(BB55&lt;=[1]BASE!$E$3,BC55,0)+IF(BG55&lt;=[1]BASE!$E$3,BH55,0)+IF(BL55&lt;=[1]BASE!$E$3,BM55,0)+IF(BQ55&lt;=[1]BASE!$E$3,BR55,0)&lt;=3999,"BETA", IF(P55+IF(X55&lt;=[1]BASE!$E$3,Y55,0)+IF(AC55&lt;=[1]BASE!$E$3,AD55,0)+IF(AH55&lt;=[1]BASE!$E$3,AI55,0)+IF(AM55&lt;=[1]BASE!$E$3,AN55,0)+IF(AR55&lt;=[1]BASE!$E$3,AS55,0)+IF(AW55&lt;=[1]BASE!$E$3,AX55,0)+IF(BB55&lt;=[1]BASE!$E$3,BC55,0)+IF(BG55&lt;=[1]BASE!$E$3,BH55,0)+IF(BL55&lt;=[1]BASE!$E$3,BM55,0)+IF(BQ55&lt;=[1]BASE!$E$3,BR55,0)&lt;=5999,"GAMMA","DELTA"))))</f>
        <v>#VALUE!</v>
      </c>
      <c r="N55" s="21">
        <v>100</v>
      </c>
      <c r="O55" s="14" t="s">
        <v>66</v>
      </c>
      <c r="P55" s="90">
        <f t="array" ref="P55">IFERROR(IF(OR(O55="USDT",O55="USD",O55="USDC"),N55,N55 * IFERROR(VLOOKUP(R55,[1]BASE!$F$1:$Q$1000,MATCH(O55,[1]BASE!$F$1:$Q$1,0),FALSE),IFERROR(VLOOKUP(R55-1,[1]BASE!$F$1:$Q$1000,MATCH(O55,[1]BASE!$F$1:$Q$1,0),FALSE),VLOOKUP(R55-2,[1]BASE!$F$1:$Q$1000,MATCH(O55,[1]BASE!$F$1:$Q$1,0),FALSE)))),"")</f>
        <v>100</v>
      </c>
      <c r="Q55" s="28">
        <v>45214</v>
      </c>
      <c r="R55" s="28">
        <v>45214</v>
      </c>
      <c r="S55" s="54">
        <f>([1]BASE!$E$3-R55)/30</f>
        <v>11.133333333333333</v>
      </c>
      <c r="T55" s="64">
        <f t="array" ref="T55">IF(U55&lt;[1]BASE!$E$3,0,U55-R55)</f>
        <v>0</v>
      </c>
      <c r="U55" s="56">
        <f t="array" ref="U55">IF(WEEKDAY(R55, 2) = 5, R55 + 7, R55 + (5 - WEEKDAY(R55, 2) + IF(WEEKDAY(R55, 2) &gt; 5, 7, 0)))</f>
        <v>45219</v>
      </c>
      <c r="V55" s="46">
        <v>100</v>
      </c>
      <c r="W55" s="14" t="s">
        <v>66</v>
      </c>
      <c r="X55" s="47">
        <v>45428</v>
      </c>
      <c r="Y55" s="91">
        <f t="array" ref="Y55">IFERROR(IF(OR(W55="USDT",W55="USD",W55="USDC"),V55,V55 * IFERROR(VLOOKUP(X55,[1]BASE!$F$1:$Q$1000,MATCH(W55,[1]BASE!$F$1:$Q$1,0),FALSE),IFERROR(VLOOKUP(X55-1,[1]BASE!$F$1:$Q$1000,MATCH(W55,[1]BASE!$F$1:$Q$1,0),FALSE),VLOOKUP(X55-2,[1]BASE!$F$1:$Q$1000,MATCH(W55,[1]BASE!$F$1:$Q$1,0),FALSE)))),"")</f>
        <v>100</v>
      </c>
      <c r="Z55" s="49">
        <f t="array" ref="Z55">IFERROR(IF(X55="","",IF([1]BASE!$E$3-X55&gt;7,0,IF([1]BASE!$E$3-X55&lt;0,"",[1]BASE!$E$3-X55))),"")</f>
        <v>0</v>
      </c>
      <c r="AA55" s="27"/>
      <c r="AB55" s="31"/>
      <c r="AC55" s="28"/>
      <c r="AD55" s="91" t="str">
        <f t="array" ref="AD55">IFERROR(IF(OR(AB55="USDT",AB55="USD",AB55="USDC"),AA55,AA55 * IFERROR(VLOOKUP(AC55,[1]BASE!$F$1:$Q$1000,MATCH(AB55,[1]BASE!$F$1:$Q$1,0),FALSE),IFERROR(VLOOKUP(AC55-1,[1]BASE!$F$1:$Q$1000,MATCH(AB55,[1]BASE!$F$1:$Q$1,0),FALSE),VLOOKUP(AC55-2,[1]BASE!$F$1:$Q$1000,MATCH(AB55,[1]BASE!$F$1:$Q$1,0),FALSE)))),"")</f>
        <v/>
      </c>
      <c r="AE55" s="49" t="str">
        <f t="array" ref="AE55">IFERROR(IF(AC55="","",IF([1]BASE!$E$3-AC55&gt;7,0,IF([1]BASE!$E$3-AC55&lt;0,"",[1]BASE!$E$3-AC55))),"")</f>
        <v/>
      </c>
      <c r="AF55" s="27"/>
      <c r="AG55" s="32"/>
      <c r="AH55" s="28"/>
      <c r="AI55" s="84" t="str">
        <f t="array" ref="AI55">IFERROR(IF(OR(AG55="USDT",AG55="USD",AG55="USDC"),AF55,AF55 * IFERROR(VLOOKUP(AH55,[1]BASE!$F$1:$Q$1000,MATCH(AG55,[1]BASE!$F$1:$Q$1,0),FALSE),IFERROR(VLOOKUP(AH55-1,[1]BASE!$F$1:$Q$1000,MATCH(AG55,[1]BASE!$F$1:$Q$1,0),FALSE),VLOOKUP(AH55-2,[1]BASE!$F$1:$Q$1000,MATCH(AG55,[1]BASE!$F$1:$Q$1,0),FALSE)))),"")</f>
        <v/>
      </c>
      <c r="AJ55" s="49" t="str">
        <f t="array" ref="AJ55">IFERROR(IF(AH55="","",IF([1]BASE!$E$3-AH55&gt;7,0,IF([1]BASE!$E$3-AH55&lt;0,"",[1]BASE!$E$3-AH55))),"")</f>
        <v/>
      </c>
      <c r="AK55" s="27"/>
      <c r="AL55" s="32"/>
      <c r="AM55" s="28"/>
      <c r="AN55" s="79" t="str">
        <f t="array" ref="AN55">IFERROR(IF(OR(AL55="USDT",AL55="USD",AL55="USDC"),AK55,AK55 * IFERROR(VLOOKUP(AM55,[1]BASE!$F$1:$Q$1000,MATCH(AL55,[1]BASE!$F$1:$Q$1,0),FALSE),IFERROR(VLOOKUP(AM55-1,[1]BASE!$F$1:$Q$1000,MATCH(AL55,[1]BASE!$F$1:$Q$1,0),FALSE),VLOOKUP(AM55-2,[1]BASE!$F$1:$Q$1000,MATCH(AL55,[1]BASE!$F$1:$Q$1,0),FALSE)))),"")</f>
        <v/>
      </c>
      <c r="AO55" s="49" t="str">
        <f t="array" ref="AO55">IFERROR(IF(AM55="","",IF([1]BASE!$E$3-AM55&gt;7,0,IF([1]BASE!$E$3-AM55&lt;0,"",[1]BASE!$E$3-AM55))),"")</f>
        <v/>
      </c>
      <c r="AP55" s="27"/>
      <c r="AQ55" s="31"/>
      <c r="AR55" s="28"/>
      <c r="AS55" s="91" t="str">
        <f t="array" ref="AS55">IFERROR(IF(OR(AQ55="USDT",AQ55="USD",AQ55="USDC"),AP55,AP55 * IFERROR(VLOOKUP(AR55,[1]BASE!$F$1:$Q$1000,MATCH(AQ55,[1]BASE!$F$1:$Q$1,0),FALSE),IFERROR(VLOOKUP(AR55-1,[1]BASE!$F$1:$Q$1000,MATCH(AQ55,[1]BASE!$F$1:$Q$1,0),FALSE),VLOOKUP(AR55-2,[1]BASE!$F$1:$Q$1000,MATCH(AQ55,[1]BASE!$F$1:$Q$1,0),FALSE)))),"")</f>
        <v/>
      </c>
      <c r="AT55" s="49" t="str">
        <f t="array" ref="AT55">IFERROR(IF(AR55="","",IF([1]BASE!$E$3-AR55&gt;7,0,IF([1]BASE!$E$3-AR55&lt;0,"",[1]BASE!$E$3-AR55))),"")</f>
        <v/>
      </c>
      <c r="AU55" s="27"/>
      <c r="AV55" s="33"/>
      <c r="AW55" s="34"/>
      <c r="AX55" s="91" t="str">
        <f t="array" ref="AX55">IFERROR(IF(OR(AV55="USDT",AV55="USD",AV55="USDC"),AU55,AU55 * IFERROR(VLOOKUP(AW55,[1]BASE!$F$1:$Q$1000,MATCH(AV55,[1]BASE!$F$1:$Q$1,0),FALSE),IFERROR(VLOOKUP(AW55-1,[1]BASE!$F$1:$Q$1000,MATCH(AV55,[1]BASE!$F$1:$Q$1,0),FALSE),VLOOKUP(AW55-2,[1]BASE!$F$1:$Q$1000,MATCH(AV55,[1]BASE!$F$1:$Q$1,0),FALSE)))),"")</f>
        <v/>
      </c>
      <c r="AY55" s="49" t="str">
        <f t="array" ref="AY55">IFERROR(IF(AW55="","",IF([1]BASE!$E$3-AW55&gt;7,0,IF([1]BASE!$E$3-AW55&lt;0,"",[1]BASE!$E$3-AW55))),"")</f>
        <v/>
      </c>
      <c r="AZ55" s="27"/>
      <c r="BA55" s="33"/>
      <c r="BB55" s="34"/>
      <c r="BC55" s="91" t="str">
        <f t="array" ref="BC55">IFERROR(IF(OR(BA55="USDT",BA55="USD",BA55="USDC"),AZ55,AZ55 * IFERROR(VLOOKUP(BB55,[1]BASE!$F$1:$Q$1000,MATCH(BA55,[1]BASE!$F$1:$Q$1,0),FALSE),IFERROR(VLOOKUP(BB55-1,[1]BASE!$F$1:$Q$1000,MATCH(BA55,[1]BASE!$F$1:$Q$1,0),FALSE),VLOOKUP(BB55-2,[1]BASE!$F$1:$Q$1000,MATCH(BA55,[1]BASE!$F$1:$Q$1,0),FALSE)))),"")</f>
        <v/>
      </c>
      <c r="BD55" s="49" t="str">
        <f t="array" ref="BD55">IFERROR(IF(BB55="","",IF([1]BASE!$E$3-BB55&gt;7,0,IF([1]BASE!$E$3-BB55&lt;0,"",[1]BASE!$E$3-BB55))),"")</f>
        <v/>
      </c>
    </row>
    <row r="56" spans="1:56" x14ac:dyDescent="0.3">
      <c r="A56" s="69" t="s">
        <v>92</v>
      </c>
      <c r="B56" s="93" t="s">
        <v>355</v>
      </c>
      <c r="C56" s="93" t="s">
        <v>75</v>
      </c>
      <c r="D56" s="148" t="s">
        <v>356</v>
      </c>
      <c r="E56" s="93" t="s">
        <v>357</v>
      </c>
      <c r="F56" s="97" t="s">
        <v>358</v>
      </c>
      <c r="G56" s="97" t="s">
        <v>359</v>
      </c>
      <c r="H56" s="97" t="s">
        <v>359</v>
      </c>
      <c r="I56" s="97" t="s">
        <v>342</v>
      </c>
      <c r="J56" s="211" t="s">
        <v>360</v>
      </c>
      <c r="K56" s="127">
        <v>3</v>
      </c>
      <c r="L56" s="128">
        <f t="shared" si="0"/>
        <v>3</v>
      </c>
      <c r="M56" s="104" t="e">
        <f t="array" ref="M56">IF(R56&gt;[1]BASE!$E$3, "BAJA", IF(P56+IF(X56&lt;=[1]BASE!$E$3,Y56,0)+IF(AC56&lt;=[1]BASE!$E$3,AD56,0)+IF(AH56&lt;=[1]BASE!$E$3,AI56,0)+IF(AM56&lt;=[1]BASE!$E$3,AN56,0)+IF(AR56&lt;=[1]BASE!$E$3,AS56,0)+IF(AW56&lt;=[1]BASE!$E$3,AX56,0)+IF(BB56&lt;=[1]BASE!$E$3,BC56,0)+IF(BG56&lt;=[1]BASE!$E$3,BH56,0)+IF(BL56&lt;=[1]BASE!$E$3,BM56,0)+IF(BQ56&lt;=[1]BASE!$E$3,BR56,0)&lt;=1999,"ALFA", IF(P56+IF(X56&lt;=[1]BASE!$E$3,Y56,0)+IF(AC56&lt;=[1]BASE!$E$3,AD56,0)+IF(AH56&lt;=[1]BASE!$E$3,AI56,0)+IF(AM56&lt;=[1]BASE!$E$3,AN56,0)+IF(AR56&lt;=[1]BASE!$E$3,AS56,0)+IF(AW56&lt;=[1]BASE!$E$3,AX56,0)+IF(BB56&lt;=[1]BASE!$E$3,BC56,0)+IF(BG56&lt;=[1]BASE!$E$3,BH56,0)+IF(BL56&lt;=[1]BASE!$E$3,BM56,0)+IF(BQ56&lt;=[1]BASE!$E$3,BR56,0)&lt;=3999,"BETA", IF(P56+IF(X56&lt;=[1]BASE!$E$3,Y56,0)+IF(AC56&lt;=[1]BASE!$E$3,AD56,0)+IF(AH56&lt;=[1]BASE!$E$3,AI56,0)+IF(AM56&lt;=[1]BASE!$E$3,AN56,0)+IF(AR56&lt;=[1]BASE!$E$3,AS56,0)+IF(AW56&lt;=[1]BASE!$E$3,AX56,0)+IF(BB56&lt;=[1]BASE!$E$3,BC56,0)+IF(BG56&lt;=[1]BASE!$E$3,BH56,0)+IF(BL56&lt;=[1]BASE!$E$3,BM56,0)+IF(BQ56&lt;=[1]BASE!$E$3,BR56,0)&lt;=5999,"GAMMA","DELTA"))))</f>
        <v>#VALUE!</v>
      </c>
      <c r="N56" s="190">
        <v>100</v>
      </c>
      <c r="O56" s="94" t="s">
        <v>66</v>
      </c>
      <c r="P56" s="200">
        <f t="array" ref="P56">IFERROR(IF(OR(O56="USDT",O56="USD",O56="USDC"),N56,N56 * IFERROR(VLOOKUP(R56,[1]BASE!$F$1:$Q$1000,MATCH(O56,[1]BASE!$F$1:$Q$1,0),FALSE),IFERROR(VLOOKUP(R56-1,[1]BASE!$F$1:$Q$1000,MATCH(O56,[1]BASE!$F$1:$Q$1,0),FALSE),VLOOKUP(R56-2,[1]BASE!$F$1:$Q$1000,MATCH(O56,[1]BASE!$F$1:$Q$1,0),FALSE)))),"")</f>
        <v>100</v>
      </c>
      <c r="Q56" s="107">
        <v>45217.625</v>
      </c>
      <c r="R56" s="107">
        <v>45218</v>
      </c>
      <c r="S56" s="131">
        <f>([1]BASE!$E$3-R56)/30</f>
        <v>11</v>
      </c>
      <c r="T56" s="109">
        <f t="array" ref="T56">IF(U56&lt;[1]BASE!$E$3,0,U56-R56)</f>
        <v>0</v>
      </c>
      <c r="U56" s="110">
        <f t="array" ref="U56">IF(WEEKDAY(R56, 2) = 5, R56 + 7, R56 + (5 - WEEKDAY(R56, 2) + IF(WEEKDAY(R56, 2) &gt; 5, 7, 0)))</f>
        <v>45219</v>
      </c>
      <c r="V56" s="116"/>
      <c r="W56" s="94"/>
      <c r="X56" s="107"/>
      <c r="Y56" s="203" t="str">
        <f t="array" ref="Y56">IFERROR(IF(OR(W56="USDT",W56="USD",W56="USDC"),V56,V56 * IFERROR(VLOOKUP(X56,[1]BASE!$F$1:$Q$1000,MATCH(W56,[1]BASE!$F$1:$Q$1,0),FALSE),IFERROR(VLOOKUP(X56-1,[1]BASE!$F$1:$Q$1000,MATCH(W56,[1]BASE!$F$1:$Q$1,0),FALSE),VLOOKUP(X56-2,[1]BASE!$F$1:$Q$1000,MATCH(W56,[1]BASE!$F$1:$Q$1,0),FALSE)))),"")</f>
        <v/>
      </c>
      <c r="Z56" s="115" t="str">
        <f t="array" ref="Z56">IFERROR(IF(X56="","",IF([1]BASE!$E$3-X56&gt;7,0,IF([1]BASE!$E$3-X56&lt;0,"",[1]BASE!$E$3-X56))),"")</f>
        <v/>
      </c>
      <c r="AA56" s="116"/>
      <c r="AB56" s="94"/>
      <c r="AC56" s="107"/>
      <c r="AD56" s="203" t="str">
        <f t="array" ref="AD56">IFERROR(IF(OR(AB56="USDT",AB56="USD",AB56="USDC"),AA56,AA56 * IFERROR(VLOOKUP(AC56,[1]BASE!$F$1:$Q$1000,MATCH(AB56,[1]BASE!$F$1:$Q$1,0),FALSE),IFERROR(VLOOKUP(AC56-1,[1]BASE!$F$1:$Q$1000,MATCH(AB56,[1]BASE!$F$1:$Q$1,0),FALSE),VLOOKUP(AC56-2,[1]BASE!$F$1:$Q$1000,MATCH(AB56,[1]BASE!$F$1:$Q$1,0),FALSE)))),"")</f>
        <v/>
      </c>
      <c r="AE56" s="115" t="str">
        <f t="array" ref="AE56">IFERROR(IF(AC56="","",IF([1]BASE!$E$3-AC56&gt;7,0,IF([1]BASE!$E$3-AC56&lt;0,"",[1]BASE!$E$3-AC56))),"")</f>
        <v/>
      </c>
      <c r="AF56" s="116"/>
      <c r="AG56" s="94"/>
      <c r="AH56" s="107"/>
      <c r="AI56" s="192" t="str">
        <f t="array" ref="AI56">IFERROR(IF(OR(AG56="USDT",AG56="USD",AG56="USDC"),AF56,AF56 * IFERROR(VLOOKUP(AH56,[1]BASE!$F$1:$Q$1000,MATCH(AG56,[1]BASE!$F$1:$Q$1,0),FALSE),IFERROR(VLOOKUP(AH56-1,[1]BASE!$F$1:$Q$1000,MATCH(AG56,[1]BASE!$F$1:$Q$1,0),FALSE),VLOOKUP(AH56-2,[1]BASE!$F$1:$Q$1000,MATCH(AG56,[1]BASE!$F$1:$Q$1,0),FALSE)))),"")</f>
        <v/>
      </c>
      <c r="AJ56" s="115" t="str">
        <f t="array" ref="AJ56">IFERROR(IF(AH56="","",IF([1]BASE!$E$3-AH56&gt;7,0,IF([1]BASE!$E$3-AH56&lt;0,"",[1]BASE!$E$3-AH56))),"")</f>
        <v/>
      </c>
      <c r="AK56" s="116"/>
      <c r="AL56" s="94"/>
      <c r="AM56" s="107"/>
      <c r="AN56" s="192" t="str">
        <f t="array" ref="AN56">IFERROR(IF(OR(AL56="USDT",AL56="USD",AL56="USDC"),AK56,AK56 * IFERROR(VLOOKUP(AM56,[1]BASE!$F$1:$Q$1000,MATCH(AL56,[1]BASE!$F$1:$Q$1,0),FALSE),IFERROR(VLOOKUP(AM56-1,[1]BASE!$F$1:$Q$1000,MATCH(AL56,[1]BASE!$F$1:$Q$1,0),FALSE),VLOOKUP(AM56-2,[1]BASE!$F$1:$Q$1000,MATCH(AL56,[1]BASE!$F$1:$Q$1,0),FALSE)))),"")</f>
        <v/>
      </c>
      <c r="AO56" s="115" t="str">
        <f t="array" ref="AO56">IFERROR(IF(AM56="","",IF([1]BASE!$E$3-AM56&gt;7,0,IF([1]BASE!$E$3-AM56&lt;0,"",[1]BASE!$E$3-AM56))),"")</f>
        <v/>
      </c>
      <c r="AP56" s="116"/>
      <c r="AQ56" s="94"/>
      <c r="AR56" s="107"/>
      <c r="AS56" s="203" t="str">
        <f t="array" ref="AS56">IFERROR(IF(OR(AQ56="USDT",AQ56="USD",AQ56="USDC"),AP56,AP56 * IFERROR(VLOOKUP(AR56,[1]BASE!$F$1:$Q$1000,MATCH(AQ56,[1]BASE!$F$1:$Q$1,0),FALSE),IFERROR(VLOOKUP(AR56-1,[1]BASE!$F$1:$Q$1000,MATCH(AQ56,[1]BASE!$F$1:$Q$1,0),FALSE),VLOOKUP(AR56-2,[1]BASE!$F$1:$Q$1000,MATCH(AQ56,[1]BASE!$F$1:$Q$1,0),FALSE)))),"")</f>
        <v/>
      </c>
      <c r="AT56" s="115" t="str">
        <f t="array" ref="AT56">IFERROR(IF(AR56="","",IF([1]BASE!$E$3-AR56&gt;7,0,IF([1]BASE!$E$3-AR56&lt;0,"",[1]BASE!$E$3-AR56))),"")</f>
        <v/>
      </c>
      <c r="AU56" s="116"/>
      <c r="AV56" s="117"/>
      <c r="AW56" s="118"/>
      <c r="AX56" s="203" t="str">
        <f t="array" ref="AX56">IFERROR(IF(OR(AV56="USDT",AV56="USD",AV56="USDC"),AU56,AU56 * IFERROR(VLOOKUP(AW56,[1]BASE!$F$1:$Q$1000,MATCH(AV56,[1]BASE!$F$1:$Q$1,0),FALSE),IFERROR(VLOOKUP(AW56-1,[1]BASE!$F$1:$Q$1000,MATCH(AV56,[1]BASE!$F$1:$Q$1,0),FALSE),VLOOKUP(AW56-2,[1]BASE!$F$1:$Q$1000,MATCH(AV56,[1]BASE!$F$1:$Q$1,0),FALSE)))),"")</f>
        <v/>
      </c>
      <c r="AY56" s="115" t="str">
        <f t="array" ref="AY56">IFERROR(IF(AW56="","",IF([1]BASE!$E$3-AW56&gt;7,0,IF([1]BASE!$E$3-AW56&lt;0,"",[1]BASE!$E$3-AW56))),"")</f>
        <v/>
      </c>
      <c r="AZ56" s="116"/>
      <c r="BA56" s="117"/>
      <c r="BB56" s="118"/>
      <c r="BC56" s="203" t="str">
        <f t="array" ref="BC56">IFERROR(IF(OR(BA56="USDT",BA56="USD",BA56="USDC"),AZ56,AZ56 * IFERROR(VLOOKUP(BB56,[1]BASE!$F$1:$Q$1000,MATCH(BA56,[1]BASE!$F$1:$Q$1,0),FALSE),IFERROR(VLOOKUP(BB56-1,[1]BASE!$F$1:$Q$1000,MATCH(BA56,[1]BASE!$F$1:$Q$1,0),FALSE),VLOOKUP(BB56-2,[1]BASE!$F$1:$Q$1000,MATCH(BA56,[1]BASE!$F$1:$Q$1,0),FALSE)))),"")</f>
        <v/>
      </c>
      <c r="BD56" s="115" t="str">
        <f t="array" ref="BD56">IFERROR(IF(BB56="","",IF([1]BASE!$E$3-BB56&gt;7,0,IF([1]BASE!$E$3-BB56&lt;0,"",[1]BASE!$E$3-BB56))),"")</f>
        <v/>
      </c>
    </row>
    <row r="57" spans="1:56" x14ac:dyDescent="0.3">
      <c r="A57" s="69" t="s">
        <v>85</v>
      </c>
      <c r="B57" s="38" t="s">
        <v>361</v>
      </c>
      <c r="C57" s="38" t="s">
        <v>75</v>
      </c>
      <c r="D57" s="57">
        <v>43859168</v>
      </c>
      <c r="E57" s="38" t="s">
        <v>362</v>
      </c>
      <c r="F57" s="58" t="s">
        <v>363</v>
      </c>
      <c r="G57" s="58" t="s">
        <v>364</v>
      </c>
      <c r="H57" s="58" t="s">
        <v>364</v>
      </c>
      <c r="I57" s="58" t="s">
        <v>342</v>
      </c>
      <c r="J57" s="177" t="s">
        <v>365</v>
      </c>
      <c r="K57" s="123">
        <v>3</v>
      </c>
      <c r="L57" s="124">
        <f t="shared" si="0"/>
        <v>3</v>
      </c>
      <c r="M57" s="72" t="e">
        <f t="array" ref="M57">IF(R57&gt;[1]BASE!$E$3, "BAJA", IF(P57+IF(X57&lt;=[1]BASE!$E$3,Y57,0)+IF(AC57&lt;=[1]BASE!$E$3,AD57,0)+IF(AH57&lt;=[1]BASE!$E$3,AI57,0)+IF(AM57&lt;=[1]BASE!$E$3,AN57,0)+IF(AR57&lt;=[1]BASE!$E$3,AS57,0)+IF(AW57&lt;=[1]BASE!$E$3,AX57,0)+IF(BB57&lt;=[1]BASE!$E$3,BC57,0)+IF(BG57&lt;=[1]BASE!$E$3,BH57,0)+IF(BL57&lt;=[1]BASE!$E$3,BM57,0)+IF(BQ57&lt;=[1]BASE!$E$3,BR57,0)&lt;=1999,"ALFA", IF(P57+IF(X57&lt;=[1]BASE!$E$3,Y57,0)+IF(AC57&lt;=[1]BASE!$E$3,AD57,0)+IF(AH57&lt;=[1]BASE!$E$3,AI57,0)+IF(AM57&lt;=[1]BASE!$E$3,AN57,0)+IF(AR57&lt;=[1]BASE!$E$3,AS57,0)+IF(AW57&lt;=[1]BASE!$E$3,AX57,0)+IF(BB57&lt;=[1]BASE!$E$3,BC57,0)+IF(BG57&lt;=[1]BASE!$E$3,BH57,0)+IF(BL57&lt;=[1]BASE!$E$3,BM57,0)+IF(BQ57&lt;=[1]BASE!$E$3,BR57,0)&lt;=3999,"BETA", IF(P57+IF(X57&lt;=[1]BASE!$E$3,Y57,0)+IF(AC57&lt;=[1]BASE!$E$3,AD57,0)+IF(AH57&lt;=[1]BASE!$E$3,AI57,0)+IF(AM57&lt;=[1]BASE!$E$3,AN57,0)+IF(AR57&lt;=[1]BASE!$E$3,AS57,0)+IF(AW57&lt;=[1]BASE!$E$3,AX57,0)+IF(BB57&lt;=[1]BASE!$E$3,BC57,0)+IF(BG57&lt;=[1]BASE!$E$3,BH57,0)+IF(BL57&lt;=[1]BASE!$E$3,BM57,0)+IF(BQ57&lt;=[1]BASE!$E$3,BR57,0)&lt;=5999,"GAMMA","DELTA"))))</f>
        <v>#VALUE!</v>
      </c>
      <c r="N57" s="125">
        <v>100</v>
      </c>
      <c r="O57" s="14" t="s">
        <v>66</v>
      </c>
      <c r="P57" s="22">
        <f t="array" ref="P57">IFERROR(IF(OR(O57="USDT",O57="USD",O57="USDC"),N57,N57 * IFERROR(VLOOKUP(R57,[1]BASE!$F$1:$Q$1000,MATCH(O57,[1]BASE!$F$1:$Q$1,0),FALSE),IFERROR(VLOOKUP(R57-1,[1]BASE!$F$1:$Q$1000,MATCH(O57,[1]BASE!$F$1:$Q$1,0),FALSE),VLOOKUP(R57-2,[1]BASE!$F$1:$Q$1000,MATCH(O57,[1]BASE!$F$1:$Q$1,0),FALSE)))),"")</f>
        <v>100</v>
      </c>
      <c r="Q57" s="28">
        <v>45217.625</v>
      </c>
      <c r="R57" s="28">
        <v>45218</v>
      </c>
      <c r="S57" s="54">
        <f>([1]BASE!$E$3-R57)/30</f>
        <v>11</v>
      </c>
      <c r="T57" s="64">
        <f t="array" ref="T57">IF(U57&lt;[1]BASE!$E$3,0,U57-R57)</f>
        <v>0</v>
      </c>
      <c r="U57" s="56">
        <f t="array" ref="U57">IF(WEEKDAY(R57, 2) = 5, R57 + 7, R57 + (5 - WEEKDAY(R57, 2) + IF(WEEKDAY(R57, 2) &gt; 5, 7, 0)))</f>
        <v>45219</v>
      </c>
      <c r="V57" s="27"/>
      <c r="W57" s="14"/>
      <c r="X57" s="28"/>
      <c r="Y57" s="29" t="str">
        <f t="array" ref="Y57">IFERROR(IF(OR(W57="USDT",W57="USD",W57="USDC"),V57,V57 * IFERROR(VLOOKUP(X57,[1]BASE!$F$1:$Q$1000,MATCH(W57,[1]BASE!$F$1:$Q$1,0),FALSE),IFERROR(VLOOKUP(X57-1,[1]BASE!$F$1:$Q$1000,MATCH(W57,[1]BASE!$F$1:$Q$1,0),FALSE),VLOOKUP(X57-2,[1]BASE!$F$1:$Q$1000,MATCH(W57,[1]BASE!$F$1:$Q$1,0),FALSE)))),"")</f>
        <v/>
      </c>
      <c r="Z57" s="49" t="str">
        <f t="array" ref="Z57">IFERROR(IF(X57="","",IF([1]BASE!$E$3-X57&gt;7,0,IF([1]BASE!$E$3-X57&lt;0,"",[1]BASE!$E$3-X57))),"")</f>
        <v/>
      </c>
      <c r="AA57" s="27"/>
      <c r="AB57" s="14"/>
      <c r="AC57" s="28"/>
      <c r="AD57" s="29" t="str">
        <f t="array" ref="AD57">IFERROR(IF(OR(AB57="USDT",AB57="USD",AB57="USDC"),AA57,AA57 * IFERROR(VLOOKUP(AC57,[1]BASE!$F$1:$Q$1000,MATCH(AB57,[1]BASE!$F$1:$Q$1,0),FALSE),IFERROR(VLOOKUP(AC57-1,[1]BASE!$F$1:$Q$1000,MATCH(AB57,[1]BASE!$F$1:$Q$1,0),FALSE),VLOOKUP(AC57-2,[1]BASE!$F$1:$Q$1000,MATCH(AB57,[1]BASE!$F$1:$Q$1,0),FALSE)))),"")</f>
        <v/>
      </c>
      <c r="AE57" s="49" t="str">
        <f t="array" ref="AE57">IFERROR(IF(AC57="","",IF([1]BASE!$E$3-AC57&gt;7,0,IF([1]BASE!$E$3-AC57&lt;0,"",[1]BASE!$E$3-AC57))),"")</f>
        <v/>
      </c>
      <c r="AF57" s="27"/>
      <c r="AG57" s="14"/>
      <c r="AH57" s="28"/>
      <c r="AI57" s="84" t="str">
        <f t="array" ref="AI57">IFERROR(IF(OR(AG57="USDT",AG57="USD",AG57="USDC"),AF57,AF57 * IFERROR(VLOOKUP(AH57,[1]BASE!$F$1:$Q$1000,MATCH(AG57,[1]BASE!$F$1:$Q$1,0),FALSE),IFERROR(VLOOKUP(AH57-1,[1]BASE!$F$1:$Q$1000,MATCH(AG57,[1]BASE!$F$1:$Q$1,0),FALSE),VLOOKUP(AH57-2,[1]BASE!$F$1:$Q$1000,MATCH(AG57,[1]BASE!$F$1:$Q$1,0),FALSE)))),"")</f>
        <v/>
      </c>
      <c r="AJ57" s="49" t="str">
        <f t="array" ref="AJ57">IFERROR(IF(AH57="","",IF([1]BASE!$E$3-AH57&gt;7,0,IF([1]BASE!$E$3-AH57&lt;0,"",[1]BASE!$E$3-AH57))),"")</f>
        <v/>
      </c>
      <c r="AK57" s="27"/>
      <c r="AL57" s="14"/>
      <c r="AM57" s="28"/>
      <c r="AN57" s="79" t="str">
        <f t="array" ref="AN57">IFERROR(IF(OR(AL57="USDT",AL57="USD",AL57="USDC"),AK57,AK57 * IFERROR(VLOOKUP(AM57,[1]BASE!$F$1:$Q$1000,MATCH(AL57,[1]BASE!$F$1:$Q$1,0),FALSE),IFERROR(VLOOKUP(AM57-1,[1]BASE!$F$1:$Q$1000,MATCH(AL57,[1]BASE!$F$1:$Q$1,0),FALSE),VLOOKUP(AM57-2,[1]BASE!$F$1:$Q$1000,MATCH(AL57,[1]BASE!$F$1:$Q$1,0),FALSE)))),"")</f>
        <v/>
      </c>
      <c r="AO57" s="49" t="str">
        <f t="array" ref="AO57">IFERROR(IF(AM57="","",IF([1]BASE!$E$3-AM57&gt;7,0,IF([1]BASE!$E$3-AM57&lt;0,"",[1]BASE!$E$3-AM57))),"")</f>
        <v/>
      </c>
      <c r="AP57" s="27"/>
      <c r="AQ57" s="14"/>
      <c r="AR57" s="28"/>
      <c r="AS57" s="29" t="str">
        <f t="array" ref="AS57">IFERROR(IF(OR(AQ57="USDT",AQ57="USD",AQ57="USDC"),AP57,AP57 * IFERROR(VLOOKUP(AR57,[1]BASE!$F$1:$Q$1000,MATCH(AQ57,[1]BASE!$F$1:$Q$1,0),FALSE),IFERROR(VLOOKUP(AR57-1,[1]BASE!$F$1:$Q$1000,MATCH(AQ57,[1]BASE!$F$1:$Q$1,0),FALSE),VLOOKUP(AR57-2,[1]BASE!$F$1:$Q$1000,MATCH(AQ57,[1]BASE!$F$1:$Q$1,0),FALSE)))),"")</f>
        <v/>
      </c>
      <c r="AT57" s="49" t="str">
        <f t="array" ref="AT57">IFERROR(IF(AR57="","",IF([1]BASE!$E$3-AR57&gt;7,0,IF([1]BASE!$E$3-AR57&lt;0,"",[1]BASE!$E$3-AR57))),"")</f>
        <v/>
      </c>
      <c r="AU57" s="27"/>
      <c r="AV57" s="33"/>
      <c r="AW57" s="34"/>
      <c r="AX57" s="29" t="str">
        <f t="array" ref="AX57">IFERROR(IF(OR(AV57="USDT",AV57="USD",AV57="USDC"),AU57,AU57 * IFERROR(VLOOKUP(AW57,[1]BASE!$F$1:$Q$1000,MATCH(AV57,[1]BASE!$F$1:$Q$1,0),FALSE),IFERROR(VLOOKUP(AW57-1,[1]BASE!$F$1:$Q$1000,MATCH(AV57,[1]BASE!$F$1:$Q$1,0),FALSE),VLOOKUP(AW57-2,[1]BASE!$F$1:$Q$1000,MATCH(AV57,[1]BASE!$F$1:$Q$1,0),FALSE)))),"")</f>
        <v/>
      </c>
      <c r="AY57" s="49" t="str">
        <f t="array" ref="AY57">IFERROR(IF(AW57="","",IF([1]BASE!$E$3-AW57&gt;7,0,IF([1]BASE!$E$3-AW57&lt;0,"",[1]BASE!$E$3-AW57))),"")</f>
        <v/>
      </c>
      <c r="AZ57" s="27"/>
      <c r="BA57" s="33"/>
      <c r="BB57" s="34"/>
      <c r="BC57" s="29" t="str">
        <f t="array" ref="BC57">IFERROR(IF(OR(BA57="USDT",BA57="USD",BA57="USDC"),AZ57,AZ57 * IFERROR(VLOOKUP(BB57,[1]BASE!$F$1:$Q$1000,MATCH(BA57,[1]BASE!$F$1:$Q$1,0),FALSE),IFERROR(VLOOKUP(BB57-1,[1]BASE!$F$1:$Q$1000,MATCH(BA57,[1]BASE!$F$1:$Q$1,0),FALSE),VLOOKUP(BB57-2,[1]BASE!$F$1:$Q$1000,MATCH(BA57,[1]BASE!$F$1:$Q$1,0),FALSE)))),"")</f>
        <v/>
      </c>
      <c r="BD57" s="49" t="str">
        <f t="array" ref="BD57">IFERROR(IF(BB57="","",IF([1]BASE!$E$3-BB57&gt;7,0,IF([1]BASE!$E$3-BB57&lt;0,"",[1]BASE!$E$3-BB57))),"")</f>
        <v/>
      </c>
    </row>
    <row r="58" spans="1:56" x14ac:dyDescent="0.3">
      <c r="A58" s="69" t="s">
        <v>92</v>
      </c>
      <c r="B58" s="93" t="s">
        <v>366</v>
      </c>
      <c r="C58" s="93" t="s">
        <v>75</v>
      </c>
      <c r="D58" s="148" t="s">
        <v>367</v>
      </c>
      <c r="E58" s="93" t="s">
        <v>368</v>
      </c>
      <c r="F58" s="97" t="s">
        <v>369</v>
      </c>
      <c r="G58" s="97" t="s">
        <v>370</v>
      </c>
      <c r="H58" s="97" t="s">
        <v>370</v>
      </c>
      <c r="I58" s="97" t="s">
        <v>342</v>
      </c>
      <c r="J58" s="211" t="s">
        <v>371</v>
      </c>
      <c r="K58" s="127">
        <v>3</v>
      </c>
      <c r="L58" s="128">
        <f t="shared" si="0"/>
        <v>3</v>
      </c>
      <c r="M58" s="104" t="e">
        <f t="array" ref="M58">IF(R58&gt;[1]BASE!$E$3, "BAJA", IF(P58+IF(X58&lt;=[1]BASE!$E$3,Y58,0)+IF(AC58&lt;=[1]BASE!$E$3,AD58,0)+IF(AH58&lt;=[1]BASE!$E$3,AI58,0)+IF(AM58&lt;=[1]BASE!$E$3,AN58,0)+IF(AR58&lt;=[1]BASE!$E$3,AS58,0)+IF(AW58&lt;=[1]BASE!$E$3,AX58,0)+IF(BB58&lt;=[1]BASE!$E$3,BC58,0)+IF(BG58&lt;=[1]BASE!$E$3,BH58,0)+IF(BL58&lt;=[1]BASE!$E$3,BM58,0)+IF(BQ58&lt;=[1]BASE!$E$3,BR58,0)&lt;=1999,"ALFA", IF(P58+IF(X58&lt;=[1]BASE!$E$3,Y58,0)+IF(AC58&lt;=[1]BASE!$E$3,AD58,0)+IF(AH58&lt;=[1]BASE!$E$3,AI58,0)+IF(AM58&lt;=[1]BASE!$E$3,AN58,0)+IF(AR58&lt;=[1]BASE!$E$3,AS58,0)+IF(AW58&lt;=[1]BASE!$E$3,AX58,0)+IF(BB58&lt;=[1]BASE!$E$3,BC58,0)+IF(BG58&lt;=[1]BASE!$E$3,BH58,0)+IF(BL58&lt;=[1]BASE!$E$3,BM58,0)+IF(BQ58&lt;=[1]BASE!$E$3,BR58,0)&lt;=3999,"BETA", IF(P58+IF(X58&lt;=[1]BASE!$E$3,Y58,0)+IF(AC58&lt;=[1]BASE!$E$3,AD58,0)+IF(AH58&lt;=[1]BASE!$E$3,AI58,0)+IF(AM58&lt;=[1]BASE!$E$3,AN58,0)+IF(AR58&lt;=[1]BASE!$E$3,AS58,0)+IF(AW58&lt;=[1]BASE!$E$3,AX58,0)+IF(BB58&lt;=[1]BASE!$E$3,BC58,0)+IF(BG58&lt;=[1]BASE!$E$3,BH58,0)+IF(BL58&lt;=[1]BASE!$E$3,BM58,0)+IF(BQ58&lt;=[1]BASE!$E$3,BR58,0)&lt;=5999,"GAMMA","DELTA"))))</f>
        <v>#VALUE!</v>
      </c>
      <c r="N58" s="190">
        <v>100</v>
      </c>
      <c r="O58" s="94" t="s">
        <v>66</v>
      </c>
      <c r="P58" s="106">
        <f t="array" ref="P58">IFERROR(IF(OR(O58="USDT",O58="USD",O58="USDC"),N58,N58 * IFERROR(VLOOKUP(R58,[1]BASE!$F$1:$Q$1000,MATCH(O58,[1]BASE!$F$1:$Q$1,0),FALSE),IFERROR(VLOOKUP(R58-1,[1]BASE!$F$1:$Q$1000,MATCH(O58,[1]BASE!$F$1:$Q$1,0),FALSE),VLOOKUP(R58-2,[1]BASE!$F$1:$Q$1000,MATCH(O58,[1]BASE!$F$1:$Q$1,0),FALSE)))),"")</f>
        <v>100</v>
      </c>
      <c r="Q58" s="107">
        <v>45217.625</v>
      </c>
      <c r="R58" s="107">
        <v>45218</v>
      </c>
      <c r="S58" s="131">
        <f>([1]BASE!$E$3-R58)/30</f>
        <v>11</v>
      </c>
      <c r="T58" s="109">
        <f t="array" ref="T58">IF(U58&lt;[1]BASE!$E$3,0,U58-R58)</f>
        <v>0</v>
      </c>
      <c r="U58" s="110">
        <f t="array" ref="U58">IF(WEEKDAY(R58, 2) = 5, R58 + 7, R58 + (5 - WEEKDAY(R58, 2) + IF(WEEKDAY(R58, 2) &gt; 5, 7, 0)))</f>
        <v>45219</v>
      </c>
      <c r="V58" s="191">
        <v>129</v>
      </c>
      <c r="W58" s="94" t="s">
        <v>98</v>
      </c>
      <c r="X58" s="113">
        <v>45310</v>
      </c>
      <c r="Y58" s="214">
        <f t="array" ref="Y58">IFERROR(IF(OR(W58="USDT",W58="USD",W58="USDC"),V58,V58 * IFERROR(VLOOKUP(X58,[1]BASE!$F$1:$Q$1000,MATCH(W58,[1]BASE!$F$1:$Q$1,0),FALSE),IFERROR(VLOOKUP(X58-1,[1]BASE!$F$1:$Q$1000,MATCH(W58,[1]BASE!$F$1:$Q$1,0),FALSE),VLOOKUP(X58-2,[1]BASE!$F$1:$Q$1000,MATCH(W58,[1]BASE!$F$1:$Q$1,0),FALSE)))),"")</f>
        <v>129</v>
      </c>
      <c r="Z58" s="115">
        <f t="array" ref="Z58">IFERROR(IF(X58="","",IF([1]BASE!$E$3-X58&gt;7,0,IF([1]BASE!$E$3-X58&lt;0,"",[1]BASE!$E$3-X58))),"")</f>
        <v>0</v>
      </c>
      <c r="AA58" s="191">
        <v>100</v>
      </c>
      <c r="AB58" s="112" t="s">
        <v>98</v>
      </c>
      <c r="AC58" s="113">
        <v>45372</v>
      </c>
      <c r="AD58" s="114">
        <f t="array" ref="AD58">IFERROR(IF(OR(AB58="USDT",AB58="USD",AB58="USDC"),AA58,AA58 * IFERROR(VLOOKUP(AC58,[1]BASE!$F$1:$Q$1000,MATCH(AB58,[1]BASE!$F$1:$Q$1,0),FALSE),IFERROR(VLOOKUP(AC58-1,[1]BASE!$F$1:$Q$1000,MATCH(AB58,[1]BASE!$F$1:$Q$1,0),FALSE),VLOOKUP(AC58-2,[1]BASE!$F$1:$Q$1000,MATCH(AB58,[1]BASE!$F$1:$Q$1,0),FALSE)))),"")</f>
        <v>100</v>
      </c>
      <c r="AE58" s="115">
        <f t="array" ref="AE58">IFERROR(IF(AC58="","",IF([1]BASE!$E$3-AC58&gt;7,0,IF([1]BASE!$E$3-AC58&lt;0,"",[1]BASE!$E$3-AC58))),"")</f>
        <v>0</v>
      </c>
      <c r="AF58" s="116"/>
      <c r="AG58" s="206"/>
      <c r="AH58" s="107"/>
      <c r="AI58" s="192" t="str">
        <f t="array" ref="AI58">IFERROR(IF(OR(AG58="USDT",AG58="USD",AG58="USDC"),AF58,AF58 * IFERROR(VLOOKUP(AH58,[1]BASE!$F$1:$Q$1000,MATCH(AG58,[1]BASE!$F$1:$Q$1,0),FALSE),IFERROR(VLOOKUP(AH58-1,[1]BASE!$F$1:$Q$1000,MATCH(AG58,[1]BASE!$F$1:$Q$1,0),FALSE),VLOOKUP(AH58-2,[1]BASE!$F$1:$Q$1000,MATCH(AG58,[1]BASE!$F$1:$Q$1,0),FALSE)))),"")</f>
        <v/>
      </c>
      <c r="AJ58" s="115" t="str">
        <f t="array" ref="AJ58">IFERROR(IF(AH58="","",IF([1]BASE!$E$3-AH58&gt;7,0,IF([1]BASE!$E$3-AH58&lt;0,"",[1]BASE!$E$3-AH58))),"")</f>
        <v/>
      </c>
      <c r="AK58" s="116"/>
      <c r="AL58" s="206"/>
      <c r="AM58" s="107"/>
      <c r="AN58" s="192" t="str">
        <f t="array" ref="AN58">IFERROR(IF(OR(AL58="USDT",AL58="USD",AL58="USDC"),AK58,AK58 * IFERROR(VLOOKUP(AM58,[1]BASE!$F$1:$Q$1000,MATCH(AL58,[1]BASE!$F$1:$Q$1,0),FALSE),IFERROR(VLOOKUP(AM58-1,[1]BASE!$F$1:$Q$1000,MATCH(AL58,[1]BASE!$F$1:$Q$1,0),FALSE),VLOOKUP(AM58-2,[1]BASE!$F$1:$Q$1000,MATCH(AL58,[1]BASE!$F$1:$Q$1,0),FALSE)))),"")</f>
        <v/>
      </c>
      <c r="AO58" s="115" t="str">
        <f t="array" ref="AO58">IFERROR(IF(AM58="","",IF([1]BASE!$E$3-AM58&gt;7,0,IF([1]BASE!$E$3-AM58&lt;0,"",[1]BASE!$E$3-AM58))),"")</f>
        <v/>
      </c>
      <c r="AP58" s="116"/>
      <c r="AQ58" s="112"/>
      <c r="AR58" s="107"/>
      <c r="AS58" s="114" t="str">
        <f t="array" ref="AS58">IFERROR(IF(OR(AQ58="USDT",AQ58="USD",AQ58="USDC"),AP58,AP58 * IFERROR(VLOOKUP(AR58,[1]BASE!$F$1:$Q$1000,MATCH(AQ58,[1]BASE!$F$1:$Q$1,0),FALSE),IFERROR(VLOOKUP(AR58-1,[1]BASE!$F$1:$Q$1000,MATCH(AQ58,[1]BASE!$F$1:$Q$1,0),FALSE),VLOOKUP(AR58-2,[1]BASE!$F$1:$Q$1000,MATCH(AQ58,[1]BASE!$F$1:$Q$1,0),FALSE)))),"")</f>
        <v/>
      </c>
      <c r="AT58" s="115" t="str">
        <f t="array" ref="AT58">IFERROR(IF(AR58="","",IF([1]BASE!$E$3-AR58&gt;7,0,IF([1]BASE!$E$3-AR58&lt;0,"",[1]BASE!$E$3-AR58))),"")</f>
        <v/>
      </c>
      <c r="AU58" s="116"/>
      <c r="AV58" s="117"/>
      <c r="AW58" s="118"/>
      <c r="AX58" s="114" t="str">
        <f t="array" ref="AX58">IFERROR(IF(OR(AV58="USDT",AV58="USD",AV58="USDC"),AU58,AU58 * IFERROR(VLOOKUP(AW58,[1]BASE!$F$1:$Q$1000,MATCH(AV58,[1]BASE!$F$1:$Q$1,0),FALSE),IFERROR(VLOOKUP(AW58-1,[1]BASE!$F$1:$Q$1000,MATCH(AV58,[1]BASE!$F$1:$Q$1,0),FALSE),VLOOKUP(AW58-2,[1]BASE!$F$1:$Q$1000,MATCH(AV58,[1]BASE!$F$1:$Q$1,0),FALSE)))),"")</f>
        <v/>
      </c>
      <c r="AY58" s="115" t="str">
        <f t="array" ref="AY58">IFERROR(IF(AW58="","",IF([1]BASE!$E$3-AW58&gt;7,0,IF([1]BASE!$E$3-AW58&lt;0,"",[1]BASE!$E$3-AW58))),"")</f>
        <v/>
      </c>
      <c r="AZ58" s="116"/>
      <c r="BA58" s="117"/>
      <c r="BB58" s="118"/>
      <c r="BC58" s="114" t="str">
        <f t="array" ref="BC58">IFERROR(IF(OR(BA58="USDT",BA58="USD",BA58="USDC"),AZ58,AZ58 * IFERROR(VLOOKUP(BB58,[1]BASE!$F$1:$Q$1000,MATCH(BA58,[1]BASE!$F$1:$Q$1,0),FALSE),IFERROR(VLOOKUP(BB58-1,[1]BASE!$F$1:$Q$1000,MATCH(BA58,[1]BASE!$F$1:$Q$1,0),FALSE),VLOOKUP(BB58-2,[1]BASE!$F$1:$Q$1000,MATCH(BA58,[1]BASE!$F$1:$Q$1,0),FALSE)))),"")</f>
        <v/>
      </c>
      <c r="BD58" s="115" t="str">
        <f t="array" ref="BD58">IFERROR(IF(BB58="","",IF([1]BASE!$E$3-BB58&gt;7,0,IF([1]BASE!$E$3-BB58&lt;0,"",[1]BASE!$E$3-BB58))),"")</f>
        <v/>
      </c>
    </row>
    <row r="59" spans="1:56" x14ac:dyDescent="0.3">
      <c r="A59" s="69" t="s">
        <v>85</v>
      </c>
      <c r="B59" s="93" t="s">
        <v>372</v>
      </c>
      <c r="C59" s="38" t="s">
        <v>75</v>
      </c>
      <c r="D59" s="57" t="s">
        <v>373</v>
      </c>
      <c r="E59" s="38" t="s">
        <v>374</v>
      </c>
      <c r="F59" s="58" t="s">
        <v>375</v>
      </c>
      <c r="G59" s="97" t="s">
        <v>376</v>
      </c>
      <c r="H59" s="58" t="s">
        <v>376</v>
      </c>
      <c r="I59" s="58" t="s">
        <v>297</v>
      </c>
      <c r="J59" s="177" t="s">
        <v>377</v>
      </c>
      <c r="K59" s="186">
        <v>4</v>
      </c>
      <c r="L59" s="187">
        <f t="shared" si="0"/>
        <v>4</v>
      </c>
      <c r="M59" s="20" t="e">
        <f t="array" ref="M59">IF(R59&gt;[1]BASE!$E$3, "BAJA", IF(P59+IF(X59&lt;=[1]BASE!$E$3,Y59,0)+IF(AC59&lt;=[1]BASE!$E$3,AD59,0)+IF(AH59&lt;=[1]BASE!$E$3,AI59,0)+IF(AM59&lt;=[1]BASE!$E$3,AN59,0)+IF(AR59&lt;=[1]BASE!$E$3,AS59,0)+IF(AW59&lt;=[1]BASE!$E$3,AX59,0)+IF(BB59&lt;=[1]BASE!$E$3,BC59,0)+IF(BG59&lt;=[1]BASE!$E$3,BH59,0)+IF(BL59&lt;=[1]BASE!$E$3,BM59,0)+IF(BQ59&lt;=[1]BASE!$E$3,BR59,0)&lt;=1999,"ALFA", IF(P59+IF(X59&lt;=[1]BASE!$E$3,Y59,0)+IF(AC59&lt;=[1]BASE!$E$3,AD59,0)+IF(AH59&lt;=[1]BASE!$E$3,AI59,0)+IF(AM59&lt;=[1]BASE!$E$3,AN59,0)+IF(AR59&lt;=[1]BASE!$E$3,AS59,0)+IF(AW59&lt;=[1]BASE!$E$3,AX59,0)+IF(BB59&lt;=[1]BASE!$E$3,BC59,0)+IF(BG59&lt;=[1]BASE!$E$3,BH59,0)+IF(BL59&lt;=[1]BASE!$E$3,BM59,0)+IF(BQ59&lt;=[1]BASE!$E$3,BR59,0)&lt;=3999,"BETA", IF(P59+IF(X59&lt;=[1]BASE!$E$3,Y59,0)+IF(AC59&lt;=[1]BASE!$E$3,AD59,0)+IF(AH59&lt;=[1]BASE!$E$3,AI59,0)+IF(AM59&lt;=[1]BASE!$E$3,AN59,0)+IF(AR59&lt;=[1]BASE!$E$3,AS59,0)+IF(AW59&lt;=[1]BASE!$E$3,AX59,0)+IF(BB59&lt;=[1]BASE!$E$3,BC59,0)+IF(BG59&lt;=[1]BASE!$E$3,BH59,0)+IF(BL59&lt;=[1]BASE!$E$3,BM59,0)+IF(BQ59&lt;=[1]BASE!$E$3,BR59,0)&lt;=5999,"GAMMA","DELTA"))))</f>
        <v>#VALUE!</v>
      </c>
      <c r="N59" s="21">
        <v>1029.71</v>
      </c>
      <c r="O59" s="14" t="s">
        <v>66</v>
      </c>
      <c r="P59" s="22">
        <f t="array" ref="P59">IFERROR(IF(OR(O59="USDT",O59="USD",O59="USDC"),N59,N59 * IFERROR(VLOOKUP(R59,[1]BASE!$F$1:$Q$1000,MATCH(O59,[1]BASE!$F$1:$Q$1,0),FALSE),IFERROR(VLOOKUP(R59-1,[1]BASE!$F$1:$Q$1000,MATCH(O59,[1]BASE!$F$1:$Q$1,0),FALSE),VLOOKUP(R59-2,[1]BASE!$F$1:$Q$1000,MATCH(O59,[1]BASE!$F$1:$Q$1,0),FALSE)))),"")</f>
        <v>1029.71</v>
      </c>
      <c r="Q59" s="28">
        <v>45211.625</v>
      </c>
      <c r="R59" s="28">
        <v>45212</v>
      </c>
      <c r="S59" s="54">
        <f>([1]BASE!$E$3-R59)/30</f>
        <v>11.2</v>
      </c>
      <c r="T59" s="64">
        <f t="array" ref="T59">IF(U59&lt;[1]BASE!$E$3,0,U59-R59)</f>
        <v>0</v>
      </c>
      <c r="U59" s="56">
        <f t="array" ref="U59">IF(WEEKDAY(R59, 2) = 5, R59 + 7, R59 + (5 - WEEKDAY(R59, 2) + IF(WEEKDAY(R59, 2) &gt; 5, 7, 0)))</f>
        <v>45219</v>
      </c>
      <c r="V59" s="46">
        <v>3000</v>
      </c>
      <c r="W59" s="14" t="s">
        <v>66</v>
      </c>
      <c r="X59" s="47">
        <v>45242</v>
      </c>
      <c r="Y59" s="79">
        <f t="array" ref="Y59">IFERROR(IF(OR(W59="USDT",W59="USD",W59="USDC"),V59,V59 * IFERROR(VLOOKUP(X59,[1]BASE!$F$1:$Q$1000,MATCH(W59,[1]BASE!$F$1:$Q$1,0),FALSE),IFERROR(VLOOKUP(X59-1,[1]BASE!$F$1:$Q$1000,MATCH(W59,[1]BASE!$F$1:$Q$1,0),FALSE),VLOOKUP(X59-2,[1]BASE!$F$1:$Q$1000,MATCH(W59,[1]BASE!$F$1:$Q$1,0),FALSE)))),"")</f>
        <v>3000</v>
      </c>
      <c r="Z59" s="49">
        <f t="array" ref="Z59">IFERROR(IF(X59="","",IF([1]BASE!$E$3-X59&gt;7,0,IF([1]BASE!$E$3-X59&lt;0,"",[1]BASE!$E$3-X59))),"")</f>
        <v>0</v>
      </c>
      <c r="AA59" s="46">
        <v>1977</v>
      </c>
      <c r="AB59" s="31" t="s">
        <v>66</v>
      </c>
      <c r="AC59" s="47">
        <v>45479</v>
      </c>
      <c r="AD59" s="79">
        <f t="array" ref="AD59">IFERROR(IF(OR(AB59="USDT",AB59="USD",AB59="USDC"),AA59,AA59 * IFERROR(VLOOKUP(AC59,[1]BASE!$F$1:$Q$1000,MATCH(AB59,[1]BASE!$F$1:$Q$1,0),FALSE),IFERROR(VLOOKUP(AC59-1,[1]BASE!$F$1:$Q$1000,MATCH(AB59,[1]BASE!$F$1:$Q$1,0),FALSE),VLOOKUP(AC59-2,[1]BASE!$F$1:$Q$1000,MATCH(AB59,[1]BASE!$F$1:$Q$1,0),FALSE)))),"")</f>
        <v>1977</v>
      </c>
      <c r="AE59" s="49">
        <f t="array" ref="AE59">IFERROR(IF(AC59="","",IF([1]BASE!$E$3-AC59&gt;7,0,IF([1]BASE!$E$3-AC59&lt;0,"",[1]BASE!$E$3-AC59))),"")</f>
        <v>0</v>
      </c>
      <c r="AF59" s="27"/>
      <c r="AG59" s="32"/>
      <c r="AH59" s="28"/>
      <c r="AI59" s="84" t="str">
        <f t="array" ref="AI59">IFERROR(IF(OR(AG59="USDT",AG59="USD",AG59="USDC"),AF59,AF59 * IFERROR(VLOOKUP(AH59,[1]BASE!$F$1:$Q$1000,MATCH(AG59,[1]BASE!$F$1:$Q$1,0),FALSE),IFERROR(VLOOKUP(AH59-1,[1]BASE!$F$1:$Q$1000,MATCH(AG59,[1]BASE!$F$1:$Q$1,0),FALSE),VLOOKUP(AH59-2,[1]BASE!$F$1:$Q$1000,MATCH(AG59,[1]BASE!$F$1:$Q$1,0),FALSE)))),"")</f>
        <v/>
      </c>
      <c r="AJ59" s="49" t="str">
        <f t="array" ref="AJ59">IFERROR(IF(AH59="","",IF([1]BASE!$E$3-AH59&gt;7,0,IF([1]BASE!$E$3-AH59&lt;0,"",[1]BASE!$E$3-AH59))),"")</f>
        <v/>
      </c>
      <c r="AK59" s="27"/>
      <c r="AL59" s="32"/>
      <c r="AM59" s="28"/>
      <c r="AN59" s="29" t="str">
        <f t="array" ref="AN59">IFERROR(IF(OR(AL59="USDT",AL59="USD",AL59="USDC"),AK59,AK59 * IFERROR(VLOOKUP(AM59,[1]BASE!$F$1:$Q$1000,MATCH(AL59,[1]BASE!$F$1:$Q$1,0),FALSE),IFERROR(VLOOKUP(AM59-1,[1]BASE!$F$1:$Q$1000,MATCH(AL59,[1]BASE!$F$1:$Q$1,0),FALSE),VLOOKUP(AM59-2,[1]BASE!$F$1:$Q$1000,MATCH(AL59,[1]BASE!$F$1:$Q$1,0),FALSE)))),"")</f>
        <v/>
      </c>
      <c r="AO59" s="49" t="str">
        <f t="array" ref="AO59">IFERROR(IF(AM59="","",IF([1]BASE!$E$3-AM59&gt;7,0,IF([1]BASE!$E$3-AM59&lt;0,"",[1]BASE!$E$3-AM59))),"")</f>
        <v/>
      </c>
      <c r="AP59" s="27"/>
      <c r="AQ59" s="31"/>
      <c r="AR59" s="28"/>
      <c r="AS59" s="29" t="str">
        <f t="array" ref="AS59">IFERROR(IF(OR(AQ59="USDT",AQ59="USD",AQ59="USDC"),AP59,AP59 * IFERROR(VLOOKUP(AR59,[1]BASE!$F$1:$Q$1000,MATCH(AQ59,[1]BASE!$F$1:$Q$1,0),FALSE),IFERROR(VLOOKUP(AR59-1,[1]BASE!$F$1:$Q$1000,MATCH(AQ59,[1]BASE!$F$1:$Q$1,0),FALSE),VLOOKUP(AR59-2,[1]BASE!$F$1:$Q$1000,MATCH(AQ59,[1]BASE!$F$1:$Q$1,0),FALSE)))),"")</f>
        <v/>
      </c>
      <c r="AT59" s="49" t="str">
        <f t="array" ref="AT59">IFERROR(IF(AR59="","",IF([1]BASE!$E$3-AR59&gt;7,0,IF([1]BASE!$E$3-AR59&lt;0,"",[1]BASE!$E$3-AR59))),"")</f>
        <v/>
      </c>
      <c r="AU59" s="27"/>
      <c r="AV59" s="33"/>
      <c r="AW59" s="34"/>
      <c r="AX59" s="29" t="str">
        <f t="array" ref="AX59">IFERROR(IF(OR(AV59="USDT",AV59="USD",AV59="USDC"),AU59,AU59 * IFERROR(VLOOKUP(AW59,[1]BASE!$F$1:$Q$1000,MATCH(AV59,[1]BASE!$F$1:$Q$1,0),FALSE),IFERROR(VLOOKUP(AW59-1,[1]BASE!$F$1:$Q$1000,MATCH(AV59,[1]BASE!$F$1:$Q$1,0),FALSE),VLOOKUP(AW59-2,[1]BASE!$F$1:$Q$1000,MATCH(AV59,[1]BASE!$F$1:$Q$1,0),FALSE)))),"")</f>
        <v/>
      </c>
      <c r="AY59" s="49" t="str">
        <f t="array" ref="AY59">IFERROR(IF(AW59="","",IF([1]BASE!$E$3-AW59&gt;7,0,IF([1]BASE!$E$3-AW59&lt;0,"",[1]BASE!$E$3-AW59))),"")</f>
        <v/>
      </c>
      <c r="AZ59" s="27"/>
      <c r="BA59" s="33"/>
      <c r="BB59" s="34"/>
      <c r="BC59" s="29" t="str">
        <f t="array" ref="BC59">IFERROR(IF(OR(BA59="USDT",BA59="USD",BA59="USDC"),AZ59,AZ59 * IFERROR(VLOOKUP(BB59,[1]BASE!$F$1:$Q$1000,MATCH(BA59,[1]BASE!$F$1:$Q$1,0),FALSE),IFERROR(VLOOKUP(BB59-1,[1]BASE!$F$1:$Q$1000,MATCH(BA59,[1]BASE!$F$1:$Q$1,0),FALSE),VLOOKUP(BB59-2,[1]BASE!$F$1:$Q$1000,MATCH(BA59,[1]BASE!$F$1:$Q$1,0),FALSE)))),"")</f>
        <v/>
      </c>
      <c r="BD59" s="49" t="str">
        <f t="array" ref="BD59">IFERROR(IF(BB59="","",IF([1]BASE!$E$3-BB59&gt;7,0,IF([1]BASE!$E$3-BB59&lt;0,"",[1]BASE!$E$3-BB59))),"")</f>
        <v/>
      </c>
    </row>
    <row r="60" spans="1:56" x14ac:dyDescent="0.3">
      <c r="A60" s="69" t="s">
        <v>92</v>
      </c>
      <c r="B60" s="93" t="s">
        <v>378</v>
      </c>
      <c r="C60" s="93" t="s">
        <v>75</v>
      </c>
      <c r="D60" s="148" t="s">
        <v>379</v>
      </c>
      <c r="E60" s="93" t="s">
        <v>380</v>
      </c>
      <c r="F60" s="97" t="s">
        <v>381</v>
      </c>
      <c r="G60" s="97" t="s">
        <v>382</v>
      </c>
      <c r="H60" s="97" t="s">
        <v>382</v>
      </c>
      <c r="I60" s="97" t="s">
        <v>297</v>
      </c>
      <c r="J60" s="211" t="s">
        <v>383</v>
      </c>
      <c r="K60" s="215">
        <v>4</v>
      </c>
      <c r="L60" s="216">
        <f t="shared" si="0"/>
        <v>4</v>
      </c>
      <c r="M60" s="217" t="e">
        <f t="array" ref="M60">IF(R60&gt;[1]BASE!$E$3, "BAJA", IF(P60+IF(X60&lt;=[1]BASE!$E$3,Y60,0)+IF(AC60&lt;=[1]BASE!$E$3,AD60,0)+IF(AH60&lt;=[1]BASE!$E$3,AI60,0)+IF(AM60&lt;=[1]BASE!$E$3,AN60,0)+IF(AR60&lt;=[1]BASE!$E$3,AS60,0)+IF(AW60&lt;=[1]BASE!$E$3,AX60,0)+IF(BB60&lt;=[1]BASE!$E$3,BC60,0)+IF(BG60&lt;=[1]BASE!$E$3,BH60,0)+IF(BL60&lt;=[1]BASE!$E$3,BM60,0)+IF(BQ60&lt;=[1]BASE!$E$3,BR60,0)&lt;=1999,"ALFA", IF(P60+IF(X60&lt;=[1]BASE!$E$3,Y60,0)+IF(AC60&lt;=[1]BASE!$E$3,AD60,0)+IF(AH60&lt;=[1]BASE!$E$3,AI60,0)+IF(AM60&lt;=[1]BASE!$E$3,AN60,0)+IF(AR60&lt;=[1]BASE!$E$3,AS60,0)+IF(AW60&lt;=[1]BASE!$E$3,AX60,0)+IF(BB60&lt;=[1]BASE!$E$3,BC60,0)+IF(BG60&lt;=[1]BASE!$E$3,BH60,0)+IF(BL60&lt;=[1]BASE!$E$3,BM60,0)+IF(BQ60&lt;=[1]BASE!$E$3,BR60,0)&lt;=3999,"BETA", IF(P60+IF(X60&lt;=[1]BASE!$E$3,Y60,0)+IF(AC60&lt;=[1]BASE!$E$3,AD60,0)+IF(AH60&lt;=[1]BASE!$E$3,AI60,0)+IF(AM60&lt;=[1]BASE!$E$3,AN60,0)+IF(AR60&lt;=[1]BASE!$E$3,AS60,0)+IF(AW60&lt;=[1]BASE!$E$3,AX60,0)+IF(BB60&lt;=[1]BASE!$E$3,BC60,0)+IF(BG60&lt;=[1]BASE!$E$3,BH60,0)+IF(BL60&lt;=[1]BASE!$E$3,BM60,0)+IF(BQ60&lt;=[1]BASE!$E$3,BR60,0)&lt;=5999,"GAMMA","DELTA"))))</f>
        <v>#VALUE!</v>
      </c>
      <c r="N60" s="190">
        <v>1000</v>
      </c>
      <c r="O60" s="94" t="s">
        <v>60</v>
      </c>
      <c r="P60" s="200">
        <f t="array" ref="P60">IFERROR(IF(OR(O60="USDT",O60="USD",O60="USDC"),N60,N60 * IFERROR(VLOOKUP(R60,[1]BASE!$F$1:$Q$1000,MATCH(O60,[1]BASE!$F$1:$Q$1,0),FALSE),IFERROR(VLOOKUP(R60-1,[1]BASE!$F$1:$Q$1000,MATCH(O60,[1]BASE!$F$1:$Q$1,0),FALSE),VLOOKUP(R60-2,[1]BASE!$F$1:$Q$1000,MATCH(O60,[1]BASE!$F$1:$Q$1,0),FALSE)))),"")</f>
        <v>1052.7</v>
      </c>
      <c r="Q60" s="107">
        <v>45212</v>
      </c>
      <c r="R60" s="107">
        <v>45212</v>
      </c>
      <c r="S60" s="131">
        <f>([1]BASE!$E$3-R60)/30</f>
        <v>11.2</v>
      </c>
      <c r="T60" s="109">
        <f t="array" ref="T60">IF(U60&lt;[1]BASE!$E$3,0,U60-R60)</f>
        <v>0</v>
      </c>
      <c r="U60" s="110">
        <f t="array" ref="U60">IF(WEEKDAY(R60, 2) = 5, R60 + 7, R60 + (5 - WEEKDAY(R60, 2) + IF(WEEKDAY(R60, 2) &gt; 5, 7, 0)))</f>
        <v>45219</v>
      </c>
      <c r="V60" s="191">
        <v>3000</v>
      </c>
      <c r="W60" s="94" t="s">
        <v>66</v>
      </c>
      <c r="X60" s="113">
        <v>45271</v>
      </c>
      <c r="Y60" s="192">
        <f t="array" ref="Y60">IFERROR(IF(OR(W60="USDT",W60="USD",W60="USDC"),V60,V60 * IFERROR(VLOOKUP(X60,[1]BASE!$F$1:$Q$1000,MATCH(W60,[1]BASE!$F$1:$Q$1,0),FALSE),IFERROR(VLOOKUP(X60-1,[1]BASE!$F$1:$Q$1000,MATCH(W60,[1]BASE!$F$1:$Q$1,0),FALSE),VLOOKUP(X60-2,[1]BASE!$F$1:$Q$1000,MATCH(W60,[1]BASE!$F$1:$Q$1,0),FALSE)))),"")</f>
        <v>3000</v>
      </c>
      <c r="Z60" s="115">
        <f t="array" ref="Z60">IFERROR(IF(X60="","",IF([1]BASE!$E$3-X60&gt;7,0,IF([1]BASE!$E$3-X60&lt;0,"",[1]BASE!$E$3-X60))),"")</f>
        <v>0</v>
      </c>
      <c r="AA60" s="116"/>
      <c r="AB60" s="112"/>
      <c r="AC60" s="107"/>
      <c r="AD60" s="203" t="str">
        <f t="array" ref="AD60">IFERROR(IF(OR(AB60="USDT",AB60="USD",AB60="USDC"),AA60,AA60 * IFERROR(VLOOKUP(AC60,[1]BASE!$F$1:$Q$1000,MATCH(AB60,[1]BASE!$F$1:$Q$1,0),FALSE),IFERROR(VLOOKUP(AC60-1,[1]BASE!$F$1:$Q$1000,MATCH(AB60,[1]BASE!$F$1:$Q$1,0),FALSE),VLOOKUP(AC60-2,[1]BASE!$F$1:$Q$1000,MATCH(AB60,[1]BASE!$F$1:$Q$1,0),FALSE)))),"")</f>
        <v/>
      </c>
      <c r="AE60" s="115" t="str">
        <f t="array" ref="AE60">IFERROR(IF(AC60="","",IF([1]BASE!$E$3-AC60&gt;7,0,IF([1]BASE!$E$3-AC60&lt;0,"",[1]BASE!$E$3-AC60))),"")</f>
        <v/>
      </c>
      <c r="AF60" s="116"/>
      <c r="AG60" s="218"/>
      <c r="AH60" s="107"/>
      <c r="AI60" s="192" t="str">
        <f t="array" ref="AI60">IFERROR(IF(OR(AG60="USDT",AG60="USD",AG60="USDC"),AF60,AF60 * IFERROR(VLOOKUP(AH60,[1]BASE!$F$1:$Q$1000,MATCH(AG60,[1]BASE!$F$1:$Q$1,0),FALSE),IFERROR(VLOOKUP(AH60-1,[1]BASE!$F$1:$Q$1000,MATCH(AG60,[1]BASE!$F$1:$Q$1,0),FALSE),VLOOKUP(AH60-2,[1]BASE!$F$1:$Q$1000,MATCH(AG60,[1]BASE!$F$1:$Q$1,0),FALSE)))),"")</f>
        <v/>
      </c>
      <c r="AJ60" s="115" t="str">
        <f t="array" ref="AJ60">IFERROR(IF(AH60="","",IF([1]BASE!$E$3-AH60&gt;7,0,IF([1]BASE!$E$3-AH60&lt;0,"",[1]BASE!$E$3-AH60))),"")</f>
        <v/>
      </c>
      <c r="AK60" s="116"/>
      <c r="AL60" s="218"/>
      <c r="AM60" s="107"/>
      <c r="AN60" s="203" t="str">
        <f t="array" ref="AN60">IFERROR(IF(OR(AL60="USDT",AL60="USD",AL60="USDC"),AK60,AK60 * IFERROR(VLOOKUP(AM60,[1]BASE!$F$1:$Q$1000,MATCH(AL60,[1]BASE!$F$1:$Q$1,0),FALSE),IFERROR(VLOOKUP(AM60-1,[1]BASE!$F$1:$Q$1000,MATCH(AL60,[1]BASE!$F$1:$Q$1,0),FALSE),VLOOKUP(AM60-2,[1]BASE!$F$1:$Q$1000,MATCH(AL60,[1]BASE!$F$1:$Q$1,0),FALSE)))),"")</f>
        <v/>
      </c>
      <c r="AO60" s="115" t="str">
        <f t="array" ref="AO60">IFERROR(IF(AM60="","",IF([1]BASE!$E$3-AM60&gt;7,0,IF([1]BASE!$E$3-AM60&lt;0,"",[1]BASE!$E$3-AM60))),"")</f>
        <v/>
      </c>
      <c r="AP60" s="116"/>
      <c r="AQ60" s="112"/>
      <c r="AR60" s="107"/>
      <c r="AS60" s="203" t="str">
        <f t="array" ref="AS60">IFERROR(IF(OR(AQ60="USDT",AQ60="USD",AQ60="USDC"),AP60,AP60 * IFERROR(VLOOKUP(AR60,[1]BASE!$F$1:$Q$1000,MATCH(AQ60,[1]BASE!$F$1:$Q$1,0),FALSE),IFERROR(VLOOKUP(AR60-1,[1]BASE!$F$1:$Q$1000,MATCH(AQ60,[1]BASE!$F$1:$Q$1,0),FALSE),VLOOKUP(AR60-2,[1]BASE!$F$1:$Q$1000,MATCH(AQ60,[1]BASE!$F$1:$Q$1,0),FALSE)))),"")</f>
        <v/>
      </c>
      <c r="AT60" s="115" t="str">
        <f t="array" ref="AT60">IFERROR(IF(AR60="","",IF([1]BASE!$E$3-AR60&gt;7,0,IF([1]BASE!$E$3-AR60&lt;0,"",[1]BASE!$E$3-AR60))),"")</f>
        <v/>
      </c>
      <c r="AU60" s="116"/>
      <c r="AV60" s="117"/>
      <c r="AW60" s="118"/>
      <c r="AX60" s="203" t="str">
        <f t="array" ref="AX60">IFERROR(IF(OR(AV60="USDT",AV60="USD",AV60="USDC"),AU60,AU60 * IFERROR(VLOOKUP(AW60,[1]BASE!$F$1:$Q$1000,MATCH(AV60,[1]BASE!$F$1:$Q$1,0),FALSE),IFERROR(VLOOKUP(AW60-1,[1]BASE!$F$1:$Q$1000,MATCH(AV60,[1]BASE!$F$1:$Q$1,0),FALSE),VLOOKUP(AW60-2,[1]BASE!$F$1:$Q$1000,MATCH(AV60,[1]BASE!$F$1:$Q$1,0),FALSE)))),"")</f>
        <v/>
      </c>
      <c r="AY60" s="115" t="str">
        <f t="array" ref="AY60">IFERROR(IF(AW60="","",IF([1]BASE!$E$3-AW60&gt;7,0,IF([1]BASE!$E$3-AW60&lt;0,"",[1]BASE!$E$3-AW60))),"")</f>
        <v/>
      </c>
      <c r="AZ60" s="116"/>
      <c r="BA60" s="117"/>
      <c r="BB60" s="118"/>
      <c r="BC60" s="203" t="str">
        <f t="array" ref="BC60">IFERROR(IF(OR(BA60="USDT",BA60="USD",BA60="USDC"),AZ60,AZ60 * IFERROR(VLOOKUP(BB60,[1]BASE!$F$1:$Q$1000,MATCH(BA60,[1]BASE!$F$1:$Q$1,0),FALSE),IFERROR(VLOOKUP(BB60-1,[1]BASE!$F$1:$Q$1000,MATCH(BA60,[1]BASE!$F$1:$Q$1,0),FALSE),VLOOKUP(BB60-2,[1]BASE!$F$1:$Q$1000,MATCH(BA60,[1]BASE!$F$1:$Q$1,0),FALSE)))),"")</f>
        <v/>
      </c>
      <c r="BD60" s="115" t="str">
        <f t="array" ref="BD60">IFERROR(IF(BB60="","",IF([1]BASE!$E$3-BB60&gt;7,0,IF([1]BASE!$E$3-BB60&lt;0,"",[1]BASE!$E$3-BB60))),"")</f>
        <v/>
      </c>
    </row>
    <row r="61" spans="1:56" x14ac:dyDescent="0.3">
      <c r="A61" s="51" t="s">
        <v>85</v>
      </c>
      <c r="B61" s="93" t="s">
        <v>384</v>
      </c>
      <c r="C61" s="38" t="s">
        <v>75</v>
      </c>
      <c r="D61" s="57" t="s">
        <v>385</v>
      </c>
      <c r="E61" s="38" t="s">
        <v>386</v>
      </c>
      <c r="F61" s="58" t="s">
        <v>387</v>
      </c>
      <c r="G61" s="97" t="s">
        <v>388</v>
      </c>
      <c r="H61" s="58" t="s">
        <v>388</v>
      </c>
      <c r="I61" s="58" t="s">
        <v>251</v>
      </c>
      <c r="J61" s="177" t="s">
        <v>389</v>
      </c>
      <c r="K61" s="186">
        <v>4</v>
      </c>
      <c r="L61" s="187">
        <f t="shared" si="0"/>
        <v>4</v>
      </c>
      <c r="M61" s="43" t="e">
        <f t="array" ref="M61">IF(R61&gt;[1]BASE!$E$3, "BAJA", IF(P61+IF(X61&lt;=[1]BASE!$E$3,Y61,0)+IF(AC61&lt;=[1]BASE!$E$3,AD61,0)+IF(AH61&lt;=[1]BASE!$E$3,AI61,0)+IF(AM61&lt;=[1]BASE!$E$3,AN61,0)+IF(AR61&lt;=[1]BASE!$E$3,AS61,0)+IF(AW61&lt;=[1]BASE!$E$3,AX61,0)+IF(BB61&lt;=[1]BASE!$E$3,BC61,0)+IF(BG61&lt;=[1]BASE!$E$3,BH61,0)+IF(BL61&lt;=[1]BASE!$E$3,BM61,0)+IF(BQ61&lt;=[1]BASE!$E$3,BR61,0)&lt;=1999,"ALFA", IF(P61+IF(X61&lt;=[1]BASE!$E$3,Y61,0)+IF(AC61&lt;=[1]BASE!$E$3,AD61,0)+IF(AH61&lt;=[1]BASE!$E$3,AI61,0)+IF(AM61&lt;=[1]BASE!$E$3,AN61,0)+IF(AR61&lt;=[1]BASE!$E$3,AS61,0)+IF(AW61&lt;=[1]BASE!$E$3,AX61,0)+IF(BB61&lt;=[1]BASE!$E$3,BC61,0)+IF(BG61&lt;=[1]BASE!$E$3,BH61,0)+IF(BL61&lt;=[1]BASE!$E$3,BM61,0)+IF(BQ61&lt;=[1]BASE!$E$3,BR61,0)&lt;=3999,"BETA", IF(P61+IF(X61&lt;=[1]BASE!$E$3,Y61,0)+IF(AC61&lt;=[1]BASE!$E$3,AD61,0)+IF(AH61&lt;=[1]BASE!$E$3,AI61,0)+IF(AM61&lt;=[1]BASE!$E$3,AN61,0)+IF(AR61&lt;=[1]BASE!$E$3,AS61,0)+IF(AW61&lt;=[1]BASE!$E$3,AX61,0)+IF(BB61&lt;=[1]BASE!$E$3,BC61,0)+IF(BG61&lt;=[1]BASE!$E$3,BH61,0)+IF(BL61&lt;=[1]BASE!$E$3,BM61,0)+IF(BQ61&lt;=[1]BASE!$E$3,BR61,0)&lt;=5999,"GAMMA","DELTA"))))</f>
        <v>#VALUE!</v>
      </c>
      <c r="N61" s="21">
        <v>2100</v>
      </c>
      <c r="O61" s="14" t="s">
        <v>66</v>
      </c>
      <c r="P61" s="90">
        <f t="array" ref="P61">IFERROR(IF(OR(O61="USDT",O61="USD",O61="USDC"),N61,N61 * IFERROR(VLOOKUP(R61,[1]BASE!$F$1:$Q$1000,MATCH(O61,[1]BASE!$F$1:$Q$1,0),FALSE),IFERROR(VLOOKUP(R61-1,[1]BASE!$F$1:$Q$1000,MATCH(O61,[1]BASE!$F$1:$Q$1,0),FALSE),VLOOKUP(R61-2,[1]BASE!$F$1:$Q$1000,MATCH(O61,[1]BASE!$F$1:$Q$1,0),FALSE)))),"")</f>
        <v>2100</v>
      </c>
      <c r="Q61" s="28">
        <v>45212</v>
      </c>
      <c r="R61" s="28">
        <v>45216</v>
      </c>
      <c r="S61" s="54">
        <f>([1]BASE!$E$3-R61)/30</f>
        <v>11.066666666666666</v>
      </c>
      <c r="T61" s="64">
        <f t="array" ref="T61">IF(U61&lt;[1]BASE!$E$3,0,U61-R61)</f>
        <v>0</v>
      </c>
      <c r="U61" s="56">
        <f t="array" ref="U61">IF(WEEKDAY(R61, 2) = 5, R61 + 7, R61 + (5 - WEEKDAY(R61, 2) + IF(WEEKDAY(R61, 2) &gt; 5, 7, 0)))</f>
        <v>45219</v>
      </c>
      <c r="V61" s="46">
        <v>2000</v>
      </c>
      <c r="W61" s="14" t="s">
        <v>60</v>
      </c>
      <c r="X61" s="47">
        <v>45281</v>
      </c>
      <c r="Y61" s="79">
        <f t="array" ref="Y61">IFERROR(IF(OR(W61="USDT",W61="USD",W61="USDC"),V61,V61 * IFERROR(VLOOKUP(X61,[1]BASE!$F$1:$Q$1000,MATCH(W61,[1]BASE!$F$1:$Q$1,0),FALSE),IFERROR(VLOOKUP(X61-1,[1]BASE!$F$1:$Q$1000,MATCH(W61,[1]BASE!$F$1:$Q$1,0),FALSE),VLOOKUP(X61-2,[1]BASE!$F$1:$Q$1000,MATCH(W61,[1]BASE!$F$1:$Q$1,0),FALSE)))),"")</f>
        <v>2188.2000000000003</v>
      </c>
      <c r="Z61" s="49">
        <f t="array" ref="Z61">IFERROR(IF(X61="","",IF([1]BASE!$E$3-X61&gt;7,0,IF([1]BASE!$E$3-X61&lt;0,"",[1]BASE!$E$3-X61))),"")</f>
        <v>0</v>
      </c>
      <c r="AA61" s="27"/>
      <c r="AB61" s="31"/>
      <c r="AC61" s="28"/>
      <c r="AD61" s="91" t="str">
        <f t="array" ref="AD61">IFERROR(IF(OR(AB61="USDT",AB61="USD",AB61="USDC"),AA61,AA61 * IFERROR(VLOOKUP(AC61,[1]BASE!$F$1:$Q$1000,MATCH(AB61,[1]BASE!$F$1:$Q$1,0),FALSE),IFERROR(VLOOKUP(AC61-1,[1]BASE!$F$1:$Q$1000,MATCH(AB61,[1]BASE!$F$1:$Q$1,0),FALSE),VLOOKUP(AC61-2,[1]BASE!$F$1:$Q$1000,MATCH(AB61,[1]BASE!$F$1:$Q$1,0),FALSE)))),"")</f>
        <v/>
      </c>
      <c r="AE61" s="49" t="str">
        <f t="array" ref="AE61">IFERROR(IF(AC61="","",IF([1]BASE!$E$3-AC61&gt;7,0,IF([1]BASE!$E$3-AC61&lt;0,"",[1]BASE!$E$3-AC61))),"")</f>
        <v/>
      </c>
      <c r="AF61" s="27"/>
      <c r="AG61" s="92"/>
      <c r="AH61" s="28"/>
      <c r="AI61" s="84" t="str">
        <f t="array" ref="AI61">IFERROR(IF(OR(AG61="USDT",AG61="USD",AG61="USDC"),AF61,AF61 * IFERROR(VLOOKUP(AH61,[1]BASE!$F$1:$Q$1000,MATCH(AG61,[1]BASE!$F$1:$Q$1,0),FALSE),IFERROR(VLOOKUP(AH61-1,[1]BASE!$F$1:$Q$1000,MATCH(AG61,[1]BASE!$F$1:$Q$1,0),FALSE),VLOOKUP(AH61-2,[1]BASE!$F$1:$Q$1000,MATCH(AG61,[1]BASE!$F$1:$Q$1,0),FALSE)))),"")</f>
        <v/>
      </c>
      <c r="AJ61" s="49" t="str">
        <f t="array" ref="AJ61">IFERROR(IF(AH61="","",IF([1]BASE!$E$3-AH61&gt;7,0,IF([1]BASE!$E$3-AH61&lt;0,"",[1]BASE!$E$3-AH61))),"")</f>
        <v/>
      </c>
      <c r="AK61" s="27"/>
      <c r="AL61" s="92"/>
      <c r="AM61" s="28"/>
      <c r="AN61" s="91" t="str">
        <f t="array" ref="AN61">IFERROR(IF(OR(AL61="USDT",AL61="USD",AL61="USDC"),AK61,AK61 * IFERROR(VLOOKUP(AM61,[1]BASE!$F$1:$Q$1000,MATCH(AL61,[1]BASE!$F$1:$Q$1,0),FALSE),IFERROR(VLOOKUP(AM61-1,[1]BASE!$F$1:$Q$1000,MATCH(AL61,[1]BASE!$F$1:$Q$1,0),FALSE),VLOOKUP(AM61-2,[1]BASE!$F$1:$Q$1000,MATCH(AL61,[1]BASE!$F$1:$Q$1,0),FALSE)))),"")</f>
        <v/>
      </c>
      <c r="AO61" s="49" t="str">
        <f t="array" ref="AO61">IFERROR(IF(AM61="","",IF([1]BASE!$E$3-AM61&gt;7,0,IF([1]BASE!$E$3-AM61&lt;0,"",[1]BASE!$E$3-AM61))),"")</f>
        <v/>
      </c>
      <c r="AP61" s="27"/>
      <c r="AQ61" s="31"/>
      <c r="AR61" s="28"/>
      <c r="AS61" s="91" t="str">
        <f t="array" ref="AS61">IFERROR(IF(OR(AQ61="USDT",AQ61="USD",AQ61="USDC"),AP61,AP61 * IFERROR(VLOOKUP(AR61,[1]BASE!$F$1:$Q$1000,MATCH(AQ61,[1]BASE!$F$1:$Q$1,0),FALSE),IFERROR(VLOOKUP(AR61-1,[1]BASE!$F$1:$Q$1000,MATCH(AQ61,[1]BASE!$F$1:$Q$1,0),FALSE),VLOOKUP(AR61-2,[1]BASE!$F$1:$Q$1000,MATCH(AQ61,[1]BASE!$F$1:$Q$1,0),FALSE)))),"")</f>
        <v/>
      </c>
      <c r="AT61" s="49" t="str">
        <f t="array" ref="AT61">IFERROR(IF(AR61="","",IF([1]BASE!$E$3-AR61&gt;7,0,IF([1]BASE!$E$3-AR61&lt;0,"",[1]BASE!$E$3-AR61))),"")</f>
        <v/>
      </c>
      <c r="AU61" s="27"/>
      <c r="AV61" s="33"/>
      <c r="AW61" s="34"/>
      <c r="AX61" s="91" t="str">
        <f t="array" ref="AX61">IFERROR(IF(OR(AV61="USDT",AV61="USD",AV61="USDC"),AU61,AU61 * IFERROR(VLOOKUP(AW61,[1]BASE!$F$1:$Q$1000,MATCH(AV61,[1]BASE!$F$1:$Q$1,0),FALSE),IFERROR(VLOOKUP(AW61-1,[1]BASE!$F$1:$Q$1000,MATCH(AV61,[1]BASE!$F$1:$Q$1,0),FALSE),VLOOKUP(AW61-2,[1]BASE!$F$1:$Q$1000,MATCH(AV61,[1]BASE!$F$1:$Q$1,0),FALSE)))),"")</f>
        <v/>
      </c>
      <c r="AY61" s="49" t="str">
        <f t="array" ref="AY61">IFERROR(IF(AW61="","",IF([1]BASE!$E$3-AW61&gt;7,0,IF([1]BASE!$E$3-AW61&lt;0,"",[1]BASE!$E$3-AW61))),"")</f>
        <v/>
      </c>
      <c r="AZ61" s="27"/>
      <c r="BA61" s="33"/>
      <c r="BB61" s="34"/>
      <c r="BC61" s="91" t="str">
        <f t="array" ref="BC61">IFERROR(IF(OR(BA61="USDT",BA61="USD",BA61="USDC"),AZ61,AZ61 * IFERROR(VLOOKUP(BB61,[1]BASE!$F$1:$Q$1000,MATCH(BA61,[1]BASE!$F$1:$Q$1,0),FALSE),IFERROR(VLOOKUP(BB61-1,[1]BASE!$F$1:$Q$1000,MATCH(BA61,[1]BASE!$F$1:$Q$1,0),FALSE),VLOOKUP(BB61-2,[1]BASE!$F$1:$Q$1000,MATCH(BA61,[1]BASE!$F$1:$Q$1,0),FALSE)))),"")</f>
        <v/>
      </c>
      <c r="BD61" s="49" t="str">
        <f t="array" ref="BD61">IFERROR(IF(BB61="","",IF([1]BASE!$E$3-BB61&gt;7,0,IF([1]BASE!$E$3-BB61&lt;0,"",[1]BASE!$E$3-BB61))),"")</f>
        <v/>
      </c>
    </row>
    <row r="62" spans="1:56" x14ac:dyDescent="0.3">
      <c r="A62" s="51" t="s">
        <v>92</v>
      </c>
      <c r="B62" s="38" t="s">
        <v>390</v>
      </c>
      <c r="C62" s="38" t="s">
        <v>213</v>
      </c>
      <c r="D62" s="57" t="s">
        <v>391</v>
      </c>
      <c r="E62" s="38" t="s">
        <v>392</v>
      </c>
      <c r="F62" s="58">
        <f>34672204121</f>
        <v>34672204121</v>
      </c>
      <c r="G62" s="58" t="s">
        <v>393</v>
      </c>
      <c r="H62" s="38" t="s">
        <v>213</v>
      </c>
      <c r="I62" s="58" t="s">
        <v>330</v>
      </c>
      <c r="J62" s="178" t="s">
        <v>394</v>
      </c>
      <c r="K62" s="193">
        <v>5</v>
      </c>
      <c r="L62" s="194">
        <f t="shared" si="0"/>
        <v>5</v>
      </c>
      <c r="M62" s="72" t="e">
        <f t="array" ref="M62">IF(R62&gt;[1]BASE!$E$3, "BAJA", IF(P62+IF(X62&lt;=[1]BASE!$E$3,Y62,0)+IF(AC62&lt;=[1]BASE!$E$3,AD62,0)+IF(AH62&lt;=[1]BASE!$E$3,AI62,0)+IF(AM62&lt;=[1]BASE!$E$3,AN62,0)+IF(AR62&lt;=[1]BASE!$E$3,AS62,0)+IF(AW62&lt;=[1]BASE!$E$3,AX62,0)+IF(BB62&lt;=[1]BASE!$E$3,BC62,0)+IF(BG62&lt;=[1]BASE!$E$3,BH62,0)+IF(BL62&lt;=[1]BASE!$E$3,BM62,0)+IF(BQ62&lt;=[1]BASE!$E$3,BR62,0)&lt;=1999,"ALFA", IF(P62+IF(X62&lt;=[1]BASE!$E$3,Y62,0)+IF(AC62&lt;=[1]BASE!$E$3,AD62,0)+IF(AH62&lt;=[1]BASE!$E$3,AI62,0)+IF(AM62&lt;=[1]BASE!$E$3,AN62,0)+IF(AR62&lt;=[1]BASE!$E$3,AS62,0)+IF(AW62&lt;=[1]BASE!$E$3,AX62,0)+IF(BB62&lt;=[1]BASE!$E$3,BC62,0)+IF(BG62&lt;=[1]BASE!$E$3,BH62,0)+IF(BL62&lt;=[1]BASE!$E$3,BM62,0)+IF(BQ62&lt;=[1]BASE!$E$3,BR62,0)&lt;=3999,"BETA", IF(P62+IF(X62&lt;=[1]BASE!$E$3,Y62,0)+IF(AC62&lt;=[1]BASE!$E$3,AD62,0)+IF(AH62&lt;=[1]BASE!$E$3,AI62,0)+IF(AM62&lt;=[1]BASE!$E$3,AN62,0)+IF(AR62&lt;=[1]BASE!$E$3,AS62,0)+IF(AW62&lt;=[1]BASE!$E$3,AX62,0)+IF(BB62&lt;=[1]BASE!$E$3,BC62,0)+IF(BG62&lt;=[1]BASE!$E$3,BH62,0)+IF(BL62&lt;=[1]BASE!$E$3,BM62,0)+IF(BQ62&lt;=[1]BASE!$E$3,BR62,0)&lt;=5999,"GAMMA","DELTA"))))</f>
        <v>#VALUE!</v>
      </c>
      <c r="N62" s="21">
        <v>104.05</v>
      </c>
      <c r="O62" s="14" t="s">
        <v>60</v>
      </c>
      <c r="P62" s="73">
        <f t="array" ref="P62">IFERROR(IF(OR(O62="USDT",O62="USD",O62="USDC"),N62,N62 * IFERROR(VLOOKUP(R62,[1]BASE!$F$1:$Q$1000,MATCH(O62,[1]BASE!$F$1:$Q$1,0),FALSE),IFERROR(VLOOKUP(R62-1,[1]BASE!$F$1:$Q$1000,MATCH(O62,[1]BASE!$F$1:$Q$1,0),FALSE),VLOOKUP(R62-2,[1]BASE!$F$1:$Q$1000,MATCH(O62,[1]BASE!$F$1:$Q$1,0),FALSE)))),"")</f>
        <v>109.325335</v>
      </c>
      <c r="Q62" s="28">
        <v>45214.625</v>
      </c>
      <c r="R62" s="28">
        <v>45215</v>
      </c>
      <c r="S62" s="63">
        <f>([1]BASE!$E$3-R62)/30</f>
        <v>11.1</v>
      </c>
      <c r="T62" s="55">
        <f t="array" ref="T62">IF(U62&lt;[1]BASE!$E$3,0,U62-R62)</f>
        <v>0</v>
      </c>
      <c r="U62" s="56">
        <f t="array" ref="U62">IF(WEEKDAY(R62, 2) = 5, R62 + 7, R62 + (5 - WEEKDAY(R62, 2) + IF(WEEKDAY(R62, 2) &gt; 5, 7, 0)))</f>
        <v>45219</v>
      </c>
      <c r="V62" s="27"/>
      <c r="W62" s="14"/>
      <c r="X62" s="28"/>
      <c r="Y62" s="75" t="str">
        <f t="array" ref="Y62">IFERROR(IF(OR(W62="USDT",W62="USD",W62="USDC"),V62,V62 * IFERROR(VLOOKUP(X62,[1]BASE!$F$1:$Q$1000,MATCH(W62,[1]BASE!$F$1:$Q$1,0),FALSE),IFERROR(VLOOKUP(X62-1,[1]BASE!$F$1:$Q$1000,MATCH(W62,[1]BASE!$F$1:$Q$1,0),FALSE),VLOOKUP(X62-2,[1]BASE!$F$1:$Q$1000,MATCH(W62,[1]BASE!$F$1:$Q$1,0),FALSE)))),"")</f>
        <v/>
      </c>
      <c r="Z62" s="30" t="str">
        <f t="array" ref="Z62">IFERROR(IF(X62="","",IF([1]BASE!$E$3-X62&gt;7,0,IF([1]BASE!$E$3-X62&lt;0,"",[1]BASE!$E$3-X62))),"")</f>
        <v/>
      </c>
      <c r="AA62" s="27"/>
      <c r="AB62" s="14"/>
      <c r="AC62" s="28"/>
      <c r="AD62" s="75" t="str">
        <f t="array" ref="AD62">IFERROR(IF(OR(AB62="USDT",AB62="USD",AB62="USDC"),AA62,AA62 * IFERROR(VLOOKUP(AC62,[1]BASE!$F$1:$Q$1000,MATCH(AB62,[1]BASE!$F$1:$Q$1,0),FALSE),IFERROR(VLOOKUP(AC62-1,[1]BASE!$F$1:$Q$1000,MATCH(AB62,[1]BASE!$F$1:$Q$1,0),FALSE),VLOOKUP(AC62-2,[1]BASE!$F$1:$Q$1000,MATCH(AB62,[1]BASE!$F$1:$Q$1,0),FALSE)))),"")</f>
        <v/>
      </c>
      <c r="AE62" s="30" t="str">
        <f t="array" ref="AE62">IFERROR(IF(AC62="","",IF([1]BASE!$E$3-AC62&gt;7,0,IF([1]BASE!$E$3-AC62&lt;0,"",[1]BASE!$E$3-AC62))),"")</f>
        <v/>
      </c>
      <c r="AF62" s="27"/>
      <c r="AG62" s="14"/>
      <c r="AH62" s="28"/>
      <c r="AI62" s="84" t="str">
        <f t="array" ref="AI62">IFERROR(IF(OR(AG62="USDT",AG62="USD",AG62="USDC"),AF62,AF62 * IFERROR(VLOOKUP(AH62,[1]BASE!$F$1:$Q$1000,MATCH(AG62,[1]BASE!$F$1:$Q$1,0),FALSE),IFERROR(VLOOKUP(AH62-1,[1]BASE!$F$1:$Q$1000,MATCH(AG62,[1]BASE!$F$1:$Q$1,0),FALSE),VLOOKUP(AH62-2,[1]BASE!$F$1:$Q$1000,MATCH(AG62,[1]BASE!$F$1:$Q$1,0),FALSE)))),"")</f>
        <v/>
      </c>
      <c r="AJ62" s="30" t="str">
        <f t="array" ref="AJ62">IFERROR(IF(AH62="","",IF([1]BASE!$E$3-AH62&gt;7,0,IF([1]BASE!$E$3-AH62&lt;0,"",[1]BASE!$E$3-AH62))),"")</f>
        <v/>
      </c>
      <c r="AK62" s="27"/>
      <c r="AL62" s="14"/>
      <c r="AM62" s="28"/>
      <c r="AN62" s="75" t="str">
        <f t="array" ref="AN62">IFERROR(IF(OR(AL62="USDT",AL62="USD",AL62="USDC"),AK62,AK62 * IFERROR(VLOOKUP(AM62,[1]BASE!$F$1:$Q$1000,MATCH(AL62,[1]BASE!$F$1:$Q$1,0),FALSE),IFERROR(VLOOKUP(AM62-1,[1]BASE!$F$1:$Q$1000,MATCH(AL62,[1]BASE!$F$1:$Q$1,0),FALSE),VLOOKUP(AM62-2,[1]BASE!$F$1:$Q$1000,MATCH(AL62,[1]BASE!$F$1:$Q$1,0),FALSE)))),"")</f>
        <v/>
      </c>
      <c r="AO62" s="30" t="str">
        <f t="array" ref="AO62">IFERROR(IF(AM62="","",IF([1]BASE!$E$3-AM62&gt;7,0,IF([1]BASE!$E$3-AM62&lt;0,"",[1]BASE!$E$3-AM62))),"")</f>
        <v/>
      </c>
      <c r="AP62" s="27"/>
      <c r="AQ62" s="14"/>
      <c r="AR62" s="28"/>
      <c r="AS62" s="75" t="str">
        <f t="array" ref="AS62">IFERROR(IF(OR(AQ62="USDT",AQ62="USD",AQ62="USDC"),AP62,AP62 * IFERROR(VLOOKUP(AR62,[1]BASE!$F$1:$Q$1000,MATCH(AQ62,[1]BASE!$F$1:$Q$1,0),FALSE),IFERROR(VLOOKUP(AR62-1,[1]BASE!$F$1:$Q$1000,MATCH(AQ62,[1]BASE!$F$1:$Q$1,0),FALSE),VLOOKUP(AR62-2,[1]BASE!$F$1:$Q$1000,MATCH(AQ62,[1]BASE!$F$1:$Q$1,0),FALSE)))),"")</f>
        <v/>
      </c>
      <c r="AT62" s="30" t="str">
        <f t="array" ref="AT62">IFERROR(IF(AR62="","",IF([1]BASE!$E$3-AR62&gt;7,0,IF([1]BASE!$E$3-AR62&lt;0,"",[1]BASE!$E$3-AR62))),"")</f>
        <v/>
      </c>
      <c r="AU62" s="27"/>
      <c r="AV62" s="33"/>
      <c r="AW62" s="34"/>
      <c r="AX62" s="75" t="str">
        <f t="array" ref="AX62">IFERROR(IF(OR(AV62="USDT",AV62="USD",AV62="USDC"),AU62,AU62 * IFERROR(VLOOKUP(AW62,[1]BASE!$F$1:$Q$1000,MATCH(AV62,[1]BASE!$F$1:$Q$1,0),FALSE),IFERROR(VLOOKUP(AW62-1,[1]BASE!$F$1:$Q$1000,MATCH(AV62,[1]BASE!$F$1:$Q$1,0),FALSE),VLOOKUP(AW62-2,[1]BASE!$F$1:$Q$1000,MATCH(AV62,[1]BASE!$F$1:$Q$1,0),FALSE)))),"")</f>
        <v/>
      </c>
      <c r="AY62" s="30" t="str">
        <f t="array" ref="AY62">IFERROR(IF(AW62="","",IF([1]BASE!$E$3-AW62&gt;7,0,IF([1]BASE!$E$3-AW62&lt;0,"",[1]BASE!$E$3-AW62))),"")</f>
        <v/>
      </c>
      <c r="AZ62" s="27"/>
      <c r="BA62" s="33"/>
      <c r="BB62" s="34"/>
      <c r="BC62" s="84" t="str">
        <f t="array" ref="BC62">IFERROR(IF(OR(BA62="USDT",BA62="USD",BA62="USDC"),AZ62,AZ62 * IFERROR(VLOOKUP(BB62,[1]BASE!$F$1:$Q$1000,MATCH(BA62,[1]BASE!$F$1:$Q$1,0),FALSE),IFERROR(VLOOKUP(BB62-1,[1]BASE!$F$1:$Q$1000,MATCH(BA62,[1]BASE!$F$1:$Q$1,0),FALSE),VLOOKUP(BB62-2,[1]BASE!$F$1:$Q$1000,MATCH(BA62,[1]BASE!$F$1:$Q$1,0),FALSE)))),"")</f>
        <v/>
      </c>
      <c r="BD62" s="30" t="str">
        <f t="array" ref="BD62">IFERROR(IF(BB62="","",IF([1]BASE!$E$3-BB62&gt;7,0,IF([1]BASE!$E$3-BB62&lt;0,"",[1]BASE!$E$3-BB62))),"")</f>
        <v/>
      </c>
    </row>
    <row r="63" spans="1:56" x14ac:dyDescent="0.3">
      <c r="A63" s="69" t="s">
        <v>85</v>
      </c>
      <c r="B63" s="38" t="s">
        <v>395</v>
      </c>
      <c r="C63" s="38" t="s">
        <v>75</v>
      </c>
      <c r="D63" s="57" t="s">
        <v>396</v>
      </c>
      <c r="E63" s="38" t="s">
        <v>397</v>
      </c>
      <c r="F63" s="58">
        <f>34622870370</f>
        <v>34622870370</v>
      </c>
      <c r="G63" s="58" t="s">
        <v>398</v>
      </c>
      <c r="H63" s="58" t="s">
        <v>398</v>
      </c>
      <c r="I63" s="58" t="s">
        <v>393</v>
      </c>
      <c r="J63" s="177" t="s">
        <v>399</v>
      </c>
      <c r="K63" s="144">
        <v>6</v>
      </c>
      <c r="L63" s="19">
        <f t="shared" si="0"/>
        <v>6</v>
      </c>
      <c r="M63" s="72" t="e">
        <f t="array" ref="M63">IF(R63&gt;[1]BASE!$E$3, "BAJA", IF(P63+IF(X63&lt;=[1]BASE!$E$3,Y63,0)+IF(AC63&lt;=[1]BASE!$E$3,AD63,0)+IF(AH63&lt;=[1]BASE!$E$3,AI63,0)+IF(AM63&lt;=[1]BASE!$E$3,AN63,0)+IF(AR63&lt;=[1]BASE!$E$3,AS63,0)+IF(AW63&lt;=[1]BASE!$E$3,AX63,0)+IF(BB63&lt;=[1]BASE!$E$3,BC63,0)+IF(BG63&lt;=[1]BASE!$E$3,BH63,0)+IF(BL63&lt;=[1]BASE!$E$3,BM63,0)+IF(BQ63&lt;=[1]BASE!$E$3,BR63,0)&lt;=1999,"ALFA", IF(P63+IF(X63&lt;=[1]BASE!$E$3,Y63,0)+IF(AC63&lt;=[1]BASE!$E$3,AD63,0)+IF(AH63&lt;=[1]BASE!$E$3,AI63,0)+IF(AM63&lt;=[1]BASE!$E$3,AN63,0)+IF(AR63&lt;=[1]BASE!$E$3,AS63,0)+IF(AW63&lt;=[1]BASE!$E$3,AX63,0)+IF(BB63&lt;=[1]BASE!$E$3,BC63,0)+IF(BG63&lt;=[1]BASE!$E$3,BH63,0)+IF(BL63&lt;=[1]BASE!$E$3,BM63,0)+IF(BQ63&lt;=[1]BASE!$E$3,BR63,0)&lt;=3999,"BETA", IF(P63+IF(X63&lt;=[1]BASE!$E$3,Y63,0)+IF(AC63&lt;=[1]BASE!$E$3,AD63,0)+IF(AH63&lt;=[1]BASE!$E$3,AI63,0)+IF(AM63&lt;=[1]BASE!$E$3,AN63,0)+IF(AR63&lt;=[1]BASE!$E$3,AS63,0)+IF(AW63&lt;=[1]BASE!$E$3,AX63,0)+IF(BB63&lt;=[1]BASE!$E$3,BC63,0)+IF(BG63&lt;=[1]BASE!$E$3,BH63,0)+IF(BL63&lt;=[1]BASE!$E$3,BM63,0)+IF(BQ63&lt;=[1]BASE!$E$3,BR63,0)&lt;=5999,"GAMMA","DELTA"))))</f>
        <v>#VALUE!</v>
      </c>
      <c r="N63" s="125">
        <v>100</v>
      </c>
      <c r="O63" s="14" t="s">
        <v>60</v>
      </c>
      <c r="P63" s="90">
        <f t="array" ref="P63">IFERROR(IF(OR(O63="USDT",O63="USD",O63="USDC"),N63,N63 * IFERROR(VLOOKUP(R63,[1]BASE!$F$1:$Q$1000,MATCH(O63,[1]BASE!$F$1:$Q$1,0),FALSE),IFERROR(VLOOKUP(R63-1,[1]BASE!$F$1:$Q$1000,MATCH(O63,[1]BASE!$F$1:$Q$1,0),FALSE),VLOOKUP(R63-2,[1]BASE!$F$1:$Q$1000,MATCH(O63,[1]BASE!$F$1:$Q$1,0),FALSE)))),"")</f>
        <v>105.07</v>
      </c>
      <c r="Q63" s="28">
        <v>45214.625</v>
      </c>
      <c r="R63" s="28">
        <v>45215</v>
      </c>
      <c r="S63" s="54">
        <f>([1]BASE!$E$3-R63)/30</f>
        <v>11.1</v>
      </c>
      <c r="T63" s="64">
        <f t="array" ref="T63">IF(U63&lt;[1]BASE!$E$3,0,U63-R63)</f>
        <v>0</v>
      </c>
      <c r="U63" s="56">
        <f t="array" ref="U63">IF(WEEKDAY(R63, 2) = 5, R63 + 7, R63 + (5 - WEEKDAY(R63, 2) + IF(WEEKDAY(R63, 2) &gt; 5, 7, 0)))</f>
        <v>45219</v>
      </c>
      <c r="V63" s="27"/>
      <c r="W63" s="14"/>
      <c r="X63" s="28"/>
      <c r="Y63" s="91" t="str">
        <f t="array" ref="Y63">IFERROR(IF(OR(W63="USDT",W63="USD",W63="USDC"),V63,V63 * IFERROR(VLOOKUP(X63,[1]BASE!$F$1:$Q$1000,MATCH(W63,[1]BASE!$F$1:$Q$1,0),FALSE),IFERROR(VLOOKUP(X63-1,[1]BASE!$F$1:$Q$1000,MATCH(W63,[1]BASE!$F$1:$Q$1,0),FALSE),VLOOKUP(X63-2,[1]BASE!$F$1:$Q$1000,MATCH(W63,[1]BASE!$F$1:$Q$1,0),FALSE)))),"")</f>
        <v/>
      </c>
      <c r="Z63" s="49" t="str">
        <f t="array" ref="Z63">IFERROR(IF(X63="","",IF([1]BASE!$E$3-X63&gt;7,0,IF([1]BASE!$E$3-X63&lt;0,"",[1]BASE!$E$3-X63))),"")</f>
        <v/>
      </c>
      <c r="AA63" s="27"/>
      <c r="AB63" s="14"/>
      <c r="AC63" s="28"/>
      <c r="AD63" s="91" t="str">
        <f t="array" ref="AD63">IFERROR(IF(OR(AB63="USDT",AB63="USD",AB63="USDC"),AA63,AA63 * IFERROR(VLOOKUP(AC63,[1]BASE!$F$1:$Q$1000,MATCH(AB63,[1]BASE!$F$1:$Q$1,0),FALSE),IFERROR(VLOOKUP(AC63-1,[1]BASE!$F$1:$Q$1000,MATCH(AB63,[1]BASE!$F$1:$Q$1,0),FALSE),VLOOKUP(AC63-2,[1]BASE!$F$1:$Q$1000,MATCH(AB63,[1]BASE!$F$1:$Q$1,0),FALSE)))),"")</f>
        <v/>
      </c>
      <c r="AE63" s="49" t="str">
        <f t="array" ref="AE63">IFERROR(IF(AC63="","",IF([1]BASE!$E$3-AC63&gt;7,0,IF([1]BASE!$E$3-AC63&lt;0,"",[1]BASE!$E$3-AC63))),"")</f>
        <v/>
      </c>
      <c r="AF63" s="27"/>
      <c r="AG63" s="14"/>
      <c r="AH63" s="28"/>
      <c r="AI63" s="84" t="str">
        <f t="array" ref="AI63">IFERROR(IF(OR(AG63="USDT",AG63="USD",AG63="USDC"),AF63,AF63 * IFERROR(VLOOKUP(AH63,[1]BASE!$F$1:$Q$1000,MATCH(AG63,[1]BASE!$F$1:$Q$1,0),FALSE),IFERROR(VLOOKUP(AH63-1,[1]BASE!$F$1:$Q$1000,MATCH(AG63,[1]BASE!$F$1:$Q$1,0),FALSE),VLOOKUP(AH63-2,[1]BASE!$F$1:$Q$1000,MATCH(AG63,[1]BASE!$F$1:$Q$1,0),FALSE)))),"")</f>
        <v/>
      </c>
      <c r="AJ63" s="49" t="str">
        <f t="array" ref="AJ63">IFERROR(IF(AH63="","",IF([1]BASE!$E$3-AH63&gt;7,0,IF([1]BASE!$E$3-AH63&lt;0,"",[1]BASE!$E$3-AH63))),"")</f>
        <v/>
      </c>
      <c r="AK63" s="27"/>
      <c r="AL63" s="14"/>
      <c r="AM63" s="28"/>
      <c r="AN63" s="91" t="str">
        <f t="array" ref="AN63">IFERROR(IF(OR(AL63="USDT",AL63="USD",AL63="USDC"),AK63,AK63 * IFERROR(VLOOKUP(AM63,[1]BASE!$F$1:$Q$1000,MATCH(AL63,[1]BASE!$F$1:$Q$1,0),FALSE),IFERROR(VLOOKUP(AM63-1,[1]BASE!$F$1:$Q$1000,MATCH(AL63,[1]BASE!$F$1:$Q$1,0),FALSE),VLOOKUP(AM63-2,[1]BASE!$F$1:$Q$1000,MATCH(AL63,[1]BASE!$F$1:$Q$1,0),FALSE)))),"")</f>
        <v/>
      </c>
      <c r="AO63" s="49" t="str">
        <f t="array" ref="AO63">IFERROR(IF(AM63="","",IF([1]BASE!$E$3-AM63&gt;7,0,IF([1]BASE!$E$3-AM63&lt;0,"",[1]BASE!$E$3-AM63))),"")</f>
        <v/>
      </c>
      <c r="AP63" s="27"/>
      <c r="AQ63" s="14"/>
      <c r="AR63" s="28"/>
      <c r="AS63" s="91" t="str">
        <f t="array" ref="AS63">IFERROR(IF(OR(AQ63="USDT",AQ63="USD",AQ63="USDC"),AP63,AP63 * IFERROR(VLOOKUP(AR63,[1]BASE!$F$1:$Q$1000,MATCH(AQ63,[1]BASE!$F$1:$Q$1,0),FALSE),IFERROR(VLOOKUP(AR63-1,[1]BASE!$F$1:$Q$1000,MATCH(AQ63,[1]BASE!$F$1:$Q$1,0),FALSE),VLOOKUP(AR63-2,[1]BASE!$F$1:$Q$1000,MATCH(AQ63,[1]BASE!$F$1:$Q$1,0),FALSE)))),"")</f>
        <v/>
      </c>
      <c r="AT63" s="49" t="str">
        <f t="array" ref="AT63">IFERROR(IF(AR63="","",IF([1]BASE!$E$3-AR63&gt;7,0,IF([1]BASE!$E$3-AR63&lt;0,"",[1]BASE!$E$3-AR63))),"")</f>
        <v/>
      </c>
      <c r="AU63" s="27"/>
      <c r="AV63" s="33"/>
      <c r="AW63" s="34"/>
      <c r="AX63" s="91" t="str">
        <f t="array" ref="AX63">IFERROR(IF(OR(AV63="USDT",AV63="USD",AV63="USDC"),AU63,AU63 * IFERROR(VLOOKUP(AW63,[1]BASE!$F$1:$Q$1000,MATCH(AV63,[1]BASE!$F$1:$Q$1,0),FALSE),IFERROR(VLOOKUP(AW63-1,[1]BASE!$F$1:$Q$1000,MATCH(AV63,[1]BASE!$F$1:$Q$1,0),FALSE),VLOOKUP(AW63-2,[1]BASE!$F$1:$Q$1000,MATCH(AV63,[1]BASE!$F$1:$Q$1,0),FALSE)))),"")</f>
        <v/>
      </c>
      <c r="AY63" s="49" t="str">
        <f t="array" ref="AY63">IFERROR(IF(AW63="","",IF([1]BASE!$E$3-AW63&gt;7,0,IF([1]BASE!$E$3-AW63&lt;0,"",[1]BASE!$E$3-AW63))),"")</f>
        <v/>
      </c>
      <c r="AZ63" s="27"/>
      <c r="BA63" s="33"/>
      <c r="BB63" s="34"/>
      <c r="BC63" s="91" t="str">
        <f t="array" ref="BC63">IFERROR(IF(OR(BA63="USDT",BA63="USD",BA63="USDC"),AZ63,AZ63 * IFERROR(VLOOKUP(BB63,[1]BASE!$F$1:$Q$1000,MATCH(BA63,[1]BASE!$F$1:$Q$1,0),FALSE),IFERROR(VLOOKUP(BB63-1,[1]BASE!$F$1:$Q$1000,MATCH(BA63,[1]BASE!$F$1:$Q$1,0),FALSE),VLOOKUP(BB63-2,[1]BASE!$F$1:$Q$1000,MATCH(BA63,[1]BASE!$F$1:$Q$1,0),FALSE)))),"")</f>
        <v/>
      </c>
      <c r="BD63" s="49" t="str">
        <f t="array" ref="BD63">IFERROR(IF(BB63="","",IF([1]BASE!$E$3-BB63&gt;7,0,IF([1]BASE!$E$3-BB63&lt;0,"",[1]BASE!$E$3-BB63))),"")</f>
        <v/>
      </c>
    </row>
    <row r="64" spans="1:56" x14ac:dyDescent="0.3">
      <c r="A64" s="69" t="s">
        <v>85</v>
      </c>
      <c r="B64" s="93" t="s">
        <v>400</v>
      </c>
      <c r="C64" s="38" t="s">
        <v>75</v>
      </c>
      <c r="D64" s="57" t="s">
        <v>401</v>
      </c>
      <c r="E64" s="38" t="s">
        <v>402</v>
      </c>
      <c r="F64" s="58" t="s">
        <v>403</v>
      </c>
      <c r="G64" s="58" t="s">
        <v>404</v>
      </c>
      <c r="H64" s="58" t="s">
        <v>404</v>
      </c>
      <c r="I64" s="58" t="s">
        <v>336</v>
      </c>
      <c r="J64" s="178" t="s">
        <v>405</v>
      </c>
      <c r="K64" s="143">
        <v>7</v>
      </c>
      <c r="L64" s="78">
        <f t="shared" si="0"/>
        <v>7</v>
      </c>
      <c r="M64" s="72" t="e">
        <f t="array" ref="M64">IF(R64&gt;[1]BASE!$E$3, "BAJA", IF(P64+IF(X64&lt;=[1]BASE!$E$3,Y64,0)+IF(AC64&lt;=[1]BASE!$E$3,AD64,0)+IF(AH64&lt;=[1]BASE!$E$3,AI64,0)+IF(AM64&lt;=[1]BASE!$E$3,AN64,0)+IF(AR64&lt;=[1]BASE!$E$3,AS64,0)+IF(AW64&lt;=[1]BASE!$E$3,AX64,0)+IF(BB64&lt;=[1]BASE!$E$3,BC64,0)+IF(BG64&lt;=[1]BASE!$E$3,BH64,0)+IF(BL64&lt;=[1]BASE!$E$3,BM64,0)+IF(BQ64&lt;=[1]BASE!$E$3,BR64,0)&lt;=1999,"ALFA", IF(P64+IF(X64&lt;=[1]BASE!$E$3,Y64,0)+IF(AC64&lt;=[1]BASE!$E$3,AD64,0)+IF(AH64&lt;=[1]BASE!$E$3,AI64,0)+IF(AM64&lt;=[1]BASE!$E$3,AN64,0)+IF(AR64&lt;=[1]BASE!$E$3,AS64,0)+IF(AW64&lt;=[1]BASE!$E$3,AX64,0)+IF(BB64&lt;=[1]BASE!$E$3,BC64,0)+IF(BG64&lt;=[1]BASE!$E$3,BH64,0)+IF(BL64&lt;=[1]BASE!$E$3,BM64,0)+IF(BQ64&lt;=[1]BASE!$E$3,BR64,0)&lt;=3999,"BETA", IF(P64+IF(X64&lt;=[1]BASE!$E$3,Y64,0)+IF(AC64&lt;=[1]BASE!$E$3,AD64,0)+IF(AH64&lt;=[1]BASE!$E$3,AI64,0)+IF(AM64&lt;=[1]BASE!$E$3,AN64,0)+IF(AR64&lt;=[1]BASE!$E$3,AS64,0)+IF(AW64&lt;=[1]BASE!$E$3,AX64,0)+IF(BB64&lt;=[1]BASE!$E$3,BC64,0)+IF(BG64&lt;=[1]BASE!$E$3,BH64,0)+IF(BL64&lt;=[1]BASE!$E$3,BM64,0)+IF(BQ64&lt;=[1]BASE!$E$3,BR64,0)&lt;=5999,"GAMMA","DELTA"))))</f>
        <v>#VALUE!</v>
      </c>
      <c r="N64" s="21">
        <v>200</v>
      </c>
      <c r="O64" s="14" t="s">
        <v>60</v>
      </c>
      <c r="P64" s="73">
        <f t="array" ref="P64">IFERROR(IF(OR(O64="USDT",O64="USD",O64="USDC"),N64,N64 * IFERROR(VLOOKUP(R64,[1]BASE!$F$1:$Q$1000,MATCH(O64,[1]BASE!$F$1:$Q$1,0),FALSE),IFERROR(VLOOKUP(R64-1,[1]BASE!$F$1:$Q$1000,MATCH(O64,[1]BASE!$F$1:$Q$1,0),FALSE),VLOOKUP(R64-2,[1]BASE!$F$1:$Q$1000,MATCH(O64,[1]BASE!$F$1:$Q$1,0),FALSE)))),"")</f>
        <v>210.54</v>
      </c>
      <c r="Q64" s="28">
        <v>45211.625</v>
      </c>
      <c r="R64" s="28">
        <v>45212</v>
      </c>
      <c r="S64" s="63">
        <f>([1]BASE!$E$3-R64)/30</f>
        <v>11.2</v>
      </c>
      <c r="T64" s="55">
        <f t="array" ref="T64">IF(U64&lt;[1]BASE!$E$3,0,U64-R64)</f>
        <v>0</v>
      </c>
      <c r="U64" s="56">
        <f t="array" ref="U64">IF(WEEKDAY(R64, 2) = 5, R64 + 7, R64 + (5 - WEEKDAY(R64, 2) + IF(WEEKDAY(R64, 2) &gt; 5, 7, 0)))</f>
        <v>45219</v>
      </c>
      <c r="V64" s="46">
        <v>300</v>
      </c>
      <c r="W64" s="14" t="s">
        <v>60</v>
      </c>
      <c r="X64" s="47">
        <v>45215</v>
      </c>
      <c r="Y64" s="48">
        <f t="array" ref="Y64">IFERROR(IF(OR(W64="USDT",W64="USD",W64="USDC"),V64,V64 * IFERROR(VLOOKUP(X64,[1]BASE!$F$1:$Q$1000,MATCH(W64,[1]BASE!$F$1:$Q$1,0),FALSE),IFERROR(VLOOKUP(X64-1,[1]BASE!$F$1:$Q$1000,MATCH(W64,[1]BASE!$F$1:$Q$1,0),FALSE),VLOOKUP(X64-2,[1]BASE!$F$1:$Q$1000,MATCH(W64,[1]BASE!$F$1:$Q$1,0),FALSE)))),"")</f>
        <v>315.20999999999998</v>
      </c>
      <c r="Z64" s="30">
        <f t="array" ref="Z64">IFERROR(IF(X64="","",IF([1]BASE!$E$3-X64&gt;7,0,IF([1]BASE!$E$3-X64&lt;0,"",[1]BASE!$E$3-X64))),"")</f>
        <v>0</v>
      </c>
      <c r="AA64" s="46">
        <v>500</v>
      </c>
      <c r="AB64" s="31" t="s">
        <v>60</v>
      </c>
      <c r="AC64" s="47">
        <v>45224</v>
      </c>
      <c r="AD64" s="48">
        <f t="array" ref="AD64">IFERROR(IF(OR(AB64="USDT",AB64="USD",AB64="USDC"),AA64,AA64 * IFERROR(VLOOKUP(AC64,[1]BASE!$F$1:$Q$1000,MATCH(AB64,[1]BASE!$F$1:$Q$1,0),FALSE),IFERROR(VLOOKUP(AC64-1,[1]BASE!$F$1:$Q$1000,MATCH(AB64,[1]BASE!$F$1:$Q$1,0),FALSE),VLOOKUP(AC64-2,[1]BASE!$F$1:$Q$1000,MATCH(AB64,[1]BASE!$F$1:$Q$1,0),FALSE)))),"")</f>
        <v>529.54999999999995</v>
      </c>
      <c r="AE64" s="30">
        <f t="array" ref="AE64">IFERROR(IF(AC64="","",IF([1]BASE!$E$3-AC64&gt;7,0,IF([1]BASE!$E$3-AC64&lt;0,"",[1]BASE!$E$3-AC64))),"")</f>
        <v>0</v>
      </c>
      <c r="AF64" s="46">
        <v>200</v>
      </c>
      <c r="AG64" s="14" t="s">
        <v>60</v>
      </c>
      <c r="AH64" s="47">
        <v>45226</v>
      </c>
      <c r="AI64" s="84">
        <f t="array" ref="AI64">IFERROR(IF(OR(AG64="USDT",AG64="USD",AG64="USDC"),AF64,AF64 * IFERROR(VLOOKUP(AH64,[1]BASE!$F$1:$Q$1000,MATCH(AG64,[1]BASE!$F$1:$Q$1,0),FALSE),IFERROR(VLOOKUP(AH64-1,[1]BASE!$F$1:$Q$1000,MATCH(AG64,[1]BASE!$F$1:$Q$1,0),FALSE),VLOOKUP(AH64-2,[1]BASE!$F$1:$Q$1000,MATCH(AG64,[1]BASE!$F$1:$Q$1,0),FALSE)))),"")</f>
        <v>211.16000000000003</v>
      </c>
      <c r="AJ64" s="30">
        <f t="array" ref="AJ64">IFERROR(IF(AH64="","",IF([1]BASE!$E$3-AH64&gt;7,0,IF([1]BASE!$E$3-AH64&lt;0,"",[1]BASE!$E$3-AH64))),"")</f>
        <v>0</v>
      </c>
      <c r="AK64" s="46">
        <v>200.31</v>
      </c>
      <c r="AL64" s="14" t="s">
        <v>60</v>
      </c>
      <c r="AM64" s="47">
        <v>45240</v>
      </c>
      <c r="AN64" s="84">
        <f t="array" ref="AN64">IFERROR(IF(OR(AL64="USDT",AL64="USD",AL64="USDC"),AK64,AK64 * IFERROR(VLOOKUP(AM64,[1]BASE!$F$1:$Q$1000,MATCH(AL64,[1]BASE!$F$1:$Q$1,0),FALSE),IFERROR(VLOOKUP(AM64-1,[1]BASE!$F$1:$Q$1000,MATCH(AL64,[1]BASE!$F$1:$Q$1,0),FALSE),VLOOKUP(AM64-2,[1]BASE!$F$1:$Q$1000,MATCH(AL64,[1]BASE!$F$1:$Q$1,0),FALSE)))),"")</f>
        <v>213.690708</v>
      </c>
      <c r="AO64" s="30">
        <f t="array" ref="AO64">IFERROR(IF(AM64="","",IF([1]BASE!$E$3-AM64&gt;7,0,IF([1]BASE!$E$3-AM64&lt;0,"",[1]BASE!$E$3-AM64))),"")</f>
        <v>0</v>
      </c>
      <c r="AP64" s="27"/>
      <c r="AQ64" s="31"/>
      <c r="AR64" s="28"/>
      <c r="AS64" s="75" t="str">
        <f t="array" ref="AS64">IFERROR(IF(OR(AQ64="USDT",AQ64="USD",AQ64="USDC"),AP64,AP64 * IFERROR(VLOOKUP(AR64,[1]BASE!$F$1:$Q$1000,MATCH(AQ64,[1]BASE!$F$1:$Q$1,0),FALSE),IFERROR(VLOOKUP(AR64-1,[1]BASE!$F$1:$Q$1000,MATCH(AQ64,[1]BASE!$F$1:$Q$1,0),FALSE),VLOOKUP(AR64-2,[1]BASE!$F$1:$Q$1000,MATCH(AQ64,[1]BASE!$F$1:$Q$1,0),FALSE)))),"")</f>
        <v/>
      </c>
      <c r="AT64" s="30" t="str">
        <f t="array" ref="AT64">IFERROR(IF(AR64="","",IF([1]BASE!$E$3-AR64&gt;7,0,IF([1]BASE!$E$3-AR64&lt;0,"",[1]BASE!$E$3-AR64))),"")</f>
        <v/>
      </c>
      <c r="AU64" s="27"/>
      <c r="AV64" s="33"/>
      <c r="AW64" s="34"/>
      <c r="AX64" s="75" t="str">
        <f t="array" ref="AX64">IFERROR(IF(OR(AV64="USDT",AV64="USD",AV64="USDC"),AU64,AU64 * IFERROR(VLOOKUP(AW64,[1]BASE!$F$1:$Q$1000,MATCH(AV64,[1]BASE!$F$1:$Q$1,0),FALSE),IFERROR(VLOOKUP(AW64-1,[1]BASE!$F$1:$Q$1000,MATCH(AV64,[1]BASE!$F$1:$Q$1,0),FALSE),VLOOKUP(AW64-2,[1]BASE!$F$1:$Q$1000,MATCH(AV64,[1]BASE!$F$1:$Q$1,0),FALSE)))),"")</f>
        <v/>
      </c>
      <c r="AY64" s="30" t="str">
        <f t="array" ref="AY64">IFERROR(IF(AW64="","",IF([1]BASE!$E$3-AW64&gt;7,0,IF([1]BASE!$E$3-AW64&lt;0,"",[1]BASE!$E$3-AW64))),"")</f>
        <v/>
      </c>
      <c r="AZ64" s="27"/>
      <c r="BA64" s="33"/>
      <c r="BB64" s="34"/>
      <c r="BC64" s="75" t="str">
        <f t="array" ref="BC64">IFERROR(IF(OR(BA64="USDT",BA64="USD",BA64="USDC"),AZ64,AZ64 * IFERROR(VLOOKUP(BB64,[1]BASE!$F$1:$Q$1000,MATCH(BA64,[1]BASE!$F$1:$Q$1,0),FALSE),IFERROR(VLOOKUP(BB64-1,[1]BASE!$F$1:$Q$1000,MATCH(BA64,[1]BASE!$F$1:$Q$1,0),FALSE),VLOOKUP(BB64-2,[1]BASE!$F$1:$Q$1000,MATCH(BA64,[1]BASE!$F$1:$Q$1,0),FALSE)))),"")</f>
        <v/>
      </c>
      <c r="BD64" s="30" t="str">
        <f t="array" ref="BD64">IFERROR(IF(BB64="","",IF([1]BASE!$E$3-BB64&gt;7,0,IF([1]BASE!$E$3-BB64&lt;0,"",[1]BASE!$E$3-BB64))),"")</f>
        <v/>
      </c>
    </row>
    <row r="65" spans="1:56" x14ac:dyDescent="0.3">
      <c r="A65" s="69" t="s">
        <v>92</v>
      </c>
      <c r="B65" s="93" t="s">
        <v>406</v>
      </c>
      <c r="C65" s="93" t="s">
        <v>75</v>
      </c>
      <c r="D65" s="148" t="s">
        <v>407</v>
      </c>
      <c r="E65" s="93" t="s">
        <v>408</v>
      </c>
      <c r="F65" s="97">
        <f>34683515407</f>
        <v>34683515407</v>
      </c>
      <c r="G65" s="97" t="s">
        <v>409</v>
      </c>
      <c r="H65" s="97" t="s">
        <v>409</v>
      </c>
      <c r="I65" s="97" t="s">
        <v>398</v>
      </c>
      <c r="J65" s="180" t="s">
        <v>410</v>
      </c>
      <c r="K65" s="219">
        <v>7</v>
      </c>
      <c r="L65" s="220">
        <f t="shared" si="0"/>
        <v>7</v>
      </c>
      <c r="M65" s="104" t="e">
        <f t="array" ref="M65">IF(R65&gt;[1]BASE!$E$3, "BAJA", IF(P65+IF(X65&lt;=[1]BASE!$E$3,Y65,0)+IF(AC65&lt;=[1]BASE!$E$3,AD65,0)+IF(AH65&lt;=[1]BASE!$E$3,AI65,0)+IF(AM65&lt;=[1]BASE!$E$3,AN65,0)+IF(AR65&lt;=[1]BASE!$E$3,AS65,0)+IF(AW65&lt;=[1]BASE!$E$3,AX65,0)+IF(BB65&lt;=[1]BASE!$E$3,BC65,0)+IF(BG65&lt;=[1]BASE!$E$3,BH65,0)+IF(BL65&lt;=[1]BASE!$E$3,BM65,0)+IF(BQ65&lt;=[1]BASE!$E$3,BR65,0)&lt;=1999,"ALFA", IF(P65+IF(X65&lt;=[1]BASE!$E$3,Y65,0)+IF(AC65&lt;=[1]BASE!$E$3,AD65,0)+IF(AH65&lt;=[1]BASE!$E$3,AI65,0)+IF(AM65&lt;=[1]BASE!$E$3,AN65,0)+IF(AR65&lt;=[1]BASE!$E$3,AS65,0)+IF(AW65&lt;=[1]BASE!$E$3,AX65,0)+IF(BB65&lt;=[1]BASE!$E$3,BC65,0)+IF(BG65&lt;=[1]BASE!$E$3,BH65,0)+IF(BL65&lt;=[1]BASE!$E$3,BM65,0)+IF(BQ65&lt;=[1]BASE!$E$3,BR65,0)&lt;=3999,"BETA", IF(P65+IF(X65&lt;=[1]BASE!$E$3,Y65,0)+IF(AC65&lt;=[1]BASE!$E$3,AD65,0)+IF(AH65&lt;=[1]BASE!$E$3,AI65,0)+IF(AM65&lt;=[1]BASE!$E$3,AN65,0)+IF(AR65&lt;=[1]BASE!$E$3,AS65,0)+IF(AW65&lt;=[1]BASE!$E$3,AX65,0)+IF(BB65&lt;=[1]BASE!$E$3,BC65,0)+IF(BG65&lt;=[1]BASE!$E$3,BH65,0)+IF(BL65&lt;=[1]BASE!$E$3,BM65,0)+IF(BQ65&lt;=[1]BASE!$E$3,BR65,0)&lt;=5999,"GAMMA","DELTA"))))</f>
        <v>#VALUE!</v>
      </c>
      <c r="N65" s="105">
        <v>100</v>
      </c>
      <c r="O65" s="94" t="s">
        <v>60</v>
      </c>
      <c r="P65" s="151">
        <f t="array" ref="P65">IFERROR(IF(OR(O65="USDT",O65="USD",O65="USDC"),N65,N65 * IFERROR(VLOOKUP(R65,[1]BASE!$F$1:$Q$1000,MATCH(O65,[1]BASE!$F$1:$Q$1,0),FALSE),IFERROR(VLOOKUP(R65-1,[1]BASE!$F$1:$Q$1000,MATCH(O65,[1]BASE!$F$1:$Q$1,0),FALSE),VLOOKUP(R65-2,[1]BASE!$F$1:$Q$1000,MATCH(O65,[1]BASE!$F$1:$Q$1,0),FALSE)))),"")</f>
        <v>105.07</v>
      </c>
      <c r="Q65" s="107">
        <v>45214.625</v>
      </c>
      <c r="R65" s="107">
        <v>45215</v>
      </c>
      <c r="S65" s="108">
        <f>([1]BASE!$E$3-R65)/30</f>
        <v>11.1</v>
      </c>
      <c r="T65" s="132">
        <f t="array" ref="T65">IF(U65&lt;[1]BASE!$E$3,0,U65-R65)</f>
        <v>0</v>
      </c>
      <c r="U65" s="110">
        <f t="array" ref="U65">IF(WEEKDAY(R65, 2) = 5, R65 + 7, R65 + (5 - WEEKDAY(R65, 2) + IF(WEEKDAY(R65, 2) &gt; 5, 7, 0)))</f>
        <v>45219</v>
      </c>
      <c r="V65" s="116"/>
      <c r="W65" s="94"/>
      <c r="X65" s="107"/>
      <c r="Y65" s="214" t="str">
        <f t="array" ref="Y65">IFERROR(IF(OR(W65="USDT",W65="USD",W65="USDC"),V65,V65 * IFERROR(VLOOKUP(X65,[1]BASE!$F$1:$Q$1000,MATCH(W65,[1]BASE!$F$1:$Q$1,0),FALSE),IFERROR(VLOOKUP(X65-1,[1]BASE!$F$1:$Q$1000,MATCH(W65,[1]BASE!$F$1:$Q$1,0),FALSE),VLOOKUP(X65-2,[1]BASE!$F$1:$Q$1000,MATCH(W65,[1]BASE!$F$1:$Q$1,0),FALSE)))),"")</f>
        <v/>
      </c>
      <c r="Z65" s="133" t="str">
        <f t="array" ref="Z65">IFERROR(IF(X65="","",IF([1]BASE!$E$3-X65&gt;7,0,IF([1]BASE!$E$3-X65&lt;0,"",[1]BASE!$E$3-X65))),"")</f>
        <v/>
      </c>
      <c r="AA65" s="116"/>
      <c r="AB65" s="94"/>
      <c r="AC65" s="107"/>
      <c r="AD65" s="153" t="str">
        <f t="array" ref="AD65">IFERROR(IF(OR(AB65="USDT",AB65="USD",AB65="USDC"),AA65,AA65 * IFERROR(VLOOKUP(AC65,[1]BASE!$F$1:$Q$1000,MATCH(AB65,[1]BASE!$F$1:$Q$1,0),FALSE),IFERROR(VLOOKUP(AC65-1,[1]BASE!$F$1:$Q$1000,MATCH(AB65,[1]BASE!$F$1:$Q$1,0),FALSE),VLOOKUP(AC65-2,[1]BASE!$F$1:$Q$1000,MATCH(AB65,[1]BASE!$F$1:$Q$1,0),FALSE)))),"")</f>
        <v/>
      </c>
      <c r="AE65" s="133" t="str">
        <f t="array" ref="AE65">IFERROR(IF(AC65="","",IF([1]BASE!$E$3-AC65&gt;7,0,IF([1]BASE!$E$3-AC65&lt;0,"",[1]BASE!$E$3-AC65))),"")</f>
        <v/>
      </c>
      <c r="AF65" s="116"/>
      <c r="AG65" s="94"/>
      <c r="AH65" s="107"/>
      <c r="AI65" s="153" t="str">
        <f t="array" ref="AI65">IFERROR(IF(OR(AG65="USDT",AG65="USD",AG65="USDC"),AF65,AF65 * IFERROR(VLOOKUP(AH65,[1]BASE!$F$1:$Q$1000,MATCH(AG65,[1]BASE!$F$1:$Q$1,0),FALSE),IFERROR(VLOOKUP(AH65-1,[1]BASE!$F$1:$Q$1000,MATCH(AG65,[1]BASE!$F$1:$Q$1,0),FALSE),VLOOKUP(AH65-2,[1]BASE!$F$1:$Q$1000,MATCH(AG65,[1]BASE!$F$1:$Q$1,0),FALSE)))),"")</f>
        <v/>
      </c>
      <c r="AJ65" s="133" t="str">
        <f t="array" ref="AJ65">IFERROR(IF(AH65="","",IF([1]BASE!$E$3-AH65&gt;7,0,IF([1]BASE!$E$3-AH65&lt;0,"",[1]BASE!$E$3-AH65))),"")</f>
        <v/>
      </c>
      <c r="AK65" s="116"/>
      <c r="AL65" s="94"/>
      <c r="AM65" s="107"/>
      <c r="AN65" s="153" t="str">
        <f t="array" ref="AN65">IFERROR(IF(OR(AL65="USDT",AL65="USD",AL65="USDC"),AK65,AK65 * IFERROR(VLOOKUP(AM65,[1]BASE!$F$1:$Q$1000,MATCH(AL65,[1]BASE!$F$1:$Q$1,0),FALSE),IFERROR(VLOOKUP(AM65-1,[1]BASE!$F$1:$Q$1000,MATCH(AL65,[1]BASE!$F$1:$Q$1,0),FALSE),VLOOKUP(AM65-2,[1]BASE!$F$1:$Q$1000,MATCH(AL65,[1]BASE!$F$1:$Q$1,0),FALSE)))),"")</f>
        <v/>
      </c>
      <c r="AO65" s="133" t="str">
        <f t="array" ref="AO65">IFERROR(IF(AM65="","",IF([1]BASE!$E$3-AM65&gt;7,0,IF([1]BASE!$E$3-AM65&lt;0,"",[1]BASE!$E$3-AM65))),"")</f>
        <v/>
      </c>
      <c r="AP65" s="116"/>
      <c r="AQ65" s="94"/>
      <c r="AR65" s="107"/>
      <c r="AS65" s="153" t="str">
        <f t="array" ref="AS65">IFERROR(IF(OR(AQ65="USDT",AQ65="USD",AQ65="USDC"),AP65,AP65 * IFERROR(VLOOKUP(AR65,[1]BASE!$F$1:$Q$1000,MATCH(AQ65,[1]BASE!$F$1:$Q$1,0),FALSE),IFERROR(VLOOKUP(AR65-1,[1]BASE!$F$1:$Q$1000,MATCH(AQ65,[1]BASE!$F$1:$Q$1,0),FALSE),VLOOKUP(AR65-2,[1]BASE!$F$1:$Q$1000,MATCH(AQ65,[1]BASE!$F$1:$Q$1,0),FALSE)))),"")</f>
        <v/>
      </c>
      <c r="AT65" s="133" t="str">
        <f t="array" ref="AT65">IFERROR(IF(AR65="","",IF([1]BASE!$E$3-AR65&gt;7,0,IF([1]BASE!$E$3-AR65&lt;0,"",[1]BASE!$E$3-AR65))),"")</f>
        <v/>
      </c>
      <c r="AU65" s="116"/>
      <c r="AV65" s="117"/>
      <c r="AW65" s="118"/>
      <c r="AX65" s="153" t="str">
        <f t="array" ref="AX65">IFERROR(IF(OR(AV65="USDT",AV65="USD",AV65="USDC"),AU65,AU65 * IFERROR(VLOOKUP(AW65,[1]BASE!$F$1:$Q$1000,MATCH(AV65,[1]BASE!$F$1:$Q$1,0),FALSE),IFERROR(VLOOKUP(AW65-1,[1]BASE!$F$1:$Q$1000,MATCH(AV65,[1]BASE!$F$1:$Q$1,0),FALSE),VLOOKUP(AW65-2,[1]BASE!$F$1:$Q$1000,MATCH(AV65,[1]BASE!$F$1:$Q$1,0),FALSE)))),"")</f>
        <v/>
      </c>
      <c r="AY65" s="133" t="str">
        <f t="array" ref="AY65">IFERROR(IF(AW65="","",IF([1]BASE!$E$3-AW65&gt;7,0,IF([1]BASE!$E$3-AW65&lt;0,"",[1]BASE!$E$3-AW65))),"")</f>
        <v/>
      </c>
      <c r="AZ65" s="116"/>
      <c r="BA65" s="117"/>
      <c r="BB65" s="118"/>
      <c r="BC65" s="153" t="str">
        <f t="array" ref="BC65">IFERROR(IF(OR(BA65="USDT",BA65="USD",BA65="USDC"),AZ65,AZ65 * IFERROR(VLOOKUP(BB65,[1]BASE!$F$1:$Q$1000,MATCH(BA65,[1]BASE!$F$1:$Q$1,0),FALSE),IFERROR(VLOOKUP(BB65-1,[1]BASE!$F$1:$Q$1000,MATCH(BA65,[1]BASE!$F$1:$Q$1,0),FALSE),VLOOKUP(BB65-2,[1]BASE!$F$1:$Q$1000,MATCH(BA65,[1]BASE!$F$1:$Q$1,0),FALSE)))),"")</f>
        <v/>
      </c>
      <c r="BD65" s="133" t="str">
        <f t="array" ref="BD65">IFERROR(IF(BB65="","",IF([1]BASE!$E$3-BB65&gt;7,0,IF([1]BASE!$E$3-BB65&lt;0,"",[1]BASE!$E$3-BB65))),"")</f>
        <v/>
      </c>
    </row>
    <row r="66" spans="1:56" x14ac:dyDescent="0.3">
      <c r="A66" s="69" t="s">
        <v>92</v>
      </c>
      <c r="B66" s="93" t="s">
        <v>411</v>
      </c>
      <c r="C66" s="93" t="s">
        <v>75</v>
      </c>
      <c r="D66" s="148" t="s">
        <v>412</v>
      </c>
      <c r="E66" s="93" t="s">
        <v>413</v>
      </c>
      <c r="F66" s="97" t="s">
        <v>414</v>
      </c>
      <c r="G66" s="97" t="s">
        <v>415</v>
      </c>
      <c r="H66" s="97" t="s">
        <v>415</v>
      </c>
      <c r="I66" s="97" t="s">
        <v>297</v>
      </c>
      <c r="J66" s="211" t="s">
        <v>416</v>
      </c>
      <c r="K66" s="215">
        <v>4</v>
      </c>
      <c r="L66" s="216">
        <f t="shared" si="0"/>
        <v>4</v>
      </c>
      <c r="M66" s="104" t="e">
        <f t="array" ref="M66">IF(R66&gt;[1]BASE!$E$3, "BAJA", IF(P66+IF(X66&lt;=[1]BASE!$E$3,Y66,0)+IF(AC66&lt;=[1]BASE!$E$3,AD66,0)+IF(AH66&lt;=[1]BASE!$E$3,AI66,0)+IF(AM66&lt;=[1]BASE!$E$3,AN66,0)+IF(AR66&lt;=[1]BASE!$E$3,AS66,0)+IF(AW66&lt;=[1]BASE!$E$3,AX66,0)+IF(BB66&lt;=[1]BASE!$E$3,BC66,0)+IF(BG66&lt;=[1]BASE!$E$3,BH66,0)+IF(BL66&lt;=[1]BASE!$E$3,BM66,0)+IF(BQ66&lt;=[1]BASE!$E$3,BR66,0)&lt;=1999,"ALFA", IF(P66+IF(X66&lt;=[1]BASE!$E$3,Y66,0)+IF(AC66&lt;=[1]BASE!$E$3,AD66,0)+IF(AH66&lt;=[1]BASE!$E$3,AI66,0)+IF(AM66&lt;=[1]BASE!$E$3,AN66,0)+IF(AR66&lt;=[1]BASE!$E$3,AS66,0)+IF(AW66&lt;=[1]BASE!$E$3,AX66,0)+IF(BB66&lt;=[1]BASE!$E$3,BC66,0)+IF(BG66&lt;=[1]BASE!$E$3,BH66,0)+IF(BL66&lt;=[1]BASE!$E$3,BM66,0)+IF(BQ66&lt;=[1]BASE!$E$3,BR66,0)&lt;=3999,"BETA", IF(P66+IF(X66&lt;=[1]BASE!$E$3,Y66,0)+IF(AC66&lt;=[1]BASE!$E$3,AD66,0)+IF(AH66&lt;=[1]BASE!$E$3,AI66,0)+IF(AM66&lt;=[1]BASE!$E$3,AN66,0)+IF(AR66&lt;=[1]BASE!$E$3,AS66,0)+IF(AW66&lt;=[1]BASE!$E$3,AX66,0)+IF(BB66&lt;=[1]BASE!$E$3,BC66,0)+IF(BG66&lt;=[1]BASE!$E$3,BH66,0)+IF(BL66&lt;=[1]BASE!$E$3,BM66,0)+IF(BQ66&lt;=[1]BASE!$E$3,BR66,0)&lt;=5999,"GAMMA","DELTA"))))</f>
        <v>#VALUE!</v>
      </c>
      <c r="N66" s="190">
        <v>1000</v>
      </c>
      <c r="O66" s="94" t="s">
        <v>60</v>
      </c>
      <c r="P66" s="200">
        <f t="array" ref="P66">IFERROR(IF(OR(O66="USDT",O66="USD",O66="USDC"),N66,N66 * IFERROR(VLOOKUP(R66,[1]BASE!$F$1:$Q$1000,MATCH(O66,[1]BASE!$F$1:$Q$1,0),FALSE),IFERROR(VLOOKUP(R66-1,[1]BASE!$F$1:$Q$1000,MATCH(O66,[1]BASE!$F$1:$Q$1,0),FALSE),VLOOKUP(R66-2,[1]BASE!$F$1:$Q$1000,MATCH(O66,[1]BASE!$F$1:$Q$1,0),FALSE)))),"")</f>
        <v>1057</v>
      </c>
      <c r="Q66" s="107">
        <v>45224.625</v>
      </c>
      <c r="R66" s="107">
        <v>45225</v>
      </c>
      <c r="S66" s="131">
        <f>([1]BASE!$E$3-R66)/30</f>
        <v>10.766666666666667</v>
      </c>
      <c r="T66" s="109">
        <f t="array" ref="T66">IF(U66&lt;[1]BASE!$E$3,0,U66-R66)</f>
        <v>0</v>
      </c>
      <c r="U66" s="110">
        <f t="array" ref="U66">IF(WEEKDAY(R66, 2) = 5, R66 + 7, R66 + (5 - WEEKDAY(R66, 2) + IF(WEEKDAY(R66, 2) &gt; 5, 7, 0)))</f>
        <v>45226</v>
      </c>
      <c r="V66" s="116"/>
      <c r="W66" s="94"/>
      <c r="X66" s="107"/>
      <c r="Y66" s="184" t="str">
        <f t="array" ref="Y66">IFERROR(IF(OR(W66="USDT",W66="USD",W66="USDC"),V66,V66 * IFERROR(VLOOKUP(X66,[1]BASE!$F$1:$Q$1000,MATCH(W66,[1]BASE!$F$1:$Q$1,0),FALSE),IFERROR(VLOOKUP(X66-1,[1]BASE!$F$1:$Q$1000,MATCH(W66,[1]BASE!$F$1:$Q$1,0),FALSE),VLOOKUP(X66-2,[1]BASE!$F$1:$Q$1000,MATCH(W66,[1]BASE!$F$1:$Q$1,0),FALSE)))),"")</f>
        <v/>
      </c>
      <c r="Z66" s="115" t="str">
        <f t="array" ref="Z66">IFERROR(IF(X66="","",IF([1]BASE!$E$3-X66&gt;7,0,IF([1]BASE!$E$3-X66&lt;0,"",[1]BASE!$E$3-X66))),"")</f>
        <v/>
      </c>
      <c r="AA66" s="116"/>
      <c r="AB66" s="94"/>
      <c r="AC66" s="107"/>
      <c r="AD66" s="203" t="str">
        <f t="array" ref="AD66">IFERROR(IF(OR(AB66="USDT",AB66="USD",AB66="USDC"),AA66,AA66 * IFERROR(VLOOKUP(AC66,[1]BASE!$F$1:$Q$1000,MATCH(AB66,[1]BASE!$F$1:$Q$1,0),FALSE),IFERROR(VLOOKUP(AC66-1,[1]BASE!$F$1:$Q$1000,MATCH(AB66,[1]BASE!$F$1:$Q$1,0),FALSE),VLOOKUP(AC66-2,[1]BASE!$F$1:$Q$1000,MATCH(AB66,[1]BASE!$F$1:$Q$1,0),FALSE)))),"")</f>
        <v/>
      </c>
      <c r="AE66" s="115" t="str">
        <f t="array" ref="AE66">IFERROR(IF(AC66="","",IF([1]BASE!$E$3-AC66&gt;7,0,IF([1]BASE!$E$3-AC66&lt;0,"",[1]BASE!$E$3-AC66))),"")</f>
        <v/>
      </c>
      <c r="AF66" s="116"/>
      <c r="AG66" s="94"/>
      <c r="AH66" s="107"/>
      <c r="AI66" s="203" t="str">
        <f t="array" ref="AI66">IFERROR(IF(OR(AG66="USDT",AG66="USD",AG66="USDC"),AF66,AF66 * IFERROR(VLOOKUP(AH66,[1]BASE!$F$1:$Q$1000,MATCH(AG66,[1]BASE!$F$1:$Q$1,0),FALSE),IFERROR(VLOOKUP(AH66-1,[1]BASE!$F$1:$Q$1000,MATCH(AG66,[1]BASE!$F$1:$Q$1,0),FALSE),VLOOKUP(AH66-2,[1]BASE!$F$1:$Q$1000,MATCH(AG66,[1]BASE!$F$1:$Q$1,0),FALSE)))),"")</f>
        <v/>
      </c>
      <c r="AJ66" s="115" t="str">
        <f t="array" ref="AJ66">IFERROR(IF(AH66="","",IF([1]BASE!$E$3-AH66&gt;7,0,IF([1]BASE!$E$3-AH66&lt;0,"",[1]BASE!$E$3-AH66))),"")</f>
        <v/>
      </c>
      <c r="AK66" s="116"/>
      <c r="AL66" s="94"/>
      <c r="AM66" s="107"/>
      <c r="AN66" s="203" t="str">
        <f t="array" ref="AN66">IFERROR(IF(OR(AL66="USDT",AL66="USD",AL66="USDC"),AK66,AK66 * IFERROR(VLOOKUP(AM66,[1]BASE!$F$1:$Q$1000,MATCH(AL66,[1]BASE!$F$1:$Q$1,0),FALSE),IFERROR(VLOOKUP(AM66-1,[1]BASE!$F$1:$Q$1000,MATCH(AL66,[1]BASE!$F$1:$Q$1,0),FALSE),VLOOKUP(AM66-2,[1]BASE!$F$1:$Q$1000,MATCH(AL66,[1]BASE!$F$1:$Q$1,0),FALSE)))),"")</f>
        <v/>
      </c>
      <c r="AO66" s="115" t="str">
        <f t="array" ref="AO66">IFERROR(IF(AM66="","",IF([1]BASE!$E$3-AM66&gt;7,0,IF([1]BASE!$E$3-AM66&lt;0,"",[1]BASE!$E$3-AM66))),"")</f>
        <v/>
      </c>
      <c r="AP66" s="116"/>
      <c r="AQ66" s="94"/>
      <c r="AR66" s="107"/>
      <c r="AS66" s="203" t="str">
        <f t="array" ref="AS66">IFERROR(IF(OR(AQ66="USDT",AQ66="USD",AQ66="USDC"),AP66,AP66 * IFERROR(VLOOKUP(AR66,[1]BASE!$F$1:$Q$1000,MATCH(AQ66,[1]BASE!$F$1:$Q$1,0),FALSE),IFERROR(VLOOKUP(AR66-1,[1]BASE!$F$1:$Q$1000,MATCH(AQ66,[1]BASE!$F$1:$Q$1,0),FALSE),VLOOKUP(AR66-2,[1]BASE!$F$1:$Q$1000,MATCH(AQ66,[1]BASE!$F$1:$Q$1,0),FALSE)))),"")</f>
        <v/>
      </c>
      <c r="AT66" s="115" t="str">
        <f t="array" ref="AT66">IFERROR(IF(AR66="","",IF([1]BASE!$E$3-AR66&gt;7,0,IF([1]BASE!$E$3-AR66&lt;0,"",[1]BASE!$E$3-AR66))),"")</f>
        <v/>
      </c>
      <c r="AU66" s="116"/>
      <c r="AV66" s="117"/>
      <c r="AW66" s="118"/>
      <c r="AX66" s="203" t="str">
        <f t="array" ref="AX66">IFERROR(IF(OR(AV66="USDT",AV66="USD",AV66="USDC"),AU66,AU66 * IFERROR(VLOOKUP(AW66,[1]BASE!$F$1:$Q$1000,MATCH(AV66,[1]BASE!$F$1:$Q$1,0),FALSE),IFERROR(VLOOKUP(AW66-1,[1]BASE!$F$1:$Q$1000,MATCH(AV66,[1]BASE!$F$1:$Q$1,0),FALSE),VLOOKUP(AW66-2,[1]BASE!$F$1:$Q$1000,MATCH(AV66,[1]BASE!$F$1:$Q$1,0),FALSE)))),"")</f>
        <v/>
      </c>
      <c r="AY66" s="115" t="str">
        <f t="array" ref="AY66">IFERROR(IF(AW66="","",IF([1]BASE!$E$3-AW66&gt;7,0,IF([1]BASE!$E$3-AW66&lt;0,"",[1]BASE!$E$3-AW66))),"")</f>
        <v/>
      </c>
      <c r="AZ66" s="116"/>
      <c r="BA66" s="117"/>
      <c r="BB66" s="118"/>
      <c r="BC66" s="203" t="str">
        <f t="array" ref="BC66">IFERROR(IF(OR(BA66="USDT",BA66="USD",BA66="USDC"),AZ66,AZ66 * IFERROR(VLOOKUP(BB66,[1]BASE!$F$1:$Q$1000,MATCH(BA66,[1]BASE!$F$1:$Q$1,0),FALSE),IFERROR(VLOOKUP(BB66-1,[1]BASE!$F$1:$Q$1000,MATCH(BA66,[1]BASE!$F$1:$Q$1,0),FALSE),VLOOKUP(BB66-2,[1]BASE!$F$1:$Q$1000,MATCH(BA66,[1]BASE!$F$1:$Q$1,0),FALSE)))),"")</f>
        <v/>
      </c>
      <c r="BD66" s="115" t="str">
        <f t="array" ref="BD66">IFERROR(IF(BB66="","",IF([1]BASE!$E$3-BB66&gt;7,0,IF([1]BASE!$E$3-BB66&lt;0,"",[1]BASE!$E$3-BB66))),"")</f>
        <v/>
      </c>
    </row>
    <row r="67" spans="1:56" x14ac:dyDescent="0.3">
      <c r="A67" s="51" t="s">
        <v>85</v>
      </c>
      <c r="B67" s="93" t="s">
        <v>417</v>
      </c>
      <c r="C67" s="38" t="s">
        <v>75</v>
      </c>
      <c r="D67" s="57" t="s">
        <v>418</v>
      </c>
      <c r="E67" s="38" t="s">
        <v>419</v>
      </c>
      <c r="F67" s="58" t="s">
        <v>420</v>
      </c>
      <c r="G67" s="58" t="s">
        <v>421</v>
      </c>
      <c r="H67" s="58" t="s">
        <v>421</v>
      </c>
      <c r="I67" s="58" t="s">
        <v>102</v>
      </c>
      <c r="J67" s="177" t="s">
        <v>422</v>
      </c>
      <c r="K67" s="186">
        <v>4</v>
      </c>
      <c r="L67" s="187">
        <f t="shared" si="0"/>
        <v>4</v>
      </c>
      <c r="M67" s="89" t="e">
        <f t="array" ref="M67">IF(R67&gt;[1]BASE!$E$3, "BAJA", IF(P67+IF(X67&lt;=[1]BASE!$E$3,Y67,0)+IF(AC67&lt;=[1]BASE!$E$3,AD67,0)+IF(AH67&lt;=[1]BASE!$E$3,AI67,0)+IF(AM67&lt;=[1]BASE!$E$3,AN67,0)+IF(AR67&lt;=[1]BASE!$E$3,AS67,0)+IF(AW67&lt;=[1]BASE!$E$3,AX67,0)+IF(BB67&lt;=[1]BASE!$E$3,BC67,0)+IF(BG67&lt;=[1]BASE!$E$3,BH67,0)+IF(BL67&lt;=[1]BASE!$E$3,BM67,0)+IF(BQ67&lt;=[1]BASE!$E$3,BR67,0)&lt;=1999,"ALFA", IF(P67+IF(X67&lt;=[1]BASE!$E$3,Y67,0)+IF(AC67&lt;=[1]BASE!$E$3,AD67,0)+IF(AH67&lt;=[1]BASE!$E$3,AI67,0)+IF(AM67&lt;=[1]BASE!$E$3,AN67,0)+IF(AR67&lt;=[1]BASE!$E$3,AS67,0)+IF(AW67&lt;=[1]BASE!$E$3,AX67,0)+IF(BB67&lt;=[1]BASE!$E$3,BC67,0)+IF(BG67&lt;=[1]BASE!$E$3,BH67,0)+IF(BL67&lt;=[1]BASE!$E$3,BM67,0)+IF(BQ67&lt;=[1]BASE!$E$3,BR67,0)&lt;=3999,"BETA", IF(P67+IF(X67&lt;=[1]BASE!$E$3,Y67,0)+IF(AC67&lt;=[1]BASE!$E$3,AD67,0)+IF(AH67&lt;=[1]BASE!$E$3,AI67,0)+IF(AM67&lt;=[1]BASE!$E$3,AN67,0)+IF(AR67&lt;=[1]BASE!$E$3,AS67,0)+IF(AW67&lt;=[1]BASE!$E$3,AX67,0)+IF(BB67&lt;=[1]BASE!$E$3,BC67,0)+IF(BG67&lt;=[1]BASE!$E$3,BH67,0)+IF(BL67&lt;=[1]BASE!$E$3,BM67,0)+IF(BQ67&lt;=[1]BASE!$E$3,BR67,0)&lt;=5999,"GAMMA","DELTA"))))</f>
        <v>#VALUE!</v>
      </c>
      <c r="N67" s="21">
        <v>5</v>
      </c>
      <c r="O67" s="14" t="s">
        <v>423</v>
      </c>
      <c r="P67" s="22">
        <f t="array" ref="P67">IFERROR(IF(OR(O67="USDT",O67="USD",O67="USDC"),N67,N67 * IFERROR(VLOOKUP(R67,[1]BASE!$F$1:$Q$1000,MATCH(O67,[1]BASE!$F$1:$Q$1,0),FALSE),IFERROR(VLOOKUP(R67-1,[1]BASE!$F$1:$Q$1000,MATCH(O67,[1]BASE!$F$1:$Q$1,0),FALSE),VLOOKUP(R67-2,[1]BASE!$F$1:$Q$1000,MATCH(O67,[1]BASE!$F$1:$Q$1,0),FALSE)))),"")</f>
        <v>1110.5</v>
      </c>
      <c r="Q67" s="28">
        <v>45225</v>
      </c>
      <c r="R67" s="28">
        <v>45225</v>
      </c>
      <c r="S67" s="54">
        <f>([1]BASE!$E$3-R67)/30</f>
        <v>10.766666666666667</v>
      </c>
      <c r="T67" s="64">
        <f t="array" ref="T67">IF(U67&lt;[1]BASE!$E$3,0,U67-R67)</f>
        <v>0</v>
      </c>
      <c r="U67" s="56">
        <f t="array" ref="U67">IF(WEEKDAY(R67, 2) = 5, R67 + 7, R67 + (5 - WEEKDAY(R67, 2) + IF(WEEKDAY(R67, 2) &gt; 5, 7, 0)))</f>
        <v>45226</v>
      </c>
      <c r="V67" s="27">
        <v>3.4209999999999997E-2</v>
      </c>
      <c r="W67" s="14" t="s">
        <v>91</v>
      </c>
      <c r="X67" s="47">
        <v>45244</v>
      </c>
      <c r="Y67" s="48">
        <f t="array" ref="Y67">IFERROR(IF(OR(W67="USDT",W67="USD",W67="USDC"),V67,V67 * IFERROR(VLOOKUP(X67,[1]BASE!$F$1:$Q$1000,MATCH(W67,[1]BASE!$F$1:$Q$1,0),FALSE),IFERROR(VLOOKUP(X67-1,[1]BASE!$F$1:$Q$1000,MATCH(W67,[1]BASE!$F$1:$Q$1,0),FALSE),VLOOKUP(X67-2,[1]BASE!$F$1:$Q$1000,MATCH(W67,[1]BASE!$F$1:$Q$1,0),FALSE)))),"")</f>
        <v>1247.9226430000001</v>
      </c>
      <c r="Z67" s="49">
        <f t="array" ref="Z67">IFERROR(IF(X67="","",IF([1]BASE!$E$3-X67&gt;7,0,IF([1]BASE!$E$3-X67&lt;0,"",[1]BASE!$E$3-X67))),"")</f>
        <v>0</v>
      </c>
      <c r="AA67" s="27"/>
      <c r="AB67" s="31"/>
      <c r="AC67" s="28"/>
      <c r="AD67" s="74" t="str">
        <f t="array" ref="AD67">IFERROR(IF(OR(AB67="USDT",AB67="USD",AB67="USDC"),AA67,AA67 * IFERROR(VLOOKUP(AC67,[1]BASE!$F$1:$Q$1000,MATCH(AB67,[1]BASE!$F$1:$Q$1,0),FALSE),IFERROR(VLOOKUP(AC67-1,[1]BASE!$F$1:$Q$1000,MATCH(AB67,[1]BASE!$F$1:$Q$1,0),FALSE),VLOOKUP(AC67-2,[1]BASE!$F$1:$Q$1000,MATCH(AB67,[1]BASE!$F$1:$Q$1,0),FALSE)))),"")</f>
        <v/>
      </c>
      <c r="AE67" s="49" t="str">
        <f t="array" ref="AE67">IFERROR(IF(AC67="","",IF([1]BASE!$E$3-AC67&gt;7,0,IF([1]BASE!$E$3-AC67&lt;0,"",[1]BASE!$E$3-AC67))),"")</f>
        <v/>
      </c>
      <c r="AF67" s="27"/>
      <c r="AG67" s="92"/>
      <c r="AH67" s="28"/>
      <c r="AI67" s="74" t="str">
        <f t="array" ref="AI67">IFERROR(IF(OR(AG67="USDT",AG67="USD",AG67="USDC"),AF67,AF67 * IFERROR(VLOOKUP(AH67,[1]BASE!$F$1:$Q$1000,MATCH(AG67,[1]BASE!$F$1:$Q$1,0),FALSE),IFERROR(VLOOKUP(AH67-1,[1]BASE!$F$1:$Q$1000,MATCH(AG67,[1]BASE!$F$1:$Q$1,0),FALSE),VLOOKUP(AH67-2,[1]BASE!$F$1:$Q$1000,MATCH(AG67,[1]BASE!$F$1:$Q$1,0),FALSE)))),"")</f>
        <v/>
      </c>
      <c r="AJ67" s="49" t="str">
        <f t="array" ref="AJ67">IFERROR(IF(AH67="","",IF([1]BASE!$E$3-AH67&gt;7,0,IF([1]BASE!$E$3-AH67&lt;0,"",[1]BASE!$E$3-AH67))),"")</f>
        <v/>
      </c>
      <c r="AK67" s="27"/>
      <c r="AL67" s="92"/>
      <c r="AM67" s="28"/>
      <c r="AN67" s="29" t="str">
        <f t="array" ref="AN67">IFERROR(IF(OR(AL67="USDT",AL67="USD",AL67="USDC"),AK67,AK67 * IFERROR(VLOOKUP(AM67,[1]BASE!$F$1:$Q$1000,MATCH(AL67,[1]BASE!$F$1:$Q$1,0),FALSE),IFERROR(VLOOKUP(AM67-1,[1]BASE!$F$1:$Q$1000,MATCH(AL67,[1]BASE!$F$1:$Q$1,0),FALSE),VLOOKUP(AM67-2,[1]BASE!$F$1:$Q$1000,MATCH(AL67,[1]BASE!$F$1:$Q$1,0),FALSE)))),"")</f>
        <v/>
      </c>
      <c r="AO67" s="49" t="str">
        <f t="array" ref="AO67">IFERROR(IF(AM67="","",IF([1]BASE!$E$3-AM67&gt;7,0,IF([1]BASE!$E$3-AM67&lt;0,"",[1]BASE!$E$3-AM67))),"")</f>
        <v/>
      </c>
      <c r="AP67" s="27"/>
      <c r="AQ67" s="31"/>
      <c r="AR67" s="28"/>
      <c r="AS67" s="29" t="str">
        <f t="array" ref="AS67">IFERROR(IF(OR(AQ67="USDT",AQ67="USD",AQ67="USDC"),AP67,AP67 * IFERROR(VLOOKUP(AR67,[1]BASE!$F$1:$Q$1000,MATCH(AQ67,[1]BASE!$F$1:$Q$1,0),FALSE),IFERROR(VLOOKUP(AR67-1,[1]BASE!$F$1:$Q$1000,MATCH(AQ67,[1]BASE!$F$1:$Q$1,0),FALSE),VLOOKUP(AR67-2,[1]BASE!$F$1:$Q$1000,MATCH(AQ67,[1]BASE!$F$1:$Q$1,0),FALSE)))),"")</f>
        <v/>
      </c>
      <c r="AT67" s="49" t="str">
        <f t="array" ref="AT67">IFERROR(IF(AR67="","",IF([1]BASE!$E$3-AR67&gt;7,0,IF([1]BASE!$E$3-AR67&lt;0,"",[1]BASE!$E$3-AR67))),"")</f>
        <v/>
      </c>
      <c r="AU67" s="27"/>
      <c r="AV67" s="33"/>
      <c r="AW67" s="34"/>
      <c r="AX67" s="29" t="str">
        <f t="array" ref="AX67">IFERROR(IF(OR(AV67="USDT",AV67="USD",AV67="USDC"),AU67,AU67 * IFERROR(VLOOKUP(AW67,[1]BASE!$F$1:$Q$1000,MATCH(AV67,[1]BASE!$F$1:$Q$1,0),FALSE),IFERROR(VLOOKUP(AW67-1,[1]BASE!$F$1:$Q$1000,MATCH(AV67,[1]BASE!$F$1:$Q$1,0),FALSE),VLOOKUP(AW67-2,[1]BASE!$F$1:$Q$1000,MATCH(AV67,[1]BASE!$F$1:$Q$1,0),FALSE)))),"")</f>
        <v/>
      </c>
      <c r="AY67" s="49" t="str">
        <f t="array" ref="AY67">IFERROR(IF(AW67="","",IF([1]BASE!$E$3-AW67&gt;7,0,IF([1]BASE!$E$3-AW67&lt;0,"",[1]BASE!$E$3-AW67))),"")</f>
        <v/>
      </c>
      <c r="AZ67" s="27"/>
      <c r="BA67" s="33"/>
      <c r="BB67" s="34"/>
      <c r="BC67" s="29" t="str">
        <f t="array" ref="BC67">IFERROR(IF(OR(BA67="USDT",BA67="USD",BA67="USDC"),AZ67,AZ67 * IFERROR(VLOOKUP(BB67,[1]BASE!$F$1:$Q$1000,MATCH(BA67,[1]BASE!$F$1:$Q$1,0),FALSE),IFERROR(VLOOKUP(BB67-1,[1]BASE!$F$1:$Q$1000,MATCH(BA67,[1]BASE!$F$1:$Q$1,0),FALSE),VLOOKUP(BB67-2,[1]BASE!$F$1:$Q$1000,MATCH(BA67,[1]BASE!$F$1:$Q$1,0),FALSE)))),"")</f>
        <v/>
      </c>
      <c r="BD67" s="49" t="str">
        <f t="array" ref="BD67">IFERROR(IF(BB67="","",IF([1]BASE!$E$3-BB67&gt;7,0,IF([1]BASE!$E$3-BB67&lt;0,"",[1]BASE!$E$3-BB67))),"")</f>
        <v/>
      </c>
    </row>
    <row r="68" spans="1:56" x14ac:dyDescent="0.3">
      <c r="A68" s="69" t="s">
        <v>85</v>
      </c>
      <c r="B68" s="38" t="s">
        <v>424</v>
      </c>
      <c r="C68" s="38" t="s">
        <v>75</v>
      </c>
      <c r="D68" s="57" t="s">
        <v>425</v>
      </c>
      <c r="E68" s="38" t="s">
        <v>426</v>
      </c>
      <c r="F68" s="58" t="s">
        <v>427</v>
      </c>
      <c r="G68" s="58" t="s">
        <v>428</v>
      </c>
      <c r="H68" s="58" t="s">
        <v>429</v>
      </c>
      <c r="I68" s="58" t="s">
        <v>330</v>
      </c>
      <c r="J68" s="178" t="s">
        <v>430</v>
      </c>
      <c r="K68" s="193">
        <v>5</v>
      </c>
      <c r="L68" s="194">
        <f t="shared" si="0"/>
        <v>5</v>
      </c>
      <c r="M68" s="72" t="e">
        <f t="array" ref="M68">IF(R68&gt;[1]BASE!$E$3, "BAJA", IF(P68+IF(X68&lt;=[1]BASE!$E$3,Y68,0)+IF(AC68&lt;=[1]BASE!$E$3,AD68,0)+IF(AH68&lt;=[1]BASE!$E$3,AI68,0)+IF(AM68&lt;=[1]BASE!$E$3,AN68,0)+IF(AR68&lt;=[1]BASE!$E$3,AS68,0)+IF(AW68&lt;=[1]BASE!$E$3,AX68,0)+IF(BB68&lt;=[1]BASE!$E$3,BC68,0)+IF(BG68&lt;=[1]BASE!$E$3,BH68,0)+IF(BL68&lt;=[1]BASE!$E$3,BM68,0)+IF(BQ68&lt;=[1]BASE!$E$3,BR68,0)&lt;=1999,"ALFA", IF(P68+IF(X68&lt;=[1]BASE!$E$3,Y68,0)+IF(AC68&lt;=[1]BASE!$E$3,AD68,0)+IF(AH68&lt;=[1]BASE!$E$3,AI68,0)+IF(AM68&lt;=[1]BASE!$E$3,AN68,0)+IF(AR68&lt;=[1]BASE!$E$3,AS68,0)+IF(AW68&lt;=[1]BASE!$E$3,AX68,0)+IF(BB68&lt;=[1]BASE!$E$3,BC68,0)+IF(BG68&lt;=[1]BASE!$E$3,BH68,0)+IF(BL68&lt;=[1]BASE!$E$3,BM68,0)+IF(BQ68&lt;=[1]BASE!$E$3,BR68,0)&lt;=3999,"BETA", IF(P68+IF(X68&lt;=[1]BASE!$E$3,Y68,0)+IF(AC68&lt;=[1]BASE!$E$3,AD68,0)+IF(AH68&lt;=[1]BASE!$E$3,AI68,0)+IF(AM68&lt;=[1]BASE!$E$3,AN68,0)+IF(AR68&lt;=[1]BASE!$E$3,AS68,0)+IF(AW68&lt;=[1]BASE!$E$3,AX68,0)+IF(BB68&lt;=[1]BASE!$E$3,BC68,0)+IF(BG68&lt;=[1]BASE!$E$3,BH68,0)+IF(BL68&lt;=[1]BASE!$E$3,BM68,0)+IF(BQ68&lt;=[1]BASE!$E$3,BR68,0)&lt;=5999,"GAMMA","DELTA"))))</f>
        <v>#VALUE!</v>
      </c>
      <c r="N68" s="125">
        <v>100</v>
      </c>
      <c r="O68" s="14" t="s">
        <v>66</v>
      </c>
      <c r="P68" s="62">
        <f t="array" ref="P68">IFERROR(IF(OR(O68="USDT",O68="USD",O68="USDC"),N68,N68 * IFERROR(VLOOKUP(R68,[1]BASE!$F$1:$Q$1000,MATCH(O68,[1]BASE!$F$1:$Q$1,0),FALSE),IFERROR(VLOOKUP(R68-1,[1]BASE!$F$1:$Q$1000,MATCH(O68,[1]BASE!$F$1:$Q$1,0),FALSE),VLOOKUP(R68-2,[1]BASE!$F$1:$Q$1000,MATCH(O68,[1]BASE!$F$1:$Q$1,0),FALSE)))),"")</f>
        <v>100</v>
      </c>
      <c r="Q68" s="28">
        <v>45219</v>
      </c>
      <c r="R68" s="28">
        <v>45219</v>
      </c>
      <c r="S68" s="63">
        <f>([1]BASE!$E$3-R68)/30</f>
        <v>10.966666666666667</v>
      </c>
      <c r="T68" s="55">
        <f t="array" ref="T68">IF(U68&lt;[1]BASE!$E$3,0,U68-R68)</f>
        <v>0</v>
      </c>
      <c r="U68" s="56">
        <f t="array" ref="U68">IF(WEEKDAY(R68, 2) = 5, R68 + 7, R68 + (5 - WEEKDAY(R68, 2) + IF(WEEKDAY(R68, 2) &gt; 5, 7, 0)))</f>
        <v>45226</v>
      </c>
      <c r="V68" s="46">
        <v>381</v>
      </c>
      <c r="W68" s="14" t="s">
        <v>66</v>
      </c>
      <c r="X68" s="47">
        <v>45238</v>
      </c>
      <c r="Y68" s="48">
        <f t="array" ref="Y68">IFERROR(IF(OR(W68="USDT",W68="USD",W68="USDC"),V68,V68 * IFERROR(VLOOKUP(X68,[1]BASE!$F$1:$Q$1000,MATCH(W68,[1]BASE!$F$1:$Q$1,0),FALSE),IFERROR(VLOOKUP(X68-1,[1]BASE!$F$1:$Q$1000,MATCH(W68,[1]BASE!$F$1:$Q$1,0),FALSE),VLOOKUP(X68-2,[1]BASE!$F$1:$Q$1000,MATCH(W68,[1]BASE!$F$1:$Q$1,0),FALSE)))),"")</f>
        <v>381</v>
      </c>
      <c r="Z68" s="30">
        <f t="array" ref="Z68">IFERROR(IF(X68="","",IF([1]BASE!$E$3-X68&gt;7,0,IF([1]BASE!$E$3-X68&lt;0,"",[1]BASE!$E$3-X68))),"")</f>
        <v>0</v>
      </c>
      <c r="AA68" s="46">
        <v>500</v>
      </c>
      <c r="AB68" s="31" t="s">
        <v>66</v>
      </c>
      <c r="AC68" s="47">
        <v>45267</v>
      </c>
      <c r="AD68" s="84">
        <f t="array" ref="AD68">IFERROR(IF(OR(AB68="USDT",AB68="USD",AB68="USDC"),AA68,AA68 * IFERROR(VLOOKUP(AC68,[1]BASE!$F$1:$Q$1000,MATCH(AB68,[1]BASE!$F$1:$Q$1,0),FALSE),IFERROR(VLOOKUP(AC68-1,[1]BASE!$F$1:$Q$1000,MATCH(AB68,[1]BASE!$F$1:$Q$1,0),FALSE),VLOOKUP(AC68-2,[1]BASE!$F$1:$Q$1000,MATCH(AB68,[1]BASE!$F$1:$Q$1,0),FALSE)))),"")</f>
        <v>500</v>
      </c>
      <c r="AE68" s="30">
        <f t="array" ref="AE68">IFERROR(IF(AC68="","",IF([1]BASE!$E$3-AC68&gt;7,0,IF([1]BASE!$E$3-AC68&lt;0,"",[1]BASE!$E$3-AC68))),"")</f>
        <v>0</v>
      </c>
      <c r="AF68" s="27"/>
      <c r="AG68" s="81"/>
      <c r="AH68" s="28"/>
      <c r="AI68" s="50" t="str">
        <f t="array" ref="AI68">IFERROR(IF(OR(AG68="USDT",AG68="USD",AG68="USDC"),AF68,AF68 * IFERROR(VLOOKUP(AH68,[1]BASE!$F$1:$Q$1000,MATCH(AG68,[1]BASE!$F$1:$Q$1,0),FALSE),IFERROR(VLOOKUP(AH68-1,[1]BASE!$F$1:$Q$1000,MATCH(AG68,[1]BASE!$F$1:$Q$1,0),FALSE),VLOOKUP(AH68-2,[1]BASE!$F$1:$Q$1000,MATCH(AG68,[1]BASE!$F$1:$Q$1,0),FALSE)))),"")</f>
        <v/>
      </c>
      <c r="AJ68" s="30" t="str">
        <f t="array" ref="AJ68">IFERROR(IF(AH68="","",IF([1]BASE!$E$3-AH68&gt;7,0,IF([1]BASE!$E$3-AH68&lt;0,"",[1]BASE!$E$3-AH68))),"")</f>
        <v/>
      </c>
      <c r="AK68" s="27"/>
      <c r="AL68" s="81"/>
      <c r="AM68" s="28"/>
      <c r="AN68" s="50" t="str">
        <f t="array" ref="AN68">IFERROR(IF(OR(AL68="USDT",AL68="USD",AL68="USDC"),AK68,AK68 * IFERROR(VLOOKUP(AM68,[1]BASE!$F$1:$Q$1000,MATCH(AL68,[1]BASE!$F$1:$Q$1,0),FALSE),IFERROR(VLOOKUP(AM68-1,[1]BASE!$F$1:$Q$1000,MATCH(AL68,[1]BASE!$F$1:$Q$1,0),FALSE),VLOOKUP(AM68-2,[1]BASE!$F$1:$Q$1000,MATCH(AL68,[1]BASE!$F$1:$Q$1,0),FALSE)))),"")</f>
        <v/>
      </c>
      <c r="AO68" s="30" t="str">
        <f t="array" ref="AO68">IFERROR(IF(AM68="","",IF([1]BASE!$E$3-AM68&gt;7,0,IF([1]BASE!$E$3-AM68&lt;0,"",[1]BASE!$E$3-AM68))),"")</f>
        <v/>
      </c>
      <c r="AP68" s="27"/>
      <c r="AQ68" s="31"/>
      <c r="AR68" s="28"/>
      <c r="AS68" s="50" t="str">
        <f t="array" ref="AS68">IFERROR(IF(OR(AQ68="USDT",AQ68="USD",AQ68="USDC"),AP68,AP68 * IFERROR(VLOOKUP(AR68,[1]BASE!$F$1:$Q$1000,MATCH(AQ68,[1]BASE!$F$1:$Q$1,0),FALSE),IFERROR(VLOOKUP(AR68-1,[1]BASE!$F$1:$Q$1000,MATCH(AQ68,[1]BASE!$F$1:$Q$1,0),FALSE),VLOOKUP(AR68-2,[1]BASE!$F$1:$Q$1000,MATCH(AQ68,[1]BASE!$F$1:$Q$1,0),FALSE)))),"")</f>
        <v/>
      </c>
      <c r="AT68" s="30" t="str">
        <f t="array" ref="AT68">IFERROR(IF(AR68="","",IF([1]BASE!$E$3-AR68&gt;7,0,IF([1]BASE!$E$3-AR68&lt;0,"",[1]BASE!$E$3-AR68))),"")</f>
        <v/>
      </c>
      <c r="AU68" s="27"/>
      <c r="AV68" s="33"/>
      <c r="AW68" s="34"/>
      <c r="AX68" s="50" t="str">
        <f t="array" ref="AX68">IFERROR(IF(OR(AV68="USDT",AV68="USD",AV68="USDC"),AU68,AU68 * IFERROR(VLOOKUP(AW68,[1]BASE!$F$1:$Q$1000,MATCH(AV68,[1]BASE!$F$1:$Q$1,0),FALSE),IFERROR(VLOOKUP(AW68-1,[1]BASE!$F$1:$Q$1000,MATCH(AV68,[1]BASE!$F$1:$Q$1,0),FALSE),VLOOKUP(AW68-2,[1]BASE!$F$1:$Q$1000,MATCH(AV68,[1]BASE!$F$1:$Q$1,0),FALSE)))),"")</f>
        <v/>
      </c>
      <c r="AY68" s="30" t="str">
        <f t="array" ref="AY68">IFERROR(IF(AW68="","",IF([1]BASE!$E$3-AW68&gt;7,0,IF([1]BASE!$E$3-AW68&lt;0,"",[1]BASE!$E$3-AW68))),"")</f>
        <v/>
      </c>
      <c r="AZ68" s="27"/>
      <c r="BA68" s="33"/>
      <c r="BB68" s="34"/>
      <c r="BC68" s="84" t="str">
        <f t="array" ref="BC68">IFERROR(IF(OR(BA68="USDT",BA68="USD",BA68="USDC"),AZ68,AZ68 * IFERROR(VLOOKUP(BB68,[1]BASE!$F$1:$Q$1000,MATCH(BA68,[1]BASE!$F$1:$Q$1,0),FALSE),IFERROR(VLOOKUP(BB68-1,[1]BASE!$F$1:$Q$1000,MATCH(BA68,[1]BASE!$F$1:$Q$1,0),FALSE),VLOOKUP(BB68-2,[1]BASE!$F$1:$Q$1000,MATCH(BA68,[1]BASE!$F$1:$Q$1,0),FALSE)))),"")</f>
        <v/>
      </c>
      <c r="BD68" s="30" t="str">
        <f t="array" ref="BD68">IFERROR(IF(BB68="","",IF([1]BASE!$E$3-BB68&gt;7,0,IF([1]BASE!$E$3-BB68&lt;0,"",[1]BASE!$E$3-BB68))),"")</f>
        <v/>
      </c>
    </row>
    <row r="69" spans="1:56" x14ac:dyDescent="0.3">
      <c r="A69" s="51" t="s">
        <v>92</v>
      </c>
      <c r="B69" s="38" t="s">
        <v>431</v>
      </c>
      <c r="C69" s="38" t="s">
        <v>75</v>
      </c>
      <c r="D69" s="57" t="s">
        <v>432</v>
      </c>
      <c r="E69" s="38" t="s">
        <v>433</v>
      </c>
      <c r="F69" s="58" t="s">
        <v>434</v>
      </c>
      <c r="G69" s="58" t="s">
        <v>435</v>
      </c>
      <c r="H69" s="58" t="s">
        <v>435</v>
      </c>
      <c r="I69" s="58" t="s">
        <v>263</v>
      </c>
      <c r="J69" s="177" t="s">
        <v>436</v>
      </c>
      <c r="K69" s="141">
        <v>5</v>
      </c>
      <c r="L69" s="142">
        <f t="shared" si="0"/>
        <v>5</v>
      </c>
      <c r="M69" s="20" t="e">
        <f t="array" ref="M69">IF(R69&gt;[1]BASE!$E$3, "BAJA", IF(P69+IF(X69&lt;=[1]BASE!$E$3,Y69,0)+IF(AC69&lt;=[1]BASE!$E$3,AD69,0)+IF(AH69&lt;=[1]BASE!$E$3,AI69,0)+IF(AM69&lt;=[1]BASE!$E$3,AN69,0)+IF(AR69&lt;=[1]BASE!$E$3,AS69,0)+IF(AW69&lt;=[1]BASE!$E$3,AX69,0)+IF(BB69&lt;=[1]BASE!$E$3,BC69,0)+IF(BG69&lt;=[1]BASE!$E$3,BH69,0)+IF(BL69&lt;=[1]BASE!$E$3,BM69,0)+IF(BQ69&lt;=[1]BASE!$E$3,BR69,0)&lt;=1999,"ALFA", IF(P69+IF(X69&lt;=[1]BASE!$E$3,Y69,0)+IF(AC69&lt;=[1]BASE!$E$3,AD69,0)+IF(AH69&lt;=[1]BASE!$E$3,AI69,0)+IF(AM69&lt;=[1]BASE!$E$3,AN69,0)+IF(AR69&lt;=[1]BASE!$E$3,AS69,0)+IF(AW69&lt;=[1]BASE!$E$3,AX69,0)+IF(BB69&lt;=[1]BASE!$E$3,BC69,0)+IF(BG69&lt;=[1]BASE!$E$3,BH69,0)+IF(BL69&lt;=[1]BASE!$E$3,BM69,0)+IF(BQ69&lt;=[1]BASE!$E$3,BR69,0)&lt;=3999,"BETA", IF(P69+IF(X69&lt;=[1]BASE!$E$3,Y69,0)+IF(AC69&lt;=[1]BASE!$E$3,AD69,0)+IF(AH69&lt;=[1]BASE!$E$3,AI69,0)+IF(AM69&lt;=[1]BASE!$E$3,AN69,0)+IF(AR69&lt;=[1]BASE!$E$3,AS69,0)+IF(AW69&lt;=[1]BASE!$E$3,AX69,0)+IF(BB69&lt;=[1]BASE!$E$3,BC69,0)+IF(BG69&lt;=[1]BASE!$E$3,BH69,0)+IF(BL69&lt;=[1]BASE!$E$3,BM69,0)+IF(BQ69&lt;=[1]BASE!$E$3,BR69,0)&lt;=5999,"GAMMA","DELTA"))))</f>
        <v>#VALUE!</v>
      </c>
      <c r="N69" s="125">
        <v>1000</v>
      </c>
      <c r="O69" s="14" t="s">
        <v>98</v>
      </c>
      <c r="P69" s="22">
        <f t="array" ref="P69">IFERROR(IF(OR(O69="USDT",O69="USD",O69="USDC"),N69,N69 * IFERROR(VLOOKUP(R69,[1]BASE!$F$1:$Q$1000,MATCH(O69,[1]BASE!$F$1:$Q$1,0),FALSE),IFERROR(VLOOKUP(R69-1,[1]BASE!$F$1:$Q$1000,MATCH(O69,[1]BASE!$F$1:$Q$1,0),FALSE),VLOOKUP(R69-2,[1]BASE!$F$1:$Q$1000,MATCH(O69,[1]BASE!$F$1:$Q$1,0),FALSE)))),"")</f>
        <v>1000</v>
      </c>
      <c r="Q69" s="28">
        <v>45222</v>
      </c>
      <c r="R69" s="28">
        <v>45222</v>
      </c>
      <c r="S69" s="54">
        <f>([1]BASE!$E$3-R69)/30</f>
        <v>10.866666666666667</v>
      </c>
      <c r="T69" s="64">
        <f t="array" ref="T69">IF(U69&lt;[1]BASE!$E$3,0,U69-R69)</f>
        <v>0</v>
      </c>
      <c r="U69" s="56">
        <f t="array" ref="U69">IF(WEEKDAY(R69, 2) = 5, R69 + 7, R69 + (5 - WEEKDAY(R69, 2) + IF(WEEKDAY(R69, 2) &gt; 5, 7, 0)))</f>
        <v>45226</v>
      </c>
      <c r="V69" s="27">
        <v>9000</v>
      </c>
      <c r="W69" s="14" t="s">
        <v>60</v>
      </c>
      <c r="X69" s="47">
        <v>45366</v>
      </c>
      <c r="Y69" s="48">
        <f t="array" ref="Y69">IFERROR(IF(OR(W69="USDT",W69="USD",W69="USDC"),V69,V69 * IFERROR(VLOOKUP(X69,[1]BASE!$F$1:$Q$1000,MATCH(W69,[1]BASE!$F$1:$Q$1,0),FALSE),IFERROR(VLOOKUP(X69-1,[1]BASE!$F$1:$Q$1000,MATCH(W69,[1]BASE!$F$1:$Q$1,0),FALSE),VLOOKUP(X69-2,[1]BASE!$F$1:$Q$1000,MATCH(W69,[1]BASE!$F$1:$Q$1,0),FALSE)))),"")</f>
        <v>9794.7000000000007</v>
      </c>
      <c r="Z69" s="49">
        <f t="array" ref="Z69">IFERROR(IF(X69="","",IF([1]BASE!$E$3-X69&gt;7,0,IF([1]BASE!$E$3-X69&lt;0,"",[1]BASE!$E$3-X69))),"")</f>
        <v>0</v>
      </c>
      <c r="AA69" s="146">
        <v>-702.65</v>
      </c>
      <c r="AB69" s="31" t="s">
        <v>66</v>
      </c>
      <c r="AC69" s="47">
        <v>45405</v>
      </c>
      <c r="AD69" s="29">
        <f t="array" ref="AD69">IFERROR(IF(OR(AB69="USDT",AB69="USD",AB69="USDC"),AA69,AA69 * IFERROR(VLOOKUP(AC69,[1]BASE!$F$1:$Q$1000,MATCH(AB69,[1]BASE!$F$1:$Q$1,0),FALSE),IFERROR(VLOOKUP(AC69-1,[1]BASE!$F$1:$Q$1000,MATCH(AB69,[1]BASE!$F$1:$Q$1,0),FALSE),VLOOKUP(AC69-2,[1]BASE!$F$1:$Q$1000,MATCH(AB69,[1]BASE!$F$1:$Q$1,0),FALSE)))),"")</f>
        <v>-702.65</v>
      </c>
      <c r="AE69" s="49">
        <f t="array" ref="AE69">IFERROR(IF(AC69="","",IF([1]BASE!$E$3-AC69&gt;7,0,IF([1]BASE!$E$3-AC69&lt;0,"",[1]BASE!$E$3-AC69))),"")</f>
        <v>0</v>
      </c>
      <c r="AF69" s="27"/>
      <c r="AG69" s="32"/>
      <c r="AH69" s="28"/>
      <c r="AI69" s="29" t="str">
        <f t="array" ref="AI69">IFERROR(IF(OR(AG69="USDT",AG69="USD",AG69="USDC"),AF69,AF69 * IFERROR(VLOOKUP(AH69,[1]BASE!$F$1:$Q$1000,MATCH(AG69,[1]BASE!$F$1:$Q$1,0),FALSE),IFERROR(VLOOKUP(AH69-1,[1]BASE!$F$1:$Q$1000,MATCH(AG69,[1]BASE!$F$1:$Q$1,0),FALSE),VLOOKUP(AH69-2,[1]BASE!$F$1:$Q$1000,MATCH(AG69,[1]BASE!$F$1:$Q$1,0),FALSE)))),"")</f>
        <v/>
      </c>
      <c r="AJ69" s="49" t="str">
        <f t="array" ref="AJ69">IFERROR(IF(AH69="","",IF([1]BASE!$E$3-AH69&gt;7,0,IF([1]BASE!$E$3-AH69&lt;0,"",[1]BASE!$E$3-AH69))),"")</f>
        <v/>
      </c>
      <c r="AK69" s="27"/>
      <c r="AL69" s="32"/>
      <c r="AM69" s="28"/>
      <c r="AN69" s="29" t="str">
        <f t="array" ref="AN69">IFERROR(IF(OR(AL69="USDT",AL69="USD",AL69="USDC"),AK69,AK69 * IFERROR(VLOOKUP(AM69,[1]BASE!$F$1:$Q$1000,MATCH(AL69,[1]BASE!$F$1:$Q$1,0),FALSE),IFERROR(VLOOKUP(AM69-1,[1]BASE!$F$1:$Q$1000,MATCH(AL69,[1]BASE!$F$1:$Q$1,0),FALSE),VLOOKUP(AM69-2,[1]BASE!$F$1:$Q$1000,MATCH(AL69,[1]BASE!$F$1:$Q$1,0),FALSE)))),"")</f>
        <v/>
      </c>
      <c r="AO69" s="49" t="str">
        <f t="array" ref="AO69">IFERROR(IF(AM69="","",IF([1]BASE!$E$3-AM69&gt;7,0,IF([1]BASE!$E$3-AM69&lt;0,"",[1]BASE!$E$3-AM69))),"")</f>
        <v/>
      </c>
      <c r="AP69" s="27"/>
      <c r="AQ69" s="31"/>
      <c r="AR69" s="28"/>
      <c r="AS69" s="29" t="str">
        <f t="array" ref="AS69">IFERROR(IF(OR(AQ69="USDT",AQ69="USD",AQ69="USDC"),AP69,AP69 * IFERROR(VLOOKUP(AR69,[1]BASE!$F$1:$Q$1000,MATCH(AQ69,[1]BASE!$F$1:$Q$1,0),FALSE),IFERROR(VLOOKUP(AR69-1,[1]BASE!$F$1:$Q$1000,MATCH(AQ69,[1]BASE!$F$1:$Q$1,0),FALSE),VLOOKUP(AR69-2,[1]BASE!$F$1:$Q$1000,MATCH(AQ69,[1]BASE!$F$1:$Q$1,0),FALSE)))),"")</f>
        <v/>
      </c>
      <c r="AT69" s="49" t="str">
        <f t="array" ref="AT69">IFERROR(IF(AR69="","",IF([1]BASE!$E$3-AR69&gt;7,0,IF([1]BASE!$E$3-AR69&lt;0,"",[1]BASE!$E$3-AR69))),"")</f>
        <v/>
      </c>
      <c r="AU69" s="27"/>
      <c r="AV69" s="33"/>
      <c r="AW69" s="34"/>
      <c r="AX69" s="29" t="str">
        <f t="array" ref="AX69">IFERROR(IF(OR(AV69="USDT",AV69="USD",AV69="USDC"),#REF!,#REF! * IFERROR(VLOOKUP(AW69,[1]BASE!$F$1:$Q$1000,MATCH(AV69,[1]BASE!$F$1:$Q$1,0),FALSE),IFERROR(VLOOKUP(AW69-1,[1]BASE!$F$1:$Q$1000,MATCH(AV69,[1]BASE!$F$1:$Q$1,0),FALSE),VLOOKUP(AW69-2,[1]BASE!$F$1:$Q$1000,MATCH(AV69,[1]BASE!$F$1:$Q$1,0),FALSE)))),"")</f>
        <v/>
      </c>
      <c r="AY69" s="49" t="str">
        <f t="array" ref="AY69">IFERROR(IF(AW69="","",IF([1]BASE!$E$3-AW69&gt;7,0,IF([1]BASE!$E$3-AW69&lt;0,"",[1]BASE!$E$3-AW69))),"")</f>
        <v/>
      </c>
      <c r="AZ69" s="27"/>
      <c r="BA69" s="33"/>
      <c r="BB69" s="34"/>
      <c r="BC69" s="79" t="str">
        <f t="array" ref="BC69">IFERROR(IF(OR(BA69="USDT",BA69="USD",BA69="USDC"),AZ69,AZ69 * IFERROR(VLOOKUP(BB69,[1]BASE!$F$1:$Q$1000,MATCH(BA69,[1]BASE!$F$1:$Q$1,0),FALSE),IFERROR(VLOOKUP(BB69-1,[1]BASE!$F$1:$Q$1000,MATCH(BA69,[1]BASE!$F$1:$Q$1,0),FALSE),VLOOKUP(BB69-2,[1]BASE!$F$1:$Q$1000,MATCH(BA69,[1]BASE!$F$1:$Q$1,0),FALSE)))),"")</f>
        <v/>
      </c>
      <c r="BD69" s="49" t="str">
        <f t="array" ref="BD69">IFERROR(IF(BB69="","",IF([1]BASE!$E$3-BB69&gt;7,0,IF([1]BASE!$E$3-BB69&lt;0,"",[1]BASE!$E$3-BB69))),"")</f>
        <v/>
      </c>
    </row>
    <row r="70" spans="1:56" x14ac:dyDescent="0.3">
      <c r="A70" s="69" t="s">
        <v>85</v>
      </c>
      <c r="B70" s="38" t="s">
        <v>437</v>
      </c>
      <c r="C70" s="38" t="s">
        <v>75</v>
      </c>
      <c r="D70" s="57" t="s">
        <v>438</v>
      </c>
      <c r="E70" s="38" t="s">
        <v>439</v>
      </c>
      <c r="F70" s="58" t="s">
        <v>440</v>
      </c>
      <c r="G70" s="97" t="s">
        <v>441</v>
      </c>
      <c r="H70" s="58" t="s">
        <v>441</v>
      </c>
      <c r="I70" s="58" t="s">
        <v>330</v>
      </c>
      <c r="J70" s="178" t="s">
        <v>442</v>
      </c>
      <c r="K70" s="193">
        <v>5</v>
      </c>
      <c r="L70" s="194">
        <f t="shared" si="0"/>
        <v>5</v>
      </c>
      <c r="M70" s="43" t="str">
        <f t="array" ref="M70">IF(R70&gt;[1]BASE!$E$3, "BAJA", IF(P70+IF(X70&lt;=[1]BASE!$E$3,Y70,0)+IF(AC70&lt;=[1]BASE!$E$3,AD70,0)+IF(AH70&lt;=[1]BASE!$E$3,AI70,0)+IF(AM70&lt;=[1]BASE!$E$3,AN70,0)+IF(AR70&lt;=[1]BASE!$E$3,AS70,0)+IF(AW70&lt;=[1]BASE!$E$3,AX70,0)+IF(BB70&lt;=[1]BASE!$E$3,BC70,0)+IF(BG70&lt;=[1]BASE!$E$3,BH70,0)+IF(BL70&lt;=[1]BASE!$E$3,BM70,0)+IF(BQ70&lt;=[1]BASE!$E$3,BR70,0)&lt;=1999,"ALFA", IF(P70+IF(X70&lt;=[1]BASE!$E$3,Y70,0)+IF(AC70&lt;=[1]BASE!$E$3,AD70,0)+IF(AH70&lt;=[1]BASE!$E$3,AI70,0)+IF(AM70&lt;=[1]BASE!$E$3,AN70,0)+IF(AR70&lt;=[1]BASE!$E$3,AS70,0)+IF(AW70&lt;=[1]BASE!$E$3,AX70,0)+IF(BB70&lt;=[1]BASE!$E$3,BC70,0)+IF(BG70&lt;=[1]BASE!$E$3,BH70,0)+IF(BL70&lt;=[1]BASE!$E$3,BM70,0)+IF(BQ70&lt;=[1]BASE!$E$3,BR70,0)&lt;=3999,"BETA", IF(P70+IF(X70&lt;=[1]BASE!$E$3,Y70,0)+IF(AC70&lt;=[1]BASE!$E$3,AD70,0)+IF(AH70&lt;=[1]BASE!$E$3,AI70,0)+IF(AM70&lt;=[1]BASE!$E$3,AN70,0)+IF(AR70&lt;=[1]BASE!$E$3,AS70,0)+IF(AW70&lt;=[1]BASE!$E$3,AX70,0)+IF(BB70&lt;=[1]BASE!$E$3,BC70,0)+IF(BG70&lt;=[1]BASE!$E$3,BH70,0)+IF(BL70&lt;=[1]BASE!$E$3,BM70,0)+IF(BQ70&lt;=[1]BASE!$E$3,BR70,0)&lt;=5999,"GAMMA","DELTA"))))</f>
        <v>GAMMA</v>
      </c>
      <c r="N70" s="125">
        <v>100.54</v>
      </c>
      <c r="O70" s="14" t="s">
        <v>60</v>
      </c>
      <c r="P70" s="73">
        <f t="array" ref="P70">IFERROR(IF(OR(O70="USDT",O70="USD",O70="USDC"),N70,N70 * IFERROR(VLOOKUP(R70,[1]BASE!$F$1:$Q$1000,MATCH(O70,[1]BASE!$F$1:$Q$1,0),FALSE),IFERROR(VLOOKUP(R70-1,[1]BASE!$F$1:$Q$1000,MATCH(O70,[1]BASE!$F$1:$Q$1,0),FALSE),VLOOKUP(R70-2,[1]BASE!$F$1:$Q$1000,MATCH(O70,[1]BASE!$F$1:$Q$1,0),FALSE)))),"")</f>
        <v>107.266126</v>
      </c>
      <c r="Q70" s="28">
        <v>45222.625</v>
      </c>
      <c r="R70" s="28">
        <v>45223</v>
      </c>
      <c r="S70" s="63">
        <f>([1]BASE!$E$3-R70)/30</f>
        <v>10.833333333333334</v>
      </c>
      <c r="T70" s="55">
        <f t="array" ref="T70">IF(U70&lt;[1]BASE!$E$3,0,U70-R70)</f>
        <v>0</v>
      </c>
      <c r="U70" s="56">
        <f t="array" ref="U70">IF(WEEKDAY(R70, 2) = 5, R70 + 7, R70 + (5 - WEEKDAY(R70, 2) + IF(WEEKDAY(R70, 2) &gt; 5, 7, 0)))</f>
        <v>45226</v>
      </c>
      <c r="V70" s="27">
        <v>1200</v>
      </c>
      <c r="W70" s="14" t="s">
        <v>60</v>
      </c>
      <c r="X70" s="47">
        <v>45250</v>
      </c>
      <c r="Y70" s="84">
        <f t="array" ref="Y70">IFERROR(IF(OR(W70="USDT",W70="USD",W70="USDC"),V70,V70 * IFERROR(VLOOKUP(X70,[1]BASE!$F$1:$Q$1000,MATCH(W70,[1]BASE!$F$1:$Q$1,0),FALSE),IFERROR(VLOOKUP(X70-1,[1]BASE!$F$1:$Q$1000,MATCH(W70,[1]BASE!$F$1:$Q$1,0),FALSE),VLOOKUP(X70-2,[1]BASE!$F$1:$Q$1000,MATCH(W70,[1]BASE!$F$1:$Q$1,0),FALSE)))),"")</f>
        <v>1309.56</v>
      </c>
      <c r="Z70" s="30">
        <f t="array" ref="Z70">IFERROR(IF(X70="","",IF([1]BASE!$E$3-X70&gt;7,0,IF([1]BASE!$E$3-X70&lt;0,"",[1]BASE!$E$3-X70))),"")</f>
        <v>0</v>
      </c>
      <c r="AA70" s="221">
        <v>179.69</v>
      </c>
      <c r="AB70" s="31" t="s">
        <v>60</v>
      </c>
      <c r="AC70" s="65">
        <v>45296</v>
      </c>
      <c r="AD70" s="75">
        <f t="array" ref="AD70">IFERROR(IF(OR(AB70="USDT",AB70="USD",AB70="USDC"),AA70,AA70 * IFERROR(VLOOKUP(AC70,[1]BASE!$F$1:$Q$1000,MATCH(AB70,[1]BASE!$F$1:$Q$1,0),FALSE),IFERROR(VLOOKUP(AC70-1,[1]BASE!$F$1:$Q$1000,MATCH(AB70,[1]BASE!$F$1:$Q$1,0),FALSE),VLOOKUP(AC70-2,[1]BASE!$F$1:$Q$1000,MATCH(AB70,[1]BASE!$F$1:$Q$1,0),FALSE)))),"")</f>
        <v>196.70664299999999</v>
      </c>
      <c r="AE70" s="67"/>
      <c r="AF70" s="46">
        <v>695.65</v>
      </c>
      <c r="AG70" s="31" t="s">
        <v>60</v>
      </c>
      <c r="AH70" s="47">
        <v>45293</v>
      </c>
      <c r="AI70" s="84">
        <f t="array" ref="AI70">IFERROR(IF(OR(AG70="USDT",AG70="USD",AG70="USDC"),AF70,AF70 * IFERROR(VLOOKUP(AH70,[1]BASE!$F$1:$Q$1000,MATCH(AG70,[1]BASE!$F$1:$Q$1,0),FALSE),IFERROR(VLOOKUP(AH70-1,[1]BASE!$F$1:$Q$1000,MATCH(AG70,[1]BASE!$F$1:$Q$1,0),FALSE),VLOOKUP(AH70-2,[1]BASE!$F$1:$Q$1000,MATCH(AG70,[1]BASE!$F$1:$Q$1,0),FALSE)))),"")</f>
        <v>768.27585999999997</v>
      </c>
      <c r="AJ70" s="30">
        <f t="array" ref="AJ70">IFERROR(IF(AH70="","",IF([1]BASE!$E$3-AH70&gt;7,0,IF([1]BASE!$E$3-AH70&lt;0,"",[1]BASE!$E$3-AH70))),"")</f>
        <v>0</v>
      </c>
      <c r="AK70" s="46">
        <v>277.17</v>
      </c>
      <c r="AL70" s="14" t="s">
        <v>60</v>
      </c>
      <c r="AM70" s="47">
        <v>45303</v>
      </c>
      <c r="AN70" s="84">
        <f t="array" ref="AN70">IFERROR(IF(OR(AL70="USDT",AL70="USD",AL70="USDC"),AK70,AK70 * IFERROR(VLOOKUP(AM70,[1]BASE!$F$1:$Q$1000,MATCH(AL70,[1]BASE!$F$1:$Q$1,0),FALSE),IFERROR(VLOOKUP(AM70-1,[1]BASE!$F$1:$Q$1000,MATCH(AL70,[1]BASE!$F$1:$Q$1,0),FALSE),VLOOKUP(AM70-2,[1]BASE!$F$1:$Q$1000,MATCH(AL70,[1]BASE!$F$1:$Q$1,0),FALSE)))),"")</f>
        <v>304.166358</v>
      </c>
      <c r="AO70" s="30">
        <f t="array" ref="AO70">IFERROR(IF(AM70="","",IF([1]BASE!$E$3-AM70&gt;7,0,IF([1]BASE!$E$3-AM70&lt;0,"",[1]BASE!$E$3-AM70))),"")</f>
        <v>0</v>
      </c>
      <c r="AP70" s="46">
        <v>389.74</v>
      </c>
      <c r="AQ70" s="14" t="s">
        <v>60</v>
      </c>
      <c r="AR70" s="47">
        <v>45309</v>
      </c>
      <c r="AS70" s="75">
        <f t="array" ref="AS70">IFERROR(IF(OR(AQ70="USDT",AQ70="USD",AQ70="USDC"),AP70,AP70 * IFERROR(VLOOKUP(AR70,[1]BASE!$F$1:$Q$1000,MATCH(AQ70,[1]BASE!$F$1:$Q$1,0),FALSE),IFERROR(VLOOKUP(AR70-1,[1]BASE!$F$1:$Q$1000,MATCH(AQ70,[1]BASE!$F$1:$Q$1,0),FALSE),VLOOKUP(AR70-2,[1]BASE!$F$1:$Q$1000,MATCH(AQ70,[1]BASE!$F$1:$Q$1,0),FALSE)))),"")</f>
        <v>424.11506800000001</v>
      </c>
      <c r="AT70" s="30">
        <f t="array" ref="AT70">IFERROR(IF(AR70="","",IF([1]BASE!$E$3-AR70&gt;7,0,IF([1]BASE!$E$3-AR70&lt;0,"",[1]BASE!$E$3-AR70))),"")</f>
        <v>0</v>
      </c>
      <c r="AU70" s="46">
        <v>750</v>
      </c>
      <c r="AV70" s="31" t="s">
        <v>60</v>
      </c>
      <c r="AW70" s="34">
        <v>45331</v>
      </c>
      <c r="AX70" s="75">
        <f t="array" ref="AX70">IFERROR(IF(OR(AV70="USDT",AV70="USD",AV70="USDC"),AU70,AU70 * IFERROR(VLOOKUP(AW70,[1]BASE!$F$1:$Q$1000,MATCH(AV70,[1]BASE!$F$1:$Q$1,0),FALSE),IFERROR(VLOOKUP(AW70-1,[1]BASE!$F$1:$Q$1000,MATCH(AV70,[1]BASE!$F$1:$Q$1,0),FALSE),VLOOKUP(AW70-2,[1]BASE!$F$1:$Q$1000,MATCH(AV70,[1]BASE!$F$1:$Q$1,0),FALSE)))),"")</f>
        <v>808.42500000000007</v>
      </c>
      <c r="AY70" s="30">
        <f t="array" ref="AY70">IFERROR(IF(AW70="","",IF([1]BASE!$E$3-AW70&gt;7,0,IF([1]BASE!$E$3-AW70&lt;0,"",[1]BASE!$E$3-AW70))),"")</f>
        <v>0</v>
      </c>
      <c r="AZ70" s="221">
        <v>80</v>
      </c>
      <c r="BA70" s="33" t="s">
        <v>60</v>
      </c>
      <c r="BB70" s="34">
        <v>45335</v>
      </c>
      <c r="BC70" s="84">
        <f t="array" ref="BC70">IFERROR(IF(OR(BA70="USDT",BA70="USD",BA70="USDC"),AZ70,AZ70 * IFERROR(VLOOKUP(BB70,[1]BASE!$F$1:$Q$1000,MATCH(BA70,[1]BASE!$F$1:$Q$1,0),FALSE),IFERROR(VLOOKUP(BB70-1,[1]BASE!$F$1:$Q$1000,MATCH(BA70,[1]BASE!$F$1:$Q$1,0),FALSE),VLOOKUP(BB70-2,[1]BASE!$F$1:$Q$1000,MATCH(BA70,[1]BASE!$F$1:$Q$1,0),FALSE)))),"")</f>
        <v>86.175999999999988</v>
      </c>
      <c r="BD70" s="30">
        <f t="array" ref="BD70">IFERROR(IF(BB70="","",IF([1]BASE!$E$3-BB70&gt;7,0,IF([1]BASE!$E$3-BB70&lt;0,"",[1]BASE!$E$3-BB70))),"")</f>
        <v>0</v>
      </c>
    </row>
    <row r="71" spans="1:56" x14ac:dyDescent="0.3">
      <c r="A71" s="51" t="s">
        <v>92</v>
      </c>
      <c r="B71" s="38" t="s">
        <v>443</v>
      </c>
      <c r="C71" s="38" t="s">
        <v>75</v>
      </c>
      <c r="D71" s="57" t="s">
        <v>444</v>
      </c>
      <c r="E71" s="38" t="s">
        <v>445</v>
      </c>
      <c r="F71" s="58" t="s">
        <v>446</v>
      </c>
      <c r="G71" s="58" t="s">
        <v>447</v>
      </c>
      <c r="H71" s="58" t="s">
        <v>447</v>
      </c>
      <c r="I71" s="58" t="s">
        <v>269</v>
      </c>
      <c r="J71" s="177" t="s">
        <v>448</v>
      </c>
      <c r="K71" s="141">
        <v>5</v>
      </c>
      <c r="L71" s="142">
        <f t="shared" si="0"/>
        <v>5</v>
      </c>
      <c r="M71" s="20" t="e">
        <f t="array" ref="M71">IF(R71&gt;[1]BASE!$E$3, "BAJA", IF(P71+IF(X71&lt;=[1]BASE!$E$3,Y71,0)+IF(AC71&lt;=[1]BASE!$E$3,AD71,0)+IF(AH71&lt;=[1]BASE!$E$3,AI71,0)+IF(AM71&lt;=[1]BASE!$E$3,AN71,0)+IF(AR71&lt;=[1]BASE!$E$3,AS71,0)+IF(AW71&lt;=[1]BASE!$E$3,AX71,0)+IF(BB71&lt;=[1]BASE!$E$3,BC71,0)+IF(BG71&lt;=[1]BASE!$E$3,BH71,0)+IF(BL71&lt;=[1]BASE!$E$3,BM71,0)+IF(BQ71&lt;=[1]BASE!$E$3,BR71,0)&lt;=1999,"ALFA", IF(P71+IF(X71&lt;=[1]BASE!$E$3,Y71,0)+IF(AC71&lt;=[1]BASE!$E$3,AD71,0)+IF(AH71&lt;=[1]BASE!$E$3,AI71,0)+IF(AM71&lt;=[1]BASE!$E$3,AN71,0)+IF(AR71&lt;=[1]BASE!$E$3,AS71,0)+IF(AW71&lt;=[1]BASE!$E$3,AX71,0)+IF(BB71&lt;=[1]BASE!$E$3,BC71,0)+IF(BG71&lt;=[1]BASE!$E$3,BH71,0)+IF(BL71&lt;=[1]BASE!$E$3,BM71,0)+IF(BQ71&lt;=[1]BASE!$E$3,BR71,0)&lt;=3999,"BETA", IF(P71+IF(X71&lt;=[1]BASE!$E$3,Y71,0)+IF(AC71&lt;=[1]BASE!$E$3,AD71,0)+IF(AH71&lt;=[1]BASE!$E$3,AI71,0)+IF(AM71&lt;=[1]BASE!$E$3,AN71,0)+IF(AR71&lt;=[1]BASE!$E$3,AS71,0)+IF(AW71&lt;=[1]BASE!$E$3,AX71,0)+IF(BB71&lt;=[1]BASE!$E$3,BC71,0)+IF(BG71&lt;=[1]BASE!$E$3,BH71,0)+IF(BL71&lt;=[1]BASE!$E$3,BM71,0)+IF(BQ71&lt;=[1]BASE!$E$3,BR71,0)&lt;=5999,"GAMMA","DELTA"))))</f>
        <v>#VALUE!</v>
      </c>
      <c r="N71" s="21">
        <v>1000</v>
      </c>
      <c r="O71" s="14" t="s">
        <v>60</v>
      </c>
      <c r="P71" s="90">
        <f t="array" ref="P71">IFERROR(IF(OR(O71="USDT",O71="USD",O71="USDC"),N71,N71 * IFERROR(VLOOKUP(R71,[1]BASE!$F$1:$Q$1000,MATCH(O71,[1]BASE!$F$1:$Q$1,0),FALSE),IFERROR(VLOOKUP(R71-1,[1]BASE!$F$1:$Q$1000,MATCH(O71,[1]BASE!$F$1:$Q$1,0),FALSE),VLOOKUP(R71-2,[1]BASE!$F$1:$Q$1000,MATCH(O71,[1]BASE!$F$1:$Q$1,0),FALSE)))),"")</f>
        <v>1059.0999999999999</v>
      </c>
      <c r="Q71" s="28">
        <v>45224</v>
      </c>
      <c r="R71" s="28">
        <v>45224</v>
      </c>
      <c r="S71" s="54">
        <f>([1]BASE!$E$3-R71)/30</f>
        <v>10.8</v>
      </c>
      <c r="T71" s="64">
        <f t="array" ref="T71">IF(U71&lt;[1]BASE!$E$3,0,U71-R71)</f>
        <v>0</v>
      </c>
      <c r="U71" s="56">
        <f t="array" ref="U71">IF(WEEKDAY(R71, 2) = 5, R71 + 7, R71 + (5 - WEEKDAY(R71, 2) + IF(WEEKDAY(R71, 2) &gt; 5, 7, 0)))</f>
        <v>45226</v>
      </c>
      <c r="V71" s="46">
        <v>9000</v>
      </c>
      <c r="W71" s="14" t="s">
        <v>60</v>
      </c>
      <c r="X71" s="47">
        <v>45342</v>
      </c>
      <c r="Y71" s="48">
        <f t="array" ref="Y71">IFERROR(IF(OR(W71="USDT",W71="USD",W71="USDC"),V71,V71 * IFERROR(VLOOKUP(X71,[1]BASE!$F$1:$Q$1000,MATCH(W71,[1]BASE!$F$1:$Q$1,0),FALSE),IFERROR(VLOOKUP(X71-1,[1]BASE!$F$1:$Q$1000,MATCH(W71,[1]BASE!$F$1:$Q$1,0),FALSE),VLOOKUP(X71-2,[1]BASE!$F$1:$Q$1000,MATCH(W71,[1]BASE!$F$1:$Q$1,0),FALSE)))),"")</f>
        <v>9701.1</v>
      </c>
      <c r="Z71" s="49">
        <f t="array" ref="Z71">IFERROR(IF(X71="","",IF([1]BASE!$E$3-X71&gt;7,0,IF([1]BASE!$E$3-X71&lt;0,"",[1]BASE!$E$3-X71))),"")</f>
        <v>0</v>
      </c>
      <c r="AA71" s="80">
        <v>-702.65</v>
      </c>
      <c r="AB71" s="31" t="s">
        <v>66</v>
      </c>
      <c r="AC71" s="47">
        <v>45405</v>
      </c>
      <c r="AD71" s="91">
        <f t="array" ref="AD71">IFERROR(IF(OR(AB71="USDT",AB71="USD",AB71="USDC"),AA71,AA71 * IFERROR(VLOOKUP(AC71,[1]BASE!$F$1:$Q$1000,MATCH(AB71,[1]BASE!$F$1:$Q$1,0),FALSE),IFERROR(VLOOKUP(AC71-1,[1]BASE!$F$1:$Q$1000,MATCH(AB71,[1]BASE!$F$1:$Q$1,0),FALSE),VLOOKUP(AC71-2,[1]BASE!$F$1:$Q$1000,MATCH(AB71,[1]BASE!$F$1:$Q$1,0),FALSE)))),"")</f>
        <v>-702.65</v>
      </c>
      <c r="AE71" s="49">
        <f t="array" ref="AE71">IFERROR(IF(AC71="","",IF([1]BASE!$E$3-AC71&gt;7,0,IF([1]BASE!$E$3-AC71&lt;0,"",[1]BASE!$E$3-AC71))),"")</f>
        <v>0</v>
      </c>
      <c r="AF71" s="27"/>
      <c r="AG71" s="32"/>
      <c r="AH71" s="28"/>
      <c r="AI71" s="91" t="str">
        <f t="array" ref="AI71">IFERROR(IF(OR(AG71="USDT",AG71="USD",AG71="USDC"),AF71,AF71 * IFERROR(VLOOKUP(AH71,[1]BASE!$F$1:$Q$1000,MATCH(AG71,[1]BASE!$F$1:$Q$1,0),FALSE),IFERROR(VLOOKUP(AH71-1,[1]BASE!$F$1:$Q$1000,MATCH(AG71,[1]BASE!$F$1:$Q$1,0),FALSE),VLOOKUP(AH71-2,[1]BASE!$F$1:$Q$1000,MATCH(AG71,[1]BASE!$F$1:$Q$1,0),FALSE)))),"")</f>
        <v/>
      </c>
      <c r="AJ71" s="49" t="str">
        <f t="array" ref="AJ71">IFERROR(IF(AH71="","",IF([1]BASE!$E$3-AH71&gt;7,0,IF([1]BASE!$E$3-AH71&lt;0,"",[1]BASE!$E$3-AH71))),"")</f>
        <v/>
      </c>
      <c r="AK71" s="27"/>
      <c r="AL71" s="32"/>
      <c r="AM71" s="28"/>
      <c r="AN71" s="91" t="str">
        <f t="array" ref="AN71">IFERROR(IF(OR(AL71="USDT",AL71="USD",AL71="USDC"),AK71,AK71 * IFERROR(VLOOKUP(AM71,[1]BASE!$F$1:$Q$1000,MATCH(AL71,[1]BASE!$F$1:$Q$1,0),FALSE),IFERROR(VLOOKUP(AM71-1,[1]BASE!$F$1:$Q$1000,MATCH(AL71,[1]BASE!$F$1:$Q$1,0),FALSE),VLOOKUP(AM71-2,[1]BASE!$F$1:$Q$1000,MATCH(AL71,[1]BASE!$F$1:$Q$1,0),FALSE)))),"")</f>
        <v/>
      </c>
      <c r="AO71" s="49" t="str">
        <f t="array" ref="AO71">IFERROR(IF(AM71="","",IF([1]BASE!$E$3-AM71&gt;7,0,IF([1]BASE!$E$3-AM71&lt;0,"",[1]BASE!$E$3-AM71))),"")</f>
        <v/>
      </c>
      <c r="AP71" s="27"/>
      <c r="AQ71" s="31"/>
      <c r="AR71" s="28"/>
      <c r="AS71" s="91" t="str">
        <f t="array" ref="AS71">IFERROR(IF(OR(AQ71="USDT",AQ71="USD",AQ71="USDC"),AP71,AP71 * IFERROR(VLOOKUP(AR71,[1]BASE!$F$1:$Q$1000,MATCH(AQ71,[1]BASE!$F$1:$Q$1,0),FALSE),IFERROR(VLOOKUP(AR71-1,[1]BASE!$F$1:$Q$1000,MATCH(AQ71,[1]BASE!$F$1:$Q$1,0),FALSE),VLOOKUP(AR71-2,[1]BASE!$F$1:$Q$1000,MATCH(AQ71,[1]BASE!$F$1:$Q$1,0),FALSE)))),"")</f>
        <v/>
      </c>
      <c r="AT71" s="49" t="str">
        <f t="array" ref="AT71">IFERROR(IF(AR71="","",IF([1]BASE!$E$3-AR71&gt;7,0,IF([1]BASE!$E$3-AR71&lt;0,"",[1]BASE!$E$3-AR71))),"")</f>
        <v/>
      </c>
      <c r="AU71" s="27"/>
      <c r="AV71" s="33"/>
      <c r="AW71" s="34"/>
      <c r="AX71" s="91" t="str">
        <f t="array" ref="AX71">IFERROR(IF(OR(AV71="USDT",AV71="USD",AV71="USDC"),AU71,AU71 * IFERROR(VLOOKUP(AW71,[1]BASE!$F$1:$Q$1000,MATCH(AV71,[1]BASE!$F$1:$Q$1,0),FALSE),IFERROR(VLOOKUP(AW71-1,[1]BASE!$F$1:$Q$1000,MATCH(AV71,[1]BASE!$F$1:$Q$1,0),FALSE),VLOOKUP(AW71-2,[1]BASE!$F$1:$Q$1000,MATCH(AV71,[1]BASE!$F$1:$Q$1,0),FALSE)))),"")</f>
        <v/>
      </c>
      <c r="AY71" s="49" t="str">
        <f t="array" ref="AY71">IFERROR(IF(AW71="","",IF([1]BASE!$E$3-AW71&gt;7,0,IF([1]BASE!$E$3-AW71&lt;0,"",[1]BASE!$E$3-AW71))),"")</f>
        <v/>
      </c>
      <c r="AZ71" s="27"/>
      <c r="BA71" s="33"/>
      <c r="BB71" s="34"/>
      <c r="BC71" s="91" t="str">
        <f t="array" ref="BC71">IFERROR(IF(OR(BA71="USDT",BA71="USD",BA71="USDC"),AZ71,AZ71 * IFERROR(VLOOKUP(BB71,[1]BASE!$F$1:$Q$1000,MATCH(BA71,[1]BASE!$F$1:$Q$1,0),FALSE),IFERROR(VLOOKUP(BB71-1,[1]BASE!$F$1:$Q$1000,MATCH(BA71,[1]BASE!$F$1:$Q$1,0),FALSE),VLOOKUP(BB71-2,[1]BASE!$F$1:$Q$1000,MATCH(BA71,[1]BASE!$F$1:$Q$1,0),FALSE)))),"")</f>
        <v/>
      </c>
      <c r="BD71" s="49" t="str">
        <f t="array" ref="BD71">IFERROR(IF(BB71="","",IF([1]BASE!$E$3-BB71&gt;7,0,IF([1]BASE!$E$3-BB71&lt;0,"",[1]BASE!$E$3-BB71))),"")</f>
        <v/>
      </c>
    </row>
    <row r="72" spans="1:56" x14ac:dyDescent="0.3">
      <c r="A72" s="69" t="s">
        <v>85</v>
      </c>
      <c r="B72" s="38" t="s">
        <v>449</v>
      </c>
      <c r="C72" s="38" t="s">
        <v>75</v>
      </c>
      <c r="D72" s="57" t="s">
        <v>450</v>
      </c>
      <c r="E72" s="38" t="s">
        <v>451</v>
      </c>
      <c r="F72" s="58" t="s">
        <v>452</v>
      </c>
      <c r="G72" s="97" t="s">
        <v>453</v>
      </c>
      <c r="H72" s="58" t="s">
        <v>453</v>
      </c>
      <c r="I72" s="58" t="s">
        <v>330</v>
      </c>
      <c r="J72" s="178" t="s">
        <v>454</v>
      </c>
      <c r="K72" s="193">
        <v>5</v>
      </c>
      <c r="L72" s="194">
        <f t="shared" si="0"/>
        <v>5</v>
      </c>
      <c r="M72" s="89" t="e">
        <f t="array" ref="M72">IF(R72&gt;[1]BASE!$E$3, "BAJA", IF(P72+IF(X72&lt;=[1]BASE!$E$3,Y72,0)+IF(AC72&lt;=[1]BASE!$E$3,AD72,0)+IF(AH72&lt;=[1]BASE!$E$3,AI72,0)+IF(AM72&lt;=[1]BASE!$E$3,AN72,0)+IF(AR72&lt;=[1]BASE!$E$3,AS72,0)+IF(AW72&lt;=[1]BASE!$E$3,AX72,0)+IF(BB72&lt;=[1]BASE!$E$3,BC72,0)+IF(BG72&lt;=[1]BASE!$E$3,BH72,0)+IF(BL72&lt;=[1]BASE!$E$3,BM72,0)+IF(BQ72&lt;=[1]BASE!$E$3,BR72,0)&lt;=1999,"ALFA", IF(P72+IF(X72&lt;=[1]BASE!$E$3,Y72,0)+IF(AC72&lt;=[1]BASE!$E$3,AD72,0)+IF(AH72&lt;=[1]BASE!$E$3,AI72,0)+IF(AM72&lt;=[1]BASE!$E$3,AN72,0)+IF(AR72&lt;=[1]BASE!$E$3,AS72,0)+IF(AW72&lt;=[1]BASE!$E$3,AX72,0)+IF(BB72&lt;=[1]BASE!$E$3,BC72,0)+IF(BG72&lt;=[1]BASE!$E$3,BH72,0)+IF(BL72&lt;=[1]BASE!$E$3,BM72,0)+IF(BQ72&lt;=[1]BASE!$E$3,BR72,0)&lt;=3999,"BETA", IF(P72+IF(X72&lt;=[1]BASE!$E$3,Y72,0)+IF(AC72&lt;=[1]BASE!$E$3,AD72,0)+IF(AH72&lt;=[1]BASE!$E$3,AI72,0)+IF(AM72&lt;=[1]BASE!$E$3,AN72,0)+IF(AR72&lt;=[1]BASE!$E$3,AS72,0)+IF(AW72&lt;=[1]BASE!$E$3,AX72,0)+IF(BB72&lt;=[1]BASE!$E$3,BC72,0)+IF(BG72&lt;=[1]BASE!$E$3,BH72,0)+IF(BL72&lt;=[1]BASE!$E$3,BM72,0)+IF(BQ72&lt;=[1]BASE!$E$3,BR72,0)&lt;=5999,"GAMMA","DELTA"))))</f>
        <v>#VALUE!</v>
      </c>
      <c r="N72" s="125">
        <v>1000</v>
      </c>
      <c r="O72" s="14" t="s">
        <v>60</v>
      </c>
      <c r="P72" s="62">
        <f t="array" ref="P72">IFERROR(IF(OR(O72="USDT",O72="USD",O72="USDC"),N72,N72 * IFERROR(VLOOKUP(R72,[1]BASE!$F$1:$Q$1000,MATCH(O72,[1]BASE!$F$1:$Q$1,0),FALSE),IFERROR(VLOOKUP(R72-1,[1]BASE!$F$1:$Q$1000,MATCH(O72,[1]BASE!$F$1:$Q$1,0),FALSE),VLOOKUP(R72-2,[1]BASE!$F$1:$Q$1000,MATCH(O72,[1]BASE!$F$1:$Q$1,0),FALSE)))),"")</f>
        <v>1059.0999999999999</v>
      </c>
      <c r="Q72" s="28">
        <v>45224</v>
      </c>
      <c r="R72" s="28">
        <v>45224</v>
      </c>
      <c r="S72" s="63">
        <f>([1]BASE!$E$3-R72)/30</f>
        <v>10.8</v>
      </c>
      <c r="T72" s="55">
        <f t="array" ref="T72">IF(U72&lt;[1]BASE!$E$3,0,U72-R72)</f>
        <v>0</v>
      </c>
      <c r="U72" s="56">
        <f t="array" ref="U72">IF(WEEKDAY(R72, 2) = 5, R72 + 7, R72 + (5 - WEEKDAY(R72, 2) + IF(WEEKDAY(R72, 2) &gt; 5, 7, 0)))</f>
        <v>45226</v>
      </c>
      <c r="V72" s="135">
        <v>5000</v>
      </c>
      <c r="W72" s="14" t="s">
        <v>60</v>
      </c>
      <c r="X72" s="47">
        <v>45275</v>
      </c>
      <c r="Y72" s="48">
        <f t="array" ref="Y72">IFERROR(IF(OR(W72="USDT",W72="USD",W72="USDC"),V72,V72 * IFERROR(VLOOKUP(X72,[1]BASE!$F$1:$Q$1000,MATCH(W72,[1]BASE!$F$1:$Q$1,0),FALSE),IFERROR(VLOOKUP(X72-1,[1]BASE!$F$1:$Q$1000,MATCH(W72,[1]BASE!$F$1:$Q$1,0),FALSE),VLOOKUP(X72-2,[1]BASE!$F$1:$Q$1000,MATCH(W72,[1]BASE!$F$1:$Q$1,0),FALSE)))),"")</f>
        <v>5497</v>
      </c>
      <c r="Z72" s="30">
        <f t="array" ref="Z72">IFERROR(IF(X72="","",IF([1]BASE!$E$3-X72&gt;7,0,IF([1]BASE!$E$3-X72&lt;0,"",[1]BASE!$E$3-X72))),"")</f>
        <v>0</v>
      </c>
      <c r="AA72" s="80">
        <v>-4000</v>
      </c>
      <c r="AB72" s="14" t="s">
        <v>60</v>
      </c>
      <c r="AC72" s="47">
        <v>45378</v>
      </c>
      <c r="AD72" s="222">
        <f t="array" ref="AD72">IFERROR(IF(OR(AB72="USDT",AB72="USD",AB72="USDC"),AA72,AA72 * IFERROR(VLOOKUP(AC72,[1]BASE!$F$1:$Q$1000,MATCH(AB72,[1]BASE!$F$1:$Q$1,0),FALSE),IFERROR(VLOOKUP(AC72-1,[1]BASE!$F$1:$Q$1000,MATCH(AB72,[1]BASE!$F$1:$Q$1,0),FALSE),VLOOKUP(AC72-2,[1]BASE!$F$1:$Q$1000,MATCH(AB72,[1]BASE!$F$1:$Q$1,0),FALSE)))),"")</f>
        <v>-4332.8</v>
      </c>
      <c r="AE72" s="30">
        <f t="array" ref="AE72">IFERROR(IF(AC72="","",IF([1]BASE!$E$3-AC72&gt;7,0,IF([1]BASE!$E$3-AC72&lt;0,"",[1]BASE!$E$3-AC72))),"")</f>
        <v>0</v>
      </c>
      <c r="AF72" s="27"/>
      <c r="AG72" s="92"/>
      <c r="AH72" s="28"/>
      <c r="AI72" s="50" t="str">
        <f t="array" ref="AI72">IFERROR(IF(OR(AG72="USDT",AG72="USD",AG72="USDC"),AF72,AF72 * IFERROR(VLOOKUP(AH72,[1]BASE!$F$1:$Q$1000,MATCH(AG72,[1]BASE!$F$1:$Q$1,0),FALSE),IFERROR(VLOOKUP(AH72-1,[1]BASE!$F$1:$Q$1000,MATCH(AG72,[1]BASE!$F$1:$Q$1,0),FALSE),VLOOKUP(AH72-2,[1]BASE!$F$1:$Q$1000,MATCH(AG72,[1]BASE!$F$1:$Q$1,0),FALSE)))),"")</f>
        <v/>
      </c>
      <c r="AJ72" s="30" t="str">
        <f t="array" ref="AJ72">IFERROR(IF(AH72="","",IF([1]BASE!$E$3-AH72&gt;7,0,IF([1]BASE!$E$3-AH72&lt;0,"",[1]BASE!$E$3-AH72))),"")</f>
        <v/>
      </c>
      <c r="AK72" s="27"/>
      <c r="AL72" s="92"/>
      <c r="AM72" s="28"/>
      <c r="AN72" s="50" t="str">
        <f t="array" ref="AN72">IFERROR(IF(OR(AL72="USDT",AL72="USD",AL72="USDC"),AK72,AK72 * IFERROR(VLOOKUP(AM72,[1]BASE!$F$1:$Q$1000,MATCH(AL72,[1]BASE!$F$1:$Q$1,0),FALSE),IFERROR(VLOOKUP(AM72-1,[1]BASE!$F$1:$Q$1000,MATCH(AL72,[1]BASE!$F$1:$Q$1,0),FALSE),VLOOKUP(AM72-2,[1]BASE!$F$1:$Q$1000,MATCH(AL72,[1]BASE!$F$1:$Q$1,0),FALSE)))),"")</f>
        <v/>
      </c>
      <c r="AO72" s="30" t="str">
        <f t="array" ref="AO72">IFERROR(IF(AM72="","",IF([1]BASE!$E$3-AM72&gt;7,0,IF([1]BASE!$E$3-AM72&lt;0,"",[1]BASE!$E$3-AM72))),"")</f>
        <v/>
      </c>
      <c r="AP72" s="27"/>
      <c r="AQ72" s="31"/>
      <c r="AR72" s="28"/>
      <c r="AS72" s="50" t="str">
        <f t="array" ref="AS72">IFERROR(IF(OR(AQ72="USDT",AQ72="USD",AQ72="USDC"),AP72,AP72 * IFERROR(VLOOKUP(AR72,[1]BASE!$F$1:$Q$1000,MATCH(AQ72,[1]BASE!$F$1:$Q$1,0),FALSE),IFERROR(VLOOKUP(AR72-1,[1]BASE!$F$1:$Q$1000,MATCH(AQ72,[1]BASE!$F$1:$Q$1,0),FALSE),VLOOKUP(AR72-2,[1]BASE!$F$1:$Q$1000,MATCH(AQ72,[1]BASE!$F$1:$Q$1,0),FALSE)))),"")</f>
        <v/>
      </c>
      <c r="AT72" s="30" t="str">
        <f t="array" ref="AT72">IFERROR(IF(AR72="","",IF([1]BASE!$E$3-AR72&gt;7,0,IF([1]BASE!$E$3-AR72&lt;0,"",[1]BASE!$E$3-AR72))),"")</f>
        <v/>
      </c>
      <c r="AU72" s="27"/>
      <c r="AV72" s="33"/>
      <c r="AW72" s="34"/>
      <c r="AX72" s="50" t="str">
        <f t="array" ref="AX72">IFERROR(IF(OR(AV72="USDT",AV72="USD",AV72="USDC"),AU72,AU72 * IFERROR(VLOOKUP(AW72,[1]BASE!$F$1:$Q$1000,MATCH(AV72,[1]BASE!$F$1:$Q$1,0),FALSE),IFERROR(VLOOKUP(AW72-1,[1]BASE!$F$1:$Q$1000,MATCH(AV72,[1]BASE!$F$1:$Q$1,0),FALSE),VLOOKUP(AW72-2,[1]BASE!$F$1:$Q$1000,MATCH(AV72,[1]BASE!$F$1:$Q$1,0),FALSE)))),"")</f>
        <v/>
      </c>
      <c r="AY72" s="30" t="str">
        <f t="array" ref="AY72">IFERROR(IF(AW72="","",IF([1]BASE!$E$3-AW72&gt;7,0,IF([1]BASE!$E$3-AW72&lt;0,"",[1]BASE!$E$3-AW72))),"")</f>
        <v/>
      </c>
      <c r="AZ72" s="27"/>
      <c r="BA72" s="33"/>
      <c r="BB72" s="34"/>
      <c r="BC72" s="50" t="str">
        <f t="array" ref="BC72">IFERROR(IF(OR(BA72="USDT",BA72="USD",BA72="USDC"),AZ72,AZ72 * IFERROR(VLOOKUP(BB72,[1]BASE!$F$1:$Q$1000,MATCH(BA72,[1]BASE!$F$1:$Q$1,0),FALSE),IFERROR(VLOOKUP(BB72-1,[1]BASE!$F$1:$Q$1000,MATCH(BA72,[1]BASE!$F$1:$Q$1,0),FALSE),VLOOKUP(BB72-2,[1]BASE!$F$1:$Q$1000,MATCH(BA72,[1]BASE!$F$1:$Q$1,0),FALSE)))),"")</f>
        <v/>
      </c>
      <c r="BD72" s="30" t="str">
        <f t="array" ref="BD72">IFERROR(IF(BB72="","",IF([1]BASE!$E$3-BB72&gt;7,0,IF([1]BASE!$E$3-BB72&lt;0,"",[1]BASE!$E$3-BB72))),"")</f>
        <v/>
      </c>
    </row>
    <row r="73" spans="1:56" x14ac:dyDescent="0.3">
      <c r="A73" s="51" t="s">
        <v>92</v>
      </c>
      <c r="B73" s="119" t="s">
        <v>455</v>
      </c>
      <c r="C73" s="38" t="s">
        <v>75</v>
      </c>
      <c r="D73" s="57" t="s">
        <v>456</v>
      </c>
      <c r="E73" s="38" t="s">
        <v>457</v>
      </c>
      <c r="F73" s="58" t="s">
        <v>458</v>
      </c>
      <c r="G73" s="58" t="s">
        <v>459</v>
      </c>
      <c r="H73" s="58" t="s">
        <v>459</v>
      </c>
      <c r="I73" s="58" t="s">
        <v>421</v>
      </c>
      <c r="J73" s="177" t="s">
        <v>460</v>
      </c>
      <c r="K73" s="141">
        <v>5</v>
      </c>
      <c r="L73" s="142">
        <f t="shared" si="0"/>
        <v>5</v>
      </c>
      <c r="M73" s="89" t="e">
        <f t="array" ref="M73">IF(R73&gt;[1]BASE!$E$3, "BAJA", IF(P73+IF(X73&lt;=[1]BASE!$E$3,Y73,0)+IF(AC73&lt;=[1]BASE!$E$3,AD73,0)+IF(AH73&lt;=[1]BASE!$E$3,AI73,0)+IF(AM73&lt;=[1]BASE!$E$3,AN73,0)+IF(AR73&lt;=[1]BASE!$E$3,AS73,0)+IF(AW73&lt;=[1]BASE!$E$3,AX73,0)+IF(BB73&lt;=[1]BASE!$E$3,BC73,0)+IF(BG73&lt;=[1]BASE!$E$3,BH73,0)+IF(BL73&lt;=[1]BASE!$E$3,BM73,0)+IF(BQ73&lt;=[1]BASE!$E$3,BR73,0)&lt;=1999,"ALFA", IF(P73+IF(X73&lt;=[1]BASE!$E$3,Y73,0)+IF(AC73&lt;=[1]BASE!$E$3,AD73,0)+IF(AH73&lt;=[1]BASE!$E$3,AI73,0)+IF(AM73&lt;=[1]BASE!$E$3,AN73,0)+IF(AR73&lt;=[1]BASE!$E$3,AS73,0)+IF(AW73&lt;=[1]BASE!$E$3,AX73,0)+IF(BB73&lt;=[1]BASE!$E$3,BC73,0)+IF(BG73&lt;=[1]BASE!$E$3,BH73,0)+IF(BL73&lt;=[1]BASE!$E$3,BM73,0)+IF(BQ73&lt;=[1]BASE!$E$3,BR73,0)&lt;=3999,"BETA", IF(P73+IF(X73&lt;=[1]BASE!$E$3,Y73,0)+IF(AC73&lt;=[1]BASE!$E$3,AD73,0)+IF(AH73&lt;=[1]BASE!$E$3,AI73,0)+IF(AM73&lt;=[1]BASE!$E$3,AN73,0)+IF(AR73&lt;=[1]BASE!$E$3,AS73,0)+IF(AW73&lt;=[1]BASE!$E$3,AX73,0)+IF(BB73&lt;=[1]BASE!$E$3,BC73,0)+IF(BG73&lt;=[1]BASE!$E$3,BH73,0)+IF(BL73&lt;=[1]BASE!$E$3,BM73,0)+IF(BQ73&lt;=[1]BASE!$E$3,BR73,0)&lt;=5999,"GAMMA","DELTA"))))</f>
        <v>#VALUE!</v>
      </c>
      <c r="N73" s="21">
        <v>5</v>
      </c>
      <c r="O73" s="14" t="s">
        <v>423</v>
      </c>
      <c r="P73" s="22">
        <f t="array" ref="P73">IFERROR(IF(OR(O73="USDT",O73="USD",O73="USDC"),N73,N73 * IFERROR(VLOOKUP(R73,[1]BASE!$F$1:$Q$1000,MATCH(O73,[1]BASE!$F$1:$Q$1,0),FALSE),IFERROR(VLOOKUP(R73-1,[1]BASE!$F$1:$Q$1000,MATCH(O73,[1]BASE!$F$1:$Q$1,0),FALSE),VLOOKUP(R73-2,[1]BASE!$F$1:$Q$1000,MATCH(O73,[1]BASE!$F$1:$Q$1,0),FALSE)))),"")</f>
        <v>1110.5</v>
      </c>
      <c r="Q73" s="28">
        <v>45225</v>
      </c>
      <c r="R73" s="28">
        <v>45225</v>
      </c>
      <c r="S73" s="54">
        <f>([1]BASE!$E$3-R73)/30</f>
        <v>10.766666666666667</v>
      </c>
      <c r="T73" s="64">
        <f t="array" ref="T73">IF(U73&lt;[1]BASE!$E$3,0,U73-R73)</f>
        <v>0</v>
      </c>
      <c r="U73" s="56">
        <f t="array" ref="U73">IF(WEEKDAY(R73, 2) = 5, R73 + 7, R73 + (5 - WEEKDAY(R73, 2) + IF(WEEKDAY(R73, 2) &gt; 5, 7, 0)))</f>
        <v>45226</v>
      </c>
      <c r="V73" s="27">
        <v>2.9000000000000001E-2</v>
      </c>
      <c r="W73" s="14" t="s">
        <v>91</v>
      </c>
      <c r="X73" s="47">
        <v>45244</v>
      </c>
      <c r="Y73" s="48">
        <f t="array" ref="Y73">IFERROR(IF(OR(W73="USDT",W73="USD",W73="USDC"),V73,V73 * IFERROR(VLOOKUP(X73,[1]BASE!$F$1:$Q$1000,MATCH(W73,[1]BASE!$F$1:$Q$1,0),FALSE),IFERROR(VLOOKUP(X73-1,[1]BASE!$F$1:$Q$1000,MATCH(W73,[1]BASE!$F$1:$Q$1,0),FALSE),VLOOKUP(X73-2,[1]BASE!$F$1:$Q$1000,MATCH(W73,[1]BASE!$F$1:$Q$1,0),FALSE)))),"")</f>
        <v>1057.8707000000002</v>
      </c>
      <c r="Z73" s="49">
        <f t="array" ref="Z73">IFERROR(IF(X73="","",IF([1]BASE!$E$3-X73&gt;7,0,IF([1]BASE!$E$3-X73&lt;0,"",[1]BASE!$E$3-X73))),"")</f>
        <v>0</v>
      </c>
      <c r="AA73" s="27"/>
      <c r="AB73" s="31"/>
      <c r="AC73" s="28"/>
      <c r="AD73" s="74" t="str">
        <f t="array" ref="AD73">IFERROR(IF(OR(AB73="USDT",AB73="USD",AB73="USDC"),AA73,AA73 * IFERROR(VLOOKUP(AC73,[1]BASE!$F$1:$Q$1000,MATCH(AB73,[1]BASE!$F$1:$Q$1,0),FALSE),IFERROR(VLOOKUP(AC73-1,[1]BASE!$F$1:$Q$1000,MATCH(AB73,[1]BASE!$F$1:$Q$1,0),FALSE),VLOOKUP(AC73-2,[1]BASE!$F$1:$Q$1000,MATCH(AB73,[1]BASE!$F$1:$Q$1,0),FALSE)))),"")</f>
        <v/>
      </c>
      <c r="AE73" s="49" t="str">
        <f t="array" ref="AE73">IFERROR(IF(AC73="","",IF([1]BASE!$E$3-AC73&gt;7,0,IF([1]BASE!$E$3-AC73&lt;0,"",[1]BASE!$E$3-AC73))),"")</f>
        <v/>
      </c>
      <c r="AF73" s="27"/>
      <c r="AG73" s="92"/>
      <c r="AH73" s="28"/>
      <c r="AI73" s="74" t="str">
        <f t="array" ref="AI73">IFERROR(IF(OR(AG73="USDT",AG73="USD",AG73="USDC"),AF73,AF73 * IFERROR(VLOOKUP(AH73,[1]BASE!$F$1:$Q$1000,MATCH(AG73,[1]BASE!$F$1:$Q$1,0),FALSE),IFERROR(VLOOKUP(AH73-1,[1]BASE!$F$1:$Q$1000,MATCH(AG73,[1]BASE!$F$1:$Q$1,0),FALSE),VLOOKUP(AH73-2,[1]BASE!$F$1:$Q$1000,MATCH(AG73,[1]BASE!$F$1:$Q$1,0),FALSE)))),"")</f>
        <v/>
      </c>
      <c r="AJ73" s="49" t="str">
        <f t="array" ref="AJ73">IFERROR(IF(AH73="","",IF([1]BASE!$E$3-AH73&gt;7,0,IF([1]BASE!$E$3-AH73&lt;0,"",[1]BASE!$E$3-AH73))),"")</f>
        <v/>
      </c>
      <c r="AK73" s="27"/>
      <c r="AL73" s="92"/>
      <c r="AM73" s="28"/>
      <c r="AN73" s="74" t="str">
        <f t="array" ref="AN73">IFERROR(IF(OR(AL73="USDT",AL73="USD",AL73="USDC"),AK73,AK73 * IFERROR(VLOOKUP(AM73,[1]BASE!$F$1:$Q$1000,MATCH(AL73,[1]BASE!$F$1:$Q$1,0),FALSE),IFERROR(VLOOKUP(AM73-1,[1]BASE!$F$1:$Q$1000,MATCH(AL73,[1]BASE!$F$1:$Q$1,0),FALSE),VLOOKUP(AM73-2,[1]BASE!$F$1:$Q$1000,MATCH(AL73,[1]BASE!$F$1:$Q$1,0),FALSE)))),"")</f>
        <v/>
      </c>
      <c r="AO73" s="49" t="str">
        <f t="array" ref="AO73">IFERROR(IF(AM73="","",IF([1]BASE!$E$3-AM73&gt;7,0,IF([1]BASE!$E$3-AM73&lt;0,"",[1]BASE!$E$3-AM73))),"")</f>
        <v/>
      </c>
      <c r="AP73" s="27"/>
      <c r="AQ73" s="31"/>
      <c r="AR73" s="28"/>
      <c r="AS73" s="29" t="str">
        <f t="array" ref="AS73">IFERROR(IF(OR(AQ73="USDT",AQ73="USD",AQ73="USDC"),AP73,AP73 * IFERROR(VLOOKUP(AR73,[1]BASE!$F$1:$Q$1000,MATCH(AQ73,[1]BASE!$F$1:$Q$1,0),FALSE),IFERROR(VLOOKUP(AR73-1,[1]BASE!$F$1:$Q$1000,MATCH(AQ73,[1]BASE!$F$1:$Q$1,0),FALSE),VLOOKUP(AR73-2,[1]BASE!$F$1:$Q$1000,MATCH(AQ73,[1]BASE!$F$1:$Q$1,0),FALSE)))),"")</f>
        <v/>
      </c>
      <c r="AT73" s="49" t="str">
        <f t="array" ref="AT73">IFERROR(IF(AR73="","",IF([1]BASE!$E$3-AR73&gt;7,0,IF([1]BASE!$E$3-AR73&lt;0,"",[1]BASE!$E$3-AR73))),"")</f>
        <v/>
      </c>
      <c r="AU73" s="27"/>
      <c r="AV73" s="33"/>
      <c r="AW73" s="34"/>
      <c r="AX73" s="29" t="str">
        <f t="array" ref="AX73">IFERROR(IF(OR(AV73="USDT",AV73="USD",AV73="USDC"),AU73,AU73 * IFERROR(VLOOKUP(AW73,[1]BASE!$F$1:$Q$1000,MATCH(AV73,[1]BASE!$F$1:$Q$1,0),FALSE),IFERROR(VLOOKUP(AW73-1,[1]BASE!$F$1:$Q$1000,MATCH(AV73,[1]BASE!$F$1:$Q$1,0),FALSE),VLOOKUP(AW73-2,[1]BASE!$F$1:$Q$1000,MATCH(AV73,[1]BASE!$F$1:$Q$1,0),FALSE)))),"")</f>
        <v/>
      </c>
      <c r="AY73" s="49" t="str">
        <f t="array" ref="AY73">IFERROR(IF(AW73="","",IF([1]BASE!$E$3-AW73&gt;7,0,IF([1]BASE!$E$3-AW73&lt;0,"",[1]BASE!$E$3-AW73))),"")</f>
        <v/>
      </c>
      <c r="AZ73" s="27"/>
      <c r="BA73" s="33"/>
      <c r="BB73" s="34"/>
      <c r="BC73" s="29" t="str">
        <f t="array" ref="BC73">IFERROR(IF(OR(BA73="USDT",BA73="USD",BA73="USDC"),AZ73,AZ73 * IFERROR(VLOOKUP(BB73,[1]BASE!$F$1:$Q$1000,MATCH(BA73,[1]BASE!$F$1:$Q$1,0),FALSE),IFERROR(VLOOKUP(BB73-1,[1]BASE!$F$1:$Q$1000,MATCH(BA73,[1]BASE!$F$1:$Q$1,0),FALSE),VLOOKUP(BB73-2,[1]BASE!$F$1:$Q$1000,MATCH(BA73,[1]BASE!$F$1:$Q$1,0),FALSE)))),"")</f>
        <v/>
      </c>
      <c r="BD73" s="49" t="str">
        <f t="array" ref="BD73">IFERROR(IF(BB73="","",IF([1]BASE!$E$3-BB73&gt;7,0,IF([1]BASE!$E$3-BB73&lt;0,"",[1]BASE!$E$3-BB73))),"")</f>
        <v/>
      </c>
    </row>
    <row r="74" spans="1:56" x14ac:dyDescent="0.3">
      <c r="A74" s="51" t="s">
        <v>92</v>
      </c>
      <c r="B74" s="119" t="s">
        <v>461</v>
      </c>
      <c r="C74" s="38" t="s">
        <v>75</v>
      </c>
      <c r="D74" s="57" t="s">
        <v>462</v>
      </c>
      <c r="E74" s="38" t="s">
        <v>463</v>
      </c>
      <c r="F74" s="58" t="s">
        <v>420</v>
      </c>
      <c r="G74" s="58" t="s">
        <v>464</v>
      </c>
      <c r="H74" s="58" t="s">
        <v>464</v>
      </c>
      <c r="I74" s="58" t="s">
        <v>459</v>
      </c>
      <c r="J74" s="178" t="s">
        <v>465</v>
      </c>
      <c r="K74" s="143">
        <v>6</v>
      </c>
      <c r="L74" s="78">
        <f t="shared" si="0"/>
        <v>6</v>
      </c>
      <c r="M74" s="89" t="e">
        <f t="array" ref="M74">IF(R74&gt;[1]BASE!$E$3, "BAJA", IF(P74+IF(X74&lt;=[1]BASE!$E$3,Y74,0)+IF(AC74&lt;=[1]BASE!$E$3,AD74,0)+IF(AH74&lt;=[1]BASE!$E$3,AI74,0)+IF(AM74&lt;=[1]BASE!$E$3,AN74,0)+IF(AR74&lt;=[1]BASE!$E$3,AS74,0)+IF(AW74&lt;=[1]BASE!$E$3,AX74,0)+IF(BB74&lt;=[1]BASE!$E$3,BC74,0)+IF(BG74&lt;=[1]BASE!$E$3,BH74,0)+IF(BL74&lt;=[1]BASE!$E$3,BM74,0)+IF(BQ74&lt;=[1]BASE!$E$3,BR74,0)&lt;=1999,"ALFA", IF(P74+IF(X74&lt;=[1]BASE!$E$3,Y74,0)+IF(AC74&lt;=[1]BASE!$E$3,AD74,0)+IF(AH74&lt;=[1]BASE!$E$3,AI74,0)+IF(AM74&lt;=[1]BASE!$E$3,AN74,0)+IF(AR74&lt;=[1]BASE!$E$3,AS74,0)+IF(AW74&lt;=[1]BASE!$E$3,AX74,0)+IF(BB74&lt;=[1]BASE!$E$3,BC74,0)+IF(BG74&lt;=[1]BASE!$E$3,BH74,0)+IF(BL74&lt;=[1]BASE!$E$3,BM74,0)+IF(BQ74&lt;=[1]BASE!$E$3,BR74,0)&lt;=3999,"BETA", IF(P74+IF(X74&lt;=[1]BASE!$E$3,Y74,0)+IF(AC74&lt;=[1]BASE!$E$3,AD74,0)+IF(AH74&lt;=[1]BASE!$E$3,AI74,0)+IF(AM74&lt;=[1]BASE!$E$3,AN74,0)+IF(AR74&lt;=[1]BASE!$E$3,AS74,0)+IF(AW74&lt;=[1]BASE!$E$3,AX74,0)+IF(BB74&lt;=[1]BASE!$E$3,BC74,0)+IF(BG74&lt;=[1]BASE!$E$3,BH74,0)+IF(BL74&lt;=[1]BASE!$E$3,BM74,0)+IF(BQ74&lt;=[1]BASE!$E$3,BR74,0)&lt;=5999,"GAMMA","DELTA"))))</f>
        <v>#VALUE!</v>
      </c>
      <c r="N74" s="21">
        <v>5</v>
      </c>
      <c r="O74" s="14" t="s">
        <v>423</v>
      </c>
      <c r="P74" s="62">
        <f t="array" ref="P74">IFERROR(IF(OR(O74="USDT",O74="USD",O74="USDC"),N74,N74 * IFERROR(VLOOKUP(R74,[1]BASE!$F$1:$Q$1000,MATCH(O74,[1]BASE!$F$1:$Q$1,0),FALSE),IFERROR(VLOOKUP(R74-1,[1]BASE!$F$1:$Q$1000,MATCH(O74,[1]BASE!$F$1:$Q$1,0),FALSE),VLOOKUP(R74-2,[1]BASE!$F$1:$Q$1000,MATCH(O74,[1]BASE!$F$1:$Q$1,0),FALSE)))),"")</f>
        <v>1110.5</v>
      </c>
      <c r="Q74" s="28">
        <v>45224.625</v>
      </c>
      <c r="R74" s="28">
        <v>45225</v>
      </c>
      <c r="S74" s="63">
        <f>([1]BASE!$E$3-R74)/30</f>
        <v>10.766666666666667</v>
      </c>
      <c r="T74" s="55">
        <f t="array" ref="T74">IF(U74&lt;[1]BASE!$E$3,0,U74-R74)</f>
        <v>0</v>
      </c>
      <c r="U74" s="56">
        <f t="array" ref="U74">IF(WEEKDAY(R74, 2) = 5, R74 + 7, R74 + (5 - WEEKDAY(R74, 2) + IF(WEEKDAY(R74, 2) &gt; 5, 7, 0)))</f>
        <v>45226</v>
      </c>
      <c r="V74" s="80">
        <v>0.03</v>
      </c>
      <c r="W74" s="14" t="s">
        <v>91</v>
      </c>
      <c r="X74" s="47">
        <v>45241</v>
      </c>
      <c r="Y74" s="84">
        <f t="array" ref="Y74">IFERROR(IF(OR(W74="USDT",W74="USD",W74="USDC"),V74,V74 * IFERROR(VLOOKUP(X74,[1]BASE!$F$1:$Q$1000,MATCH(W74,[1]BASE!$F$1:$Q$1,0),FALSE),IFERROR(VLOOKUP(X74-1,[1]BASE!$F$1:$Q$1000,MATCH(W74,[1]BASE!$F$1:$Q$1,0),FALSE),VLOOKUP(X74-2,[1]BASE!$F$1:$Q$1000,MATCH(W74,[1]BASE!$F$1:$Q$1,0),FALSE)))),"")</f>
        <v>1101.0149999999999</v>
      </c>
      <c r="Z74" s="30">
        <f t="array" ref="Z74">IFERROR(IF(X74="","",IF([1]BASE!$E$3-X74&gt;7,0,IF([1]BASE!$E$3-X74&lt;0,"",[1]BASE!$E$3-X74))),"")</f>
        <v>0</v>
      </c>
      <c r="AA74" s="27">
        <v>2.4E-2</v>
      </c>
      <c r="AB74" s="31" t="s">
        <v>91</v>
      </c>
      <c r="AC74" s="47">
        <v>45350</v>
      </c>
      <c r="AD74" s="84">
        <f t="array" ref="AD74">IFERROR(IF(OR(AB74="USDT",AB74="USD",AB74="USDC"),AA74,AA74 * IFERROR(VLOOKUP(AC74,[1]BASE!$F$1:$Q$1000,MATCH(AB74,[1]BASE!$F$1:$Q$1,0),FALSE),IFERROR(VLOOKUP(AC74-1,[1]BASE!$F$1:$Q$1000,MATCH(AB74,[1]BASE!$F$1:$Q$1,0),FALSE),VLOOKUP(AC74-2,[1]BASE!$F$1:$Q$1000,MATCH(AB74,[1]BASE!$F$1:$Q$1,0),FALSE)))),"")</f>
        <v>1369.1687999999999</v>
      </c>
      <c r="AE74" s="30">
        <f t="array" ref="AE74">IFERROR(IF(AC74="","",IF([1]BASE!$E$3-AC74&gt;7,0,IF([1]BASE!$E$3-AC74&lt;0,"",[1]BASE!$E$3-AC74))),"")</f>
        <v>0</v>
      </c>
      <c r="AF74" s="27"/>
      <c r="AG74" s="207"/>
      <c r="AH74" s="28"/>
      <c r="AI74" s="50" t="str">
        <f t="array" ref="AI74">IFERROR(IF(OR(AG74="USDT",AG74="USD",AG74="USDC"),AF74,AF74 * IFERROR(VLOOKUP(AH74,[1]BASE!$F$1:$Q$1000,MATCH(AG74,[1]BASE!$F$1:$Q$1,0),FALSE),IFERROR(VLOOKUP(AH74-1,[1]BASE!$F$1:$Q$1000,MATCH(AG74,[1]BASE!$F$1:$Q$1,0),FALSE),VLOOKUP(AH74-2,[1]BASE!$F$1:$Q$1000,MATCH(AG74,[1]BASE!$F$1:$Q$1,0),FALSE)))),"")</f>
        <v/>
      </c>
      <c r="AJ74" s="30" t="str">
        <f t="array" ref="AJ74">IFERROR(IF(AH74="","",IF([1]BASE!$E$3-AH74&gt;7,0,IF([1]BASE!$E$3-AH74&lt;0,"",[1]BASE!$E$3-AH74))),"")</f>
        <v/>
      </c>
      <c r="AK74" s="27"/>
      <c r="AL74" s="207"/>
      <c r="AM74" s="28"/>
      <c r="AN74" s="50" t="str">
        <f t="array" ref="AN74">IFERROR(IF(OR(AL74="USDT",AL74="USD",AL74="USDC"),AK74,AK74 * IFERROR(VLOOKUP(AM74,[1]BASE!$F$1:$Q$1000,MATCH(AL74,[1]BASE!$F$1:$Q$1,0),FALSE),IFERROR(VLOOKUP(AM74-1,[1]BASE!$F$1:$Q$1000,MATCH(AL74,[1]BASE!$F$1:$Q$1,0),FALSE),VLOOKUP(AM74-2,[1]BASE!$F$1:$Q$1000,MATCH(AL74,[1]BASE!$F$1:$Q$1,0),FALSE)))),"")</f>
        <v/>
      </c>
      <c r="AO74" s="30" t="str">
        <f t="array" ref="AO74">IFERROR(IF(AM74="","",IF([1]BASE!$E$3-AM74&gt;7,0,IF([1]BASE!$E$3-AM74&lt;0,"",[1]BASE!$E$3-AM74))),"")</f>
        <v/>
      </c>
      <c r="AP74" s="27"/>
      <c r="AQ74" s="31"/>
      <c r="AR74" s="28"/>
      <c r="AS74" s="50" t="str">
        <f t="array" ref="AS74">IFERROR(IF(OR(AQ74="USDT",AQ74="USD",AQ74="USDC"),AP74,AP74 * IFERROR(VLOOKUP(AR74,[1]BASE!$F$1:$Q$1000,MATCH(AQ74,[1]BASE!$F$1:$Q$1,0),FALSE),IFERROR(VLOOKUP(AR74-1,[1]BASE!$F$1:$Q$1000,MATCH(AQ74,[1]BASE!$F$1:$Q$1,0),FALSE),VLOOKUP(AR74-2,[1]BASE!$F$1:$Q$1000,MATCH(AQ74,[1]BASE!$F$1:$Q$1,0),FALSE)))),"")</f>
        <v/>
      </c>
      <c r="AT74" s="30" t="str">
        <f t="array" ref="AT74">IFERROR(IF(AR74="","",IF([1]BASE!$E$3-AR74&gt;7,0,IF([1]BASE!$E$3-AR74&lt;0,"",[1]BASE!$E$3-AR74))),"")</f>
        <v/>
      </c>
      <c r="AU74" s="27"/>
      <c r="AV74" s="33"/>
      <c r="AW74" s="34"/>
      <c r="AX74" s="50" t="str">
        <f t="array" ref="AX74">IFERROR(IF(OR(AV74="USDT",AV74="USD",AV74="USDC"),AU74,AU74 * IFERROR(VLOOKUP(AW74,[1]BASE!$F$1:$Q$1000,MATCH(AV74,[1]BASE!$F$1:$Q$1,0),FALSE),IFERROR(VLOOKUP(AW74-1,[1]BASE!$F$1:$Q$1000,MATCH(AV74,[1]BASE!$F$1:$Q$1,0),FALSE),VLOOKUP(AW74-2,[1]BASE!$F$1:$Q$1000,MATCH(AV74,[1]BASE!$F$1:$Q$1,0),FALSE)))),"")</f>
        <v/>
      </c>
      <c r="AY74" s="30" t="str">
        <f t="array" ref="AY74">IFERROR(IF(AW74="","",IF([1]BASE!$E$3-AW74&gt;7,0,IF([1]BASE!$E$3-AW74&lt;0,"",[1]BASE!$E$3-AW74))),"")</f>
        <v/>
      </c>
      <c r="AZ74" s="27"/>
      <c r="BA74" s="33"/>
      <c r="BB74" s="34"/>
      <c r="BC74" s="50" t="str">
        <f t="array" ref="BC74">IFERROR(IF(OR(BA74="USDT",BA74="USD",BA74="USDC"),AZ74,AZ74 * IFERROR(VLOOKUP(BB74,[1]BASE!$F$1:$Q$1000,MATCH(BA74,[1]BASE!$F$1:$Q$1,0),FALSE),IFERROR(VLOOKUP(BB74-1,[1]BASE!$F$1:$Q$1000,MATCH(BA74,[1]BASE!$F$1:$Q$1,0),FALSE),VLOOKUP(BB74-2,[1]BASE!$F$1:$Q$1000,MATCH(BA74,[1]BASE!$F$1:$Q$1,0),FALSE)))),"")</f>
        <v/>
      </c>
      <c r="BD74" s="30" t="str">
        <f t="array" ref="BD74">IFERROR(IF(BB74="","",IF([1]BASE!$E$3-BB74&gt;7,0,IF([1]BASE!$E$3-BB74&lt;0,"",[1]BASE!$E$3-BB74))),"")</f>
        <v/>
      </c>
    </row>
    <row r="75" spans="1:56" x14ac:dyDescent="0.3">
      <c r="A75" s="69" t="s">
        <v>85</v>
      </c>
      <c r="B75" s="38" t="s">
        <v>466</v>
      </c>
      <c r="C75" s="38" t="s">
        <v>75</v>
      </c>
      <c r="D75" s="57" t="s">
        <v>467</v>
      </c>
      <c r="E75" s="38" t="s">
        <v>468</v>
      </c>
      <c r="F75" s="58" t="s">
        <v>469</v>
      </c>
      <c r="G75" s="97" t="s">
        <v>470</v>
      </c>
      <c r="H75" s="58" t="s">
        <v>470</v>
      </c>
      <c r="I75" s="58" t="s">
        <v>464</v>
      </c>
      <c r="J75" s="177" t="s">
        <v>471</v>
      </c>
      <c r="K75" s="144">
        <v>7</v>
      </c>
      <c r="L75" s="19">
        <f t="shared" si="0"/>
        <v>7</v>
      </c>
      <c r="M75" s="43" t="e">
        <f t="array" ref="M75">IF(R75&gt;[1]BASE!$E$3, "BAJA", IF(P75+IF(X75&lt;=[1]BASE!$E$3,Y75,0)+IF(AC75&lt;=[1]BASE!$E$3,AD75,0)+IF(AH75&lt;=[1]BASE!$E$3,AI75,0)+IF(AM75&lt;=[1]BASE!$E$3,AN75,0)+IF(AR75&lt;=[1]BASE!$E$3,AS75,0)+IF(AW75&lt;=[1]BASE!$E$3,AX75,0)+IF(BB75&lt;=[1]BASE!$E$3,BC75,0)+IF(BG75&lt;=[1]BASE!$E$3,BH75,0)+IF(BL75&lt;=[1]BASE!$E$3,BM75,0)+IF(BQ75&lt;=[1]BASE!$E$3,BR75,0)&lt;=1999,"ALFA", IF(P75+IF(X75&lt;=[1]BASE!$E$3,Y75,0)+IF(AC75&lt;=[1]BASE!$E$3,AD75,0)+IF(AH75&lt;=[1]BASE!$E$3,AI75,0)+IF(AM75&lt;=[1]BASE!$E$3,AN75,0)+IF(AR75&lt;=[1]BASE!$E$3,AS75,0)+IF(AW75&lt;=[1]BASE!$E$3,AX75,0)+IF(BB75&lt;=[1]BASE!$E$3,BC75,0)+IF(BG75&lt;=[1]BASE!$E$3,BH75,0)+IF(BL75&lt;=[1]BASE!$E$3,BM75,0)+IF(BQ75&lt;=[1]BASE!$E$3,BR75,0)&lt;=3999,"BETA", IF(P75+IF(X75&lt;=[1]BASE!$E$3,Y75,0)+IF(AC75&lt;=[1]BASE!$E$3,AD75,0)+IF(AH75&lt;=[1]BASE!$E$3,AI75,0)+IF(AM75&lt;=[1]BASE!$E$3,AN75,0)+IF(AR75&lt;=[1]BASE!$E$3,AS75,0)+IF(AW75&lt;=[1]BASE!$E$3,AX75,0)+IF(BB75&lt;=[1]BASE!$E$3,BC75,0)+IF(BG75&lt;=[1]BASE!$E$3,BH75,0)+IF(BL75&lt;=[1]BASE!$E$3,BM75,0)+IF(BQ75&lt;=[1]BASE!$E$3,BR75,0)&lt;=5999,"GAMMA","DELTA"))))</f>
        <v>#VALUE!</v>
      </c>
      <c r="N75" s="125">
        <v>100.18</v>
      </c>
      <c r="O75" s="14" t="s">
        <v>66</v>
      </c>
      <c r="P75" s="22">
        <f t="array" ref="P75">IFERROR(IF(OR(O75="USDT",O75="USD",O75="USDC"),N75,N75 * IFERROR(VLOOKUP(R75,[1]BASE!$F$1:$Q$1000,MATCH(O75,[1]BASE!$F$1:$Q$1,0),FALSE),IFERROR(VLOOKUP(R75-1,[1]BASE!$F$1:$Q$1000,MATCH(O75,[1]BASE!$F$1:$Q$1,0),FALSE),VLOOKUP(R75-2,[1]BASE!$F$1:$Q$1000,MATCH(O75,[1]BASE!$F$1:$Q$1,0),FALSE)))),"")</f>
        <v>100.18</v>
      </c>
      <c r="Q75" s="28">
        <v>45224.625</v>
      </c>
      <c r="R75" s="28">
        <v>45225</v>
      </c>
      <c r="S75" s="54">
        <f>([1]BASE!$E$3-R75)/30</f>
        <v>10.766666666666667</v>
      </c>
      <c r="T75" s="64">
        <f t="array" ref="T75">IF(U75&lt;[1]BASE!$E$3,0,U75-R75)</f>
        <v>0</v>
      </c>
      <c r="U75" s="56">
        <f t="array" ref="U75">IF(WEEKDAY(R75, 2) = 5, R75 + 7, R75 + (5 - WEEKDAY(R75, 2) + IF(WEEKDAY(R75, 2) &gt; 5, 7, 0)))</f>
        <v>45226</v>
      </c>
      <c r="V75" s="135">
        <v>1000</v>
      </c>
      <c r="W75" s="14" t="s">
        <v>66</v>
      </c>
      <c r="X75" s="47">
        <v>45231</v>
      </c>
      <c r="Y75" s="79">
        <f t="array" ref="Y75">IFERROR(IF(OR(W75="USDT",W75="USD",W75="USDC"),V75,V75 * IFERROR(VLOOKUP(X75,[1]BASE!$F$1:$Q$1000,MATCH(W75,[1]BASE!$F$1:$Q$1,0),FALSE),IFERROR(VLOOKUP(X75-1,[1]BASE!$F$1:$Q$1000,MATCH(W75,[1]BASE!$F$1:$Q$1,0),FALSE),VLOOKUP(X75-2,[1]BASE!$F$1:$Q$1000,MATCH(W75,[1]BASE!$F$1:$Q$1,0),FALSE)))),"")</f>
        <v>1000</v>
      </c>
      <c r="Z75" s="49">
        <f t="array" ref="Z75">IFERROR(IF(X75="","",IF([1]BASE!$E$3-X75&gt;7,0,IF([1]BASE!$E$3-X75&lt;0,"",[1]BASE!$E$3-X75))),"")</f>
        <v>0</v>
      </c>
      <c r="AA75" s="135">
        <v>900</v>
      </c>
      <c r="AB75" s="31" t="s">
        <v>66</v>
      </c>
      <c r="AC75" s="47">
        <v>45313</v>
      </c>
      <c r="AD75" s="79">
        <f t="array" ref="AD75">IFERROR(IF(OR(AB75="USDT",AB75="USD",AB75="USDC"),AA75,AA75 * IFERROR(VLOOKUP(AC75,[1]BASE!$F$1:$Q$1000,MATCH(AB75,[1]BASE!$F$1:$Q$1,0),FALSE),IFERROR(VLOOKUP(AC75-1,[1]BASE!$F$1:$Q$1000,MATCH(AB75,[1]BASE!$F$1:$Q$1,0),FALSE),VLOOKUP(AC75-2,[1]BASE!$F$1:$Q$1000,MATCH(AB75,[1]BASE!$F$1:$Q$1,0),FALSE)))),"")</f>
        <v>900</v>
      </c>
      <c r="AE75" s="49">
        <f t="array" ref="AE75">IFERROR(IF(AC75="","",IF([1]BASE!$E$3-AC75&gt;7,0,IF([1]BASE!$E$3-AC75&lt;0,"",[1]BASE!$E$3-AC75))),"")</f>
        <v>0</v>
      </c>
      <c r="AF75" s="135">
        <v>2000</v>
      </c>
      <c r="AG75" s="14" t="s">
        <v>66</v>
      </c>
      <c r="AH75" s="47">
        <v>45359</v>
      </c>
      <c r="AI75" s="79">
        <f t="array" ref="AI75">IFERROR(IF(OR(AG75="USDT",AG75="USD",AG75="USDC"),AF75,AF75 * IFERROR(VLOOKUP(AH75,[1]BASE!$F$1:$Q$1000,MATCH(AG75,[1]BASE!$F$1:$Q$1,0),FALSE),IFERROR(VLOOKUP(AH75-1,[1]BASE!$F$1:$Q$1000,MATCH(AG75,[1]BASE!$F$1:$Q$1,0),FALSE),VLOOKUP(AH75-2,[1]BASE!$F$1:$Q$1000,MATCH(AG75,[1]BASE!$F$1:$Q$1,0),FALSE)))),"")</f>
        <v>2000</v>
      </c>
      <c r="AJ75" s="49">
        <f t="array" ref="AJ75">IFERROR(IF(AH75="","",IF([1]BASE!$E$3-AH75&gt;7,0,IF([1]BASE!$E$3-AH75&lt;0,"",[1]BASE!$E$3-AH75))),"")</f>
        <v>0</v>
      </c>
      <c r="AK75" s="135">
        <v>108.41</v>
      </c>
      <c r="AL75" s="14" t="s">
        <v>66</v>
      </c>
      <c r="AM75" s="47">
        <v>45404</v>
      </c>
      <c r="AN75" s="79">
        <f t="array" ref="AN75">IFERROR(IF(OR(AL75="USDT",AL75="USD",AL75="USDC"),AK75,AK75 * IFERROR(VLOOKUP(AM75,[1]BASE!$F$1:$Q$1000,MATCH(AL75,[1]BASE!$F$1:$Q$1,0),FALSE),IFERROR(VLOOKUP(AM75-1,[1]BASE!$F$1:$Q$1000,MATCH(AL75,[1]BASE!$F$1:$Q$1,0),FALSE),VLOOKUP(AM75-2,[1]BASE!$F$1:$Q$1000,MATCH(AL75,[1]BASE!$F$1:$Q$1,0),FALSE)))),"")</f>
        <v>108.41</v>
      </c>
      <c r="AO75" s="49">
        <f t="array" ref="AO75">IFERROR(IF(AM75="","",IF([1]BASE!$E$3-AM75&gt;7,0,IF([1]BASE!$E$3-AM75&lt;0,"",[1]BASE!$E$3-AM75))),"")</f>
        <v>0</v>
      </c>
      <c r="AP75" s="27"/>
      <c r="AQ75" s="31"/>
      <c r="AR75" s="28"/>
      <c r="AS75" s="29" t="str">
        <f t="array" ref="AS75">IFERROR(IF(OR(AQ75="USDT",AQ75="USD",AQ75="USDC"),AP75,AP75 * IFERROR(VLOOKUP(AR75,[1]BASE!$F$1:$Q$1000,MATCH(AQ75,[1]BASE!$F$1:$Q$1,0),FALSE),IFERROR(VLOOKUP(AR75-1,[1]BASE!$F$1:$Q$1000,MATCH(AQ75,[1]BASE!$F$1:$Q$1,0),FALSE),VLOOKUP(AR75-2,[1]BASE!$F$1:$Q$1000,MATCH(AQ75,[1]BASE!$F$1:$Q$1,0),FALSE)))),"")</f>
        <v/>
      </c>
      <c r="AT75" s="49" t="str">
        <f t="array" ref="AT75">IFERROR(IF(AR75="","",IF([1]BASE!$E$3-AR75&gt;7,0,IF([1]BASE!$E$3-AR75&lt;0,"",[1]BASE!$E$3-AR75))),"")</f>
        <v/>
      </c>
      <c r="AU75" s="27"/>
      <c r="AV75" s="33"/>
      <c r="AW75" s="34"/>
      <c r="AX75" s="29" t="str">
        <f t="array" ref="AX75">IFERROR(IF(OR(AV75="USDT",AV75="USD",AV75="USDC"),AU75,AU75 * IFERROR(VLOOKUP(AW75,[1]BASE!$F$1:$Q$1000,MATCH(AV75,[1]BASE!$F$1:$Q$1,0),FALSE),IFERROR(VLOOKUP(AW75-1,[1]BASE!$F$1:$Q$1000,MATCH(AV75,[1]BASE!$F$1:$Q$1,0),FALSE),VLOOKUP(AW75-2,[1]BASE!$F$1:$Q$1000,MATCH(AV75,[1]BASE!$F$1:$Q$1,0),FALSE)))),"")</f>
        <v/>
      </c>
      <c r="AY75" s="49" t="str">
        <f t="array" ref="AY75">IFERROR(IF(AW75="","",IF([1]BASE!$E$3-AW75&gt;7,0,IF([1]BASE!$E$3-AW75&lt;0,"",[1]BASE!$E$3-AW75))),"")</f>
        <v/>
      </c>
      <c r="AZ75" s="27"/>
      <c r="BA75" s="33"/>
      <c r="BB75" s="34"/>
      <c r="BC75" s="29" t="str">
        <f t="array" ref="BC75">IFERROR(IF(OR(BA75="USDT",BA75="USD",BA75="USDC"),AZ75,AZ75 * IFERROR(VLOOKUP(BB75,[1]BASE!$F$1:$Q$1000,MATCH(BA75,[1]BASE!$F$1:$Q$1,0),FALSE),IFERROR(VLOOKUP(BB75-1,[1]BASE!$F$1:$Q$1000,MATCH(BA75,[1]BASE!$F$1:$Q$1,0),FALSE),VLOOKUP(BB75-2,[1]BASE!$F$1:$Q$1000,MATCH(BA75,[1]BASE!$F$1:$Q$1,0),FALSE)))),"")</f>
        <v/>
      </c>
      <c r="BD75" s="49" t="str">
        <f t="array" ref="BD75">IFERROR(IF(BB75="","",IF([1]BASE!$E$3-BB75&gt;7,0,IF([1]BASE!$E$3-BB75&lt;0,"",[1]BASE!$E$3-BB75))),"")</f>
        <v/>
      </c>
    </row>
    <row r="76" spans="1:56" x14ac:dyDescent="0.3">
      <c r="A76" s="155" t="s">
        <v>85</v>
      </c>
      <c r="B76" s="156" t="s">
        <v>472</v>
      </c>
      <c r="C76" s="156" t="s">
        <v>186</v>
      </c>
      <c r="D76" s="157">
        <v>1143960775</v>
      </c>
      <c r="E76" s="156" t="s">
        <v>473</v>
      </c>
      <c r="F76" s="158" t="s">
        <v>474</v>
      </c>
      <c r="G76" s="158" t="s">
        <v>475</v>
      </c>
      <c r="H76" s="158"/>
      <c r="I76" s="158" t="s">
        <v>71</v>
      </c>
      <c r="J76" s="159" t="s">
        <v>476</v>
      </c>
      <c r="K76" s="160">
        <v>1</v>
      </c>
      <c r="L76" s="161">
        <f t="shared" si="0"/>
        <v>1</v>
      </c>
      <c r="M76" s="162" t="e">
        <f t="array" ref="M76">IF(R76&gt;[1]BASE!$E$3, "BAJA", IF(P76+IF(X76&lt;=[1]BASE!$E$3,Y76,0)+IF(AC76&lt;=[1]BASE!$E$3,AD76,0)+IF(AH76&lt;=[1]BASE!$E$3,AI76,0)+IF(AM76&lt;=[1]BASE!$E$3,AN76,0)+IF(AR76&lt;=[1]BASE!$E$3,AS76,0)+IF(AW76&lt;=[1]BASE!$E$3,AX76,0)+IF(BB76&lt;=[1]BASE!$E$3,BC76,0)+IF(BG76&lt;=[1]BASE!$E$3,BH76,0)+IF(BL76&lt;=[1]BASE!$E$3,BM76,0)+IF(BQ76&lt;=[1]BASE!$E$3,BR76,0)&lt;=1999,"ALFA", IF(P76+IF(X76&lt;=[1]BASE!$E$3,Y76,0)+IF(AC76&lt;=[1]BASE!$E$3,AD76,0)+IF(AH76&lt;=[1]BASE!$E$3,AI76,0)+IF(AM76&lt;=[1]BASE!$E$3,AN76,0)+IF(AR76&lt;=[1]BASE!$E$3,AS76,0)+IF(AW76&lt;=[1]BASE!$E$3,AX76,0)+IF(BB76&lt;=[1]BASE!$E$3,BC76,0)+IF(BG76&lt;=[1]BASE!$E$3,BH76,0)+IF(BL76&lt;=[1]BASE!$E$3,BM76,0)+IF(BQ76&lt;=[1]BASE!$E$3,BR76,0)&lt;=3999,"BETA", IF(P76+IF(X76&lt;=[1]BASE!$E$3,Y76,0)+IF(AC76&lt;=[1]BASE!$E$3,AD76,0)+IF(AH76&lt;=[1]BASE!$E$3,AI76,0)+IF(AM76&lt;=[1]BASE!$E$3,AN76,0)+IF(AR76&lt;=[1]BASE!$E$3,AS76,0)+IF(AW76&lt;=[1]BASE!$E$3,AX76,0)+IF(BB76&lt;=[1]BASE!$E$3,BC76,0)+IF(BG76&lt;=[1]BASE!$E$3,BH76,0)+IF(BL76&lt;=[1]BASE!$E$3,BM76,0)+IF(BQ76&lt;=[1]BASE!$E$3,BR76,0)&lt;=5999,"GAMMA","DELTA"))))</f>
        <v>#VALUE!</v>
      </c>
      <c r="N76" s="163">
        <v>125.96</v>
      </c>
      <c r="O76" s="156" t="s">
        <v>60</v>
      </c>
      <c r="P76" s="164">
        <f t="array" ref="P76">IFERROR(IF(OR(O76="USDT",O76="USD",O76="USDC"),N76,N76 * IFERROR(VLOOKUP(R76,[1]BASE!$F$1:$Q$1000,MATCH(O76,[1]BASE!$F$1:$Q$1,0),FALSE),IFERROR(VLOOKUP(R76-1,[1]BASE!$F$1:$Q$1000,MATCH(O76,[1]BASE!$F$1:$Q$1,0),FALSE),VLOOKUP(R76-2,[1]BASE!$F$1:$Q$1000,MATCH(O76,[1]BASE!$F$1:$Q$1,0),FALSE)))),"")</f>
        <v>133.089336</v>
      </c>
      <c r="Q76" s="165">
        <v>45228.666666666672</v>
      </c>
      <c r="R76" s="165">
        <v>45229</v>
      </c>
      <c r="S76" s="166">
        <f>([1]BASE!$E$3-R76)/30</f>
        <v>10.633333333333333</v>
      </c>
      <c r="T76" s="167">
        <f t="array" ref="T76">IF(U76&lt;[1]BASE!$E$3,0,U76-R76)</f>
        <v>0</v>
      </c>
      <c r="U76" s="168">
        <f t="array" ref="U76">IF(WEEKDAY(R76, 2) = 5, R76 + 7, R76 + (5 - WEEKDAY(R76, 2) + IF(WEEKDAY(R76, 2) &gt; 5, 7, 0)))</f>
        <v>45233</v>
      </c>
      <c r="V76" s="172"/>
      <c r="W76" s="156"/>
      <c r="X76" s="165"/>
      <c r="Y76" s="174" t="str">
        <f t="array" ref="Y76">IFERROR(IF(OR(W76="USDT",W76="USD",W76="USDC"),V76,V76 * IFERROR(VLOOKUP(X76,[1]BASE!$F$1:$Q$1000,MATCH(W76,[1]BASE!$F$1:$Q$1,0),FALSE),IFERROR(VLOOKUP(X76-1,[1]BASE!$F$1:$Q$1000,MATCH(W76,[1]BASE!$F$1:$Q$1,0),FALSE),VLOOKUP(X76-2,[1]BASE!$F$1:$Q$1000,MATCH(W76,[1]BASE!$F$1:$Q$1,0),FALSE)))),"")</f>
        <v/>
      </c>
      <c r="Z76" s="171" t="str">
        <f t="array" ref="Z76">IFERROR(IF(X76="","",IF([1]BASE!$E$3-X76&gt;7,0,IF([1]BASE!$E$3-X76&lt;0,"",[1]BASE!$E$3-X76))),"")</f>
        <v/>
      </c>
      <c r="AA76" s="172"/>
      <c r="AB76" s="156"/>
      <c r="AC76" s="165"/>
      <c r="AD76" s="174" t="str">
        <f t="array" ref="AD76">IFERROR(IF(OR(AB76="USDT",AB76="USD",AB76="USDC"),AA76,AA76 * IFERROR(VLOOKUP(AC76,[1]BASE!$F$1:$Q$1000,MATCH(AB76,[1]BASE!$F$1:$Q$1,0),FALSE),IFERROR(VLOOKUP(AC76-1,[1]BASE!$F$1:$Q$1000,MATCH(AB76,[1]BASE!$F$1:$Q$1,0),FALSE),VLOOKUP(AC76-2,[1]BASE!$F$1:$Q$1000,MATCH(AB76,[1]BASE!$F$1:$Q$1,0),FALSE)))),"")</f>
        <v/>
      </c>
      <c r="AE76" s="171" t="str">
        <f t="array" ref="AE76">IFERROR(IF(AC76="","",IF([1]BASE!$E$3-AC76&gt;7,0,IF([1]BASE!$E$3-AC76&lt;0,"",[1]BASE!$E$3-AC76))),"")</f>
        <v/>
      </c>
      <c r="AF76" s="172"/>
      <c r="AG76" s="156"/>
      <c r="AH76" s="165"/>
      <c r="AI76" s="174" t="str">
        <f t="array" ref="AI76">IFERROR(IF(OR(AG76="USDT",AG76="USD",AG76="USDC"),AF76,AF76 * IFERROR(VLOOKUP(AH76,[1]BASE!$F$1:$Q$1000,MATCH(AG76,[1]BASE!$F$1:$Q$1,0),FALSE),IFERROR(VLOOKUP(AH76-1,[1]BASE!$F$1:$Q$1000,MATCH(AG76,[1]BASE!$F$1:$Q$1,0),FALSE),VLOOKUP(AH76-2,[1]BASE!$F$1:$Q$1000,MATCH(AG76,[1]BASE!$F$1:$Q$1,0),FALSE)))),"")</f>
        <v/>
      </c>
      <c r="AJ76" s="171" t="str">
        <f t="array" ref="AJ76">IFERROR(IF(AH76="","",IF([1]BASE!$E$3-AH76&gt;7,0,IF([1]BASE!$E$3-AH76&lt;0,"",[1]BASE!$E$3-AH76))),"")</f>
        <v/>
      </c>
      <c r="AK76" s="172"/>
      <c r="AL76" s="156"/>
      <c r="AM76" s="165"/>
      <c r="AN76" s="174" t="str">
        <f t="array" ref="AN76">IFERROR(IF(OR(AL76="USDT",AL76="USD",AL76="USDC"),AK76,AK76 * IFERROR(VLOOKUP(AM76,[1]BASE!$F$1:$Q$1000,MATCH(AL76,[1]BASE!$F$1:$Q$1,0),FALSE),IFERROR(VLOOKUP(AM76-1,[1]BASE!$F$1:$Q$1000,MATCH(AL76,[1]BASE!$F$1:$Q$1,0),FALSE),VLOOKUP(AM76-2,[1]BASE!$F$1:$Q$1000,MATCH(AL76,[1]BASE!$F$1:$Q$1,0),FALSE)))),"")</f>
        <v/>
      </c>
      <c r="AO76" s="171" t="str">
        <f t="array" ref="AO76">IFERROR(IF(AM76="","",IF([1]BASE!$E$3-AM76&gt;7,0,IF([1]BASE!$E$3-AM76&lt;0,"",[1]BASE!$E$3-AM76))),"")</f>
        <v/>
      </c>
      <c r="AP76" s="172"/>
      <c r="AQ76" s="156"/>
      <c r="AR76" s="165"/>
      <c r="AS76" s="174" t="str">
        <f t="array" ref="AS76">IFERROR(IF(OR(AQ76="USDT",AQ76="USD",AQ76="USDC"),AP76,AP76 * IFERROR(VLOOKUP(AR76,[1]BASE!$F$1:$Q$1000,MATCH(AQ76,[1]BASE!$F$1:$Q$1,0),FALSE),IFERROR(VLOOKUP(AR76-1,[1]BASE!$F$1:$Q$1000,MATCH(AQ76,[1]BASE!$F$1:$Q$1,0),FALSE),VLOOKUP(AR76-2,[1]BASE!$F$1:$Q$1000,MATCH(AQ76,[1]BASE!$F$1:$Q$1,0),FALSE)))),"")</f>
        <v/>
      </c>
      <c r="AT76" s="171" t="str">
        <f t="array" ref="AT76">IFERROR(IF(AR76="","",IF([1]BASE!$E$3-AR76&gt;7,0,IF([1]BASE!$E$3-AR76&lt;0,"",[1]BASE!$E$3-AR76))),"")</f>
        <v/>
      </c>
      <c r="AU76" s="172"/>
      <c r="AV76" s="175"/>
      <c r="AW76" s="176"/>
      <c r="AX76" s="174" t="str">
        <f t="array" ref="AX76">IFERROR(IF(OR(AV76="USDT",AV76="USD",AV76="USDC"),AU76,AU76 * IFERROR(VLOOKUP(AW76,[1]BASE!$F$1:$Q$1000,MATCH(AV76,[1]BASE!$F$1:$Q$1,0),FALSE),IFERROR(VLOOKUP(AW76-1,[1]BASE!$F$1:$Q$1000,MATCH(AV76,[1]BASE!$F$1:$Q$1,0),FALSE),VLOOKUP(AW76-2,[1]BASE!$F$1:$Q$1000,MATCH(AV76,[1]BASE!$F$1:$Q$1,0),FALSE)))),"")</f>
        <v/>
      </c>
      <c r="AY76" s="171" t="str">
        <f t="array" ref="AY76">IFERROR(IF(AW76="","",IF([1]BASE!$E$3-AW76&gt;7,0,IF([1]BASE!$E$3-AW76&lt;0,"",[1]BASE!$E$3-AW76))),"")</f>
        <v/>
      </c>
      <c r="AZ76" s="172"/>
      <c r="BA76" s="175"/>
      <c r="BB76" s="176"/>
      <c r="BC76" s="174" t="str">
        <f t="array" ref="BC76">IFERROR(IF(OR(BA76="USDT",BA76="USD",BA76="USDC"),AZ76,AZ76 * IFERROR(VLOOKUP(BB76,[1]BASE!$F$1:$Q$1000,MATCH(BA76,[1]BASE!$F$1:$Q$1,0),FALSE),IFERROR(VLOOKUP(BB76-1,[1]BASE!$F$1:$Q$1000,MATCH(BA76,[1]BASE!$F$1:$Q$1,0),FALSE),VLOOKUP(BB76-2,[1]BASE!$F$1:$Q$1000,MATCH(BA76,[1]BASE!$F$1:$Q$1,0),FALSE)))),"")</f>
        <v/>
      </c>
      <c r="BD76" s="171" t="str">
        <f t="array" ref="BD76">IFERROR(IF(BB76="","",IF([1]BASE!$E$3-BB76&gt;7,0,IF([1]BASE!$E$3-BB76&lt;0,"",[1]BASE!$E$3-BB76))),"")</f>
        <v/>
      </c>
    </row>
    <row r="77" spans="1:56" x14ac:dyDescent="0.3">
      <c r="A77" s="69" t="s">
        <v>92</v>
      </c>
      <c r="B77" s="93" t="s">
        <v>477</v>
      </c>
      <c r="C77" s="93" t="s">
        <v>75</v>
      </c>
      <c r="D77" s="148">
        <v>63453417</v>
      </c>
      <c r="E77" s="93" t="s">
        <v>478</v>
      </c>
      <c r="F77" s="97" t="s">
        <v>479</v>
      </c>
      <c r="G77" s="97" t="s">
        <v>480</v>
      </c>
      <c r="H77" s="97" t="s">
        <v>480</v>
      </c>
      <c r="I77" s="97" t="s">
        <v>82</v>
      </c>
      <c r="J77" s="126" t="s">
        <v>481</v>
      </c>
      <c r="K77" s="149">
        <v>2</v>
      </c>
      <c r="L77" s="150">
        <f t="shared" si="0"/>
        <v>2</v>
      </c>
      <c r="M77" s="104" t="e">
        <f t="array" ref="M77">IF(R77&gt;[1]BASE!$E$3, "BAJA", IF(P77+IF(X77&lt;=[1]BASE!$E$3,Y77,0)+IF(AC77&lt;=[1]BASE!$E$3,AD77,0)+IF(AH77&lt;=[1]BASE!$E$3,AI77,0)+IF(AM77&lt;=[1]BASE!$E$3,AN77,0)+IF(AR77&lt;=[1]BASE!$E$3,AS77,0)+IF(AW77&lt;=[1]BASE!$E$3,AX77,0)+IF(BB77&lt;=[1]BASE!$E$3,BC77,0)+IF(BG77&lt;=[1]BASE!$E$3,BH77,0)+IF(BL77&lt;=[1]BASE!$E$3,BM77,0)+IF(BQ77&lt;=[1]BASE!$E$3,BR77,0)&lt;=1999,"ALFA", IF(P77+IF(X77&lt;=[1]BASE!$E$3,Y77,0)+IF(AC77&lt;=[1]BASE!$E$3,AD77,0)+IF(AH77&lt;=[1]BASE!$E$3,AI77,0)+IF(AM77&lt;=[1]BASE!$E$3,AN77,0)+IF(AR77&lt;=[1]BASE!$E$3,AS77,0)+IF(AW77&lt;=[1]BASE!$E$3,AX77,0)+IF(BB77&lt;=[1]BASE!$E$3,BC77,0)+IF(BG77&lt;=[1]BASE!$E$3,BH77,0)+IF(BL77&lt;=[1]BASE!$E$3,BM77,0)+IF(BQ77&lt;=[1]BASE!$E$3,BR77,0)&lt;=3999,"BETA", IF(P77+IF(X77&lt;=[1]BASE!$E$3,Y77,0)+IF(AC77&lt;=[1]BASE!$E$3,AD77,0)+IF(AH77&lt;=[1]BASE!$E$3,AI77,0)+IF(AM77&lt;=[1]BASE!$E$3,AN77,0)+IF(AR77&lt;=[1]BASE!$E$3,AS77,0)+IF(AW77&lt;=[1]BASE!$E$3,AX77,0)+IF(BB77&lt;=[1]BASE!$E$3,BC77,0)+IF(BG77&lt;=[1]BASE!$E$3,BH77,0)+IF(BL77&lt;=[1]BASE!$E$3,BM77,0)+IF(BQ77&lt;=[1]BASE!$E$3,BR77,0)&lt;=5999,"GAMMA","DELTA"))))</f>
        <v>#VALUE!</v>
      </c>
      <c r="N77" s="105">
        <v>249.46</v>
      </c>
      <c r="O77" s="94" t="s">
        <v>66</v>
      </c>
      <c r="P77" s="183">
        <f t="array" ref="P77">IFERROR(IF(OR(O77="USDT",O77="USD",O77="USDC"),N77,N77 * IFERROR(VLOOKUP(R77,[1]BASE!$F$1:$Q$1000,MATCH(O77,[1]BASE!$F$1:$Q$1,0),FALSE),IFERROR(VLOOKUP(R77-1,[1]BASE!$F$1:$Q$1000,MATCH(O77,[1]BASE!$F$1:$Q$1,0),FALSE),VLOOKUP(R77-2,[1]BASE!$F$1:$Q$1000,MATCH(O77,[1]BASE!$F$1:$Q$1,0),FALSE)))),"")</f>
        <v>249.46</v>
      </c>
      <c r="Q77" s="107">
        <v>45231.666666666672</v>
      </c>
      <c r="R77" s="107">
        <v>45232</v>
      </c>
      <c r="S77" s="131">
        <f>([1]BASE!$E$3-R77)/30</f>
        <v>10.533333333333333</v>
      </c>
      <c r="T77" s="132">
        <f t="array" ref="T77">IF(U77&lt;[1]BASE!$E$3,0,U77-R77)</f>
        <v>0</v>
      </c>
      <c r="U77" s="110">
        <f t="array" ref="U77">IF(WEEKDAY(R77, 2) = 5, R77 + 7, R77 + (5 - WEEKDAY(R77, 2) + IF(WEEKDAY(R77, 2) &gt; 5, 7, 0)))</f>
        <v>45233</v>
      </c>
      <c r="V77" s="223">
        <v>-250</v>
      </c>
      <c r="W77" s="116" t="s">
        <v>98</v>
      </c>
      <c r="X77" s="113">
        <v>45411</v>
      </c>
      <c r="Y77" s="224">
        <f t="array" ref="Y77">IFERROR(IF(OR(W77="USDT",W77="USD",W77="USDC"),V77,V77 * IFERROR(VLOOKUP(X77,[1]BASE!$F$1:$Q$1000,MATCH(W77,[1]BASE!$F$1:$Q$1,0),FALSE),IFERROR(VLOOKUP(X77-1,[1]BASE!$F$1:$Q$1000,MATCH(W77,[1]BASE!$F$1:$Q$1,0),FALSE),VLOOKUP(X77-2,[1]BASE!$F$1:$Q$1000,MATCH(W77,[1]BASE!$F$1:$Q$1,0),FALSE)))),"")</f>
        <v>-250</v>
      </c>
      <c r="Z77" s="133">
        <f t="array" ref="Z77">IFERROR(IF(X77="","",IF([1]BASE!$E$3-X77&gt;7,0,IF([1]BASE!$E$3-X77&lt;0,"",[1]BASE!$E$3-X77))),"")</f>
        <v>0</v>
      </c>
      <c r="AA77" s="225">
        <v>-194.21</v>
      </c>
      <c r="AB77" s="226" t="s">
        <v>98</v>
      </c>
      <c r="AC77" s="227">
        <v>45432</v>
      </c>
      <c r="AD77" s="184">
        <f t="array" ref="AD77">IFERROR(IF(OR(AB77="USDT",AB77="USD",AB77="USDC"),AA77,AA77 * IFERROR(VLOOKUP(AC77,[1]BASE!$F$1:$Q$1000,MATCH(AB77,[1]BASE!$F$1:$Q$1,0),FALSE),IFERROR(VLOOKUP(AC77-1,[1]BASE!$F$1:$Q$1000,MATCH(AB77,[1]BASE!$F$1:$Q$1,0),FALSE),VLOOKUP(AC77-2,[1]BASE!$F$1:$Q$1000,MATCH(AB77,[1]BASE!$F$1:$Q$1,0),FALSE)))),"")</f>
        <v>-194.21</v>
      </c>
      <c r="AE77" s="133">
        <f t="array" ref="AE77">IFERROR(IF(AC77="","",IF([1]BASE!$E$3-AC77&gt;7,0,IF([1]BASE!$E$3-AC77&lt;0,"",[1]BASE!$E$3-AC77))),"")</f>
        <v>0</v>
      </c>
      <c r="AF77" s="116"/>
      <c r="AG77" s="94"/>
      <c r="AH77" s="107"/>
      <c r="AI77" s="184" t="str">
        <f t="array" ref="AI77">IFERROR(IF(OR(AG77="USDT",AG77="USD",AG77="USDC"),AF77,AF77 * IFERROR(VLOOKUP(AH77,[1]BASE!$F$1:$Q$1000,MATCH(AG77,[1]BASE!$F$1:$Q$1,0),FALSE),IFERROR(VLOOKUP(AH77-1,[1]BASE!$F$1:$Q$1000,MATCH(AG77,[1]BASE!$F$1:$Q$1,0),FALSE),VLOOKUP(AH77-2,[1]BASE!$F$1:$Q$1000,MATCH(AG77,[1]BASE!$F$1:$Q$1,0),FALSE)))),"")</f>
        <v/>
      </c>
      <c r="AJ77" s="133" t="str">
        <f t="array" ref="AJ77">IFERROR(IF(AH77="","",IF([1]BASE!$E$3-AH77&gt;7,0,IF([1]BASE!$E$3-AH77&lt;0,"",[1]BASE!$E$3-AH77))),"")</f>
        <v/>
      </c>
      <c r="AK77" s="116"/>
      <c r="AL77" s="94"/>
      <c r="AM77" s="107"/>
      <c r="AN77" s="185" t="str">
        <f t="array" ref="AN77">IFERROR(IF(OR(AL77="USDT",AL77="USD",AL77="USDC"),AK77,AK77 * IFERROR(VLOOKUP(AM77,[1]BASE!$F$1:$Q$1000,MATCH(AL77,[1]BASE!$F$1:$Q$1,0),FALSE),IFERROR(VLOOKUP(AM77-1,[1]BASE!$F$1:$Q$1000,MATCH(AL77,[1]BASE!$F$1:$Q$1,0),FALSE),VLOOKUP(AM77-2,[1]BASE!$F$1:$Q$1000,MATCH(AL77,[1]BASE!$F$1:$Q$1,0),FALSE)))),"")</f>
        <v/>
      </c>
      <c r="AO77" s="133" t="str">
        <f t="array" ref="AO77">IFERROR(IF(AM77="","",IF([1]BASE!$E$3-AM77&gt;7,0,IF([1]BASE!$E$3-AM77&lt;0,"",[1]BASE!$E$3-AM77))),"")</f>
        <v/>
      </c>
      <c r="AP77" s="116"/>
      <c r="AQ77" s="94"/>
      <c r="AR77" s="107"/>
      <c r="AS77" s="185" t="str">
        <f t="array" ref="AS77">IFERROR(IF(OR(AQ77="USDT",AQ77="USD",AQ77="USDC"),AP77,AP77 * IFERROR(VLOOKUP(AR77,[1]BASE!$F$1:$Q$1000,MATCH(AQ77,[1]BASE!$F$1:$Q$1,0),FALSE),IFERROR(VLOOKUP(AR77-1,[1]BASE!$F$1:$Q$1000,MATCH(AQ77,[1]BASE!$F$1:$Q$1,0),FALSE),VLOOKUP(AR77-2,[1]BASE!$F$1:$Q$1000,MATCH(AQ77,[1]BASE!$F$1:$Q$1,0),FALSE)))),"")</f>
        <v/>
      </c>
      <c r="AT77" s="133" t="str">
        <f t="array" ref="AT77">IFERROR(IF(AR77="","",IF([1]BASE!$E$3-AR77&gt;7,0,IF([1]BASE!$E$3-AR77&lt;0,"",[1]BASE!$E$3-AR77))),"")</f>
        <v/>
      </c>
      <c r="AU77" s="116"/>
      <c r="AV77" s="117"/>
      <c r="AW77" s="118"/>
      <c r="AX77" s="185" t="str">
        <f t="array" ref="AX77">IFERROR(IF(OR(AV77="USDT",AV77="USD",AV77="USDC"),AU77,AU77 * IFERROR(VLOOKUP(AW77,[1]BASE!$F$1:$Q$1000,MATCH(AV77,[1]BASE!$F$1:$Q$1,0),FALSE),IFERROR(VLOOKUP(AW77-1,[1]BASE!$F$1:$Q$1000,MATCH(AV77,[1]BASE!$F$1:$Q$1,0),FALSE),VLOOKUP(AW77-2,[1]BASE!$F$1:$Q$1000,MATCH(AV77,[1]BASE!$F$1:$Q$1,0),FALSE)))),"")</f>
        <v/>
      </c>
      <c r="AY77" s="133" t="str">
        <f t="array" ref="AY77">IFERROR(IF(AW77="","",IF([1]BASE!$E$3-AW77&gt;7,0,IF([1]BASE!$E$3-AW77&lt;0,"",[1]BASE!$E$3-AW77))),"")</f>
        <v/>
      </c>
      <c r="AZ77" s="116"/>
      <c r="BA77" s="117"/>
      <c r="BB77" s="118"/>
      <c r="BC77" s="185" t="str">
        <f t="array" ref="BC77">IFERROR(IF(OR(BA77="USDT",BA77="USD",BA77="USDC"),AZ77,AZ77 * IFERROR(VLOOKUP(BB77,[1]BASE!$F$1:$Q$1000,MATCH(BA77,[1]BASE!$F$1:$Q$1,0),FALSE),IFERROR(VLOOKUP(BB77-1,[1]BASE!$F$1:$Q$1000,MATCH(BA77,[1]BASE!$F$1:$Q$1,0),FALSE),VLOOKUP(BB77-2,[1]BASE!$F$1:$Q$1000,MATCH(BA77,[1]BASE!$F$1:$Q$1,0),FALSE)))),"")</f>
        <v/>
      </c>
      <c r="BD77" s="133" t="str">
        <f t="array" ref="BD77">IFERROR(IF(BB77="","",IF([1]BASE!$E$3-BB77&gt;7,0,IF([1]BASE!$E$3-BB77&lt;0,"",[1]BASE!$E$3-BB77))),"")</f>
        <v/>
      </c>
    </row>
    <row r="78" spans="1:56" x14ac:dyDescent="0.3">
      <c r="A78" s="69" t="s">
        <v>92</v>
      </c>
      <c r="B78" s="93" t="s">
        <v>482</v>
      </c>
      <c r="C78" s="93" t="s">
        <v>75</v>
      </c>
      <c r="D78" s="148" t="s">
        <v>483</v>
      </c>
      <c r="E78" s="93" t="s">
        <v>484</v>
      </c>
      <c r="F78" s="97" t="s">
        <v>485</v>
      </c>
      <c r="G78" s="97" t="s">
        <v>486</v>
      </c>
      <c r="H78" s="97" t="s">
        <v>486</v>
      </c>
      <c r="I78" s="97" t="s">
        <v>297</v>
      </c>
      <c r="J78" s="101" t="s">
        <v>487</v>
      </c>
      <c r="K78" s="188">
        <v>4</v>
      </c>
      <c r="L78" s="189">
        <f t="shared" si="0"/>
        <v>4</v>
      </c>
      <c r="M78" s="104" t="e">
        <f t="array" ref="M78">IF(R78&gt;[1]BASE!$E$3, "BAJA", IF(P78+IF(X78&lt;=[1]BASE!$E$3,Y78,0)+IF(AC78&lt;=[1]BASE!$E$3,AD78,0)+IF(AH78&lt;=[1]BASE!$E$3,AI78,0)+IF(AM78&lt;=[1]BASE!$E$3,AN78,0)+IF(AR78&lt;=[1]BASE!$E$3,AS78,0)+IF(AW78&lt;=[1]BASE!$E$3,AX78,0)+IF(BB78&lt;=[1]BASE!$E$3,BC78,0)+IF(BG78&lt;=[1]BASE!$E$3,BH78,0)+IF(BL78&lt;=[1]BASE!$E$3,BM78,0)+IF(BQ78&lt;=[1]BASE!$E$3,BR78,0)&lt;=1999,"ALFA", IF(P78+IF(X78&lt;=[1]BASE!$E$3,Y78,0)+IF(AC78&lt;=[1]BASE!$E$3,AD78,0)+IF(AH78&lt;=[1]BASE!$E$3,AI78,0)+IF(AM78&lt;=[1]BASE!$E$3,AN78,0)+IF(AR78&lt;=[1]BASE!$E$3,AS78,0)+IF(AW78&lt;=[1]BASE!$E$3,AX78,0)+IF(BB78&lt;=[1]BASE!$E$3,BC78,0)+IF(BG78&lt;=[1]BASE!$E$3,BH78,0)+IF(BL78&lt;=[1]BASE!$E$3,BM78,0)+IF(BQ78&lt;=[1]BASE!$E$3,BR78,0)&lt;=3999,"BETA", IF(P78+IF(X78&lt;=[1]BASE!$E$3,Y78,0)+IF(AC78&lt;=[1]BASE!$E$3,AD78,0)+IF(AH78&lt;=[1]BASE!$E$3,AI78,0)+IF(AM78&lt;=[1]BASE!$E$3,AN78,0)+IF(AR78&lt;=[1]BASE!$E$3,AS78,0)+IF(AW78&lt;=[1]BASE!$E$3,AX78,0)+IF(BB78&lt;=[1]BASE!$E$3,BC78,0)+IF(BG78&lt;=[1]BASE!$E$3,BH78,0)+IF(BL78&lt;=[1]BASE!$E$3,BM78,0)+IF(BQ78&lt;=[1]BASE!$E$3,BR78,0)&lt;=5999,"GAMMA","DELTA"))))</f>
        <v>#VALUE!</v>
      </c>
      <c r="N78" s="190">
        <v>1000</v>
      </c>
      <c r="O78" s="94" t="s">
        <v>60</v>
      </c>
      <c r="P78" s="200">
        <f t="array" ref="P78">IFERROR(IF(OR(O78="USDT",O78="USD",O78="USDC"),N78,N78 * IFERROR(VLOOKUP(R78,[1]BASE!$F$1:$Q$1000,MATCH(O78,[1]BASE!$F$1:$Q$1,0),FALSE),IFERROR(VLOOKUP(R78-1,[1]BASE!$F$1:$Q$1000,MATCH(O78,[1]BASE!$F$1:$Q$1,0),FALSE),VLOOKUP(R78-2,[1]BASE!$F$1:$Q$1000,MATCH(O78,[1]BASE!$F$1:$Q$1,0),FALSE)))),"")</f>
        <v>1055.8000000000002</v>
      </c>
      <c r="Q78" s="107">
        <v>45226</v>
      </c>
      <c r="R78" s="107">
        <v>45226</v>
      </c>
      <c r="S78" s="108">
        <f>([1]BASE!$E$3-R78)/30</f>
        <v>10.733333333333333</v>
      </c>
      <c r="T78" s="109">
        <f t="array" ref="T78">IF(U78&lt;[1]BASE!$E$3,0,U78-R78)</f>
        <v>0</v>
      </c>
      <c r="U78" s="110">
        <f t="array" ref="U78">IF(WEEKDAY(R78, 2) = 5, R78 + 7, R78 + (5 - WEEKDAY(R78, 2) + IF(WEEKDAY(R78, 2) &gt; 5, 7, 0)))</f>
        <v>45233</v>
      </c>
      <c r="V78" s="116"/>
      <c r="W78" s="94"/>
      <c r="X78" s="107"/>
      <c r="Y78" s="203" t="str">
        <f t="array" ref="Y78">IFERROR(IF(OR(W78="USDT",W78="USD",W78="USDC"),V78,V78 * IFERROR(VLOOKUP(X78,[1]BASE!$F$1:$Q$1000,MATCH(W78,[1]BASE!$F$1:$Q$1,0),FALSE),IFERROR(VLOOKUP(X78-1,[1]BASE!$F$1:$Q$1000,MATCH(W78,[1]BASE!$F$1:$Q$1,0),FALSE),VLOOKUP(X78-2,[1]BASE!$F$1:$Q$1000,MATCH(W78,[1]BASE!$F$1:$Q$1,0),FALSE)))),"")</f>
        <v/>
      </c>
      <c r="Z78" s="115" t="str">
        <f t="array" ref="Z78">IFERROR(IF(X78="","",IF([1]BASE!$E$3-X78&gt;7,0,IF([1]BASE!$E$3-X78&lt;0,"",[1]BASE!$E$3-X78))),"")</f>
        <v/>
      </c>
      <c r="AA78" s="116"/>
      <c r="AB78" s="94"/>
      <c r="AC78" s="107"/>
      <c r="AD78" s="203" t="str">
        <f t="array" ref="AD78">IFERROR(IF(OR(AB78="USDT",AB78="USD",AB78="USDC"),AA78,AA78 * IFERROR(VLOOKUP(AC78,[1]BASE!$F$1:$Q$1000,MATCH(AB78,[1]BASE!$F$1:$Q$1,0),FALSE),IFERROR(VLOOKUP(AC78-1,[1]BASE!$F$1:$Q$1000,MATCH(AB78,[1]BASE!$F$1:$Q$1,0),FALSE),VLOOKUP(AC78-2,[1]BASE!$F$1:$Q$1000,MATCH(AB78,[1]BASE!$F$1:$Q$1,0),FALSE)))),"")</f>
        <v/>
      </c>
      <c r="AE78" s="115" t="str">
        <f t="array" ref="AE78">IFERROR(IF(AC78="","",IF([1]BASE!$E$3-AC78&gt;7,0,IF([1]BASE!$E$3-AC78&lt;0,"",[1]BASE!$E$3-AC78))),"")</f>
        <v/>
      </c>
      <c r="AF78" s="116"/>
      <c r="AG78" s="94"/>
      <c r="AH78" s="107"/>
      <c r="AI78" s="203" t="str">
        <f t="array" ref="AI78">IFERROR(IF(OR(AG78="USDT",AG78="USD",AG78="USDC"),AF78,AF78 * IFERROR(VLOOKUP(AH78,[1]BASE!$F$1:$Q$1000,MATCH(AG78,[1]BASE!$F$1:$Q$1,0),FALSE),IFERROR(VLOOKUP(AH78-1,[1]BASE!$F$1:$Q$1000,MATCH(AG78,[1]BASE!$F$1:$Q$1,0),FALSE),VLOOKUP(AH78-2,[1]BASE!$F$1:$Q$1000,MATCH(AG78,[1]BASE!$F$1:$Q$1,0),FALSE)))),"")</f>
        <v/>
      </c>
      <c r="AJ78" s="115" t="str">
        <f t="array" ref="AJ78">IFERROR(IF(AH78="","",IF([1]BASE!$E$3-AH78&gt;7,0,IF([1]BASE!$E$3-AH78&lt;0,"",[1]BASE!$E$3-AH78))),"")</f>
        <v/>
      </c>
      <c r="AK78" s="116"/>
      <c r="AL78" s="94"/>
      <c r="AM78" s="107"/>
      <c r="AN78" s="203" t="str">
        <f t="array" ref="AN78">IFERROR(IF(OR(AL78="USDT",AL78="USD",AL78="USDC"),AK78,AK78 * IFERROR(VLOOKUP(AM78,[1]BASE!$F$1:$Q$1000,MATCH(AL78,[1]BASE!$F$1:$Q$1,0),FALSE),IFERROR(VLOOKUP(AM78-1,[1]BASE!$F$1:$Q$1000,MATCH(AL78,[1]BASE!$F$1:$Q$1,0),FALSE),VLOOKUP(AM78-2,[1]BASE!$F$1:$Q$1000,MATCH(AL78,[1]BASE!$F$1:$Q$1,0),FALSE)))),"")</f>
        <v/>
      </c>
      <c r="AO78" s="115" t="str">
        <f t="array" ref="AO78">IFERROR(IF(AM78="","",IF([1]BASE!$E$3-AM78&gt;7,0,IF([1]BASE!$E$3-AM78&lt;0,"",[1]BASE!$E$3-AM78))),"")</f>
        <v/>
      </c>
      <c r="AP78" s="116"/>
      <c r="AQ78" s="94"/>
      <c r="AR78" s="107"/>
      <c r="AS78" s="203" t="str">
        <f t="array" ref="AS78">IFERROR(IF(OR(AQ78="USDT",AQ78="USD",AQ78="USDC"),AP78,AP78 * IFERROR(VLOOKUP(AR78,[1]BASE!$F$1:$Q$1000,MATCH(AQ78,[1]BASE!$F$1:$Q$1,0),FALSE),IFERROR(VLOOKUP(AR78-1,[1]BASE!$F$1:$Q$1000,MATCH(AQ78,[1]BASE!$F$1:$Q$1,0),FALSE),VLOOKUP(AR78-2,[1]BASE!$F$1:$Q$1000,MATCH(AQ78,[1]BASE!$F$1:$Q$1,0),FALSE)))),"")</f>
        <v/>
      </c>
      <c r="AT78" s="115" t="str">
        <f t="array" ref="AT78">IFERROR(IF(AR78="","",IF([1]BASE!$E$3-AR78&gt;7,0,IF([1]BASE!$E$3-AR78&lt;0,"",[1]BASE!$E$3-AR78))),"")</f>
        <v/>
      </c>
      <c r="AU78" s="116"/>
      <c r="AV78" s="117"/>
      <c r="AW78" s="118"/>
      <c r="AX78" s="203" t="str">
        <f t="array" ref="AX78">IFERROR(IF(OR(AV78="USDT",AV78="USD",AV78="USDC"),AU78,AU78 * IFERROR(VLOOKUP(AW78,[1]BASE!$F$1:$Q$1000,MATCH(AV78,[1]BASE!$F$1:$Q$1,0),FALSE),IFERROR(VLOOKUP(AW78-1,[1]BASE!$F$1:$Q$1000,MATCH(AV78,[1]BASE!$F$1:$Q$1,0),FALSE),VLOOKUP(AW78-2,[1]BASE!$F$1:$Q$1000,MATCH(AV78,[1]BASE!$F$1:$Q$1,0),FALSE)))),"")</f>
        <v/>
      </c>
      <c r="AY78" s="115" t="str">
        <f t="array" ref="AY78">IFERROR(IF(AW78="","",IF([1]BASE!$E$3-AW78&gt;7,0,IF([1]BASE!$E$3-AW78&lt;0,"",[1]BASE!$E$3-AW78))),"")</f>
        <v/>
      </c>
      <c r="AZ78" s="116"/>
      <c r="BA78" s="117"/>
      <c r="BB78" s="118"/>
      <c r="BC78" s="203" t="str">
        <f t="array" ref="BC78">IFERROR(IF(OR(BA78="USDT",BA78="USD",BA78="USDC"),AZ78,AZ78 * IFERROR(VLOOKUP(BB78,[1]BASE!$F$1:$Q$1000,MATCH(BA78,[1]BASE!$F$1:$Q$1,0),FALSE),IFERROR(VLOOKUP(BB78-1,[1]BASE!$F$1:$Q$1000,MATCH(BA78,[1]BASE!$F$1:$Q$1,0),FALSE),VLOOKUP(BB78-2,[1]BASE!$F$1:$Q$1000,MATCH(BA78,[1]BASE!$F$1:$Q$1,0),FALSE)))),"")</f>
        <v/>
      </c>
      <c r="BD78" s="115" t="str">
        <f t="array" ref="BD78">IFERROR(IF(BB78="","",IF([1]BASE!$E$3-BB78&gt;7,0,IF([1]BASE!$E$3-BB78&lt;0,"",[1]BASE!$E$3-BB78))),"")</f>
        <v/>
      </c>
    </row>
    <row r="79" spans="1:56" x14ac:dyDescent="0.3">
      <c r="A79" s="69" t="s">
        <v>85</v>
      </c>
      <c r="B79" s="93" t="s">
        <v>488</v>
      </c>
      <c r="C79" s="38" t="s">
        <v>75</v>
      </c>
      <c r="D79" s="57" t="s">
        <v>489</v>
      </c>
      <c r="E79" s="38" t="s">
        <v>490</v>
      </c>
      <c r="F79" s="58" t="s">
        <v>491</v>
      </c>
      <c r="G79" s="97" t="s">
        <v>492</v>
      </c>
      <c r="H79" s="58" t="s">
        <v>492</v>
      </c>
      <c r="I79" s="58" t="s">
        <v>251</v>
      </c>
      <c r="J79" s="41" t="s">
        <v>493</v>
      </c>
      <c r="K79" s="137">
        <v>4</v>
      </c>
      <c r="L79" s="138">
        <f t="shared" si="0"/>
        <v>4</v>
      </c>
      <c r="M79" s="72" t="e">
        <f t="array" ref="M79">IF(R79&gt;[1]BASE!$E$3, "BAJA", IF(P79+IF(X79&lt;=[1]BASE!$E$3,Y79,0)+IF(AC79&lt;=[1]BASE!$E$3,AD79,0)+IF(AH79&lt;=[1]BASE!$E$3,AI79,0)+IF(AM79&lt;=[1]BASE!$E$3,AN79,0)+IF(AR79&lt;=[1]BASE!$E$3,AS79,0)+IF(AW79&lt;=[1]BASE!$E$3,AX79,0)+IF(BB79&lt;=[1]BASE!$E$3,BC79,0)+IF(BG79&lt;=[1]BASE!$E$3,BH79,0)+IF(BL79&lt;=[1]BASE!$E$3,BM79,0)+IF(BQ79&lt;=[1]BASE!$E$3,BR79,0)&lt;=1999,"ALFA", IF(P79+IF(X79&lt;=[1]BASE!$E$3,Y79,0)+IF(AC79&lt;=[1]BASE!$E$3,AD79,0)+IF(AH79&lt;=[1]BASE!$E$3,AI79,0)+IF(AM79&lt;=[1]BASE!$E$3,AN79,0)+IF(AR79&lt;=[1]BASE!$E$3,AS79,0)+IF(AW79&lt;=[1]BASE!$E$3,AX79,0)+IF(BB79&lt;=[1]BASE!$E$3,BC79,0)+IF(BG79&lt;=[1]BASE!$E$3,BH79,0)+IF(BL79&lt;=[1]BASE!$E$3,BM79,0)+IF(BQ79&lt;=[1]BASE!$E$3,BR79,0)&lt;=3999,"BETA", IF(P79+IF(X79&lt;=[1]BASE!$E$3,Y79,0)+IF(AC79&lt;=[1]BASE!$E$3,AD79,0)+IF(AH79&lt;=[1]BASE!$E$3,AI79,0)+IF(AM79&lt;=[1]BASE!$E$3,AN79,0)+IF(AR79&lt;=[1]BASE!$E$3,AS79,0)+IF(AW79&lt;=[1]BASE!$E$3,AX79,0)+IF(BB79&lt;=[1]BASE!$E$3,BC79,0)+IF(BG79&lt;=[1]BASE!$E$3,BH79,0)+IF(BL79&lt;=[1]BASE!$E$3,BM79,0)+IF(BQ79&lt;=[1]BASE!$E$3,BR79,0)&lt;=5999,"GAMMA","DELTA"))))</f>
        <v>#VALUE!</v>
      </c>
      <c r="N79" s="21">
        <v>1000</v>
      </c>
      <c r="O79" s="14" t="s">
        <v>60</v>
      </c>
      <c r="P79" s="22">
        <f t="array" ref="P79">IFERROR(IF(OR(O79="USDT",O79="USD",O79="USDC"),N79,N79 * IFERROR(VLOOKUP(R79,[1]BASE!$F$1:$Q$1000,MATCH(O79,[1]BASE!$F$1:$Q$1,0),FALSE),IFERROR(VLOOKUP(R79-1,[1]BASE!$F$1:$Q$1000,MATCH(O79,[1]BASE!$F$1:$Q$1,0),FALSE),VLOOKUP(R79-2,[1]BASE!$F$1:$Q$1000,MATCH(O79,[1]BASE!$F$1:$Q$1,0),FALSE)))),"")</f>
        <v>1056.8999999999999</v>
      </c>
      <c r="Q79" s="28">
        <v>45232</v>
      </c>
      <c r="R79" s="28">
        <v>45232</v>
      </c>
      <c r="S79" s="63">
        <f>([1]BASE!$E$3-R79)/30</f>
        <v>10.533333333333333</v>
      </c>
      <c r="T79" s="64">
        <f t="array" ref="T79">IF(U79&lt;[1]BASE!$E$3,0,U79-R79)</f>
        <v>0</v>
      </c>
      <c r="U79" s="56">
        <f t="array" ref="U79">IF(WEEKDAY(R79, 2) = 5, R79 + 7, R79 + (5 - WEEKDAY(R79, 2) + IF(WEEKDAY(R79, 2) &gt; 5, 7, 0)))</f>
        <v>45233</v>
      </c>
      <c r="V79" s="27"/>
      <c r="W79" s="14"/>
      <c r="X79" s="28"/>
      <c r="Y79" s="74" t="str">
        <f t="array" ref="Y79">IFERROR(IF(OR(W79="USDT",W79="USD",W79="USDC"),V79,V79 * IFERROR(VLOOKUP(X79,[1]BASE!$F$1:$Q$1000,MATCH(W79,[1]BASE!$F$1:$Q$1,0),FALSE),IFERROR(VLOOKUP(X79-1,[1]BASE!$F$1:$Q$1000,MATCH(W79,[1]BASE!$F$1:$Q$1,0),FALSE),VLOOKUP(X79-2,[1]BASE!$F$1:$Q$1000,MATCH(W79,[1]BASE!$F$1:$Q$1,0),FALSE)))),"")</f>
        <v/>
      </c>
      <c r="Z79" s="49" t="str">
        <f t="array" ref="Z79">IFERROR(IF(X79="","",IF([1]BASE!$E$3-X79&gt;7,0,IF([1]BASE!$E$3-X79&lt;0,"",[1]BASE!$E$3-X79))),"")</f>
        <v/>
      </c>
      <c r="AA79" s="27"/>
      <c r="AB79" s="14"/>
      <c r="AC79" s="28"/>
      <c r="AD79" s="29" t="str">
        <f t="array" ref="AD79">IFERROR(IF(OR(AB79="USDT",AB79="USD",AB79="USDC"),AA79,AA79 * IFERROR(VLOOKUP(AC79,[1]BASE!$F$1:$Q$1000,MATCH(AB79,[1]BASE!$F$1:$Q$1,0),FALSE),IFERROR(VLOOKUP(AC79-1,[1]BASE!$F$1:$Q$1000,MATCH(AB79,[1]BASE!$F$1:$Q$1,0),FALSE),VLOOKUP(AC79-2,[1]BASE!$F$1:$Q$1000,MATCH(AB79,[1]BASE!$F$1:$Q$1,0),FALSE)))),"")</f>
        <v/>
      </c>
      <c r="AE79" s="49" t="str">
        <f t="array" ref="AE79">IFERROR(IF(AC79="","",IF([1]BASE!$E$3-AC79&gt;7,0,IF([1]BASE!$E$3-AC79&lt;0,"",[1]BASE!$E$3-AC79))),"")</f>
        <v/>
      </c>
      <c r="AF79" s="27"/>
      <c r="AG79" s="14"/>
      <c r="AH79" s="28"/>
      <c r="AI79" s="29" t="str">
        <f t="array" ref="AI79">IFERROR(IF(OR(AG79="USDT",AG79="USD",AG79="USDC"),AF79,AF79 * IFERROR(VLOOKUP(AH79,[1]BASE!$F$1:$Q$1000,MATCH(AG79,[1]BASE!$F$1:$Q$1,0),FALSE),IFERROR(VLOOKUP(AH79-1,[1]BASE!$F$1:$Q$1000,MATCH(AG79,[1]BASE!$F$1:$Q$1,0),FALSE),VLOOKUP(AH79-2,[1]BASE!$F$1:$Q$1000,MATCH(AG79,[1]BASE!$F$1:$Q$1,0),FALSE)))),"")</f>
        <v/>
      </c>
      <c r="AJ79" s="49" t="str">
        <f t="array" ref="AJ79">IFERROR(IF(AH79="","",IF([1]BASE!$E$3-AH79&gt;7,0,IF([1]BASE!$E$3-AH79&lt;0,"",[1]BASE!$E$3-AH79))),"")</f>
        <v/>
      </c>
      <c r="AK79" s="27"/>
      <c r="AL79" s="14"/>
      <c r="AM79" s="28"/>
      <c r="AN79" s="29" t="str">
        <f t="array" ref="AN79">IFERROR(IF(OR(AL79="USDT",AL79="USD",AL79="USDC"),AK79,AK79 * IFERROR(VLOOKUP(AM79,[1]BASE!$F$1:$Q$1000,MATCH(AL79,[1]BASE!$F$1:$Q$1,0),FALSE),IFERROR(VLOOKUP(AM79-1,[1]BASE!$F$1:$Q$1000,MATCH(AL79,[1]BASE!$F$1:$Q$1,0),FALSE),VLOOKUP(AM79-2,[1]BASE!$F$1:$Q$1000,MATCH(AL79,[1]BASE!$F$1:$Q$1,0),FALSE)))),"")</f>
        <v/>
      </c>
      <c r="AO79" s="49" t="str">
        <f t="array" ref="AO79">IFERROR(IF(AM79="","",IF([1]BASE!$E$3-AM79&gt;7,0,IF([1]BASE!$E$3-AM79&lt;0,"",[1]BASE!$E$3-AM79))),"")</f>
        <v/>
      </c>
      <c r="AP79" s="27"/>
      <c r="AQ79" s="14"/>
      <c r="AR79" s="28"/>
      <c r="AS79" s="29" t="str">
        <f t="array" ref="AS79">IFERROR(IF(OR(AQ79="USDT",AQ79="USD",AQ79="USDC"),AP79,AP79 * IFERROR(VLOOKUP(AR79,[1]BASE!$F$1:$Q$1000,MATCH(AQ79,[1]BASE!$F$1:$Q$1,0),FALSE),IFERROR(VLOOKUP(AR79-1,[1]BASE!$F$1:$Q$1000,MATCH(AQ79,[1]BASE!$F$1:$Q$1,0),FALSE),VLOOKUP(AR79-2,[1]BASE!$F$1:$Q$1000,MATCH(AQ79,[1]BASE!$F$1:$Q$1,0),FALSE)))),"")</f>
        <v/>
      </c>
      <c r="AT79" s="49" t="str">
        <f t="array" ref="AT79">IFERROR(IF(AR79="","",IF([1]BASE!$E$3-AR79&gt;7,0,IF([1]BASE!$E$3-AR79&lt;0,"",[1]BASE!$E$3-AR79))),"")</f>
        <v/>
      </c>
      <c r="AU79" s="27"/>
      <c r="AV79" s="33"/>
      <c r="AW79" s="34"/>
      <c r="AX79" s="29" t="str">
        <f t="array" ref="AX79">IFERROR(IF(OR(AV79="USDT",AV79="USD",AV79="USDC"),AU79,AU79 * IFERROR(VLOOKUP(AW79,[1]BASE!$F$1:$Q$1000,MATCH(AV79,[1]BASE!$F$1:$Q$1,0),FALSE),IFERROR(VLOOKUP(AW79-1,[1]BASE!$F$1:$Q$1000,MATCH(AV79,[1]BASE!$F$1:$Q$1,0),FALSE),VLOOKUP(AW79-2,[1]BASE!$F$1:$Q$1000,MATCH(AV79,[1]BASE!$F$1:$Q$1,0),FALSE)))),"")</f>
        <v/>
      </c>
      <c r="AY79" s="49" t="str">
        <f t="array" ref="AY79">IFERROR(IF(AW79="","",IF([1]BASE!$E$3-AW79&gt;7,0,IF([1]BASE!$E$3-AW79&lt;0,"",[1]BASE!$E$3-AW79))),"")</f>
        <v/>
      </c>
      <c r="AZ79" s="27"/>
      <c r="BA79" s="33"/>
      <c r="BB79" s="34"/>
      <c r="BC79" s="29" t="str">
        <f t="array" ref="BC79">IFERROR(IF(OR(BA79="USDT",BA79="USD",BA79="USDC"),AZ79,AZ79 * IFERROR(VLOOKUP(BB79,[1]BASE!$F$1:$Q$1000,MATCH(BA79,[1]BASE!$F$1:$Q$1,0),FALSE),IFERROR(VLOOKUP(BB79-1,[1]BASE!$F$1:$Q$1000,MATCH(BA79,[1]BASE!$F$1:$Q$1,0),FALSE),VLOOKUP(BB79-2,[1]BASE!$F$1:$Q$1000,MATCH(BA79,[1]BASE!$F$1:$Q$1,0),FALSE)))),"")</f>
        <v/>
      </c>
      <c r="BD79" s="49" t="str">
        <f t="array" ref="BD79">IFERROR(IF(BB79="","",IF([1]BASE!$E$3-BB79&gt;7,0,IF([1]BASE!$E$3-BB79&lt;0,"",[1]BASE!$E$3-BB79))),"")</f>
        <v/>
      </c>
    </row>
    <row r="80" spans="1:56" x14ac:dyDescent="0.3">
      <c r="A80" s="69" t="s">
        <v>85</v>
      </c>
      <c r="B80" s="94" t="s">
        <v>494</v>
      </c>
      <c r="C80" s="14" t="s">
        <v>75</v>
      </c>
      <c r="D80" s="52" t="s">
        <v>495</v>
      </c>
      <c r="E80" s="14" t="s">
        <v>496</v>
      </c>
      <c r="F80" s="53" t="s">
        <v>497</v>
      </c>
      <c r="G80" s="100" t="s">
        <v>498</v>
      </c>
      <c r="H80" s="100" t="s">
        <v>498</v>
      </c>
      <c r="I80" s="53" t="s">
        <v>492</v>
      </c>
      <c r="J80" s="17" t="s">
        <v>499</v>
      </c>
      <c r="K80" s="141">
        <v>5</v>
      </c>
      <c r="L80" s="142">
        <f t="shared" si="0"/>
        <v>5</v>
      </c>
      <c r="M80" s="72" t="e">
        <f t="array" ref="M80">IF(R80&gt;[1]BASE!$E$3, "BAJA", IF(P80+IF(X80&lt;=[1]BASE!$E$3,Y80,0)+IF(AC80&lt;=[1]BASE!$E$3,AD80,0)+IF(AH80&lt;=[1]BASE!$E$3,AI80,0)+IF(AM80&lt;=[1]BASE!$E$3,AN80,0)+IF(AR80&lt;=[1]BASE!$E$3,AS80,0)+IF(AW80&lt;=[1]BASE!$E$3,AX80,0)+IF(BB80&lt;=[1]BASE!$E$3,BC80,0)+IF(BG80&lt;=[1]BASE!$E$3,BH80,0)+IF(BL80&lt;=[1]BASE!$E$3,BM80,0)+IF(BQ80&lt;=[1]BASE!$E$3,BR80,0)&lt;=1999,"ALFA", IF(P80+IF(X80&lt;=[1]BASE!$E$3,Y80,0)+IF(AC80&lt;=[1]BASE!$E$3,AD80,0)+IF(AH80&lt;=[1]BASE!$E$3,AI80,0)+IF(AM80&lt;=[1]BASE!$E$3,AN80,0)+IF(AR80&lt;=[1]BASE!$E$3,AS80,0)+IF(AW80&lt;=[1]BASE!$E$3,AX80,0)+IF(BB80&lt;=[1]BASE!$E$3,BC80,0)+IF(BG80&lt;=[1]BASE!$E$3,BH80,0)+IF(BL80&lt;=[1]BASE!$E$3,BM80,0)+IF(BQ80&lt;=[1]BASE!$E$3,BR80,0)&lt;=3999,"BETA", IF(P80+IF(X80&lt;=[1]BASE!$E$3,Y80,0)+IF(AC80&lt;=[1]BASE!$E$3,AD80,0)+IF(AH80&lt;=[1]BASE!$E$3,AI80,0)+IF(AM80&lt;=[1]BASE!$E$3,AN80,0)+IF(AR80&lt;=[1]BASE!$E$3,AS80,0)+IF(AW80&lt;=[1]BASE!$E$3,AX80,0)+IF(BB80&lt;=[1]BASE!$E$3,BC80,0)+IF(BG80&lt;=[1]BASE!$E$3,BH80,0)+IF(BL80&lt;=[1]BASE!$E$3,BM80,0)+IF(BQ80&lt;=[1]BASE!$E$3,BR80,0)&lt;=5999,"GAMMA","DELTA"))))</f>
        <v>#VALUE!</v>
      </c>
      <c r="N80" s="21">
        <v>1000</v>
      </c>
      <c r="O80" s="14" t="s">
        <v>60</v>
      </c>
      <c r="P80" s="62">
        <f t="array" ref="P80">IFERROR(IF(OR(O80="USDT",O80="USD",O80="USDC"),N80,N80 * IFERROR(VLOOKUP(R80,[1]BASE!$F$1:$Q$1000,MATCH(O80,[1]BASE!$F$1:$Q$1,0),FALSE),IFERROR(VLOOKUP(R80-1,[1]BASE!$F$1:$Q$1000,MATCH(O80,[1]BASE!$F$1:$Q$1,0),FALSE),VLOOKUP(R80-2,[1]BASE!$F$1:$Q$1000,MATCH(O80,[1]BASE!$F$1:$Q$1,0),FALSE)))),"")</f>
        <v>1056.8999999999999</v>
      </c>
      <c r="Q80" s="28">
        <v>45232</v>
      </c>
      <c r="R80" s="28">
        <v>45232</v>
      </c>
      <c r="S80" s="54">
        <f>([1]BASE!$E$3-R80)/30</f>
        <v>10.533333333333333</v>
      </c>
      <c r="T80" s="55">
        <f t="array" ref="T80">IF(U80&lt;[1]BASE!$E$3,0,U80-R80)</f>
        <v>0</v>
      </c>
      <c r="U80" s="56">
        <f t="array" ref="U80">IF(WEEKDAY(R80, 2) = 5, R80 + 7, R80 + (5 - WEEKDAY(R80, 2) + IF(WEEKDAY(R80, 2) &gt; 5, 7, 0)))</f>
        <v>45233</v>
      </c>
      <c r="V80" s="27"/>
      <c r="W80" s="14"/>
      <c r="X80" s="28"/>
      <c r="Y80" s="50" t="str">
        <f t="array" ref="Y80">IFERROR(IF(OR(W80="USDT",W80="USD",W80="USDC"),V80,V80 * IFERROR(VLOOKUP(X80,[1]BASE!$F$1:$Q$1000,MATCH(W80,[1]BASE!$F$1:$Q$1,0),FALSE),IFERROR(VLOOKUP(X80-1,[1]BASE!$F$1:$Q$1000,MATCH(W80,[1]BASE!$F$1:$Q$1,0),FALSE),VLOOKUP(X80-2,[1]BASE!$F$1:$Q$1000,MATCH(W80,[1]BASE!$F$1:$Q$1,0),FALSE)))),"")</f>
        <v/>
      </c>
      <c r="Z80" s="30" t="str">
        <f t="array" ref="Z80">IFERROR(IF(X80="","",IF([1]BASE!$E$3-X80&gt;7,0,IF([1]BASE!$E$3-X80&lt;0,"",[1]BASE!$E$3-X80))),"")</f>
        <v/>
      </c>
      <c r="AA80" s="27"/>
      <c r="AB80" s="14"/>
      <c r="AC80" s="28"/>
      <c r="AD80" s="50" t="str">
        <f t="array" ref="AD80">IFERROR(IF(OR(AB80="USDT",AB80="USD",AB80="USDC"),AA80,AA80 * IFERROR(VLOOKUP(AC80,[1]BASE!$F$1:$Q$1000,MATCH(AB80,[1]BASE!$F$1:$Q$1,0),FALSE),IFERROR(VLOOKUP(AC80-1,[1]BASE!$F$1:$Q$1000,MATCH(AB80,[1]BASE!$F$1:$Q$1,0),FALSE),VLOOKUP(AC80-2,[1]BASE!$F$1:$Q$1000,MATCH(AB80,[1]BASE!$F$1:$Q$1,0),FALSE)))),"")</f>
        <v/>
      </c>
      <c r="AE80" s="30" t="str">
        <f t="array" ref="AE80">IFERROR(IF(AC80="","",IF([1]BASE!$E$3-AC80&gt;7,0,IF([1]BASE!$E$3-AC80&lt;0,"",[1]BASE!$E$3-AC80))),"")</f>
        <v/>
      </c>
      <c r="AF80" s="27"/>
      <c r="AG80" s="14"/>
      <c r="AH80" s="28"/>
      <c r="AI80" s="50" t="str">
        <f t="array" ref="AI80">IFERROR(IF(OR(AG80="USDT",AG80="USD",AG80="USDC"),AF80,AF80 * IFERROR(VLOOKUP(AH80,[1]BASE!$F$1:$Q$1000,MATCH(AG80,[1]BASE!$F$1:$Q$1,0),FALSE),IFERROR(VLOOKUP(AH80-1,[1]BASE!$F$1:$Q$1000,MATCH(AG80,[1]BASE!$F$1:$Q$1,0),FALSE),VLOOKUP(AH80-2,[1]BASE!$F$1:$Q$1000,MATCH(AG80,[1]BASE!$F$1:$Q$1,0),FALSE)))),"")</f>
        <v/>
      </c>
      <c r="AJ80" s="30" t="str">
        <f t="array" ref="AJ80">IFERROR(IF(AH80="","",IF([1]BASE!$E$3-AH80&gt;7,0,IF([1]BASE!$E$3-AH80&lt;0,"",[1]BASE!$E$3-AH80))),"")</f>
        <v/>
      </c>
      <c r="AK80" s="27"/>
      <c r="AL80" s="14"/>
      <c r="AM80" s="28"/>
      <c r="AN80" s="50" t="str">
        <f t="array" ref="AN80">IFERROR(IF(OR(AL80="USDT",AL80="USD",AL80="USDC"),AK80,AK80 * IFERROR(VLOOKUP(AM80,[1]BASE!$F$1:$Q$1000,MATCH(AL80,[1]BASE!$F$1:$Q$1,0),FALSE),IFERROR(VLOOKUP(AM80-1,[1]BASE!$F$1:$Q$1000,MATCH(AL80,[1]BASE!$F$1:$Q$1,0),FALSE),VLOOKUP(AM80-2,[1]BASE!$F$1:$Q$1000,MATCH(AL80,[1]BASE!$F$1:$Q$1,0),FALSE)))),"")</f>
        <v/>
      </c>
      <c r="AO80" s="30" t="str">
        <f t="array" ref="AO80">IFERROR(IF(AM80="","",IF([1]BASE!$E$3-AM80&gt;7,0,IF([1]BASE!$E$3-AM80&lt;0,"",[1]BASE!$E$3-AM80))),"")</f>
        <v/>
      </c>
      <c r="AP80" s="27"/>
      <c r="AQ80" s="14"/>
      <c r="AR80" s="28"/>
      <c r="AS80" s="50" t="str">
        <f t="array" ref="AS80">IFERROR(IF(OR(AQ80="USDT",AQ80="USD",AQ80="USDC"),AP80,AP80 * IFERROR(VLOOKUP(AR80,[1]BASE!$F$1:$Q$1000,MATCH(AQ80,[1]BASE!$F$1:$Q$1,0),FALSE),IFERROR(VLOOKUP(AR80-1,[1]BASE!$F$1:$Q$1000,MATCH(AQ80,[1]BASE!$F$1:$Q$1,0),FALSE),VLOOKUP(AR80-2,[1]BASE!$F$1:$Q$1000,MATCH(AQ80,[1]BASE!$F$1:$Q$1,0),FALSE)))),"")</f>
        <v/>
      </c>
      <c r="AT80" s="30" t="str">
        <f t="array" ref="AT80">IFERROR(IF(AR80="","",IF([1]BASE!$E$3-AR80&gt;7,0,IF([1]BASE!$E$3-AR80&lt;0,"",[1]BASE!$E$3-AR80))),"")</f>
        <v/>
      </c>
      <c r="AU80" s="27"/>
      <c r="AV80" s="33"/>
      <c r="AW80" s="34"/>
      <c r="AX80" s="50" t="str">
        <f t="array" ref="AX80">IFERROR(IF(OR(AV80="USDT",AV80="USD",AV80="USDC"),AU80,AU80 * IFERROR(VLOOKUP(AW80,[1]BASE!$F$1:$Q$1000,MATCH(AV80,[1]BASE!$F$1:$Q$1,0),FALSE),IFERROR(VLOOKUP(AW80-1,[1]BASE!$F$1:$Q$1000,MATCH(AV80,[1]BASE!$F$1:$Q$1,0),FALSE),VLOOKUP(AW80-2,[1]BASE!$F$1:$Q$1000,MATCH(AV80,[1]BASE!$F$1:$Q$1,0),FALSE)))),"")</f>
        <v/>
      </c>
      <c r="AY80" s="30" t="str">
        <f t="array" ref="AY80">IFERROR(IF(AW80="","",IF([1]BASE!$E$3-AW80&gt;7,0,IF([1]BASE!$E$3-AW80&lt;0,"",[1]BASE!$E$3-AW80))),"")</f>
        <v/>
      </c>
      <c r="AZ80" s="27"/>
      <c r="BA80" s="33"/>
      <c r="BB80" s="34"/>
      <c r="BC80" s="50" t="str">
        <f t="array" ref="BC80">IFERROR(IF(OR(BA80="USDT",BA80="USD",BA80="USDC"),AZ80,AZ80 * IFERROR(VLOOKUP(BB80,[1]BASE!$F$1:$Q$1000,MATCH(BA80,[1]BASE!$F$1:$Q$1,0),FALSE),IFERROR(VLOOKUP(BB80-1,[1]BASE!$F$1:$Q$1000,MATCH(BA80,[1]BASE!$F$1:$Q$1,0),FALSE),VLOOKUP(BB80-2,[1]BASE!$F$1:$Q$1000,MATCH(BA80,[1]BASE!$F$1:$Q$1,0),FALSE)))),"")</f>
        <v/>
      </c>
      <c r="BD80" s="30" t="str">
        <f t="array" ref="BD80">IFERROR(IF(BB80="","",IF([1]BASE!$E$3-BB80&gt;7,0,IF([1]BASE!$E$3-BB80&lt;0,"",[1]BASE!$E$3-BB80))),"")</f>
        <v/>
      </c>
    </row>
    <row r="81" spans="1:56" x14ac:dyDescent="0.3">
      <c r="A81" s="51" t="s">
        <v>92</v>
      </c>
      <c r="B81" s="38" t="s">
        <v>500</v>
      </c>
      <c r="C81" s="38" t="s">
        <v>75</v>
      </c>
      <c r="D81" s="57" t="s">
        <v>501</v>
      </c>
      <c r="E81" s="38" t="s">
        <v>502</v>
      </c>
      <c r="F81" s="58" t="s">
        <v>503</v>
      </c>
      <c r="G81" s="58" t="s">
        <v>504</v>
      </c>
      <c r="H81" s="58" t="s">
        <v>504</v>
      </c>
      <c r="I81" s="58" t="s">
        <v>492</v>
      </c>
      <c r="J81" s="41" t="s">
        <v>505</v>
      </c>
      <c r="K81" s="193">
        <v>5</v>
      </c>
      <c r="L81" s="194">
        <f t="shared" si="0"/>
        <v>5</v>
      </c>
      <c r="M81" s="72" t="e">
        <f t="array" ref="M81">IF(R81&gt;[1]BASE!$E$3, "BAJA", IF(P81+IF(X81&lt;=[1]BASE!$E$3,Y81,0)+IF(AC81&lt;=[1]BASE!$E$3,AD81,0)+IF(AH81&lt;=[1]BASE!$E$3,AI81,0)+IF(AM81&lt;=[1]BASE!$E$3,AN81,0)+IF(AR81&lt;=[1]BASE!$E$3,AS81,0)+IF(AW81&lt;=[1]BASE!$E$3,AX81,0)+IF(BB81&lt;=[1]BASE!$E$3,BC81,0)+IF(BG81&lt;=[1]BASE!$E$3,BH81,0)+IF(BL81&lt;=[1]BASE!$E$3,BM81,0)+IF(BQ81&lt;=[1]BASE!$E$3,BR81,0)&lt;=1999,"ALFA", IF(P81+IF(X81&lt;=[1]BASE!$E$3,Y81,0)+IF(AC81&lt;=[1]BASE!$E$3,AD81,0)+IF(AH81&lt;=[1]BASE!$E$3,AI81,0)+IF(AM81&lt;=[1]BASE!$E$3,AN81,0)+IF(AR81&lt;=[1]BASE!$E$3,AS81,0)+IF(AW81&lt;=[1]BASE!$E$3,AX81,0)+IF(BB81&lt;=[1]BASE!$E$3,BC81,0)+IF(BG81&lt;=[1]BASE!$E$3,BH81,0)+IF(BL81&lt;=[1]BASE!$E$3,BM81,0)+IF(BQ81&lt;=[1]BASE!$E$3,BR81,0)&lt;=3999,"BETA", IF(P81+IF(X81&lt;=[1]BASE!$E$3,Y81,0)+IF(AC81&lt;=[1]BASE!$E$3,AD81,0)+IF(AH81&lt;=[1]BASE!$E$3,AI81,0)+IF(AM81&lt;=[1]BASE!$E$3,AN81,0)+IF(AR81&lt;=[1]BASE!$E$3,AS81,0)+IF(AW81&lt;=[1]BASE!$E$3,AX81,0)+IF(BB81&lt;=[1]BASE!$E$3,BC81,0)+IF(BG81&lt;=[1]BASE!$E$3,BH81,0)+IF(BL81&lt;=[1]BASE!$E$3,BM81,0)+IF(BQ81&lt;=[1]BASE!$E$3,BR81,0)&lt;=5999,"GAMMA","DELTA"))))</f>
        <v>#VALUE!</v>
      </c>
      <c r="N81" s="125">
        <v>1000</v>
      </c>
      <c r="O81" s="14" t="s">
        <v>60</v>
      </c>
      <c r="P81" s="22">
        <f t="array" ref="P81">IFERROR(IF(OR(O81="USDT",O81="USD",O81="USDC"),N81,N81 * IFERROR(VLOOKUP(R81,[1]BASE!$F$1:$Q$1000,MATCH(O81,[1]BASE!$F$1:$Q$1,0),FALSE),IFERROR(VLOOKUP(R81-1,[1]BASE!$F$1:$Q$1000,MATCH(O81,[1]BASE!$F$1:$Q$1,0),FALSE),VLOOKUP(R81-2,[1]BASE!$F$1:$Q$1000,MATCH(O81,[1]BASE!$F$1:$Q$1,0),FALSE)))),"")</f>
        <v>1056.8999999999999</v>
      </c>
      <c r="Q81" s="28">
        <v>45232</v>
      </c>
      <c r="R81" s="28">
        <v>45232</v>
      </c>
      <c r="S81" s="63">
        <f>([1]BASE!$E$3-R81)/30</f>
        <v>10.533333333333333</v>
      </c>
      <c r="T81" s="64">
        <f t="array" ref="T81">IF(U81&lt;[1]BASE!$E$3,0,U81-R81)</f>
        <v>0</v>
      </c>
      <c r="U81" s="56">
        <f t="array" ref="U81">IF(WEEKDAY(R81, 2) = 5, R81 + 7, R81 + (5 - WEEKDAY(R81, 2) + IF(WEEKDAY(R81, 2) &gt; 5, 7, 0)))</f>
        <v>45233</v>
      </c>
      <c r="V81" s="27"/>
      <c r="W81" s="14"/>
      <c r="X81" s="28"/>
      <c r="Y81" s="29" t="str">
        <f t="array" ref="Y81">IFERROR(IF(OR(W81="USDT",W81="USD",W81="USDC"),V81,V81 * IFERROR(VLOOKUP(X81,[1]BASE!$F$1:$Q$1000,MATCH(W81,[1]BASE!$F$1:$Q$1,0),FALSE),IFERROR(VLOOKUP(X81-1,[1]BASE!$F$1:$Q$1000,MATCH(W81,[1]BASE!$F$1:$Q$1,0),FALSE),VLOOKUP(X81-2,[1]BASE!$F$1:$Q$1000,MATCH(W81,[1]BASE!$F$1:$Q$1,0),FALSE)))),"")</f>
        <v/>
      </c>
      <c r="Z81" s="49" t="str">
        <f t="array" ref="Z81">IFERROR(IF(X81="","",IF([1]BASE!$E$3-X81&gt;7,0,IF([1]BASE!$E$3-X81&lt;0,"",[1]BASE!$E$3-X81))),"")</f>
        <v/>
      </c>
      <c r="AA81" s="27"/>
      <c r="AB81" s="14"/>
      <c r="AC81" s="28"/>
      <c r="AD81" s="29" t="str">
        <f t="array" ref="AD81">IFERROR(IF(OR(AB81="USDT",AB81="USD",AB81="USDC"),AA81,AA81 * IFERROR(VLOOKUP(AC81,[1]BASE!$F$1:$Q$1000,MATCH(AB81,[1]BASE!$F$1:$Q$1,0),FALSE),IFERROR(VLOOKUP(AC81-1,[1]BASE!$F$1:$Q$1000,MATCH(AB81,[1]BASE!$F$1:$Q$1,0),FALSE),VLOOKUP(AC81-2,[1]BASE!$F$1:$Q$1000,MATCH(AB81,[1]BASE!$F$1:$Q$1,0),FALSE)))),"")</f>
        <v/>
      </c>
      <c r="AE81" s="49" t="str">
        <f t="array" ref="AE81">IFERROR(IF(AC81="","",IF([1]BASE!$E$3-AC81&gt;7,0,IF([1]BASE!$E$3-AC81&lt;0,"",[1]BASE!$E$3-AC81))),"")</f>
        <v/>
      </c>
      <c r="AF81" s="27"/>
      <c r="AG81" s="14"/>
      <c r="AH81" s="28"/>
      <c r="AI81" s="29" t="str">
        <f t="array" ref="AI81">IFERROR(IF(OR(AG81="USDT",AG81="USD",AG81="USDC"),AF81,AF81 * IFERROR(VLOOKUP(AH81,[1]BASE!$F$1:$Q$1000,MATCH(AG81,[1]BASE!$F$1:$Q$1,0),FALSE),IFERROR(VLOOKUP(AH81-1,[1]BASE!$F$1:$Q$1000,MATCH(AG81,[1]BASE!$F$1:$Q$1,0),FALSE),VLOOKUP(AH81-2,[1]BASE!$F$1:$Q$1000,MATCH(AG81,[1]BASE!$F$1:$Q$1,0),FALSE)))),"")</f>
        <v/>
      </c>
      <c r="AJ81" s="49" t="str">
        <f t="array" ref="AJ81">IFERROR(IF(AH81="","",IF([1]BASE!$E$3-AH81&gt;7,0,IF([1]BASE!$E$3-AH81&lt;0,"",[1]BASE!$E$3-AH81))),"")</f>
        <v/>
      </c>
      <c r="AK81" s="27"/>
      <c r="AL81" s="14"/>
      <c r="AM81" s="28"/>
      <c r="AN81" s="29" t="str">
        <f t="array" ref="AN81">IFERROR(IF(OR(AL81="USDT",AL81="USD",AL81="USDC"),AK81,AK81 * IFERROR(VLOOKUP(AM81,[1]BASE!$F$1:$Q$1000,MATCH(AL81,[1]BASE!$F$1:$Q$1,0),FALSE),IFERROR(VLOOKUP(AM81-1,[1]BASE!$F$1:$Q$1000,MATCH(AL81,[1]BASE!$F$1:$Q$1,0),FALSE),VLOOKUP(AM81-2,[1]BASE!$F$1:$Q$1000,MATCH(AL81,[1]BASE!$F$1:$Q$1,0),FALSE)))),"")</f>
        <v/>
      </c>
      <c r="AO81" s="49" t="str">
        <f t="array" ref="AO81">IFERROR(IF(AM81="","",IF([1]BASE!$E$3-AM81&gt;7,0,IF([1]BASE!$E$3-AM81&lt;0,"",[1]BASE!$E$3-AM81))),"")</f>
        <v/>
      </c>
      <c r="AP81" s="27"/>
      <c r="AQ81" s="14"/>
      <c r="AR81" s="28"/>
      <c r="AS81" s="29" t="str">
        <f t="array" ref="AS81">IFERROR(IF(OR(AQ81="USDT",AQ81="USD",AQ81="USDC"),AP81,AP81 * IFERROR(VLOOKUP(AR81,[1]BASE!$F$1:$Q$1000,MATCH(AQ81,[1]BASE!$F$1:$Q$1,0),FALSE),IFERROR(VLOOKUP(AR81-1,[1]BASE!$F$1:$Q$1000,MATCH(AQ81,[1]BASE!$F$1:$Q$1,0),FALSE),VLOOKUP(AR81-2,[1]BASE!$F$1:$Q$1000,MATCH(AQ81,[1]BASE!$F$1:$Q$1,0),FALSE)))),"")</f>
        <v/>
      </c>
      <c r="AT81" s="49" t="str">
        <f t="array" ref="AT81">IFERROR(IF(AR81="","",IF([1]BASE!$E$3-AR81&gt;7,0,IF([1]BASE!$E$3-AR81&lt;0,"",[1]BASE!$E$3-AR81))),"")</f>
        <v/>
      </c>
      <c r="AU81" s="27"/>
      <c r="AV81" s="33"/>
      <c r="AW81" s="34"/>
      <c r="AX81" s="29" t="str">
        <f t="array" ref="AX81">IFERROR(IF(OR(AV81="USDT",AV81="USD",AV81="USDC"),AU81,AU81 * IFERROR(VLOOKUP(AW81,[1]BASE!$F$1:$Q$1000,MATCH(AV81,[1]BASE!$F$1:$Q$1,0),FALSE),IFERROR(VLOOKUP(AW81-1,[1]BASE!$F$1:$Q$1000,MATCH(AV81,[1]BASE!$F$1:$Q$1,0),FALSE),VLOOKUP(AW81-2,[1]BASE!$F$1:$Q$1000,MATCH(AV81,[1]BASE!$F$1:$Q$1,0),FALSE)))),"")</f>
        <v/>
      </c>
      <c r="AY81" s="49" t="str">
        <f t="array" ref="AY81">IFERROR(IF(AW81="","",IF([1]BASE!$E$3-AW81&gt;7,0,IF([1]BASE!$E$3-AW81&lt;0,"",[1]BASE!$E$3-AW81))),"")</f>
        <v/>
      </c>
      <c r="AZ81" s="27"/>
      <c r="BA81" s="33"/>
      <c r="BB81" s="34"/>
      <c r="BC81" s="29" t="str">
        <f t="array" ref="BC81">IFERROR(IF(OR(BA81="USDT",BA81="USD",BA81="USDC"),AZ81,AZ81 * IFERROR(VLOOKUP(BB81,[1]BASE!$F$1:$Q$1000,MATCH(BA81,[1]BASE!$F$1:$Q$1,0),FALSE),IFERROR(VLOOKUP(BB81-1,[1]BASE!$F$1:$Q$1000,MATCH(BA81,[1]BASE!$F$1:$Q$1,0),FALSE),VLOOKUP(BB81-2,[1]BASE!$F$1:$Q$1000,MATCH(BA81,[1]BASE!$F$1:$Q$1,0),FALSE)))),"")</f>
        <v/>
      </c>
      <c r="BD81" s="49" t="str">
        <f t="array" ref="BD81">IFERROR(IF(BB81="","",IF([1]BASE!$E$3-BB81&gt;7,0,IF([1]BASE!$E$3-BB81&lt;0,"",[1]BASE!$E$3-BB81))),"")</f>
        <v/>
      </c>
    </row>
    <row r="82" spans="1:56" x14ac:dyDescent="0.3">
      <c r="A82" s="69" t="s">
        <v>92</v>
      </c>
      <c r="B82" s="93" t="s">
        <v>506</v>
      </c>
      <c r="C82" s="93" t="s">
        <v>75</v>
      </c>
      <c r="D82" s="148" t="s">
        <v>507</v>
      </c>
      <c r="E82" s="93" t="s">
        <v>508</v>
      </c>
      <c r="F82" s="97" t="s">
        <v>509</v>
      </c>
      <c r="G82" s="97" t="s">
        <v>510</v>
      </c>
      <c r="H82" s="97" t="s">
        <v>510</v>
      </c>
      <c r="I82" s="97" t="s">
        <v>464</v>
      </c>
      <c r="J82" s="101" t="s">
        <v>511</v>
      </c>
      <c r="K82" s="219">
        <v>7</v>
      </c>
      <c r="L82" s="220">
        <f t="shared" si="0"/>
        <v>7</v>
      </c>
      <c r="M82" s="104" t="e">
        <f t="array" ref="M82">IF(R82&gt;[1]BASE!$E$3, "BAJA", IF(P82+IF(X82&lt;=[1]BASE!$E$3,Y82,0)+IF(AC82&lt;=[1]BASE!$E$3,AD82,0)+IF(AH82&lt;=[1]BASE!$E$3,AI82,0)+IF(AM82&lt;=[1]BASE!$E$3,AN82,0)+IF(AR82&lt;=[1]BASE!$E$3,AS82,0)+IF(AW82&lt;=[1]BASE!$E$3,AX82,0)+IF(BB82&lt;=[1]BASE!$E$3,BC82,0)+IF(BG82&lt;=[1]BASE!$E$3,BH82,0)+IF(BL82&lt;=[1]BASE!$E$3,BM82,0)+IF(BQ82&lt;=[1]BASE!$E$3,BR82,0)&lt;=1999,"ALFA", IF(P82+IF(X82&lt;=[1]BASE!$E$3,Y82,0)+IF(AC82&lt;=[1]BASE!$E$3,AD82,0)+IF(AH82&lt;=[1]BASE!$E$3,AI82,0)+IF(AM82&lt;=[1]BASE!$E$3,AN82,0)+IF(AR82&lt;=[1]BASE!$E$3,AS82,0)+IF(AW82&lt;=[1]BASE!$E$3,AX82,0)+IF(BB82&lt;=[1]BASE!$E$3,BC82,0)+IF(BG82&lt;=[1]BASE!$E$3,BH82,0)+IF(BL82&lt;=[1]BASE!$E$3,BM82,0)+IF(BQ82&lt;=[1]BASE!$E$3,BR82,0)&lt;=3999,"BETA", IF(P82+IF(X82&lt;=[1]BASE!$E$3,Y82,0)+IF(AC82&lt;=[1]BASE!$E$3,AD82,0)+IF(AH82&lt;=[1]BASE!$E$3,AI82,0)+IF(AM82&lt;=[1]BASE!$E$3,AN82,0)+IF(AR82&lt;=[1]BASE!$E$3,AS82,0)+IF(AW82&lt;=[1]BASE!$E$3,AX82,0)+IF(BB82&lt;=[1]BASE!$E$3,BC82,0)+IF(BG82&lt;=[1]BASE!$E$3,BH82,0)+IF(BL82&lt;=[1]BASE!$E$3,BM82,0)+IF(BQ82&lt;=[1]BASE!$E$3,BR82,0)&lt;=5999,"GAMMA","DELTA"))))</f>
        <v>#VALUE!</v>
      </c>
      <c r="N82" s="105">
        <v>100</v>
      </c>
      <c r="O82" s="94" t="s">
        <v>66</v>
      </c>
      <c r="P82" s="106">
        <f t="array" ref="P82">IFERROR(IF(OR(O82="USDT",O82="USD",O82="USDC"),N82,N82 * IFERROR(VLOOKUP(R82,[1]BASE!$F$1:$Q$1000,MATCH(O82,[1]BASE!$F$1:$Q$1,0),FALSE),IFERROR(VLOOKUP(R82-1,[1]BASE!$F$1:$Q$1000,MATCH(O82,[1]BASE!$F$1:$Q$1,0),FALSE),VLOOKUP(R82-2,[1]BASE!$F$1:$Q$1000,MATCH(O82,[1]BASE!$F$1:$Q$1,0),FALSE)))),"")</f>
        <v>100</v>
      </c>
      <c r="Q82" s="107">
        <v>45225.625</v>
      </c>
      <c r="R82" s="107">
        <v>45226</v>
      </c>
      <c r="S82" s="108">
        <f>([1]BASE!$E$3-R82)/30</f>
        <v>10.733333333333333</v>
      </c>
      <c r="T82" s="109">
        <f t="array" ref="T82">IF(U82&lt;[1]BASE!$E$3,0,U82-R82)</f>
        <v>0</v>
      </c>
      <c r="U82" s="110">
        <f t="array" ref="U82">IF(WEEKDAY(R82, 2) = 5, R82 + 7, R82 + (5 - WEEKDAY(R82, 2) + IF(WEEKDAY(R82, 2) &gt; 5, 7, 0)))</f>
        <v>45233</v>
      </c>
      <c r="V82" s="116"/>
      <c r="W82" s="94"/>
      <c r="X82" s="107"/>
      <c r="Y82" s="114" t="str">
        <f t="array" ref="Y82">IFERROR(IF(OR(W82="USDT",W82="USD",W82="USDC"),V82,V82 * IFERROR(VLOOKUP(X82,[1]BASE!$F$1:$Q$1000,MATCH(W82,[1]BASE!$F$1:$Q$1,0),FALSE),IFERROR(VLOOKUP(X82-1,[1]BASE!$F$1:$Q$1000,MATCH(W82,[1]BASE!$F$1:$Q$1,0),FALSE),VLOOKUP(X82-2,[1]BASE!$F$1:$Q$1000,MATCH(W82,[1]BASE!$F$1:$Q$1,0),FALSE)))),"")</f>
        <v/>
      </c>
      <c r="Z82" s="115" t="str">
        <f t="array" ref="Z82">IFERROR(IF(X82="","",IF([1]BASE!$E$3-X82&gt;7,0,IF([1]BASE!$E$3-X82&lt;0,"",[1]BASE!$E$3-X82))),"")</f>
        <v/>
      </c>
      <c r="AA82" s="116"/>
      <c r="AB82" s="94"/>
      <c r="AC82" s="107"/>
      <c r="AD82" s="114" t="str">
        <f t="array" ref="AD82">IFERROR(IF(OR(AB82="USDT",AB82="USD",AB82="USDC"),AA82,AA82 * IFERROR(VLOOKUP(AC82,[1]BASE!$F$1:$Q$1000,MATCH(AB82,[1]BASE!$F$1:$Q$1,0),FALSE),IFERROR(VLOOKUP(AC82-1,[1]BASE!$F$1:$Q$1000,MATCH(AB82,[1]BASE!$F$1:$Q$1,0),FALSE),VLOOKUP(AC82-2,[1]BASE!$F$1:$Q$1000,MATCH(AB82,[1]BASE!$F$1:$Q$1,0),FALSE)))),"")</f>
        <v/>
      </c>
      <c r="AE82" s="115" t="str">
        <f t="array" ref="AE82">IFERROR(IF(AC82="","",IF([1]BASE!$E$3-AC82&gt;7,0,IF([1]BASE!$E$3-AC82&lt;0,"",[1]BASE!$E$3-AC82))),"")</f>
        <v/>
      </c>
      <c r="AF82" s="116"/>
      <c r="AG82" s="94"/>
      <c r="AH82" s="107"/>
      <c r="AI82" s="114" t="str">
        <f t="array" ref="AI82">IFERROR(IF(OR(AG82="USDT",AG82="USD",AG82="USDC"),AF82,AF82 * IFERROR(VLOOKUP(AH82,[1]BASE!$F$1:$Q$1000,MATCH(AG82,[1]BASE!$F$1:$Q$1,0),FALSE),IFERROR(VLOOKUP(AH82-1,[1]BASE!$F$1:$Q$1000,MATCH(AG82,[1]BASE!$F$1:$Q$1,0),FALSE),VLOOKUP(AH82-2,[1]BASE!$F$1:$Q$1000,MATCH(AG82,[1]BASE!$F$1:$Q$1,0),FALSE)))),"")</f>
        <v/>
      </c>
      <c r="AJ82" s="115" t="str">
        <f t="array" ref="AJ82">IFERROR(IF(AH82="","",IF([1]BASE!$E$3-AH82&gt;7,0,IF([1]BASE!$E$3-AH82&lt;0,"",[1]BASE!$E$3-AH82))),"")</f>
        <v/>
      </c>
      <c r="AK82" s="116"/>
      <c r="AL82" s="94"/>
      <c r="AM82" s="107"/>
      <c r="AN82" s="114" t="str">
        <f t="array" ref="AN82">IFERROR(IF(OR(AL82="USDT",AL82="USD",AL82="USDC"),AK82,AK82 * IFERROR(VLOOKUP(AM82,[1]BASE!$F$1:$Q$1000,MATCH(AL82,[1]BASE!$F$1:$Q$1,0),FALSE),IFERROR(VLOOKUP(AM82-1,[1]BASE!$F$1:$Q$1000,MATCH(AL82,[1]BASE!$F$1:$Q$1,0),FALSE),VLOOKUP(AM82-2,[1]BASE!$F$1:$Q$1000,MATCH(AL82,[1]BASE!$F$1:$Q$1,0),FALSE)))),"")</f>
        <v/>
      </c>
      <c r="AO82" s="115" t="str">
        <f t="array" ref="AO82">IFERROR(IF(AM82="","",IF([1]BASE!$E$3-AM82&gt;7,0,IF([1]BASE!$E$3-AM82&lt;0,"",[1]BASE!$E$3-AM82))),"")</f>
        <v/>
      </c>
      <c r="AP82" s="116"/>
      <c r="AQ82" s="94"/>
      <c r="AR82" s="107"/>
      <c r="AS82" s="114" t="str">
        <f t="array" ref="AS82">IFERROR(IF(OR(AQ82="USDT",AQ82="USD",AQ82="USDC"),AP82,AP82 * IFERROR(VLOOKUP(AR82,[1]BASE!$F$1:$Q$1000,MATCH(AQ82,[1]BASE!$F$1:$Q$1,0),FALSE),IFERROR(VLOOKUP(AR82-1,[1]BASE!$F$1:$Q$1000,MATCH(AQ82,[1]BASE!$F$1:$Q$1,0),FALSE),VLOOKUP(AR82-2,[1]BASE!$F$1:$Q$1000,MATCH(AQ82,[1]BASE!$F$1:$Q$1,0),FALSE)))),"")</f>
        <v/>
      </c>
      <c r="AT82" s="115" t="str">
        <f t="array" ref="AT82">IFERROR(IF(AR82="","",IF([1]BASE!$E$3-AR82&gt;7,0,IF([1]BASE!$E$3-AR82&lt;0,"",[1]BASE!$E$3-AR82))),"")</f>
        <v/>
      </c>
      <c r="AU82" s="116"/>
      <c r="AV82" s="117"/>
      <c r="AW82" s="118"/>
      <c r="AX82" s="114" t="str">
        <f t="array" ref="AX82">IFERROR(IF(OR(AV82="USDT",AV82="USD",AV82="USDC"),AU82,AU82 * IFERROR(VLOOKUP(AW82,[1]BASE!$F$1:$Q$1000,MATCH(AV82,[1]BASE!$F$1:$Q$1,0),FALSE),IFERROR(VLOOKUP(AW82-1,[1]BASE!$F$1:$Q$1000,MATCH(AV82,[1]BASE!$F$1:$Q$1,0),FALSE),VLOOKUP(AW82-2,[1]BASE!$F$1:$Q$1000,MATCH(AV82,[1]BASE!$F$1:$Q$1,0),FALSE)))),"")</f>
        <v/>
      </c>
      <c r="AY82" s="115" t="str">
        <f t="array" ref="AY82">IFERROR(IF(AW82="","",IF([1]BASE!$E$3-AW82&gt;7,0,IF([1]BASE!$E$3-AW82&lt;0,"",[1]BASE!$E$3-AW82))),"")</f>
        <v/>
      </c>
      <c r="AZ82" s="116"/>
      <c r="BA82" s="117"/>
      <c r="BB82" s="118"/>
      <c r="BC82" s="114" t="str">
        <f t="array" ref="BC82">IFERROR(IF(OR(BA82="USDT",BA82="USD",BA82="USDC"),AZ82,AZ82 * IFERROR(VLOOKUP(BB82,[1]BASE!$F$1:$Q$1000,MATCH(BA82,[1]BASE!$F$1:$Q$1,0),FALSE),IFERROR(VLOOKUP(BB82-1,[1]BASE!$F$1:$Q$1000,MATCH(BA82,[1]BASE!$F$1:$Q$1,0),FALSE),VLOOKUP(BB82-2,[1]BASE!$F$1:$Q$1000,MATCH(BA82,[1]BASE!$F$1:$Q$1,0),FALSE)))),"")</f>
        <v/>
      </c>
      <c r="BD82" s="115" t="str">
        <f t="array" ref="BD82">IFERROR(IF(BB82="","",IF([1]BASE!$E$3-BB82&gt;7,0,IF([1]BASE!$E$3-BB82&lt;0,"",[1]BASE!$E$3-BB82))),"")</f>
        <v/>
      </c>
    </row>
    <row r="83" spans="1:56" x14ac:dyDescent="0.3">
      <c r="A83" s="51" t="s">
        <v>85</v>
      </c>
      <c r="B83" s="38" t="s">
        <v>512</v>
      </c>
      <c r="C83" s="38" t="s">
        <v>75</v>
      </c>
      <c r="D83" s="57" t="s">
        <v>513</v>
      </c>
      <c r="E83" s="38" t="s">
        <v>514</v>
      </c>
      <c r="F83" s="58" t="s">
        <v>515</v>
      </c>
      <c r="G83" s="58" t="s">
        <v>516</v>
      </c>
      <c r="H83" s="58" t="s">
        <v>516</v>
      </c>
      <c r="I83" s="58" t="s">
        <v>470</v>
      </c>
      <c r="J83" s="41" t="s">
        <v>517</v>
      </c>
      <c r="K83" s="143">
        <v>8</v>
      </c>
      <c r="L83" s="78">
        <f t="shared" si="0"/>
        <v>8</v>
      </c>
      <c r="M83" s="89" t="e">
        <f t="array" ref="M83">IF(R83&gt;[1]BASE!$E$3, "BAJA", IF(P83+IF(X83&lt;=[1]BASE!$E$3,Y83,0)+IF(AC83&lt;=[1]BASE!$E$3,AD83,0)+IF(AH83&lt;=[1]BASE!$E$3,AI83,0)+IF(AM83&lt;=[1]BASE!$E$3,AN83,0)+IF(AR83&lt;=[1]BASE!$E$3,AS83,0)+IF(AW83&lt;=[1]BASE!$E$3,AX83,0)+IF(BB83&lt;=[1]BASE!$E$3,BC83,0)+IF(BG83&lt;=[1]BASE!$E$3,BH83,0)+IF(BL83&lt;=[1]BASE!$E$3,BM83,0)+IF(BQ83&lt;=[1]BASE!$E$3,BR83,0)&lt;=1999,"ALFA", IF(P83+IF(X83&lt;=[1]BASE!$E$3,Y83,0)+IF(AC83&lt;=[1]BASE!$E$3,AD83,0)+IF(AH83&lt;=[1]BASE!$E$3,AI83,0)+IF(AM83&lt;=[1]BASE!$E$3,AN83,0)+IF(AR83&lt;=[1]BASE!$E$3,AS83,0)+IF(AW83&lt;=[1]BASE!$E$3,AX83,0)+IF(BB83&lt;=[1]BASE!$E$3,BC83,0)+IF(BG83&lt;=[1]BASE!$E$3,BH83,0)+IF(BL83&lt;=[1]BASE!$E$3,BM83,0)+IF(BQ83&lt;=[1]BASE!$E$3,BR83,0)&lt;=3999,"BETA", IF(P83+IF(X83&lt;=[1]BASE!$E$3,Y83,0)+IF(AC83&lt;=[1]BASE!$E$3,AD83,0)+IF(AH83&lt;=[1]BASE!$E$3,AI83,0)+IF(AM83&lt;=[1]BASE!$E$3,AN83,0)+IF(AR83&lt;=[1]BASE!$E$3,AS83,0)+IF(AW83&lt;=[1]BASE!$E$3,AX83,0)+IF(BB83&lt;=[1]BASE!$E$3,BC83,0)+IF(BG83&lt;=[1]BASE!$E$3,BH83,0)+IF(BL83&lt;=[1]BASE!$E$3,BM83,0)+IF(BQ83&lt;=[1]BASE!$E$3,BR83,0)&lt;=5999,"GAMMA","DELTA"))))</f>
        <v>#VALUE!</v>
      </c>
      <c r="N83" s="125">
        <v>2.9846299999999998E-3</v>
      </c>
      <c r="O83" s="14" t="s">
        <v>91</v>
      </c>
      <c r="P83" s="22">
        <f t="array" ref="P83">IFERROR(IF(OR(O83="USDT",O83="USD",O83="USDC"),N83,N83 * IFERROR(VLOOKUP(R83,[1]BASE!$F$1:$Q$1000,MATCH(O83,[1]BASE!$F$1:$Q$1,0),FALSE),IFERROR(VLOOKUP(R83-1,[1]BASE!$F$1:$Q$1000,MATCH(O83,[1]BASE!$F$1:$Q$1,0),FALSE),VLOOKUP(R83-2,[1]BASE!$F$1:$Q$1000,MATCH(O83,[1]BASE!$F$1:$Q$1,0),FALSE)))),"")</f>
        <v>102.906759307</v>
      </c>
      <c r="Q83" s="28">
        <v>45229.666666666672</v>
      </c>
      <c r="R83" s="28">
        <v>45230</v>
      </c>
      <c r="S83" s="63">
        <f>([1]BASE!$E$3-R83)/30</f>
        <v>10.6</v>
      </c>
      <c r="T83" s="64">
        <f t="array" ref="T83">IF(U83&lt;[1]BASE!$E$3,0,U83-R83)</f>
        <v>0</v>
      </c>
      <c r="U83" s="56">
        <f t="array" ref="U83">IF(WEEKDAY(R83, 2) = 5, R83 + 7, R83 + (5 - WEEKDAY(R83, 2) + IF(WEEKDAY(R83, 2) &gt; 5, 7, 0)))</f>
        <v>45233</v>
      </c>
      <c r="V83" s="46">
        <v>900</v>
      </c>
      <c r="W83" s="14" t="s">
        <v>66</v>
      </c>
      <c r="X83" s="47">
        <v>45239</v>
      </c>
      <c r="Y83" s="79">
        <f t="array" ref="Y83">IFERROR(IF(OR(W83="USDT",W83="USD",W83="USDC"),V83,V83 * IFERROR(VLOOKUP(X83,[1]BASE!$F$1:$Q$1000,MATCH(W83,[1]BASE!$F$1:$Q$1,0),FALSE),IFERROR(VLOOKUP(X83-1,[1]BASE!$F$1:$Q$1000,MATCH(W83,[1]BASE!$F$1:$Q$1,0),FALSE),VLOOKUP(X83-2,[1]BASE!$F$1:$Q$1000,MATCH(W83,[1]BASE!$F$1:$Q$1,0),FALSE)))),"")</f>
        <v>900</v>
      </c>
      <c r="Z83" s="49">
        <f t="array" ref="Z83">IFERROR(IF(X83="","",IF([1]BASE!$E$3-X83&gt;7,0,IF([1]BASE!$E$3-X83&lt;0,"",[1]BASE!$E$3-X83))),"")</f>
        <v>0</v>
      </c>
      <c r="AA83" s="46">
        <v>969.71</v>
      </c>
      <c r="AB83" s="31" t="s">
        <v>66</v>
      </c>
      <c r="AC83" s="47">
        <v>45374</v>
      </c>
      <c r="AD83" s="79">
        <f t="array" ref="AD83">IFERROR(IF(OR(AB83="USDT",AB83="USD",AB83="USDC"),AA83,AA83 * IFERROR(VLOOKUP(AC83,[1]BASE!$F$1:$Q$1000,MATCH(AB83,[1]BASE!$F$1:$Q$1,0),FALSE),IFERROR(VLOOKUP(AC83-1,[1]BASE!$F$1:$Q$1000,MATCH(AB83,[1]BASE!$F$1:$Q$1,0),FALSE),VLOOKUP(AC83-2,[1]BASE!$F$1:$Q$1000,MATCH(AB83,[1]BASE!$F$1:$Q$1,0),FALSE)))),"")</f>
        <v>969.71</v>
      </c>
      <c r="AE83" s="49">
        <f t="array" ref="AE83">IFERROR(IF(AC83="","",IF([1]BASE!$E$3-AC83&gt;7,0,IF([1]BASE!$E$3-AC83&lt;0,"",[1]BASE!$E$3-AC83))),"")</f>
        <v>0</v>
      </c>
      <c r="AF83" s="46">
        <v>1084</v>
      </c>
      <c r="AG83" s="14" t="s">
        <v>66</v>
      </c>
      <c r="AH83" s="47">
        <v>45455</v>
      </c>
      <c r="AI83" s="79">
        <f t="array" ref="AI83">IFERROR(IF(OR(AG83="USDT",AG83="USD",AG83="USDC"),AF83,AF83 * IFERROR(VLOOKUP(AH83,[1]BASE!$F$1:$Q$1000,MATCH(AG83,[1]BASE!$F$1:$Q$1,0),FALSE),IFERROR(VLOOKUP(AH83-1,[1]BASE!$F$1:$Q$1000,MATCH(AG83,[1]BASE!$F$1:$Q$1,0),FALSE),VLOOKUP(AH83-2,[1]BASE!$F$1:$Q$1000,MATCH(AG83,[1]BASE!$F$1:$Q$1,0),FALSE)))),"")</f>
        <v>1084</v>
      </c>
      <c r="AJ83" s="49">
        <f t="array" ref="AJ83">IFERROR(IF(AH83="","",IF([1]BASE!$E$3-AH83&gt;7,0,IF([1]BASE!$E$3-AH83&lt;0,"",[1]BASE!$E$3-AH83))),"")</f>
        <v>0</v>
      </c>
      <c r="AK83" s="27"/>
      <c r="AL83" s="81"/>
      <c r="AM83" s="28"/>
      <c r="AN83" s="29" t="str">
        <f t="array" ref="AN83">IFERROR(IF(OR(AL83="USDT",AL83="USD",AL83="USDC"),AK83,AK83 * IFERROR(VLOOKUP(AM83,[1]BASE!$F$1:$Q$1000,MATCH(AL83,[1]BASE!$F$1:$Q$1,0),FALSE),IFERROR(VLOOKUP(AM83-1,[1]BASE!$F$1:$Q$1000,MATCH(AL83,[1]BASE!$F$1:$Q$1,0),FALSE),VLOOKUP(AM83-2,[1]BASE!$F$1:$Q$1000,MATCH(AL83,[1]BASE!$F$1:$Q$1,0),FALSE)))),"")</f>
        <v/>
      </c>
      <c r="AO83" s="49" t="str">
        <f t="array" ref="AO83">IFERROR(IF(AM83="","",IF([1]BASE!$E$3-AM83&gt;7,0,IF([1]BASE!$E$3-AM83&lt;0,"",[1]BASE!$E$3-AM83))),"")</f>
        <v/>
      </c>
      <c r="AP83" s="27"/>
      <c r="AQ83" s="31"/>
      <c r="AR83" s="28"/>
      <c r="AS83" s="29" t="str">
        <f t="array" ref="AS83">IFERROR(IF(OR(AQ83="USDT",AQ83="USD",AQ83="USDC"),AP83,AP83 * IFERROR(VLOOKUP(AR83,[1]BASE!$F$1:$Q$1000,MATCH(AQ83,[1]BASE!$F$1:$Q$1,0),FALSE),IFERROR(VLOOKUP(AR83-1,[1]BASE!$F$1:$Q$1000,MATCH(AQ83,[1]BASE!$F$1:$Q$1,0),FALSE),VLOOKUP(AR83-2,[1]BASE!$F$1:$Q$1000,MATCH(AQ83,[1]BASE!$F$1:$Q$1,0),FALSE)))),"")</f>
        <v/>
      </c>
      <c r="AT83" s="49" t="str">
        <f t="array" ref="AT83">IFERROR(IF(AR83="","",IF([1]BASE!$E$3-AR83&gt;7,0,IF([1]BASE!$E$3-AR83&lt;0,"",[1]BASE!$E$3-AR83))),"")</f>
        <v/>
      </c>
      <c r="AU83" s="27"/>
      <c r="AV83" s="33"/>
      <c r="AW83" s="34"/>
      <c r="AX83" s="29" t="str">
        <f t="array" ref="AX83">IFERROR(IF(OR(AV83="USDT",AV83="USD",AV83="USDC"),AU83,AU83 * IFERROR(VLOOKUP(AW83,[1]BASE!$F$1:$Q$1000,MATCH(AV83,[1]BASE!$F$1:$Q$1,0),FALSE),IFERROR(VLOOKUP(AW83-1,[1]BASE!$F$1:$Q$1000,MATCH(AV83,[1]BASE!$F$1:$Q$1,0),FALSE),VLOOKUP(AW83-2,[1]BASE!$F$1:$Q$1000,MATCH(AV83,[1]BASE!$F$1:$Q$1,0),FALSE)))),"")</f>
        <v/>
      </c>
      <c r="AY83" s="49" t="str">
        <f t="array" ref="AY83">IFERROR(IF(AW83="","",IF([1]BASE!$E$3-AW83&gt;7,0,IF([1]BASE!$E$3-AW83&lt;0,"",[1]BASE!$E$3-AW83))),"")</f>
        <v/>
      </c>
      <c r="AZ83" s="27"/>
      <c r="BA83" s="33"/>
      <c r="BB83" s="34"/>
      <c r="BC83" s="29" t="str">
        <f t="array" ref="BC83">IFERROR(IF(OR(BA83="USDT",BA83="USD",BA83="USDC"),AZ83,AZ83 * IFERROR(VLOOKUP(BB83,[1]BASE!$F$1:$Q$1000,MATCH(BA83,[1]BASE!$F$1:$Q$1,0),FALSE),IFERROR(VLOOKUP(BB83-1,[1]BASE!$F$1:$Q$1000,MATCH(BA83,[1]BASE!$F$1:$Q$1,0),FALSE),VLOOKUP(BB83-2,[1]BASE!$F$1:$Q$1000,MATCH(BA83,[1]BASE!$F$1:$Q$1,0),FALSE)))),"")</f>
        <v/>
      </c>
      <c r="BD83" s="49" t="str">
        <f t="array" ref="BD83">IFERROR(IF(BB83="","",IF([1]BASE!$E$3-BB83&gt;7,0,IF([1]BASE!$E$3-BB83&lt;0,"",[1]BASE!$E$3-BB83))),"")</f>
        <v/>
      </c>
    </row>
    <row r="84" spans="1:56" x14ac:dyDescent="0.3">
      <c r="A84" s="51" t="s">
        <v>85</v>
      </c>
      <c r="B84" s="38" t="s">
        <v>518</v>
      </c>
      <c r="C84" s="38" t="s">
        <v>75</v>
      </c>
      <c r="D84" s="57" t="s">
        <v>519</v>
      </c>
      <c r="E84" s="38" t="s">
        <v>520</v>
      </c>
      <c r="F84" s="58" t="s">
        <v>521</v>
      </c>
      <c r="G84" s="58" t="s">
        <v>522</v>
      </c>
      <c r="H84" s="58" t="s">
        <v>522</v>
      </c>
      <c r="I84" s="58" t="s">
        <v>516</v>
      </c>
      <c r="J84" s="17" t="s">
        <v>523</v>
      </c>
      <c r="K84" s="144">
        <v>9</v>
      </c>
      <c r="L84" s="19">
        <f t="shared" si="0"/>
        <v>9</v>
      </c>
      <c r="M84" s="72" t="e">
        <f t="array" ref="M84">IF(R84&gt;[1]BASE!$E$3, "BAJA", IF(P84+IF(X84&lt;=[1]BASE!$E$3,Y84,0)+IF(AC84&lt;=[1]BASE!$E$3,AD84,0)+IF(AH84&lt;=[1]BASE!$E$3,AI84,0)+IF(AM84&lt;=[1]BASE!$E$3,AN84,0)+IF(AR84&lt;=[1]BASE!$E$3,AS84,0)+IF(AW84&lt;=[1]BASE!$E$3,AX84,0)+IF(BB84&lt;=[1]BASE!$E$3,BC84,0)+IF(BG84&lt;=[1]BASE!$E$3,BH84,0)+IF(BL84&lt;=[1]BASE!$E$3,BM84,0)+IF(BQ84&lt;=[1]BASE!$E$3,BR84,0)&lt;=1999,"ALFA", IF(P84+IF(X84&lt;=[1]BASE!$E$3,Y84,0)+IF(AC84&lt;=[1]BASE!$E$3,AD84,0)+IF(AH84&lt;=[1]BASE!$E$3,AI84,0)+IF(AM84&lt;=[1]BASE!$E$3,AN84,0)+IF(AR84&lt;=[1]BASE!$E$3,AS84,0)+IF(AW84&lt;=[1]BASE!$E$3,AX84,0)+IF(BB84&lt;=[1]BASE!$E$3,BC84,0)+IF(BG84&lt;=[1]BASE!$E$3,BH84,0)+IF(BL84&lt;=[1]BASE!$E$3,BM84,0)+IF(BQ84&lt;=[1]BASE!$E$3,BR84,0)&lt;=3999,"BETA", IF(P84+IF(X84&lt;=[1]BASE!$E$3,Y84,0)+IF(AC84&lt;=[1]BASE!$E$3,AD84,0)+IF(AH84&lt;=[1]BASE!$E$3,AI84,0)+IF(AM84&lt;=[1]BASE!$E$3,AN84,0)+IF(AR84&lt;=[1]BASE!$E$3,AS84,0)+IF(AW84&lt;=[1]BASE!$E$3,AX84,0)+IF(BB84&lt;=[1]BASE!$E$3,BC84,0)+IF(BG84&lt;=[1]BASE!$E$3,BH84,0)+IF(BL84&lt;=[1]BASE!$E$3,BM84,0)+IF(BQ84&lt;=[1]BASE!$E$3,BR84,0)&lt;=5999,"GAMMA","DELTA"))))</f>
        <v>#VALUE!</v>
      </c>
      <c r="N84" s="21">
        <v>4.5908740000000003E-2</v>
      </c>
      <c r="O84" s="14" t="s">
        <v>91</v>
      </c>
      <c r="P84" s="62">
        <f t="array" ref="P84">IFERROR(IF(OR(O84="USDT",O84="USD",O84="USDC"),N84,N84 * IFERROR(VLOOKUP(R84,[1]BASE!$F$1:$Q$1000,MATCH(O84,[1]BASE!$F$1:$Q$1,0),FALSE),IFERROR(VLOOKUP(R84-1,[1]BASE!$F$1:$Q$1000,MATCH(O84,[1]BASE!$F$1:$Q$1,0),FALSE),VLOOKUP(R84-2,[1]BASE!$F$1:$Q$1000,MATCH(O84,[1]BASE!$F$1:$Q$1,0),FALSE)))),"")</f>
        <v>1590.6597961420002</v>
      </c>
      <c r="Q84" s="28">
        <v>45231</v>
      </c>
      <c r="R84" s="28">
        <v>45231</v>
      </c>
      <c r="S84" s="54">
        <f>([1]BASE!$E$3-R84)/30</f>
        <v>10.566666666666666</v>
      </c>
      <c r="T84" s="55">
        <f t="array" ref="T84">IF(U84&lt;[1]BASE!$E$3,0,U84-R84)</f>
        <v>0</v>
      </c>
      <c r="U84" s="56">
        <f t="array" ref="U84">IF(WEEKDAY(R84, 2) = 5, R84 + 7, R84 + (5 - WEEKDAY(R84, 2) + IF(WEEKDAY(R84, 2) &gt; 5, 7, 0)))</f>
        <v>45233</v>
      </c>
      <c r="V84" s="80">
        <v>-500</v>
      </c>
      <c r="W84" s="14" t="s">
        <v>66</v>
      </c>
      <c r="X84" s="47">
        <v>45264</v>
      </c>
      <c r="Y84" s="62">
        <f t="array" ref="Y84">IFERROR(IF(OR(W84="USDT",W84="USD",W84="USDC"),V84,V84 * IFERROR(VLOOKUP(X84,[1]BASE!$F$1:$Q$1000,MATCH(W84,[1]BASE!$F$1:$Q$1,0),FALSE),IFERROR(VLOOKUP(X84-1,[1]BASE!$F$1:$Q$1000,MATCH(W84,[1]BASE!$F$1:$Q$1,0),FALSE),VLOOKUP(X84-2,[1]BASE!$F$1:$Q$1000,MATCH(W84,[1]BASE!$F$1:$Q$1,0),FALSE)))),"")</f>
        <v>-500</v>
      </c>
      <c r="Z84" s="30">
        <f t="array" ref="Z84">IFERROR(IF(X84="","",IF([1]BASE!$E$3-X84&gt;7,0,IF([1]BASE!$E$3-X84&lt;0,"",[1]BASE!$E$3-X84))),"")</f>
        <v>0</v>
      </c>
      <c r="AA84" s="27"/>
      <c r="AB84" s="14"/>
      <c r="AC84" s="28"/>
      <c r="AD84" s="50" t="str">
        <f t="array" ref="AD84">IFERROR(IF(OR(AB84="USDT",AB84="USD",AB84="USDC"),AA84,AA84 * IFERROR(VLOOKUP(AC84,[1]BASE!$F$1:$Q$1000,MATCH(AB84,[1]BASE!$F$1:$Q$1,0),FALSE),IFERROR(VLOOKUP(AC84-1,[1]BASE!$F$1:$Q$1000,MATCH(AB84,[1]BASE!$F$1:$Q$1,0),FALSE),VLOOKUP(AC84-2,[1]BASE!$F$1:$Q$1000,MATCH(AB84,[1]BASE!$F$1:$Q$1,0),FALSE)))),"")</f>
        <v/>
      </c>
      <c r="AE84" s="30" t="str">
        <f t="array" ref="AE84">IFERROR(IF(AC84="","",IF([1]BASE!$E$3-AC84&gt;7,0,IF([1]BASE!$E$3-AC84&lt;0,"",[1]BASE!$E$3-AC84))),"")</f>
        <v/>
      </c>
      <c r="AF84" s="27"/>
      <c r="AG84" s="14"/>
      <c r="AH84" s="28"/>
      <c r="AI84" s="50" t="str">
        <f t="array" ref="AI84">IFERROR(IF(OR(AG84="USDT",AG84="USD",AG84="USDC"),AF84,AF84 * IFERROR(VLOOKUP(AH84,[1]BASE!$F$1:$Q$1000,MATCH(AG84,[1]BASE!$F$1:$Q$1,0),FALSE),IFERROR(VLOOKUP(AH84-1,[1]BASE!$F$1:$Q$1000,MATCH(AG84,[1]BASE!$F$1:$Q$1,0),FALSE),VLOOKUP(AH84-2,[1]BASE!$F$1:$Q$1000,MATCH(AG84,[1]BASE!$F$1:$Q$1,0),FALSE)))),"")</f>
        <v/>
      </c>
      <c r="AJ84" s="30" t="str">
        <f t="array" ref="AJ84">IFERROR(IF(AH84="","",IF([1]BASE!$E$3-AH84&gt;7,0,IF([1]BASE!$E$3-AH84&lt;0,"",[1]BASE!$E$3-AH84))),"")</f>
        <v/>
      </c>
      <c r="AK84" s="27"/>
      <c r="AL84" s="14"/>
      <c r="AM84" s="28"/>
      <c r="AN84" s="50" t="str">
        <f t="array" ref="AN84">IFERROR(IF(OR(AL84="USDT",AL84="USD",AL84="USDC"),AK84,AK84 * IFERROR(VLOOKUP(AM84,[1]BASE!$F$1:$Q$1000,MATCH(AL84,[1]BASE!$F$1:$Q$1,0),FALSE),IFERROR(VLOOKUP(AM84-1,[1]BASE!$F$1:$Q$1000,MATCH(AL84,[1]BASE!$F$1:$Q$1,0),FALSE),VLOOKUP(AM84-2,[1]BASE!$F$1:$Q$1000,MATCH(AL84,[1]BASE!$F$1:$Q$1,0),FALSE)))),"")</f>
        <v/>
      </c>
      <c r="AO84" s="30" t="str">
        <f t="array" ref="AO84">IFERROR(IF(AM84="","",IF([1]BASE!$E$3-AM84&gt;7,0,IF([1]BASE!$E$3-AM84&lt;0,"",[1]BASE!$E$3-AM84))),"")</f>
        <v/>
      </c>
      <c r="AP84" s="27"/>
      <c r="AQ84" s="14"/>
      <c r="AR84" s="28"/>
      <c r="AS84" s="50" t="str">
        <f t="array" ref="AS84">IFERROR(IF(OR(AQ84="USDT",AQ84="USD",AQ84="USDC"),AP84,AP84 * IFERROR(VLOOKUP(AR84,[1]BASE!$F$1:$Q$1000,MATCH(AQ84,[1]BASE!$F$1:$Q$1,0),FALSE),IFERROR(VLOOKUP(AR84-1,[1]BASE!$F$1:$Q$1000,MATCH(AQ84,[1]BASE!$F$1:$Q$1,0),FALSE),VLOOKUP(AR84-2,[1]BASE!$F$1:$Q$1000,MATCH(AQ84,[1]BASE!$F$1:$Q$1,0),FALSE)))),"")</f>
        <v/>
      </c>
      <c r="AT84" s="30" t="str">
        <f t="array" ref="AT84">IFERROR(IF(AR84="","",IF([1]BASE!$E$3-AR84&gt;7,0,IF([1]BASE!$E$3-AR84&lt;0,"",[1]BASE!$E$3-AR84))),"")</f>
        <v/>
      </c>
      <c r="AU84" s="27"/>
      <c r="AV84" s="33"/>
      <c r="AW84" s="34"/>
      <c r="AX84" s="50" t="str">
        <f t="array" ref="AX84">IFERROR(IF(OR(AV84="USDT",AV84="USD",AV84="USDC"),AU84,AU84 * IFERROR(VLOOKUP(AW84,[1]BASE!$F$1:$Q$1000,MATCH(AV84,[1]BASE!$F$1:$Q$1,0),FALSE),IFERROR(VLOOKUP(AW84-1,[1]BASE!$F$1:$Q$1000,MATCH(AV84,[1]BASE!$F$1:$Q$1,0),FALSE),VLOOKUP(AW84-2,[1]BASE!$F$1:$Q$1000,MATCH(AV84,[1]BASE!$F$1:$Q$1,0),FALSE)))),"")</f>
        <v/>
      </c>
      <c r="AY84" s="30" t="str">
        <f t="array" ref="AY84">IFERROR(IF(AW84="","",IF([1]BASE!$E$3-AW84&gt;7,0,IF([1]BASE!$E$3-AW84&lt;0,"",[1]BASE!$E$3-AW84))),"")</f>
        <v/>
      </c>
      <c r="AZ84" s="27"/>
      <c r="BA84" s="33"/>
      <c r="BB84" s="34"/>
      <c r="BC84" s="50" t="str">
        <f t="array" ref="BC84">IFERROR(IF(OR(BA84="USDT",BA84="USD",BA84="USDC"),AZ84,AZ84 * IFERROR(VLOOKUP(BB84,[1]BASE!$F$1:$Q$1000,MATCH(BA84,[1]BASE!$F$1:$Q$1,0),FALSE),IFERROR(VLOOKUP(BB84-1,[1]BASE!$F$1:$Q$1000,MATCH(BA84,[1]BASE!$F$1:$Q$1,0),FALSE),VLOOKUP(BB84-2,[1]BASE!$F$1:$Q$1000,MATCH(BA84,[1]BASE!$F$1:$Q$1,0),FALSE)))),"")</f>
        <v/>
      </c>
      <c r="BD84" s="30" t="str">
        <f t="array" ref="BD84">IFERROR(IF(BB84="","",IF([1]BASE!$E$3-BB84&gt;7,0,IF([1]BASE!$E$3-BB84&lt;0,"",[1]BASE!$E$3-BB84))),"")</f>
        <v/>
      </c>
    </row>
    <row r="85" spans="1:56" x14ac:dyDescent="0.3">
      <c r="A85" s="69" t="s">
        <v>92</v>
      </c>
      <c r="B85" s="93" t="s">
        <v>524</v>
      </c>
      <c r="C85" s="93" t="s">
        <v>75</v>
      </c>
      <c r="D85" s="148">
        <v>77189171</v>
      </c>
      <c r="E85" s="93" t="s">
        <v>525</v>
      </c>
      <c r="F85" s="97" t="s">
        <v>526</v>
      </c>
      <c r="G85" s="97" t="s">
        <v>527</v>
      </c>
      <c r="H85" s="97" t="s">
        <v>527</v>
      </c>
      <c r="I85" s="97" t="s">
        <v>64</v>
      </c>
      <c r="J85" s="126" t="s">
        <v>528</v>
      </c>
      <c r="K85" s="228">
        <v>1</v>
      </c>
      <c r="L85" s="229">
        <f t="shared" si="0"/>
        <v>1</v>
      </c>
      <c r="M85" s="104" t="e">
        <f t="array" ref="M85">IF(R85&gt;[1]BASE!$E$3, "BAJA", IF(P85+IF(X85&lt;=[1]BASE!$E$3,Y85,0)+IF(AC85&lt;=[1]BASE!$E$3,AD85,0)+IF(AH85&lt;=[1]BASE!$E$3,AI85,0)+IF(AM85&lt;=[1]BASE!$E$3,AN85,0)+IF(AR85&lt;=[1]BASE!$E$3,AS85,0)+IF(AW85&lt;=[1]BASE!$E$3,AX85,0)+IF(BB85&lt;=[1]BASE!$E$3,BC85,0)+IF(BG85&lt;=[1]BASE!$E$3,BH85,0)+IF(BL85&lt;=[1]BASE!$E$3,BM85,0)+IF(BQ85&lt;=[1]BASE!$E$3,BR85,0)&lt;=1999,"ALFA", IF(P85+IF(X85&lt;=[1]BASE!$E$3,Y85,0)+IF(AC85&lt;=[1]BASE!$E$3,AD85,0)+IF(AH85&lt;=[1]BASE!$E$3,AI85,0)+IF(AM85&lt;=[1]BASE!$E$3,AN85,0)+IF(AR85&lt;=[1]BASE!$E$3,AS85,0)+IF(AW85&lt;=[1]BASE!$E$3,AX85,0)+IF(BB85&lt;=[1]BASE!$E$3,BC85,0)+IF(BG85&lt;=[1]BASE!$E$3,BH85,0)+IF(BL85&lt;=[1]BASE!$E$3,BM85,0)+IF(BQ85&lt;=[1]BASE!$E$3,BR85,0)&lt;=3999,"BETA", IF(P85+IF(X85&lt;=[1]BASE!$E$3,Y85,0)+IF(AC85&lt;=[1]BASE!$E$3,AD85,0)+IF(AH85&lt;=[1]BASE!$E$3,AI85,0)+IF(AM85&lt;=[1]BASE!$E$3,AN85,0)+IF(AR85&lt;=[1]BASE!$E$3,AS85,0)+IF(AW85&lt;=[1]BASE!$E$3,AX85,0)+IF(BB85&lt;=[1]BASE!$E$3,BC85,0)+IF(BG85&lt;=[1]BASE!$E$3,BH85,0)+IF(BL85&lt;=[1]BASE!$E$3,BM85,0)+IF(BQ85&lt;=[1]BASE!$E$3,BR85,0)&lt;=5999,"GAMMA","DELTA"))))</f>
        <v>#VALUE!</v>
      </c>
      <c r="N85" s="190">
        <v>400000</v>
      </c>
      <c r="O85" s="94" t="s">
        <v>84</v>
      </c>
      <c r="P85" s="183">
        <f t="array" ref="P85">IFERROR(IF(OR(O85="USDT",O85="USD",O85="USDC"),N85,N85 * IFERROR(VLOOKUP(R85,[1]BASE!$F$1:$Q$1000,MATCH(O85,[1]BASE!$F$1:$Q$1,0),FALSE),IFERROR(VLOOKUP(R85-1,[1]BASE!$F$1:$Q$1000,MATCH(O85,[1]BASE!$F$1:$Q$1,0),FALSE),VLOOKUP(R85-2,[1]BASE!$F$1:$Q$1000,MATCH(O85,[1]BASE!$F$1:$Q$1,0),FALSE)))),"")</f>
        <v>99.445590831116519</v>
      </c>
      <c r="Q85" s="107">
        <v>45234</v>
      </c>
      <c r="R85" s="107">
        <v>45234</v>
      </c>
      <c r="S85" s="131">
        <f>([1]BASE!$E$3-R85)/30</f>
        <v>10.466666666666667</v>
      </c>
      <c r="T85" s="132">
        <f t="array" ref="T85">IF(U85&lt;[1]BASE!$E$3,0,U85-R85)</f>
        <v>0</v>
      </c>
      <c r="U85" s="110">
        <f t="array" ref="U85">IF(WEEKDAY(R85, 2) = 5, R85 + 7, R85 + (5 - WEEKDAY(R85, 2) + IF(WEEKDAY(R85, 2) &gt; 5, 7, 0)))</f>
        <v>45240</v>
      </c>
      <c r="V85" s="230">
        <v>4000000</v>
      </c>
      <c r="W85" s="94" t="s">
        <v>84</v>
      </c>
      <c r="X85" s="113">
        <v>45301</v>
      </c>
      <c r="Y85" s="184">
        <f t="array" ref="Y85">IFERROR(IF(OR(W85="USDT",W85="USD",W85="USDC"),V85,V85 * IFERROR(VLOOKUP(X85,[1]BASE!$F$1:$Q$1000,MATCH(W85,[1]BASE!$F$1:$Q$1,0),FALSE),IFERROR(VLOOKUP(X85-1,[1]BASE!$F$1:$Q$1000,MATCH(W85,[1]BASE!$F$1:$Q$1,0),FALSE),VLOOKUP(X85-2,[1]BASE!$F$1:$Q$1000,MATCH(W85,[1]BASE!$F$1:$Q$1,0),FALSE)))),"")</f>
        <v>1015.2335798658877</v>
      </c>
      <c r="Z85" s="133">
        <f t="array" ref="Z85">IFERROR(IF(X85="","",IF([1]BASE!$E$3-X85&gt;7,0,IF([1]BASE!$E$3-X85&lt;0,"",[1]BASE!$E$3-X85))),"")</f>
        <v>0</v>
      </c>
      <c r="AA85" s="116"/>
      <c r="AB85" s="112"/>
      <c r="AC85" s="107"/>
      <c r="AD85" s="184" t="str">
        <f t="array" ref="AD85">IFERROR(IF(OR(AB85="USDT",AB85="USD",AB85="USDC"),AA85,AA85 * IFERROR(VLOOKUP(AC85,[1]BASE!$F$1:$Q$1000,MATCH(AB85,[1]BASE!$F$1:$Q$1,0),FALSE),IFERROR(VLOOKUP(AC85-1,[1]BASE!$F$1:$Q$1000,MATCH(AB85,[1]BASE!$F$1:$Q$1,0),FALSE),VLOOKUP(AC85-2,[1]BASE!$F$1:$Q$1000,MATCH(AB85,[1]BASE!$F$1:$Q$1,0),FALSE)))),"")</f>
        <v/>
      </c>
      <c r="AE85" s="133" t="str">
        <f t="array" ref="AE85">IFERROR(IF(AC85="","",IF([1]BASE!$E$3-AC85&gt;7,0,IF([1]BASE!$E$3-AC85&lt;0,"",[1]BASE!$E$3-AC85))),"")</f>
        <v/>
      </c>
      <c r="AF85" s="116"/>
      <c r="AG85" s="206"/>
      <c r="AH85" s="107"/>
      <c r="AI85" s="184" t="str">
        <f t="array" ref="AI85">IFERROR(IF(OR(AG85="USDT",AG85="USD",AG85="USDC"),AF85,AF85 * IFERROR(VLOOKUP(AH85,[1]BASE!$F$1:$Q$1000,MATCH(AG85,[1]BASE!$F$1:$Q$1,0),FALSE),IFERROR(VLOOKUP(AH85-1,[1]BASE!$F$1:$Q$1000,MATCH(AG85,[1]BASE!$F$1:$Q$1,0),FALSE),VLOOKUP(AH85-2,[1]BASE!$F$1:$Q$1000,MATCH(AG85,[1]BASE!$F$1:$Q$1,0),FALSE)))),"")</f>
        <v/>
      </c>
      <c r="AJ85" s="133" t="str">
        <f t="array" ref="AJ85">IFERROR(IF(AH85="","",IF([1]BASE!$E$3-AH85&gt;7,0,IF([1]BASE!$E$3-AH85&lt;0,"",[1]BASE!$E$3-AH85))),"")</f>
        <v/>
      </c>
      <c r="AK85" s="116"/>
      <c r="AL85" s="206"/>
      <c r="AM85" s="107"/>
      <c r="AN85" s="185" t="str">
        <f t="array" ref="AN85">IFERROR(IF(OR(AL85="USDT",AL85="USD",AL85="USDC"),AK85,AK85 * IFERROR(VLOOKUP(AM85,[1]BASE!$F$1:$Q$1000,MATCH(AL85,[1]BASE!$F$1:$Q$1,0),FALSE),IFERROR(VLOOKUP(AM85-1,[1]BASE!$F$1:$Q$1000,MATCH(AL85,[1]BASE!$F$1:$Q$1,0),FALSE),VLOOKUP(AM85-2,[1]BASE!$F$1:$Q$1000,MATCH(AL85,[1]BASE!$F$1:$Q$1,0),FALSE)))),"")</f>
        <v/>
      </c>
      <c r="AO85" s="133" t="str">
        <f t="array" ref="AO85">IFERROR(IF(AM85="","",IF([1]BASE!$E$3-AM85&gt;7,0,IF([1]BASE!$E$3-AM85&lt;0,"",[1]BASE!$E$3-AM85))),"")</f>
        <v/>
      </c>
      <c r="AP85" s="116"/>
      <c r="AQ85" s="112"/>
      <c r="AR85" s="107"/>
      <c r="AS85" s="185" t="str">
        <f t="array" ref="AS85">IFERROR(IF(OR(AQ85="USDT",AQ85="USD",AQ85="USDC"),AP85,AP85 * IFERROR(VLOOKUP(AR85,[1]BASE!$F$1:$Q$1000,MATCH(AQ85,[1]BASE!$F$1:$Q$1,0),FALSE),IFERROR(VLOOKUP(AR85-1,[1]BASE!$F$1:$Q$1000,MATCH(AQ85,[1]BASE!$F$1:$Q$1,0),FALSE),VLOOKUP(AR85-2,[1]BASE!$F$1:$Q$1000,MATCH(AQ85,[1]BASE!$F$1:$Q$1,0),FALSE)))),"")</f>
        <v/>
      </c>
      <c r="AT85" s="133" t="str">
        <f t="array" ref="AT85">IFERROR(IF(AR85="","",IF([1]BASE!$E$3-AR85&gt;7,0,IF([1]BASE!$E$3-AR85&lt;0,"",[1]BASE!$E$3-AR85))),"")</f>
        <v/>
      </c>
      <c r="AU85" s="116"/>
      <c r="AV85" s="117"/>
      <c r="AW85" s="118"/>
      <c r="AX85" s="185" t="str">
        <f t="array" ref="AX85">IFERROR(IF(OR(AV85="USDT",AV85="USD",AV85="USDC"),AU85,AU85 * IFERROR(VLOOKUP(AW85,[1]BASE!$F$1:$Q$1000,MATCH(AV85,[1]BASE!$F$1:$Q$1,0),FALSE),IFERROR(VLOOKUP(AW85-1,[1]BASE!$F$1:$Q$1000,MATCH(AV85,[1]BASE!$F$1:$Q$1,0),FALSE),VLOOKUP(AW85-2,[1]BASE!$F$1:$Q$1000,MATCH(AV85,[1]BASE!$F$1:$Q$1,0),FALSE)))),"")</f>
        <v/>
      </c>
      <c r="AY85" s="133" t="str">
        <f t="array" ref="AY85">IFERROR(IF(AW85="","",IF([1]BASE!$E$3-AW85&gt;7,0,IF([1]BASE!$E$3-AW85&lt;0,"",[1]BASE!$E$3-AW85))),"")</f>
        <v/>
      </c>
      <c r="AZ85" s="116"/>
      <c r="BA85" s="117"/>
      <c r="BB85" s="118"/>
      <c r="BC85" s="185" t="str">
        <f t="array" ref="BC85">IFERROR(IF(OR(BA85="USDT",BA85="USD",BA85="USDC"),AZ85,AZ85 * IFERROR(VLOOKUP(BB85,[1]BASE!$F$1:$Q$1000,MATCH(BA85,[1]BASE!$F$1:$Q$1,0),FALSE),IFERROR(VLOOKUP(BB85-1,[1]BASE!$F$1:$Q$1000,MATCH(BA85,[1]BASE!$F$1:$Q$1,0),FALSE),VLOOKUP(BB85-2,[1]BASE!$F$1:$Q$1000,MATCH(BA85,[1]BASE!$F$1:$Q$1,0),FALSE)))),"")</f>
        <v/>
      </c>
      <c r="BD85" s="133" t="str">
        <f t="array" ref="BD85">IFERROR(IF(BB85="","",IF([1]BASE!$E$3-BB85&gt;7,0,IF([1]BASE!$E$3-BB85&lt;0,"",[1]BASE!$E$3-BB85))),"")</f>
        <v/>
      </c>
    </row>
    <row r="86" spans="1:56" x14ac:dyDescent="0.3">
      <c r="A86" s="69" t="s">
        <v>85</v>
      </c>
      <c r="B86" s="93" t="s">
        <v>529</v>
      </c>
      <c r="C86" s="38" t="s">
        <v>75</v>
      </c>
      <c r="D86" s="57">
        <v>39209233</v>
      </c>
      <c r="E86" s="38" t="s">
        <v>530</v>
      </c>
      <c r="F86" s="58" t="s">
        <v>531</v>
      </c>
      <c r="G86" s="58" t="s">
        <v>532</v>
      </c>
      <c r="H86" s="58" t="s">
        <v>532</v>
      </c>
      <c r="I86" s="58" t="s">
        <v>106</v>
      </c>
      <c r="J86" s="17" t="s">
        <v>533</v>
      </c>
      <c r="K86" s="82">
        <v>2</v>
      </c>
      <c r="L86" s="83">
        <f t="shared" si="0"/>
        <v>2</v>
      </c>
      <c r="M86" s="72" t="e">
        <f t="array" ref="M86">IF(R86&gt;[1]BASE!$E$3, "BAJA", IF(P86+IF(X86&lt;=[1]BASE!$E$3,Y86,0)+IF(AC86&lt;=[1]BASE!$E$3,AD86,0)+IF(AH86&lt;=[1]BASE!$E$3,AI86,0)+IF(AM86&lt;=[1]BASE!$E$3,AN86,0)+IF(AR86&lt;=[1]BASE!$E$3,AS86,0)+IF(AW86&lt;=[1]BASE!$E$3,AX86,0)+IF(BB86&lt;=[1]BASE!$E$3,BC86,0)+IF(BG86&lt;=[1]BASE!$E$3,BH86,0)+IF(BL86&lt;=[1]BASE!$E$3,BM86,0)+IF(BQ86&lt;=[1]BASE!$E$3,BR86,0)&lt;=1999,"ALFA", IF(P86+IF(X86&lt;=[1]BASE!$E$3,Y86,0)+IF(AC86&lt;=[1]BASE!$E$3,AD86,0)+IF(AH86&lt;=[1]BASE!$E$3,AI86,0)+IF(AM86&lt;=[1]BASE!$E$3,AN86,0)+IF(AR86&lt;=[1]BASE!$E$3,AS86,0)+IF(AW86&lt;=[1]BASE!$E$3,AX86,0)+IF(BB86&lt;=[1]BASE!$E$3,BC86,0)+IF(BG86&lt;=[1]BASE!$E$3,BH86,0)+IF(BL86&lt;=[1]BASE!$E$3,BM86,0)+IF(BQ86&lt;=[1]BASE!$E$3,BR86,0)&lt;=3999,"BETA", IF(P86+IF(X86&lt;=[1]BASE!$E$3,Y86,0)+IF(AC86&lt;=[1]BASE!$E$3,AD86,0)+IF(AH86&lt;=[1]BASE!$E$3,AI86,0)+IF(AM86&lt;=[1]BASE!$E$3,AN86,0)+IF(AR86&lt;=[1]BASE!$E$3,AS86,0)+IF(AW86&lt;=[1]BASE!$E$3,AX86,0)+IF(BB86&lt;=[1]BASE!$E$3,BC86,0)+IF(BG86&lt;=[1]BASE!$E$3,BH86,0)+IF(BL86&lt;=[1]BASE!$E$3,BM86,0)+IF(BQ86&lt;=[1]BASE!$E$3,BR86,0)&lt;=5999,"GAMMA","DELTA"))))</f>
        <v>#VALUE!</v>
      </c>
      <c r="N86" s="21">
        <v>300</v>
      </c>
      <c r="O86" s="14" t="s">
        <v>66</v>
      </c>
      <c r="P86" s="73">
        <f t="array" ref="P86">IFERROR(IF(OR(O86="USDT",O86="USD",O86="USDC"),N86,N86 * IFERROR(VLOOKUP(R86,[1]BASE!$F$1:$Q$1000,MATCH(O86,[1]BASE!$F$1:$Q$1,0),FALSE),IFERROR(VLOOKUP(R86-1,[1]BASE!$F$1:$Q$1000,MATCH(O86,[1]BASE!$F$1:$Q$1,0),FALSE),VLOOKUP(R86-2,[1]BASE!$F$1:$Q$1000,MATCH(O86,[1]BASE!$F$1:$Q$1,0),FALSE)))),"")</f>
        <v>300</v>
      </c>
      <c r="Q86" s="28">
        <v>45234</v>
      </c>
      <c r="R86" s="28">
        <v>45234</v>
      </c>
      <c r="S86" s="54">
        <f>([1]BASE!$E$3-R86)/30</f>
        <v>10.466666666666667</v>
      </c>
      <c r="T86" s="55">
        <f t="array" ref="T86">IF(U86&lt;[1]BASE!$E$3,0,U86-R86)</f>
        <v>0</v>
      </c>
      <c r="U86" s="56">
        <f t="array" ref="U86">IF(WEEKDAY(R86, 2) = 5, R86 + 7, R86 + (5 - WEEKDAY(R86, 2) + IF(WEEKDAY(R86, 2) &gt; 5, 7, 0)))</f>
        <v>45240</v>
      </c>
      <c r="V86" s="46">
        <v>1300000</v>
      </c>
      <c r="W86" s="14" t="s">
        <v>84</v>
      </c>
      <c r="X86" s="47">
        <v>45249</v>
      </c>
      <c r="Y86" s="48">
        <f t="array" ref="Y86">IFERROR(IF(OR(W86="USDT",W86="USD",W86="USDC"),V86,V86 * IFERROR(VLOOKUP(X86,[1]BASE!$F$1:$Q$1000,MATCH(W86,[1]BASE!$F$1:$Q$1,0),FALSE),IFERROR(VLOOKUP(X86-1,[1]BASE!$F$1:$Q$1000,MATCH(W86,[1]BASE!$F$1:$Q$1,0),FALSE),VLOOKUP(X86-2,[1]BASE!$F$1:$Q$1000,MATCH(W86,[1]BASE!$F$1:$Q$1,0),FALSE)))),"")</f>
        <v>317.79945876307556</v>
      </c>
      <c r="Z86" s="30">
        <f t="array" ref="Z86">IFERROR(IF(X86="","",IF([1]BASE!$E$3-X86&gt;7,0,IF([1]BASE!$E$3-X86&lt;0,"",[1]BASE!$E$3-X86))),"")</f>
        <v>0</v>
      </c>
      <c r="AA86" s="46">
        <v>325.81</v>
      </c>
      <c r="AB86" s="31" t="s">
        <v>66</v>
      </c>
      <c r="AC86" s="47">
        <v>45289</v>
      </c>
      <c r="AD86" s="84">
        <f t="array" ref="AD86">IFERROR(IF(OR(AB86="USDT",AB86="USD",AB86="USDC"),AA86,AA86 * IFERROR(VLOOKUP(AC86,[1]BASE!$F$1:$Q$1000,MATCH(AB86,[1]BASE!$F$1:$Q$1,0),FALSE),IFERROR(VLOOKUP(AC86-1,[1]BASE!$F$1:$Q$1000,MATCH(AB86,[1]BASE!$F$1:$Q$1,0),FALSE),VLOOKUP(AC86-2,[1]BASE!$F$1:$Q$1000,MATCH(AB86,[1]BASE!$F$1:$Q$1,0),FALSE)))),"")</f>
        <v>325.81</v>
      </c>
      <c r="AE86" s="30">
        <f t="array" ref="AE86">IFERROR(IF(AC86="","",IF([1]BASE!$E$3-AC86&gt;7,0,IF([1]BASE!$E$3-AC86&lt;0,"",[1]BASE!$E$3-AC86))),"")</f>
        <v>0</v>
      </c>
      <c r="AF86" s="46">
        <v>900</v>
      </c>
      <c r="AG86" s="14" t="s">
        <v>66</v>
      </c>
      <c r="AH86" s="47">
        <v>45321</v>
      </c>
      <c r="AI86" s="84">
        <f t="array" ref="AI86">IFERROR(IF(OR(AG86="USDT",AG86="USD",AG86="USDC"),AF86,AF86 * IFERROR(VLOOKUP(AH86,[1]BASE!$F$1:$Q$1000,MATCH(AG86,[1]BASE!$F$1:$Q$1,0),FALSE),IFERROR(VLOOKUP(AH86-1,[1]BASE!$F$1:$Q$1000,MATCH(AG86,[1]BASE!$F$1:$Q$1,0),FALSE),VLOOKUP(AH86-2,[1]BASE!$F$1:$Q$1000,MATCH(AG86,[1]BASE!$F$1:$Q$1,0),FALSE)))),"")</f>
        <v>900</v>
      </c>
      <c r="AJ86" s="30">
        <f t="array" ref="AJ86">IFERROR(IF(AH86="","",IF([1]BASE!$E$3-AH86&gt;7,0,IF([1]BASE!$E$3-AH86&lt;0,"",[1]BASE!$E$3-AH86))),"")</f>
        <v>0</v>
      </c>
      <c r="AK86" s="27"/>
      <c r="AL86" s="92"/>
      <c r="AM86" s="28"/>
      <c r="AN86" s="75" t="str">
        <f t="array" ref="AN86">IFERROR(IF(OR(AL86="USDT",AL86="USD",AL86="USDC"),AK86,AK86 * IFERROR(VLOOKUP(AM86,[1]BASE!$F$1:$Q$1000,MATCH(AL86,[1]BASE!$F$1:$Q$1,0),FALSE),IFERROR(VLOOKUP(AM86-1,[1]BASE!$F$1:$Q$1000,MATCH(AL86,[1]BASE!$F$1:$Q$1,0),FALSE),VLOOKUP(AM86-2,[1]BASE!$F$1:$Q$1000,MATCH(AL86,[1]BASE!$F$1:$Q$1,0),FALSE)))),"")</f>
        <v/>
      </c>
      <c r="AO86" s="30" t="str">
        <f t="array" ref="AO86">IFERROR(IF(AM86="","",IF([1]BASE!$E$3-AM86&gt;7,0,IF([1]BASE!$E$3-AM86&lt;0,"",[1]BASE!$E$3-AM86))),"")</f>
        <v/>
      </c>
      <c r="AP86" s="27"/>
      <c r="AQ86" s="31"/>
      <c r="AR86" s="28"/>
      <c r="AS86" s="75" t="str">
        <f t="array" ref="AS86">IFERROR(IF(OR(AQ86="USDT",AQ86="USD",AQ86="USDC"),AP86,AP86 * IFERROR(VLOOKUP(AR86,[1]BASE!$F$1:$Q$1000,MATCH(AQ86,[1]BASE!$F$1:$Q$1,0),FALSE),IFERROR(VLOOKUP(AR86-1,[1]BASE!$F$1:$Q$1000,MATCH(AQ86,[1]BASE!$F$1:$Q$1,0),FALSE),VLOOKUP(AR86-2,[1]BASE!$F$1:$Q$1000,MATCH(AQ86,[1]BASE!$F$1:$Q$1,0),FALSE)))),"")</f>
        <v/>
      </c>
      <c r="AT86" s="30" t="str">
        <f t="array" ref="AT86">IFERROR(IF(AR86="","",IF([1]BASE!$E$3-AR86&gt;7,0,IF([1]BASE!$E$3-AR86&lt;0,"",[1]BASE!$E$3-AR86))),"")</f>
        <v/>
      </c>
      <c r="AU86" s="27"/>
      <c r="AV86" s="33"/>
      <c r="AW86" s="34"/>
      <c r="AX86" s="75" t="str">
        <f t="array" ref="AX86">IFERROR(IF(OR(AV86="USDT",AV86="USD",AV86="USDC"),AU86,AU86 * IFERROR(VLOOKUP(AW86,[1]BASE!$F$1:$Q$1000,MATCH(AV86,[1]BASE!$F$1:$Q$1,0),FALSE),IFERROR(VLOOKUP(AW86-1,[1]BASE!$F$1:$Q$1000,MATCH(AV86,[1]BASE!$F$1:$Q$1,0),FALSE),VLOOKUP(AW86-2,[1]BASE!$F$1:$Q$1000,MATCH(AV86,[1]BASE!$F$1:$Q$1,0),FALSE)))),"")</f>
        <v/>
      </c>
      <c r="AY86" s="30" t="str">
        <f t="array" ref="AY86">IFERROR(IF(AW86="","",IF([1]BASE!$E$3-AW86&gt;7,0,IF([1]BASE!$E$3-AW86&lt;0,"",[1]BASE!$E$3-AW86))),"")</f>
        <v/>
      </c>
      <c r="AZ86" s="27"/>
      <c r="BA86" s="33"/>
      <c r="BB86" s="34"/>
      <c r="BC86" s="75" t="str">
        <f t="array" ref="BC86">IFERROR(IF(OR(BA86="USDT",BA86="USD",BA86="USDC"),AZ86,AZ86 * IFERROR(VLOOKUP(BB86,[1]BASE!$F$1:$Q$1000,MATCH(BA86,[1]BASE!$F$1:$Q$1,0),FALSE),IFERROR(VLOOKUP(BB86-1,[1]BASE!$F$1:$Q$1000,MATCH(BA86,[1]BASE!$F$1:$Q$1,0),FALSE),VLOOKUP(BB86-2,[1]BASE!$F$1:$Q$1000,MATCH(BA86,[1]BASE!$F$1:$Q$1,0),FALSE)))),"")</f>
        <v/>
      </c>
      <c r="BD86" s="30" t="str">
        <f t="array" ref="BD86">IFERROR(IF(BB86="","",IF([1]BASE!$E$3-BB86&gt;7,0,IF([1]BASE!$E$3-BB86&lt;0,"",[1]BASE!$E$3-BB86))),"")</f>
        <v/>
      </c>
    </row>
    <row r="87" spans="1:56" ht="41.4" x14ac:dyDescent="0.3">
      <c r="A87" s="69" t="s">
        <v>92</v>
      </c>
      <c r="B87" s="93" t="s">
        <v>534</v>
      </c>
      <c r="C87" s="93" t="s">
        <v>75</v>
      </c>
      <c r="D87" s="231">
        <v>266037363</v>
      </c>
      <c r="E87" s="179" t="s">
        <v>535</v>
      </c>
      <c r="F87" s="232" t="s">
        <v>536</v>
      </c>
      <c r="G87" s="97" t="s">
        <v>537</v>
      </c>
      <c r="H87" s="97" t="s">
        <v>537</v>
      </c>
      <c r="I87" s="232" t="s">
        <v>115</v>
      </c>
      <c r="J87" s="126" t="s">
        <v>538</v>
      </c>
      <c r="K87" s="149">
        <v>2</v>
      </c>
      <c r="L87" s="150">
        <f t="shared" si="0"/>
        <v>2</v>
      </c>
      <c r="M87" s="104" t="e">
        <f t="array" ref="M87">IF(R87&gt;[1]BASE!$E$3, "BAJA", IF(P87+IF(X87&lt;=[1]BASE!$E$3,Y87,0)+IF(AC87&lt;=[1]BASE!$E$3,AD87,0)+IF(AH87&lt;=[1]BASE!$E$3,AI87,0)+IF(AM87&lt;=[1]BASE!$E$3,AN87,0)+IF(AR87&lt;=[1]BASE!$E$3,AS87,0)+IF(AW87&lt;=[1]BASE!$E$3,AX87,0)+IF(BB87&lt;=[1]BASE!$E$3,BC87,0)+IF(BG87&lt;=[1]BASE!$E$3,BH87,0)+IF(BL87&lt;=[1]BASE!$E$3,BM87,0)+IF(BQ87&lt;=[1]BASE!$E$3,BR87,0)&lt;=1999,"ALFA", IF(P87+IF(X87&lt;=[1]BASE!$E$3,Y87,0)+IF(AC87&lt;=[1]BASE!$E$3,AD87,0)+IF(AH87&lt;=[1]BASE!$E$3,AI87,0)+IF(AM87&lt;=[1]BASE!$E$3,AN87,0)+IF(AR87&lt;=[1]BASE!$E$3,AS87,0)+IF(AW87&lt;=[1]BASE!$E$3,AX87,0)+IF(BB87&lt;=[1]BASE!$E$3,BC87,0)+IF(BG87&lt;=[1]BASE!$E$3,BH87,0)+IF(BL87&lt;=[1]BASE!$E$3,BM87,0)+IF(BQ87&lt;=[1]BASE!$E$3,BR87,0)&lt;=3999,"BETA", IF(P87+IF(X87&lt;=[1]BASE!$E$3,Y87,0)+IF(AC87&lt;=[1]BASE!$E$3,AD87,0)+IF(AH87&lt;=[1]BASE!$E$3,AI87,0)+IF(AM87&lt;=[1]BASE!$E$3,AN87,0)+IF(AR87&lt;=[1]BASE!$E$3,AS87,0)+IF(AW87&lt;=[1]BASE!$E$3,AX87,0)+IF(BB87&lt;=[1]BASE!$E$3,BC87,0)+IF(BG87&lt;=[1]BASE!$E$3,BH87,0)+IF(BL87&lt;=[1]BASE!$E$3,BM87,0)+IF(BQ87&lt;=[1]BASE!$E$3,BR87,0)&lt;=5999,"GAMMA","DELTA"))))</f>
        <v>#VALUE!</v>
      </c>
      <c r="N87" s="233">
        <v>100</v>
      </c>
      <c r="O87" s="94" t="s">
        <v>66</v>
      </c>
      <c r="P87" s="151">
        <f t="array" ref="P87">IFERROR(IF(OR(O87="USDT",O87="USD",O87="USDC"),N87,N87 * IFERROR(VLOOKUP(R87,[1]BASE!$F$1:$Q$1000,MATCH(O87,[1]BASE!$F$1:$Q$1,0),FALSE),IFERROR(VLOOKUP(R87-1,[1]BASE!$F$1:$Q$1000,MATCH(O87,[1]BASE!$F$1:$Q$1,0),FALSE),VLOOKUP(R87-2,[1]BASE!$F$1:$Q$1000,MATCH(O87,[1]BASE!$F$1:$Q$1,0),FALSE)))),"")</f>
        <v>100</v>
      </c>
      <c r="Q87" s="234">
        <v>45237.625</v>
      </c>
      <c r="R87" s="234">
        <v>45238</v>
      </c>
      <c r="S87" s="235">
        <f>([1]BASE!$E$3-R87)/30</f>
        <v>10.333333333333334</v>
      </c>
      <c r="T87" s="236">
        <f t="array" ref="T87">IF(U87&lt;[1]BASE!$E$3,0,U87-R87)</f>
        <v>0</v>
      </c>
      <c r="U87" s="237">
        <f t="array" ref="U87">IF(WEEKDAY(R87, 2) = 5, R87 + 7, R87 + (5 - WEEKDAY(R87, 2) + IF(WEEKDAY(R87, 2) &gt; 5, 7, 0)))</f>
        <v>45240</v>
      </c>
      <c r="V87" s="111">
        <v>99.81</v>
      </c>
      <c r="W87" s="94" t="s">
        <v>66</v>
      </c>
      <c r="X87" s="113">
        <v>45285</v>
      </c>
      <c r="Y87" s="201">
        <f t="array" ref="Y87">IFERROR(IF(OR(W87="USDT",W87="USD",W87="USDC"),V87,V87 * IFERROR(VLOOKUP(X87,[1]BASE!$F$1:$Q$1000,MATCH(W87,[1]BASE!$F$1:$Q$1,0),FALSE),IFERROR(VLOOKUP(X87-1,[1]BASE!$F$1:$Q$1000,MATCH(W87,[1]BASE!$F$1:$Q$1,0),FALSE),VLOOKUP(X87-2,[1]BASE!$F$1:$Q$1000,MATCH(W87,[1]BASE!$F$1:$Q$1,0),FALSE)))),"")</f>
        <v>99.81</v>
      </c>
      <c r="Z87" s="133">
        <f t="array" ref="Z87">IFERROR(IF(X87="","",IF([1]BASE!$E$3-X87&gt;7,0,IF([1]BASE!$E$3-X87&lt;0,"",[1]BASE!$E$3-X87))),"")</f>
        <v>0</v>
      </c>
      <c r="AA87" s="111">
        <v>386</v>
      </c>
      <c r="AB87" s="112" t="s">
        <v>66</v>
      </c>
      <c r="AC87" s="113">
        <v>45307</v>
      </c>
      <c r="AD87" s="201">
        <f t="array" ref="AD87">IFERROR(IF(OR(AB87="USDT",AB87="USD",AB87="USDC"),AA87,AA87 * IFERROR(VLOOKUP(AC87,[1]BASE!$F$1:$Q$1000,MATCH(AB87,[1]BASE!$F$1:$Q$1,0),FALSE),IFERROR(VLOOKUP(AC87-1,[1]BASE!$F$1:$Q$1000,MATCH(AB87,[1]BASE!$F$1:$Q$1,0),FALSE),VLOOKUP(AC87-2,[1]BASE!$F$1:$Q$1000,MATCH(AB87,[1]BASE!$F$1:$Q$1,0),FALSE)))),"")</f>
        <v>386</v>
      </c>
      <c r="AE87" s="133">
        <f t="array" ref="AE87">IFERROR(IF(AC87="","",IF([1]BASE!$E$3-AC87&gt;7,0,IF([1]BASE!$E$3-AC87&lt;0,"",[1]BASE!$E$3-AC87))),"")</f>
        <v>0</v>
      </c>
      <c r="AF87" s="191">
        <v>749.34</v>
      </c>
      <c r="AG87" s="94" t="s">
        <v>66</v>
      </c>
      <c r="AH87" s="113">
        <v>45400</v>
      </c>
      <c r="AI87" s="238">
        <f t="array" ref="AI87">IFERROR(IF(OR(AG87="USDT",AG87="USD",AG87="USDC"),AF87,AF87 * IFERROR(VLOOKUP(AH87,[1]BASE!$F$1:$Q$1000,MATCH(AG87,[1]BASE!$F$1:$Q$1,0),FALSE),IFERROR(VLOOKUP(AH87-1,[1]BASE!$F$1:$Q$1000,MATCH(AG87,[1]BASE!$F$1:$Q$1,0),FALSE),VLOOKUP(AH87-2,[1]BASE!$F$1:$Q$1000,MATCH(AG87,[1]BASE!$F$1:$Q$1,0),FALSE)))),"")</f>
        <v>749.34</v>
      </c>
      <c r="AJ87" s="133">
        <f t="array" ref="AJ87">IFERROR(IF(AH87="","",IF([1]BASE!$E$3-AH87&gt;7,0,IF([1]BASE!$E$3-AH87&lt;0,"",[1]BASE!$E$3-AH87))),"")</f>
        <v>0</v>
      </c>
      <c r="AK87" s="202">
        <v>-600</v>
      </c>
      <c r="AL87" s="94" t="s">
        <v>98</v>
      </c>
      <c r="AM87" s="113">
        <v>45356</v>
      </c>
      <c r="AN87" s="134">
        <f t="array" ref="AN87">IFERROR(IF(OR(AL87="USDT",AL87="USD",AL87="USDC"),AK87,AK87 * IFERROR(VLOOKUP(AM87,[1]BASE!$F$1:$Q$1000,MATCH(AL87,[1]BASE!$F$1:$Q$1,0),FALSE),IFERROR(VLOOKUP(AM87-1,[1]BASE!$F$1:$Q$1000,MATCH(AL87,[1]BASE!$F$1:$Q$1,0),FALSE),VLOOKUP(AM87-2,[1]BASE!$F$1:$Q$1000,MATCH(AL87,[1]BASE!$F$1:$Q$1,0),FALSE)))),"")</f>
        <v>-600</v>
      </c>
      <c r="AO87" s="133">
        <f t="array" ref="AO87">IFERROR(IF(AM87="","",IF([1]BASE!$E$3-AM87&gt;7,0,IF([1]BASE!$E$3-AM87&lt;0,"",[1]BASE!$E$3-AM87))),"")</f>
        <v>0</v>
      </c>
      <c r="AP87" s="116"/>
      <c r="AQ87" s="112"/>
      <c r="AR87" s="107"/>
      <c r="AS87" s="153" t="str">
        <f t="array" ref="AS87">IFERROR(IF(OR(AQ87="USDT",AQ87="USD",AQ87="USDC"),AP87,AP87 * IFERROR(VLOOKUP(AR87,[1]BASE!$F$1:$Q$1000,MATCH(AQ87,[1]BASE!$F$1:$Q$1,0),FALSE),IFERROR(VLOOKUP(AR87-1,[1]BASE!$F$1:$Q$1000,MATCH(AQ87,[1]BASE!$F$1:$Q$1,0),FALSE),VLOOKUP(AR87-2,[1]BASE!$F$1:$Q$1000,MATCH(AQ87,[1]BASE!$F$1:$Q$1,0),FALSE)))),"")</f>
        <v/>
      </c>
      <c r="AT87" s="133" t="str">
        <f t="array" ref="AT87">IFERROR(IF(AR87="","",IF([1]BASE!$E$3-AR87&gt;7,0,IF([1]BASE!$E$3-AR87&lt;0,"",[1]BASE!$E$3-AR87))),"")</f>
        <v/>
      </c>
      <c r="AU87" s="116"/>
      <c r="AV87" s="117"/>
      <c r="AW87" s="118"/>
      <c r="AX87" s="153" t="str">
        <f t="array" ref="AX87">IFERROR(IF(OR(AV87="USDT",AV87="USD",AV87="USDC"),AU87,AU87 * IFERROR(VLOOKUP(AW87,[1]BASE!$F$1:$Q$1000,MATCH(AV87,[1]BASE!$F$1:$Q$1,0),FALSE),IFERROR(VLOOKUP(AW87-1,[1]BASE!$F$1:$Q$1000,MATCH(AV87,[1]BASE!$F$1:$Q$1,0),FALSE),VLOOKUP(AW87-2,[1]BASE!$F$1:$Q$1000,MATCH(AV87,[1]BASE!$F$1:$Q$1,0),FALSE)))),"")</f>
        <v/>
      </c>
      <c r="AY87" s="133" t="str">
        <f t="array" ref="AY87">IFERROR(IF(AW87="","",IF([1]BASE!$E$3-AW87&gt;7,0,IF([1]BASE!$E$3-AW87&lt;0,"",[1]BASE!$E$3-AW87))),"")</f>
        <v/>
      </c>
      <c r="AZ87" s="116"/>
      <c r="BA87" s="117"/>
      <c r="BB87" s="118"/>
      <c r="BC87" s="153" t="str">
        <f t="array" ref="BC87">IFERROR(IF(OR(BA87="USDT",BA87="USD",BA87="USDC"),AZ87,AZ87 * IFERROR(VLOOKUP(BB87,[1]BASE!$F$1:$Q$1000,MATCH(BA87,[1]BASE!$F$1:$Q$1,0),FALSE),IFERROR(VLOOKUP(BB87-1,[1]BASE!$F$1:$Q$1000,MATCH(BA87,[1]BASE!$F$1:$Q$1,0),FALSE),VLOOKUP(BB87-2,[1]BASE!$F$1:$Q$1000,MATCH(BA87,[1]BASE!$F$1:$Q$1,0),FALSE)))),"")</f>
        <v/>
      </c>
      <c r="BD87" s="133" t="str">
        <f t="array" ref="BD87">IFERROR(IF(BB87="","",IF([1]BASE!$E$3-BB87&gt;7,0,IF([1]BASE!$E$3-BB87&lt;0,"",[1]BASE!$E$3-BB87))),"")</f>
        <v/>
      </c>
    </row>
    <row r="88" spans="1:56" ht="55.2" x14ac:dyDescent="0.3">
      <c r="A88" s="51" t="s">
        <v>85</v>
      </c>
      <c r="B88" s="179" t="s">
        <v>539</v>
      </c>
      <c r="C88" s="36" t="s">
        <v>75</v>
      </c>
      <c r="D88" s="37">
        <v>266037371</v>
      </c>
      <c r="E88" s="36" t="s">
        <v>540</v>
      </c>
      <c r="F88" s="39" t="s">
        <v>541</v>
      </c>
      <c r="G88" s="58" t="s">
        <v>542</v>
      </c>
      <c r="H88" s="58" t="s">
        <v>542</v>
      </c>
      <c r="I88" s="58" t="s">
        <v>537</v>
      </c>
      <c r="J88" s="17" t="s">
        <v>543</v>
      </c>
      <c r="K88" s="123">
        <v>3</v>
      </c>
      <c r="L88" s="124">
        <f t="shared" si="0"/>
        <v>3</v>
      </c>
      <c r="M88" s="72" t="e">
        <f t="array" ref="M88">IF(R88&gt;[1]BASE!$E$3, "BAJA", IF(P88+IF(X88&lt;=[1]BASE!$E$3,Y88,0)+IF(AC88&lt;=[1]BASE!$E$3,AD88,0)+IF(AH88&lt;=[1]BASE!$E$3,AI88,0)+IF(AM88&lt;=[1]BASE!$E$3,AN88,0)+IF(AR88&lt;=[1]BASE!$E$3,AS88,0)+IF(AW88&lt;=[1]BASE!$E$3,AX88,0)+IF(BB88&lt;=[1]BASE!$E$3,BC88,0)+IF(BG88&lt;=[1]BASE!$E$3,BH88,0)+IF(BL88&lt;=[1]BASE!$E$3,BM88,0)+IF(BQ88&lt;=[1]BASE!$E$3,BR88,0)&lt;=1999,"ALFA", IF(P88+IF(X88&lt;=[1]BASE!$E$3,Y88,0)+IF(AC88&lt;=[1]BASE!$E$3,AD88,0)+IF(AH88&lt;=[1]BASE!$E$3,AI88,0)+IF(AM88&lt;=[1]BASE!$E$3,AN88,0)+IF(AR88&lt;=[1]BASE!$E$3,AS88,0)+IF(AW88&lt;=[1]BASE!$E$3,AX88,0)+IF(BB88&lt;=[1]BASE!$E$3,BC88,0)+IF(BG88&lt;=[1]BASE!$E$3,BH88,0)+IF(BL88&lt;=[1]BASE!$E$3,BM88,0)+IF(BQ88&lt;=[1]BASE!$E$3,BR88,0)&lt;=3999,"BETA", IF(P88+IF(X88&lt;=[1]BASE!$E$3,Y88,0)+IF(AC88&lt;=[1]BASE!$E$3,AD88,0)+IF(AH88&lt;=[1]BASE!$E$3,AI88,0)+IF(AM88&lt;=[1]BASE!$E$3,AN88,0)+IF(AR88&lt;=[1]BASE!$E$3,AS88,0)+IF(AW88&lt;=[1]BASE!$E$3,AX88,0)+IF(BB88&lt;=[1]BASE!$E$3,BC88,0)+IF(BG88&lt;=[1]BASE!$E$3,BH88,0)+IF(BL88&lt;=[1]BASE!$E$3,BM88,0)+IF(BQ88&lt;=[1]BASE!$E$3,BR88,0)&lt;=5999,"GAMMA","DELTA"))))</f>
        <v>#VALUE!</v>
      </c>
      <c r="N88" s="21">
        <v>300</v>
      </c>
      <c r="O88" s="14" t="s">
        <v>66</v>
      </c>
      <c r="P88" s="62">
        <f t="array" ref="P88">IFERROR(IF(OR(O88="USDT",O88="USD",O88="USDC"),N88,N88 * IFERROR(VLOOKUP(R88,[1]BASE!$F$1:$Q$1000,MATCH(O88,[1]BASE!$F$1:$Q$1,0),FALSE),IFERROR(VLOOKUP(R88-1,[1]BASE!$F$1:$Q$1000,MATCH(O88,[1]BASE!$F$1:$Q$1,0),FALSE),VLOOKUP(R88-2,[1]BASE!$F$1:$Q$1000,MATCH(O88,[1]BASE!$F$1:$Q$1,0),FALSE)))),"")</f>
        <v>300</v>
      </c>
      <c r="Q88" s="23">
        <v>45237.625</v>
      </c>
      <c r="R88" s="23">
        <v>45238</v>
      </c>
      <c r="S88" s="24">
        <f>([1]BASE!$E$3-R88)/30</f>
        <v>10.333333333333334</v>
      </c>
      <c r="T88" s="25">
        <f t="array" ref="T88">IF(U88&lt;[1]BASE!$E$3,0,U88-R88)</f>
        <v>0</v>
      </c>
      <c r="U88" s="26">
        <f t="array" ref="U88">IF(WEEKDAY(R88, 2) = 5, R88 + 7, R88 + (5 - WEEKDAY(R88, 2) + IF(WEEKDAY(R88, 2) &gt; 5, 7, 0)))</f>
        <v>45240</v>
      </c>
      <c r="V88" s="27">
        <v>-250</v>
      </c>
      <c r="W88" s="14" t="s">
        <v>66</v>
      </c>
      <c r="X88" s="47">
        <v>45368</v>
      </c>
      <c r="Y88" s="98">
        <f t="array" ref="Y88">IFERROR(IF(OR(W88="USDT",W88="USD",W88="USDC"),V88,V88 * IFERROR(VLOOKUP(X88,[1]BASE!$F$1:$Q$1000,MATCH(W88,[1]BASE!$F$1:$Q$1,0),FALSE),IFERROR(VLOOKUP(X88-1,[1]BASE!$F$1:$Q$1000,MATCH(W88,[1]BASE!$F$1:$Q$1,0),FALSE),VLOOKUP(X88-2,[1]BASE!$F$1:$Q$1000,MATCH(W88,[1]BASE!$F$1:$Q$1,0),FALSE)))),"")</f>
        <v>-250</v>
      </c>
      <c r="Z88" s="30">
        <f t="array" ref="Z88">IFERROR(IF(X88="","",IF([1]BASE!$E$3-X88&gt;7,0,IF([1]BASE!$E$3-X88&lt;0,"",[1]BASE!$E$3-X88))),"")</f>
        <v>0</v>
      </c>
      <c r="AA88" s="27"/>
      <c r="AB88" s="14"/>
      <c r="AC88" s="28"/>
      <c r="AD88" s="48" t="str">
        <f t="array" ref="AD88">IFERROR(IF(OR(AB88="USDT",AB88="USD",AB88="USDC"),AA88,AA88 * IFERROR(VLOOKUP(AC88,[1]BASE!$F$1:$Q$1000,MATCH(AB88,[1]BASE!$F$1:$Q$1,0),FALSE),IFERROR(VLOOKUP(AC88-1,[1]BASE!$F$1:$Q$1000,MATCH(AB88,[1]BASE!$F$1:$Q$1,0),FALSE),VLOOKUP(AC88-2,[1]BASE!$F$1:$Q$1000,MATCH(AB88,[1]BASE!$F$1:$Q$1,0),FALSE)))),"")</f>
        <v/>
      </c>
      <c r="AE88" s="30" t="str">
        <f t="array" ref="AE88">IFERROR(IF(AC88="","",IF([1]BASE!$E$3-AC88&gt;7,0,IF([1]BASE!$E$3-AC88&lt;0,"",[1]BASE!$E$3-AC88))),"")</f>
        <v/>
      </c>
      <c r="AF88" s="27"/>
      <c r="AG88" s="14"/>
      <c r="AH88" s="28"/>
      <c r="AI88" s="50" t="str">
        <f t="array" ref="AI88">IFERROR(IF(OR(AG88="USDT",AG88="USD",AG88="USDC"),AF88,AF88 * IFERROR(VLOOKUP(AH88,[1]BASE!$F$1:$Q$1000,MATCH(AG88,[1]BASE!$F$1:$Q$1,0),FALSE),IFERROR(VLOOKUP(AH88-1,[1]BASE!$F$1:$Q$1000,MATCH(AG88,[1]BASE!$F$1:$Q$1,0),FALSE),VLOOKUP(AH88-2,[1]BASE!$F$1:$Q$1000,MATCH(AG88,[1]BASE!$F$1:$Q$1,0),FALSE)))),"")</f>
        <v/>
      </c>
      <c r="AJ88" s="30" t="str">
        <f t="array" ref="AJ88">IFERROR(IF(AH88="","",IF([1]BASE!$E$3-AH88&gt;7,0,IF([1]BASE!$E$3-AH88&lt;0,"",[1]BASE!$E$3-AH88))),"")</f>
        <v/>
      </c>
      <c r="AK88" s="27"/>
      <c r="AL88" s="14"/>
      <c r="AM88" s="28"/>
      <c r="AN88" s="84" t="str">
        <f t="array" ref="AN88">IFERROR(IF(OR(AL88="USDT",AL88="USD",AL88="USDC"),AK88,AK88 * IFERROR(VLOOKUP(AM88,[1]BASE!$F$1:$Q$1000,MATCH(AL88,[1]BASE!$F$1:$Q$1,0),FALSE),IFERROR(VLOOKUP(AM88-1,[1]BASE!$F$1:$Q$1000,MATCH(AL88,[1]BASE!$F$1:$Q$1,0),FALSE),VLOOKUP(AM88-2,[1]BASE!$F$1:$Q$1000,MATCH(AL88,[1]BASE!$F$1:$Q$1,0),FALSE)))),"")</f>
        <v/>
      </c>
      <c r="AO88" s="30" t="str">
        <f t="array" ref="AO88">IFERROR(IF(AM88="","",IF([1]BASE!$E$3-AM88&gt;7,0,IF([1]BASE!$E$3-AM88&lt;0,"",[1]BASE!$E$3-AM88))),"")</f>
        <v/>
      </c>
      <c r="AP88" s="27"/>
      <c r="AQ88" s="14"/>
      <c r="AR88" s="28"/>
      <c r="AS88" s="50" t="str">
        <f t="array" ref="AS88">IFERROR(IF(OR(AQ88="USDT",AQ88="USD",AQ88="USDC"),AP88,AP88 * IFERROR(VLOOKUP(AR88,[1]BASE!$F$1:$Q$1000,MATCH(AQ88,[1]BASE!$F$1:$Q$1,0),FALSE),IFERROR(VLOOKUP(AR88-1,[1]BASE!$F$1:$Q$1000,MATCH(AQ88,[1]BASE!$F$1:$Q$1,0),FALSE),VLOOKUP(AR88-2,[1]BASE!$F$1:$Q$1000,MATCH(AQ88,[1]BASE!$F$1:$Q$1,0),FALSE)))),"")</f>
        <v/>
      </c>
      <c r="AT88" s="30" t="str">
        <f t="array" ref="AT88">IFERROR(IF(AR88="","",IF([1]BASE!$E$3-AR88&gt;7,0,IF([1]BASE!$E$3-AR88&lt;0,"",[1]BASE!$E$3-AR88))),"")</f>
        <v/>
      </c>
      <c r="AU88" s="27"/>
      <c r="AV88" s="33"/>
      <c r="AW88" s="34"/>
      <c r="AX88" s="50" t="str">
        <f t="array" ref="AX88">IFERROR(IF(OR(AV88="USDT",AV88="USD",AV88="USDC"),AU88,AU88 * IFERROR(VLOOKUP(AW88,[1]BASE!$F$1:$Q$1000,MATCH(AV88,[1]BASE!$F$1:$Q$1,0),FALSE),IFERROR(VLOOKUP(AW88-1,[1]BASE!$F$1:$Q$1000,MATCH(AV88,[1]BASE!$F$1:$Q$1,0),FALSE),VLOOKUP(AW88-2,[1]BASE!$F$1:$Q$1000,MATCH(AV88,[1]BASE!$F$1:$Q$1,0),FALSE)))),"")</f>
        <v/>
      </c>
      <c r="AY88" s="30" t="str">
        <f t="array" ref="AY88">IFERROR(IF(AW88="","",IF([1]BASE!$E$3-AW88&gt;7,0,IF([1]BASE!$E$3-AW88&lt;0,"",[1]BASE!$E$3-AW88))),"")</f>
        <v/>
      </c>
      <c r="AZ88" s="27"/>
      <c r="BA88" s="33"/>
      <c r="BB88" s="34"/>
      <c r="BC88" s="50" t="str">
        <f t="array" ref="BC88">IFERROR(IF(OR(BA88="USDT",BA88="USD",BA88="USDC"),AZ88,AZ88 * IFERROR(VLOOKUP(BB88,[1]BASE!$F$1:$Q$1000,MATCH(BA88,[1]BASE!$F$1:$Q$1,0),FALSE),IFERROR(VLOOKUP(BB88-1,[1]BASE!$F$1:$Q$1000,MATCH(BA88,[1]BASE!$F$1:$Q$1,0),FALSE),VLOOKUP(BB88-2,[1]BASE!$F$1:$Q$1000,MATCH(BA88,[1]BASE!$F$1:$Q$1,0),FALSE)))),"")</f>
        <v/>
      </c>
      <c r="BD88" s="30" t="str">
        <f t="array" ref="BD88">IFERROR(IF(BB88="","",IF([1]BASE!$E$3-BB88&gt;7,0,IF([1]BASE!$E$3-BB88&lt;0,"",[1]BASE!$E$3-BB88))),"")</f>
        <v/>
      </c>
    </row>
    <row r="89" spans="1:56" x14ac:dyDescent="0.3">
      <c r="A89" s="69" t="s">
        <v>92</v>
      </c>
      <c r="B89" s="93" t="s">
        <v>544</v>
      </c>
      <c r="C89" s="93" t="s">
        <v>75</v>
      </c>
      <c r="D89" s="148" t="s">
        <v>545</v>
      </c>
      <c r="E89" s="93" t="s">
        <v>546</v>
      </c>
      <c r="F89" s="97" t="s">
        <v>547</v>
      </c>
      <c r="G89" s="97" t="s">
        <v>548</v>
      </c>
      <c r="H89" s="97" t="s">
        <v>548</v>
      </c>
      <c r="I89" s="97" t="s">
        <v>297</v>
      </c>
      <c r="J89" s="126" t="s">
        <v>549</v>
      </c>
      <c r="K89" s="215">
        <v>4</v>
      </c>
      <c r="L89" s="216">
        <f t="shared" si="0"/>
        <v>4</v>
      </c>
      <c r="M89" s="104" t="e">
        <f t="array" ref="M89">IF(R89&gt;[1]BASE!$E$3, "BAJA", IF(P89+IF(X89&lt;=[1]BASE!$E$3,Y89,0)+IF(AC89&lt;=[1]BASE!$E$3,AD89,0)+IF(AH89&lt;=[1]BASE!$E$3,AI89,0)+IF(AM89&lt;=[1]BASE!$E$3,AN89,0)+IF(AR89&lt;=[1]BASE!$E$3,AS89,0)+IF(AW89&lt;=[1]BASE!$E$3,AX89,0)+IF(BB89&lt;=[1]BASE!$E$3,BC89,0)+IF(BG89&lt;=[1]BASE!$E$3,BH89,0)+IF(BL89&lt;=[1]BASE!$E$3,BM89,0)+IF(BQ89&lt;=[1]BASE!$E$3,BR89,0)&lt;=1999,"ALFA", IF(P89+IF(X89&lt;=[1]BASE!$E$3,Y89,0)+IF(AC89&lt;=[1]BASE!$E$3,AD89,0)+IF(AH89&lt;=[1]BASE!$E$3,AI89,0)+IF(AM89&lt;=[1]BASE!$E$3,AN89,0)+IF(AR89&lt;=[1]BASE!$E$3,AS89,0)+IF(AW89&lt;=[1]BASE!$E$3,AX89,0)+IF(BB89&lt;=[1]BASE!$E$3,BC89,0)+IF(BG89&lt;=[1]BASE!$E$3,BH89,0)+IF(BL89&lt;=[1]BASE!$E$3,BM89,0)+IF(BQ89&lt;=[1]BASE!$E$3,BR89,0)&lt;=3999,"BETA", IF(P89+IF(X89&lt;=[1]BASE!$E$3,Y89,0)+IF(AC89&lt;=[1]BASE!$E$3,AD89,0)+IF(AH89&lt;=[1]BASE!$E$3,AI89,0)+IF(AM89&lt;=[1]BASE!$E$3,AN89,0)+IF(AR89&lt;=[1]BASE!$E$3,AS89,0)+IF(AW89&lt;=[1]BASE!$E$3,AX89,0)+IF(BB89&lt;=[1]BASE!$E$3,BC89,0)+IF(BG89&lt;=[1]BASE!$E$3,BH89,0)+IF(BL89&lt;=[1]BASE!$E$3,BM89,0)+IF(BQ89&lt;=[1]BASE!$E$3,BR89,0)&lt;=5999,"GAMMA","DELTA"))))</f>
        <v>#VALUE!</v>
      </c>
      <c r="N89" s="190">
        <v>500</v>
      </c>
      <c r="O89" s="94" t="s">
        <v>60</v>
      </c>
      <c r="P89" s="183">
        <f t="array" ref="P89">IFERROR(IF(OR(O89="USDT",O89="USD",O89="USDC"),N89,N89 * IFERROR(VLOOKUP(R89,[1]BASE!$F$1:$Q$1000,MATCH(O89,[1]BASE!$F$1:$Q$1,0),FALSE),IFERROR(VLOOKUP(R89-1,[1]BASE!$F$1:$Q$1000,MATCH(O89,[1]BASE!$F$1:$Q$1,0),FALSE),VLOOKUP(R89-2,[1]BASE!$F$1:$Q$1000,MATCH(O89,[1]BASE!$F$1:$Q$1,0),FALSE)))),"")</f>
        <v>531.15</v>
      </c>
      <c r="Q89" s="107">
        <v>45234</v>
      </c>
      <c r="R89" s="107">
        <v>45234</v>
      </c>
      <c r="S89" s="131">
        <f>([1]BASE!$E$3-R89)/30</f>
        <v>10.466666666666667</v>
      </c>
      <c r="T89" s="132">
        <f t="array" ref="T89">IF(U89&lt;[1]BASE!$E$3,0,U89-R89)</f>
        <v>0</v>
      </c>
      <c r="U89" s="110">
        <f t="array" ref="U89">IF(WEEKDAY(R89, 2) = 5, R89 + 7, R89 + (5 - WEEKDAY(R89, 2) + IF(WEEKDAY(R89, 2) &gt; 5, 7, 0)))</f>
        <v>45240</v>
      </c>
      <c r="V89" s="191">
        <v>500</v>
      </c>
      <c r="W89" s="94" t="s">
        <v>60</v>
      </c>
      <c r="X89" s="113">
        <v>45236</v>
      </c>
      <c r="Y89" s="134">
        <f t="array" ref="Y89">IFERROR(IF(OR(W89="USDT",W89="USD",W89="USDC"),V89,V89 * IFERROR(VLOOKUP(X89,[1]BASE!$F$1:$Q$1000,MATCH(W89,[1]BASE!$F$1:$Q$1,0),FALSE),IFERROR(VLOOKUP(X89-1,[1]BASE!$F$1:$Q$1000,MATCH(W89,[1]BASE!$F$1:$Q$1,0),FALSE),VLOOKUP(X89-2,[1]BASE!$F$1:$Q$1000,MATCH(W89,[1]BASE!$F$1:$Q$1,0),FALSE)))),"")</f>
        <v>536.44999999999993</v>
      </c>
      <c r="Z89" s="133">
        <f t="array" ref="Z89">IFERROR(IF(X89="","",IF([1]BASE!$E$3-X89&gt;7,0,IF([1]BASE!$E$3-X89&lt;0,"",[1]BASE!$E$3-X89))),"")</f>
        <v>0</v>
      </c>
      <c r="AA89" s="116"/>
      <c r="AB89" s="112"/>
      <c r="AC89" s="107"/>
      <c r="AD89" s="201" t="str">
        <f t="array" ref="AD89">IFERROR(IF(OR(AB89="USDT",AB89="USD",AB89="USDC"),AA89,AA89 * IFERROR(VLOOKUP(AC89,[1]BASE!$F$1:$Q$1000,MATCH(AB89,[1]BASE!$F$1:$Q$1,0),FALSE),IFERROR(VLOOKUP(AC89-1,[1]BASE!$F$1:$Q$1000,MATCH(AB89,[1]BASE!$F$1:$Q$1,0),FALSE),VLOOKUP(AC89-2,[1]BASE!$F$1:$Q$1000,MATCH(AB89,[1]BASE!$F$1:$Q$1,0),FALSE)))),"")</f>
        <v/>
      </c>
      <c r="AE89" s="133" t="str">
        <f t="array" ref="AE89">IFERROR(IF(AC89="","",IF([1]BASE!$E$3-AC89&gt;7,0,IF([1]BASE!$E$3-AC89&lt;0,"",[1]BASE!$E$3-AC89))),"")</f>
        <v/>
      </c>
      <c r="AF89" s="116"/>
      <c r="AG89" s="212"/>
      <c r="AH89" s="107"/>
      <c r="AI89" s="185" t="str">
        <f t="array" ref="AI89">IFERROR(IF(OR(AG89="USDT",AG89="USD",AG89="USDC"),AF89,AF89 * IFERROR(VLOOKUP(AH89,[1]BASE!$F$1:$Q$1000,MATCH(AG89,[1]BASE!$F$1:$Q$1,0),FALSE),IFERROR(VLOOKUP(AH89-1,[1]BASE!$F$1:$Q$1000,MATCH(AG89,[1]BASE!$F$1:$Q$1,0),FALSE),VLOOKUP(AH89-2,[1]BASE!$F$1:$Q$1000,MATCH(AG89,[1]BASE!$F$1:$Q$1,0),FALSE)))),"")</f>
        <v/>
      </c>
      <c r="AJ89" s="133" t="str">
        <f t="array" ref="AJ89">IFERROR(IF(AH89="","",IF([1]BASE!$E$3-AH89&gt;7,0,IF([1]BASE!$E$3-AH89&lt;0,"",[1]BASE!$E$3-AH89))),"")</f>
        <v/>
      </c>
      <c r="AK89" s="116"/>
      <c r="AL89" s="212"/>
      <c r="AM89" s="107"/>
      <c r="AN89" s="185" t="str">
        <f t="array" ref="AN89">IFERROR(IF(OR(AL89="USDT",AL89="USD",AL89="USDC"),AK89,AK89 * IFERROR(VLOOKUP(AM89,[1]BASE!$F$1:$Q$1000,MATCH(AL89,[1]BASE!$F$1:$Q$1,0),FALSE),IFERROR(VLOOKUP(AM89-1,[1]BASE!$F$1:$Q$1000,MATCH(AL89,[1]BASE!$F$1:$Q$1,0),FALSE),VLOOKUP(AM89-2,[1]BASE!$F$1:$Q$1000,MATCH(AL89,[1]BASE!$F$1:$Q$1,0),FALSE)))),"")</f>
        <v/>
      </c>
      <c r="AO89" s="133" t="str">
        <f t="array" ref="AO89">IFERROR(IF(AM89="","",IF([1]BASE!$E$3-AM89&gt;7,0,IF([1]BASE!$E$3-AM89&lt;0,"",[1]BASE!$E$3-AM89))),"")</f>
        <v/>
      </c>
      <c r="AP89" s="116"/>
      <c r="AQ89" s="112"/>
      <c r="AR89" s="107"/>
      <c r="AS89" s="185" t="str">
        <f t="array" ref="AS89">IFERROR(IF(OR(AQ89="USDT",AQ89="USD",AQ89="USDC"),AP89,AP89 * IFERROR(VLOOKUP(AR89,[1]BASE!$F$1:$Q$1000,MATCH(AQ89,[1]BASE!$F$1:$Q$1,0),FALSE),IFERROR(VLOOKUP(AR89-1,[1]BASE!$F$1:$Q$1000,MATCH(AQ89,[1]BASE!$F$1:$Q$1,0),FALSE),VLOOKUP(AR89-2,[1]BASE!$F$1:$Q$1000,MATCH(AQ89,[1]BASE!$F$1:$Q$1,0),FALSE)))),"")</f>
        <v/>
      </c>
      <c r="AT89" s="133" t="str">
        <f t="array" ref="AT89">IFERROR(IF(AR89="","",IF([1]BASE!$E$3-AR89&gt;7,0,IF([1]BASE!$E$3-AR89&lt;0,"",[1]BASE!$E$3-AR89))),"")</f>
        <v/>
      </c>
      <c r="AU89" s="116"/>
      <c r="AV89" s="117"/>
      <c r="AW89" s="118"/>
      <c r="AX89" s="185" t="str">
        <f t="array" ref="AX89">IFERROR(IF(OR(AV89="USDT",AV89="USD",AV89="USDC"),AU89,AU89 * IFERROR(VLOOKUP(AW89,[1]BASE!$F$1:$Q$1000,MATCH(AV89,[1]BASE!$F$1:$Q$1,0),FALSE),IFERROR(VLOOKUP(AW89-1,[1]BASE!$F$1:$Q$1000,MATCH(AV89,[1]BASE!$F$1:$Q$1,0),FALSE),VLOOKUP(AW89-2,[1]BASE!$F$1:$Q$1000,MATCH(AV89,[1]BASE!$F$1:$Q$1,0),FALSE)))),"")</f>
        <v/>
      </c>
      <c r="AY89" s="133" t="str">
        <f t="array" ref="AY89">IFERROR(IF(AW89="","",IF([1]BASE!$E$3-AW89&gt;7,0,IF([1]BASE!$E$3-AW89&lt;0,"",[1]BASE!$E$3-AW89))),"")</f>
        <v/>
      </c>
      <c r="AZ89" s="116"/>
      <c r="BA89" s="117"/>
      <c r="BB89" s="118"/>
      <c r="BC89" s="185" t="str">
        <f t="array" ref="BC89">IFERROR(IF(OR(BA89="USDT",BA89="USD",BA89="USDC"),AZ89,AZ89 * IFERROR(VLOOKUP(BB89,[1]BASE!$F$1:$Q$1000,MATCH(BA89,[1]BASE!$F$1:$Q$1,0),FALSE),IFERROR(VLOOKUP(BB89-1,[1]BASE!$F$1:$Q$1000,MATCH(BA89,[1]BASE!$F$1:$Q$1,0),FALSE),VLOOKUP(BB89-2,[1]BASE!$F$1:$Q$1000,MATCH(BA89,[1]BASE!$F$1:$Q$1,0),FALSE)))),"")</f>
        <v/>
      </c>
      <c r="BD89" s="133" t="str">
        <f t="array" ref="BD89">IFERROR(IF(BB89="","",IF([1]BASE!$E$3-BB89&gt;7,0,IF([1]BASE!$E$3-BB89&lt;0,"",[1]BASE!$E$3-BB89))),"")</f>
        <v/>
      </c>
    </row>
    <row r="90" spans="1:56" ht="43.2" x14ac:dyDescent="0.3">
      <c r="A90" s="51" t="s">
        <v>85</v>
      </c>
      <c r="B90" s="14" t="s">
        <v>550</v>
      </c>
      <c r="C90" s="14" t="s">
        <v>75</v>
      </c>
      <c r="D90" s="13" t="s">
        <v>551</v>
      </c>
      <c r="E90" s="12" t="s">
        <v>552</v>
      </c>
      <c r="F90" s="15" t="s">
        <v>553</v>
      </c>
      <c r="G90" s="15" t="s">
        <v>554</v>
      </c>
      <c r="H90" s="15" t="s">
        <v>554</v>
      </c>
      <c r="I90" s="53" t="s">
        <v>141</v>
      </c>
      <c r="J90" s="17" t="s">
        <v>555</v>
      </c>
      <c r="K90" s="186">
        <v>4</v>
      </c>
      <c r="L90" s="187">
        <f t="shared" si="0"/>
        <v>4</v>
      </c>
      <c r="M90" s="72" t="e">
        <f t="array" ref="M90">IF(R90&gt;[1]BASE!$E$3, "BAJA", IF(P90+IF(X90&lt;=[1]BASE!$E$3,Y90,0)+IF(AC90&lt;=[1]BASE!$E$3,AD90,0)+IF(AH90&lt;=[1]BASE!$E$3,AI90,0)+IF(AM90&lt;=[1]BASE!$E$3,AN90,0)+IF(AR90&lt;=[1]BASE!$E$3,AS90,0)+IF(AW90&lt;=[1]BASE!$E$3,AX90,0)+IF(BB90&lt;=[1]BASE!$E$3,BC90,0)+IF(BG90&lt;=[1]BASE!$E$3,BH90,0)+IF(BL90&lt;=[1]BASE!$E$3,BM90,0)+IF(BQ90&lt;=[1]BASE!$E$3,BR90,0)&lt;=1999,"ALFA", IF(P90+IF(X90&lt;=[1]BASE!$E$3,Y90,0)+IF(AC90&lt;=[1]BASE!$E$3,AD90,0)+IF(AH90&lt;=[1]BASE!$E$3,AI90,0)+IF(AM90&lt;=[1]BASE!$E$3,AN90,0)+IF(AR90&lt;=[1]BASE!$E$3,AS90,0)+IF(AW90&lt;=[1]BASE!$E$3,AX90,0)+IF(BB90&lt;=[1]BASE!$E$3,BC90,0)+IF(BG90&lt;=[1]BASE!$E$3,BH90,0)+IF(BL90&lt;=[1]BASE!$E$3,BM90,0)+IF(BQ90&lt;=[1]BASE!$E$3,BR90,0)&lt;=3999,"BETA", IF(P90+IF(X90&lt;=[1]BASE!$E$3,Y90,0)+IF(AC90&lt;=[1]BASE!$E$3,AD90,0)+IF(AH90&lt;=[1]BASE!$E$3,AI90,0)+IF(AM90&lt;=[1]BASE!$E$3,AN90,0)+IF(AR90&lt;=[1]BASE!$E$3,AS90,0)+IF(AW90&lt;=[1]BASE!$E$3,AX90,0)+IF(BB90&lt;=[1]BASE!$E$3,BC90,0)+IF(BG90&lt;=[1]BASE!$E$3,BH90,0)+IF(BL90&lt;=[1]BASE!$E$3,BM90,0)+IF(BQ90&lt;=[1]BASE!$E$3,BR90,0)&lt;=5999,"GAMMA","DELTA"))))</f>
        <v>#VALUE!</v>
      </c>
      <c r="N90" s="125">
        <v>100</v>
      </c>
      <c r="O90" s="14" t="s">
        <v>60</v>
      </c>
      <c r="P90" s="73">
        <f t="array" ref="P90">IFERROR(IF(OR(O90="USDT",O90="USD",O90="USDC"),N90,N90 * IFERROR(VLOOKUP(R90,[1]BASE!$F$1:$Q$1000,MATCH(O90,[1]BASE!$F$1:$Q$1,0),FALSE),IFERROR(VLOOKUP(R90-1,[1]BASE!$F$1:$Q$1000,MATCH(O90,[1]BASE!$F$1:$Q$1,0),FALSE),VLOOKUP(R90-2,[1]BASE!$F$1:$Q$1000,MATCH(O90,[1]BASE!$F$1:$Q$1,0),FALSE)))),"")</f>
        <v>106.99000000000001</v>
      </c>
      <c r="Q90" s="23">
        <v>45237.625</v>
      </c>
      <c r="R90" s="23">
        <v>45238</v>
      </c>
      <c r="S90" s="24">
        <f>([1]BASE!$E$3-R90)/30</f>
        <v>10.333333333333334</v>
      </c>
      <c r="T90" s="25">
        <f t="array" ref="T90">IF(U90&lt;[1]BASE!$E$3,0,U90-R90)</f>
        <v>0</v>
      </c>
      <c r="U90" s="26">
        <f t="array" ref="U90">IF(WEEKDAY(R90, 2) = 5, R90 + 7, R90 + (5 - WEEKDAY(R90, 2) + IF(WEEKDAY(R90, 2) &gt; 5, 7, 0)))</f>
        <v>45240</v>
      </c>
      <c r="V90" s="85">
        <v>743</v>
      </c>
      <c r="W90" s="14" t="s">
        <v>60</v>
      </c>
      <c r="X90" s="47">
        <v>45260</v>
      </c>
      <c r="Y90" s="74">
        <f t="array" ref="Y90">IFERROR(IF(OR(W90="USDT",W90="USD",W90="USDC"),V90,V90 * IFERROR(VLOOKUP(X90,[1]BASE!$F$1:$Q$1000,MATCH(W90,[1]BASE!$F$1:$Q$1,0),FALSE),IFERROR(VLOOKUP(X90-1,[1]BASE!$F$1:$Q$1000,MATCH(W90,[1]BASE!$F$1:$Q$1,0),FALSE),VLOOKUP(X90-2,[1]BASE!$F$1:$Q$1000,MATCH(W90,[1]BASE!$F$1:$Q$1,0),FALSE)))),"")</f>
        <v>815.14530000000002</v>
      </c>
      <c r="Z90" s="30">
        <f t="array" ref="Z90">IFERROR(IF(X90="","",IF([1]BASE!$E$3-X90&gt;7,0,IF([1]BASE!$E$3-X90&lt;0,"",[1]BASE!$E$3-X90))),"")</f>
        <v>0</v>
      </c>
      <c r="AA90" s="135">
        <v>47.07</v>
      </c>
      <c r="AB90" s="14" t="s">
        <v>60</v>
      </c>
      <c r="AC90" s="47">
        <v>45350</v>
      </c>
      <c r="AD90" s="48">
        <f t="array" ref="AD90">IFERROR(IF(OR(AB90="USDT",AB90="USD",AB90="USDC"),AA90,AA90 * IFERROR(VLOOKUP(AC90,[1]BASE!$F$1:$Q$1000,MATCH(AB90,[1]BASE!$F$1:$Q$1,0),FALSE),IFERROR(VLOOKUP(AC90-1,[1]BASE!$F$1:$Q$1000,MATCH(AB90,[1]BASE!$F$1:$Q$1,0),FALSE),VLOOKUP(AC90-2,[1]BASE!$F$1:$Q$1000,MATCH(AB90,[1]BASE!$F$1:$Q$1,0),FALSE)))),"")</f>
        <v>51.042708000000005</v>
      </c>
      <c r="AE90" s="30">
        <f t="array" ref="AE90">IFERROR(IF(AC90="","",IF([1]BASE!$E$3-AC90&gt;7,0,IF([1]BASE!$E$3-AC90&lt;0,"",[1]BASE!$E$3-AC90))),"")</f>
        <v>0</v>
      </c>
      <c r="AF90" s="27"/>
      <c r="AG90" s="14"/>
      <c r="AH90" s="28"/>
      <c r="AI90" s="136"/>
      <c r="AJ90" s="136"/>
      <c r="AK90" s="27"/>
      <c r="AL90" s="92"/>
      <c r="AM90" s="28"/>
      <c r="AN90" s="75" t="str">
        <f t="array" ref="AN90">IFERROR(IF(OR(AL90="USDT",AL90="USD",AL90="USDC"),AK90,AK90 * IFERROR(VLOOKUP(AM90,[1]BASE!$F$1:$Q$1000,MATCH(AL90,[1]BASE!$F$1:$Q$1,0),FALSE),IFERROR(VLOOKUP(AM90-1,[1]BASE!$F$1:$Q$1000,MATCH(AL90,[1]BASE!$F$1:$Q$1,0),FALSE),VLOOKUP(AM90-2,[1]BASE!$F$1:$Q$1000,MATCH(AL90,[1]BASE!$F$1:$Q$1,0),FALSE)))),"")</f>
        <v/>
      </c>
      <c r="AO90" s="30" t="str">
        <f t="array" ref="AO90">IFERROR(IF(AM90="","",IF([1]BASE!$E$3-AM90&gt;7,0,IF([1]BASE!$E$3-AM90&lt;0,"",[1]BASE!$E$3-AM90))),"")</f>
        <v/>
      </c>
      <c r="AP90" s="27"/>
      <c r="AQ90" s="31"/>
      <c r="AR90" s="28"/>
      <c r="AS90" s="75" t="str">
        <f t="array" ref="AS90">IFERROR(IF(OR(AQ90="USDT",AQ90="USD",AQ90="USDC"),AP90,AP90 * IFERROR(VLOOKUP(AR90,[1]BASE!$F$1:$Q$1000,MATCH(AQ90,[1]BASE!$F$1:$Q$1,0),FALSE),IFERROR(VLOOKUP(AR90-1,[1]BASE!$F$1:$Q$1000,MATCH(AQ90,[1]BASE!$F$1:$Q$1,0),FALSE),VLOOKUP(AR90-2,[1]BASE!$F$1:$Q$1000,MATCH(AQ90,[1]BASE!$F$1:$Q$1,0),FALSE)))),"")</f>
        <v/>
      </c>
      <c r="AT90" s="30" t="str">
        <f t="array" ref="AT90">IFERROR(IF(AR90="","",IF([1]BASE!$E$3-AR90&gt;7,0,IF([1]BASE!$E$3-AR90&lt;0,"",[1]BASE!$E$3-AR90))),"")</f>
        <v/>
      </c>
      <c r="AU90" s="27"/>
      <c r="AV90" s="33"/>
      <c r="AW90" s="34"/>
      <c r="AX90" s="75" t="str">
        <f t="array" ref="AX90">IFERROR(IF(OR(AV90="USDT",AV90="USD",AV90="USDC"),AU90,AU90 * IFERROR(VLOOKUP(AW90,[1]BASE!$F$1:$Q$1000,MATCH(AV90,[1]BASE!$F$1:$Q$1,0),FALSE),IFERROR(VLOOKUP(AW90-1,[1]BASE!$F$1:$Q$1000,MATCH(AV90,[1]BASE!$F$1:$Q$1,0),FALSE),VLOOKUP(AW90-2,[1]BASE!$F$1:$Q$1000,MATCH(AV90,[1]BASE!$F$1:$Q$1,0),FALSE)))),"")</f>
        <v/>
      </c>
      <c r="AY90" s="30" t="str">
        <f t="array" ref="AY90">IFERROR(IF(AW90="","",IF([1]BASE!$E$3-AW90&gt;7,0,IF([1]BASE!$E$3-AW90&lt;0,"",[1]BASE!$E$3-AW90))),"")</f>
        <v/>
      </c>
      <c r="AZ90" s="27"/>
      <c r="BA90" s="33"/>
      <c r="BB90" s="34"/>
      <c r="BC90" s="75" t="str">
        <f t="array" ref="BC90">IFERROR(IF(OR(BA90="USDT",BA90="USD",BA90="USDC"),AZ90,AZ90 * IFERROR(VLOOKUP(BB90,[1]BASE!$F$1:$Q$1000,MATCH(BA90,[1]BASE!$F$1:$Q$1,0),FALSE),IFERROR(VLOOKUP(BB90-1,[1]BASE!$F$1:$Q$1000,MATCH(BA90,[1]BASE!$F$1:$Q$1,0),FALSE),VLOOKUP(BB90-2,[1]BASE!$F$1:$Q$1000,MATCH(BA90,[1]BASE!$F$1:$Q$1,0),FALSE)))),"")</f>
        <v/>
      </c>
      <c r="BD90" s="30" t="str">
        <f t="array" ref="BD90">IFERROR(IF(BB90="","",IF([1]BASE!$E$3-BB90&gt;7,0,IF([1]BASE!$E$3-BB90&lt;0,"",[1]BASE!$E$3-BB90))),"")</f>
        <v/>
      </c>
    </row>
    <row r="91" spans="1:56" ht="43.2" x14ac:dyDescent="0.3">
      <c r="A91" s="51" t="s">
        <v>85</v>
      </c>
      <c r="B91" s="12" t="s">
        <v>556</v>
      </c>
      <c r="C91" s="12" t="s">
        <v>75</v>
      </c>
      <c r="D91" s="13" t="s">
        <v>557</v>
      </c>
      <c r="E91" s="12" t="s">
        <v>558</v>
      </c>
      <c r="F91" s="15" t="s">
        <v>559</v>
      </c>
      <c r="G91" s="53" t="s">
        <v>560</v>
      </c>
      <c r="H91" s="53" t="s">
        <v>560</v>
      </c>
      <c r="I91" s="15" t="s">
        <v>330</v>
      </c>
      <c r="J91" s="41" t="s">
        <v>561</v>
      </c>
      <c r="K91" s="193">
        <v>5</v>
      </c>
      <c r="L91" s="194">
        <f t="shared" si="0"/>
        <v>5</v>
      </c>
      <c r="M91" s="72" t="e">
        <f t="array" ref="M91">IF(R91&gt;[1]BASE!$E$3, "BAJA", IF(P91+IF(X91&lt;=[1]BASE!$E$3,Y91,0)+IF(AC91&lt;=[1]BASE!$E$3,AD91,0)+IF(AH91&lt;=[1]BASE!$E$3,AI91,0)+IF(AM91&lt;=[1]BASE!$E$3,AN91,0)+IF(AR91&lt;=[1]BASE!$E$3,AS91,0)+IF(AW91&lt;=[1]BASE!$E$3,AX91,0)+IF(BB91&lt;=[1]BASE!$E$3,BC91,0)+IF(BG91&lt;=[1]BASE!$E$3,BH91,0)+IF(BL91&lt;=[1]BASE!$E$3,BM91,0)+IF(BQ91&lt;=[1]BASE!$E$3,BR91,0)&lt;=1999,"ALFA", IF(P91+IF(X91&lt;=[1]BASE!$E$3,Y91,0)+IF(AC91&lt;=[1]BASE!$E$3,AD91,0)+IF(AH91&lt;=[1]BASE!$E$3,AI91,0)+IF(AM91&lt;=[1]BASE!$E$3,AN91,0)+IF(AR91&lt;=[1]BASE!$E$3,AS91,0)+IF(AW91&lt;=[1]BASE!$E$3,AX91,0)+IF(BB91&lt;=[1]BASE!$E$3,BC91,0)+IF(BG91&lt;=[1]BASE!$E$3,BH91,0)+IF(BL91&lt;=[1]BASE!$E$3,BM91,0)+IF(BQ91&lt;=[1]BASE!$E$3,BR91,0)&lt;=3999,"BETA", IF(P91+IF(X91&lt;=[1]BASE!$E$3,Y91,0)+IF(AC91&lt;=[1]BASE!$E$3,AD91,0)+IF(AH91&lt;=[1]BASE!$E$3,AI91,0)+IF(AM91&lt;=[1]BASE!$E$3,AN91,0)+IF(AR91&lt;=[1]BASE!$E$3,AS91,0)+IF(AW91&lt;=[1]BASE!$E$3,AX91,0)+IF(BB91&lt;=[1]BASE!$E$3,BC91,0)+IF(BG91&lt;=[1]BASE!$E$3,BH91,0)+IF(BL91&lt;=[1]BASE!$E$3,BM91,0)+IF(BQ91&lt;=[1]BASE!$E$3,BR91,0)&lt;=5999,"GAMMA","DELTA"))))</f>
        <v>#VALUE!</v>
      </c>
      <c r="N91" s="21">
        <v>2300000</v>
      </c>
      <c r="O91" s="14" t="s">
        <v>84</v>
      </c>
      <c r="P91" s="22">
        <f t="array" ref="P91">IFERROR(IF(OR(O91="USDT",O91="USD",O91="USDC"),N91,N91 * IFERROR(VLOOKUP(R91,[1]BASE!$F$1:$Q$1000,MATCH(O91,[1]BASE!$F$1:$Q$1,0),FALSE),IFERROR(VLOOKUP(R91-1,[1]BASE!$F$1:$Q$1000,MATCH(O91,[1]BASE!$F$1:$Q$1,0),FALSE),VLOOKUP(R91-2,[1]BASE!$F$1:$Q$1000,MATCH(O91,[1]BASE!$F$1:$Q$1,0),FALSE)))),"")</f>
        <v>569.30693069306926</v>
      </c>
      <c r="Q91" s="23">
        <v>45237.625</v>
      </c>
      <c r="R91" s="23">
        <v>45238</v>
      </c>
      <c r="S91" s="44">
        <f>([1]BASE!$E$3-R91)/30</f>
        <v>10.333333333333334</v>
      </c>
      <c r="T91" s="45">
        <f t="array" ref="T91">IF(U91&lt;[1]BASE!$E$3,0,U91-R91)</f>
        <v>0</v>
      </c>
      <c r="U91" s="26">
        <f t="array" ref="U91">IF(WEEKDAY(R91, 2) = 5, R91 + 7, R91 + (5 - WEEKDAY(R91, 2) + IF(WEEKDAY(R91, 2) &gt; 5, 7, 0)))</f>
        <v>45240</v>
      </c>
      <c r="V91" s="135">
        <v>682.48800000000006</v>
      </c>
      <c r="W91" s="14" t="s">
        <v>60</v>
      </c>
      <c r="X91" s="47">
        <v>45251</v>
      </c>
      <c r="Y91" s="48">
        <f t="array" ref="Y91">IFERROR(IF(OR(W91="USDT",W91="USD",W91="USDC"),V91,V91 * IFERROR(VLOOKUP(X91,[1]BASE!$F$1:$Q$1000,MATCH(W91,[1]BASE!$F$1:$Q$1,0),FALSE),IFERROR(VLOOKUP(X91-1,[1]BASE!$F$1:$Q$1000,MATCH(W91,[1]BASE!$F$1:$Q$1,0),FALSE),VLOOKUP(X91-2,[1]BASE!$F$1:$Q$1000,MATCH(W91,[1]BASE!$F$1:$Q$1,0),FALSE)))),"")</f>
        <v>746.64187200000015</v>
      </c>
      <c r="Z91" s="49">
        <f t="array" ref="Z91">IFERROR(IF(X91="","",IF([1]BASE!$E$3-X91&gt;7,0,IF([1]BASE!$E$3-X91&lt;0,"",[1]BASE!$E$3-X91))),"")</f>
        <v>0</v>
      </c>
      <c r="AA91" s="135">
        <v>400</v>
      </c>
      <c r="AB91" s="31" t="s">
        <v>60</v>
      </c>
      <c r="AC91" s="47">
        <v>45392</v>
      </c>
      <c r="AD91" s="74">
        <f t="array" ref="AD91">IFERROR(IF(OR(AB91="USDT",AB91="USD",AB91="USDC"),AA91,AA91 * IFERROR(VLOOKUP(AC91,[1]BASE!$F$1:$Q$1000,MATCH(AB91,[1]BASE!$F$1:$Q$1,0),FALSE),IFERROR(VLOOKUP(AC91-1,[1]BASE!$F$1:$Q$1000,MATCH(AB91,[1]BASE!$F$1:$Q$1,0),FALSE),VLOOKUP(AC91-2,[1]BASE!$F$1:$Q$1000,MATCH(AB91,[1]BASE!$F$1:$Q$1,0),FALSE)))),"")</f>
        <v>434.28000000000003</v>
      </c>
      <c r="AE91" s="49">
        <f t="array" ref="AE91">IFERROR(IF(AC91="","",IF([1]BASE!$E$3-AC91&gt;7,0,IF([1]BASE!$E$3-AC91&lt;0,"",[1]BASE!$E$3-AC91))),"")</f>
        <v>0</v>
      </c>
      <c r="AF91" s="27"/>
      <c r="AG91" s="32"/>
      <c r="AH91" s="28"/>
      <c r="AI91" s="29" t="str">
        <f t="array" ref="AI91">IFERROR(IF(OR(AG91="USDT",AG91="USD",AG91="USDC"),AF91,AF91 * IFERROR(VLOOKUP(AH91,[1]BASE!$F$1:$Q$1000,MATCH(AG91,[1]BASE!$F$1:$Q$1,0),FALSE),IFERROR(VLOOKUP(AH91-1,[1]BASE!$F$1:$Q$1000,MATCH(AG91,[1]BASE!$F$1:$Q$1,0),FALSE),VLOOKUP(AH91-2,[1]BASE!$F$1:$Q$1000,MATCH(AG91,[1]BASE!$F$1:$Q$1,0),FALSE)))),"")</f>
        <v/>
      </c>
      <c r="AJ91" s="49" t="str">
        <f t="array" ref="AJ91">IFERROR(IF(AH91="","",IF([1]BASE!$E$3-AH91&gt;7,0,IF([1]BASE!$E$3-AH91&lt;0,"",[1]BASE!$E$3-AH91))),"")</f>
        <v/>
      </c>
      <c r="AK91" s="27"/>
      <c r="AL91" s="32"/>
      <c r="AM91" s="28"/>
      <c r="AN91" s="74" t="str">
        <f t="array" ref="AN91">IFERROR(IF(OR(AL91="USDT",AL91="USD",AL91="USDC"),AK91,AK91 * IFERROR(VLOOKUP(AM91,[1]BASE!$F$1:$Q$1000,MATCH(AL91,[1]BASE!$F$1:$Q$1,0),FALSE),IFERROR(VLOOKUP(AM91-1,[1]BASE!$F$1:$Q$1000,MATCH(AL91,[1]BASE!$F$1:$Q$1,0),FALSE),VLOOKUP(AM91-2,[1]BASE!$F$1:$Q$1000,MATCH(AL91,[1]BASE!$F$1:$Q$1,0),FALSE)))),"")</f>
        <v/>
      </c>
      <c r="AO91" s="49" t="str">
        <f t="array" ref="AO91">IFERROR(IF(AM91="","",IF([1]BASE!$E$3-AM91&gt;7,0,IF([1]BASE!$E$3-AM91&lt;0,"",[1]BASE!$E$3-AM91))),"")</f>
        <v/>
      </c>
      <c r="AP91" s="27"/>
      <c r="AQ91" s="31"/>
      <c r="AR91" s="28"/>
      <c r="AS91" s="29" t="str">
        <f t="array" ref="AS91">IFERROR(IF(OR(AQ91="USDT",AQ91="USD",AQ91="USDC"),AP91,AP91 * IFERROR(VLOOKUP(AR91,[1]BASE!$F$1:$Q$1000,MATCH(AQ91,[1]BASE!$F$1:$Q$1,0),FALSE),IFERROR(VLOOKUP(AR91-1,[1]BASE!$F$1:$Q$1000,MATCH(AQ91,[1]BASE!$F$1:$Q$1,0),FALSE),VLOOKUP(AR91-2,[1]BASE!$F$1:$Q$1000,MATCH(AQ91,[1]BASE!$F$1:$Q$1,0),FALSE)))),"")</f>
        <v/>
      </c>
      <c r="AT91" s="49" t="str">
        <f t="array" ref="AT91">IFERROR(IF(AR91="","",IF([1]BASE!$E$3-AR91&gt;7,0,IF([1]BASE!$E$3-AR91&lt;0,"",[1]BASE!$E$3-AR91))),"")</f>
        <v/>
      </c>
      <c r="AU91" s="27"/>
      <c r="AV91" s="33"/>
      <c r="AW91" s="34"/>
      <c r="AX91" s="29" t="str">
        <f t="array" ref="AX91">IFERROR(IF(OR(AV91="USDT",AV91="USD",AV91="USDC"),AU91,AU91 * IFERROR(VLOOKUP(AW91,[1]BASE!$F$1:$Q$1000,MATCH(AV91,[1]BASE!$F$1:$Q$1,0),FALSE),IFERROR(VLOOKUP(AW91-1,[1]BASE!$F$1:$Q$1000,MATCH(AV91,[1]BASE!$F$1:$Q$1,0),FALSE),VLOOKUP(AW91-2,[1]BASE!$F$1:$Q$1000,MATCH(AV91,[1]BASE!$F$1:$Q$1,0),FALSE)))),"")</f>
        <v/>
      </c>
      <c r="AY91" s="49" t="str">
        <f t="array" ref="AY91">IFERROR(IF(AW91="","",IF([1]BASE!$E$3-AW91&gt;7,0,IF([1]BASE!$E$3-AW91&lt;0,"",[1]BASE!$E$3-AW91))),"")</f>
        <v/>
      </c>
      <c r="AZ91" s="27"/>
      <c r="BA91" s="33"/>
      <c r="BB91" s="34"/>
      <c r="BC91" s="29" t="str">
        <f t="array" ref="BC91">IFERROR(IF(OR(BA91="USDT",BA91="USD",BA91="USDC"),AZ91,AZ91 * IFERROR(VLOOKUP(BB91,[1]BASE!$F$1:$Q$1000,MATCH(BA91,[1]BASE!$F$1:$Q$1,0),FALSE),IFERROR(VLOOKUP(BB91-1,[1]BASE!$F$1:$Q$1000,MATCH(BA91,[1]BASE!$F$1:$Q$1,0),FALSE),VLOOKUP(BB91-2,[1]BASE!$F$1:$Q$1000,MATCH(BA91,[1]BASE!$F$1:$Q$1,0),FALSE)))),"")</f>
        <v/>
      </c>
      <c r="BD91" s="49" t="str">
        <f t="array" ref="BD91">IFERROR(IF(BB91="","",IF([1]BASE!$E$3-BB91&gt;7,0,IF([1]BASE!$E$3-BB91&lt;0,"",[1]BASE!$E$3-BB91))),"")</f>
        <v/>
      </c>
    </row>
    <row r="92" spans="1:56" x14ac:dyDescent="0.3">
      <c r="A92" s="51" t="s">
        <v>92</v>
      </c>
      <c r="B92" s="38" t="s">
        <v>562</v>
      </c>
      <c r="C92" s="38" t="s">
        <v>75</v>
      </c>
      <c r="D92" s="57" t="s">
        <v>563</v>
      </c>
      <c r="E92" s="38" t="s">
        <v>564</v>
      </c>
      <c r="F92" s="58" t="s">
        <v>565</v>
      </c>
      <c r="G92" s="58" t="s">
        <v>566</v>
      </c>
      <c r="H92" s="58" t="s">
        <v>566</v>
      </c>
      <c r="I92" s="58" t="s">
        <v>309</v>
      </c>
      <c r="J92" s="17" t="s">
        <v>567</v>
      </c>
      <c r="K92" s="141">
        <v>5</v>
      </c>
      <c r="L92" s="142">
        <f t="shared" si="0"/>
        <v>5</v>
      </c>
      <c r="M92" s="20" t="e">
        <f t="array" ref="M92">IF(R92&gt;[1]BASE!$E$3, "BAJA", IF(P92+IF(X92&lt;=[1]BASE!$E$3,Y92,0)+IF(AC92&lt;=[1]BASE!$E$3,AD92,0)+IF(AH92&lt;=[1]BASE!$E$3,AI92,0)+IF(AM92&lt;=[1]BASE!$E$3,AN92,0)+IF(AR92&lt;=[1]BASE!$E$3,AS92,0)+IF(AW92&lt;=[1]BASE!$E$3,AX92,0)+IF(BB92&lt;=[1]BASE!$E$3,BC92,0)+IF(BG92&lt;=[1]BASE!$E$3,BH92,0)+IF(BL92&lt;=[1]BASE!$E$3,BM92,0)+IF(BQ92&lt;=[1]BASE!$E$3,BR92,0)&lt;=1999,"ALFA", IF(P92+IF(X92&lt;=[1]BASE!$E$3,Y92,0)+IF(AC92&lt;=[1]BASE!$E$3,AD92,0)+IF(AH92&lt;=[1]BASE!$E$3,AI92,0)+IF(AM92&lt;=[1]BASE!$E$3,AN92,0)+IF(AR92&lt;=[1]BASE!$E$3,AS92,0)+IF(AW92&lt;=[1]BASE!$E$3,AX92,0)+IF(BB92&lt;=[1]BASE!$E$3,BC92,0)+IF(BG92&lt;=[1]BASE!$E$3,BH92,0)+IF(BL92&lt;=[1]BASE!$E$3,BM92,0)+IF(BQ92&lt;=[1]BASE!$E$3,BR92,0)&lt;=3999,"BETA", IF(P92+IF(X92&lt;=[1]BASE!$E$3,Y92,0)+IF(AC92&lt;=[1]BASE!$E$3,AD92,0)+IF(AH92&lt;=[1]BASE!$E$3,AI92,0)+IF(AM92&lt;=[1]BASE!$E$3,AN92,0)+IF(AR92&lt;=[1]BASE!$E$3,AS92,0)+IF(AW92&lt;=[1]BASE!$E$3,AX92,0)+IF(BB92&lt;=[1]BASE!$E$3,BC92,0)+IF(BG92&lt;=[1]BASE!$E$3,BH92,0)+IF(BL92&lt;=[1]BASE!$E$3,BM92,0)+IF(BQ92&lt;=[1]BASE!$E$3,BR92,0)&lt;=5999,"GAMMA","DELTA"))))</f>
        <v>#VALUE!</v>
      </c>
      <c r="N92" s="125">
        <v>6200</v>
      </c>
      <c r="O92" s="14" t="s">
        <v>66</v>
      </c>
      <c r="P92" s="62">
        <f t="array" ref="P92">IFERROR(IF(OR(O92="USDT",O92="USD",O92="USDC"),N92,N92 * IFERROR(VLOOKUP(R92,[1]BASE!$F$1:$Q$1000,MATCH(O92,[1]BASE!$F$1:$Q$1,0),FALSE),IFERROR(VLOOKUP(R92-1,[1]BASE!$F$1:$Q$1000,MATCH(O92,[1]BASE!$F$1:$Q$1,0),FALSE),VLOOKUP(R92-2,[1]BASE!$F$1:$Q$1000,MATCH(O92,[1]BASE!$F$1:$Q$1,0),FALSE)))),"")</f>
        <v>6200</v>
      </c>
      <c r="Q92" s="28">
        <v>45237.625</v>
      </c>
      <c r="R92" s="28">
        <v>45238</v>
      </c>
      <c r="S92" s="54">
        <f>([1]BASE!$E$3-R92)/30</f>
        <v>10.333333333333334</v>
      </c>
      <c r="T92" s="55">
        <f t="array" ref="T92">IF(U92&lt;[1]BASE!$E$3,0,U92-R92)</f>
        <v>0</v>
      </c>
      <c r="U92" s="56">
        <f t="array" ref="U92">IF(WEEKDAY(R92, 2) = 5, R92 + 7, R92 + (5 - WEEKDAY(R92, 2) + IF(WEEKDAY(R92, 2) &gt; 5, 7, 0)))</f>
        <v>45240</v>
      </c>
      <c r="V92" s="27"/>
      <c r="W92" s="14"/>
      <c r="X92" s="28"/>
      <c r="Y92" s="50" t="str">
        <f t="array" ref="Y92">IFERROR(IF(OR(W92="USDT",W92="USD",W92="USDC"),V92,V92 * IFERROR(VLOOKUP(X92,[1]BASE!$F$1:$Q$1000,MATCH(W92,[1]BASE!$F$1:$Q$1,0),FALSE),IFERROR(VLOOKUP(X92-1,[1]BASE!$F$1:$Q$1000,MATCH(W92,[1]BASE!$F$1:$Q$1,0),FALSE),VLOOKUP(X92-2,[1]BASE!$F$1:$Q$1000,MATCH(W92,[1]BASE!$F$1:$Q$1,0),FALSE)))),"")</f>
        <v/>
      </c>
      <c r="Z92" s="30" t="str">
        <f t="array" ref="Z92">IFERROR(IF(X92="","",IF([1]BASE!$E$3-X92&gt;7,0,IF([1]BASE!$E$3-X92&lt;0,"",[1]BASE!$E$3-X92))),"")</f>
        <v/>
      </c>
      <c r="AA92" s="27"/>
      <c r="AB92" s="14"/>
      <c r="AC92" s="28"/>
      <c r="AD92" s="50" t="str">
        <f t="array" ref="AD92">IFERROR(IF(OR(AB92="USDT",AB92="USD",AB92="USDC"),AA92,AA92 * IFERROR(VLOOKUP(AC92,[1]BASE!$F$1:$Q$1000,MATCH(AB92,[1]BASE!$F$1:$Q$1,0),FALSE),IFERROR(VLOOKUP(AC92-1,[1]BASE!$F$1:$Q$1000,MATCH(AB92,[1]BASE!$F$1:$Q$1,0),FALSE),VLOOKUP(AC92-2,[1]BASE!$F$1:$Q$1000,MATCH(AB92,[1]BASE!$F$1:$Q$1,0),FALSE)))),"")</f>
        <v/>
      </c>
      <c r="AE92" s="30" t="str">
        <f t="array" ref="AE92">IFERROR(IF(AC92="","",IF([1]BASE!$E$3-AC92&gt;7,0,IF([1]BASE!$E$3-AC92&lt;0,"",[1]BASE!$E$3-AC92))),"")</f>
        <v/>
      </c>
      <c r="AF92" s="27"/>
      <c r="AG92" s="14"/>
      <c r="AH92" s="28"/>
      <c r="AI92" s="50" t="str">
        <f t="array" ref="AI92">IFERROR(IF(OR(AG92="USDT",AG92="USD",AG92="USDC"),AF92,AF92 * IFERROR(VLOOKUP(AH92,[1]BASE!$F$1:$Q$1000,MATCH(AG92,[1]BASE!$F$1:$Q$1,0),FALSE),IFERROR(VLOOKUP(AH92-1,[1]BASE!$F$1:$Q$1000,MATCH(AG92,[1]BASE!$F$1:$Q$1,0),FALSE),VLOOKUP(AH92-2,[1]BASE!$F$1:$Q$1000,MATCH(AG92,[1]BASE!$F$1:$Q$1,0),FALSE)))),"")</f>
        <v/>
      </c>
      <c r="AJ92" s="30" t="str">
        <f t="array" ref="AJ92">IFERROR(IF(AH92="","",IF([1]BASE!$E$3-AH92&gt;7,0,IF([1]BASE!$E$3-AH92&lt;0,"",[1]BASE!$E$3-AH92))),"")</f>
        <v/>
      </c>
      <c r="AK92" s="27"/>
      <c r="AL92" s="14"/>
      <c r="AM92" s="28"/>
      <c r="AN92" s="50" t="str">
        <f t="array" ref="AN92">IFERROR(IF(OR(AL92="USDT",AL92="USD",AL92="USDC"),AK92,AK92 * IFERROR(VLOOKUP(AM92,[1]BASE!$F$1:$Q$1000,MATCH(AL92,[1]BASE!$F$1:$Q$1,0),FALSE),IFERROR(VLOOKUP(AM92-1,[1]BASE!$F$1:$Q$1000,MATCH(AL92,[1]BASE!$F$1:$Q$1,0),FALSE),VLOOKUP(AM92-2,[1]BASE!$F$1:$Q$1000,MATCH(AL92,[1]BASE!$F$1:$Q$1,0),FALSE)))),"")</f>
        <v/>
      </c>
      <c r="AO92" s="30" t="str">
        <f t="array" ref="AO92">IFERROR(IF(AM92="","",IF([1]BASE!$E$3-AM92&gt;7,0,IF([1]BASE!$E$3-AM92&lt;0,"",[1]BASE!$E$3-AM92))),"")</f>
        <v/>
      </c>
      <c r="AP92" s="27"/>
      <c r="AQ92" s="14"/>
      <c r="AR92" s="28"/>
      <c r="AS92" s="50" t="str">
        <f t="array" ref="AS92">IFERROR(IF(OR(AQ92="USDT",AQ92="USD",AQ92="USDC"),AP92,AP92 * IFERROR(VLOOKUP(AR92,[1]BASE!$F$1:$Q$1000,MATCH(AQ92,[1]BASE!$F$1:$Q$1,0),FALSE),IFERROR(VLOOKUP(AR92-1,[1]BASE!$F$1:$Q$1000,MATCH(AQ92,[1]BASE!$F$1:$Q$1,0),FALSE),VLOOKUP(AR92-2,[1]BASE!$F$1:$Q$1000,MATCH(AQ92,[1]BASE!$F$1:$Q$1,0),FALSE)))),"")</f>
        <v/>
      </c>
      <c r="AT92" s="30" t="str">
        <f t="array" ref="AT92">IFERROR(IF(AR92="","",IF([1]BASE!$E$3-AR92&gt;7,0,IF([1]BASE!$E$3-AR92&lt;0,"",[1]BASE!$E$3-AR92))),"")</f>
        <v/>
      </c>
      <c r="AU92" s="27"/>
      <c r="AV92" s="33"/>
      <c r="AW92" s="34"/>
      <c r="AX92" s="50" t="str">
        <f t="array" ref="AX92">IFERROR(IF(OR(AV92="USDT",AV92="USD",AV92="USDC"),AU92,AU92 * IFERROR(VLOOKUP(AW92,[1]BASE!$F$1:$Q$1000,MATCH(AV92,[1]BASE!$F$1:$Q$1,0),FALSE),IFERROR(VLOOKUP(AW92-1,[1]BASE!$F$1:$Q$1000,MATCH(AV92,[1]BASE!$F$1:$Q$1,0),FALSE),VLOOKUP(AW92-2,[1]BASE!$F$1:$Q$1000,MATCH(AV92,[1]BASE!$F$1:$Q$1,0),FALSE)))),"")</f>
        <v/>
      </c>
      <c r="AY92" s="30" t="str">
        <f t="array" ref="AY92">IFERROR(IF(AW92="","",IF([1]BASE!$E$3-AW92&gt;7,0,IF([1]BASE!$E$3-AW92&lt;0,"",[1]BASE!$E$3-AW92))),"")</f>
        <v/>
      </c>
      <c r="AZ92" s="27"/>
      <c r="BA92" s="33"/>
      <c r="BB92" s="34"/>
      <c r="BC92" s="50" t="str">
        <f t="array" ref="BC92">IFERROR(IF(OR(BA92="USDT",BA92="USD",BA92="USDC"),AZ92,AZ92 * IFERROR(VLOOKUP(BB92,[1]BASE!$F$1:$Q$1000,MATCH(BA92,[1]BASE!$F$1:$Q$1,0),FALSE),IFERROR(VLOOKUP(BB92-1,[1]BASE!$F$1:$Q$1000,MATCH(BA92,[1]BASE!$F$1:$Q$1,0),FALSE),VLOOKUP(BB92-2,[1]BASE!$F$1:$Q$1000,MATCH(BA92,[1]BASE!$F$1:$Q$1,0),FALSE)))),"")</f>
        <v/>
      </c>
      <c r="BD92" s="30" t="str">
        <f t="array" ref="BD92">IFERROR(IF(BB92="","",IF([1]BASE!$E$3-BB92&gt;7,0,IF([1]BASE!$E$3-BB92&lt;0,"",[1]BASE!$E$3-BB92))),"")</f>
        <v/>
      </c>
    </row>
    <row r="93" spans="1:56" x14ac:dyDescent="0.3">
      <c r="A93" s="51" t="s">
        <v>85</v>
      </c>
      <c r="B93" s="119" t="s">
        <v>568</v>
      </c>
      <c r="C93" s="38" t="s">
        <v>75</v>
      </c>
      <c r="D93" s="57" t="s">
        <v>569</v>
      </c>
      <c r="E93" s="38" t="s">
        <v>570</v>
      </c>
      <c r="F93" s="58" t="s">
        <v>571</v>
      </c>
      <c r="G93" s="58" t="s">
        <v>572</v>
      </c>
      <c r="H93" s="58" t="s">
        <v>572</v>
      </c>
      <c r="I93" s="58" t="s">
        <v>309</v>
      </c>
      <c r="J93" s="41" t="s">
        <v>573</v>
      </c>
      <c r="K93" s="193">
        <v>5</v>
      </c>
      <c r="L93" s="194">
        <f t="shared" si="0"/>
        <v>5</v>
      </c>
      <c r="M93" s="20" t="str">
        <f t="array" ref="M93">IF(R93&gt;[1]BASE!$E$3, "BAJA", IF(P93+IF(X93&lt;=[1]BASE!$E$3,Y93,0)+IF(AC93&lt;=[1]BASE!$E$3,AD93,0)+IF(AH93&lt;=[1]BASE!$E$3,AI93,0)+IF(AM93&lt;=[1]BASE!$E$3,AN93,0)+IF(AR93&lt;=[1]BASE!$E$3,AS93,0)+IF(AW93&lt;=[1]BASE!$E$3,AX93,0)+IF(BB93&lt;=[1]BASE!$E$3,BC93,0)+IF(BG93&lt;=[1]BASE!$E$3,BH93,0)+IF(BL93&lt;=[1]BASE!$E$3,BM93,0)+IF(BQ93&lt;=[1]BASE!$E$3,BR93,0)&lt;=1999,"ALFA", IF(P93+IF(X93&lt;=[1]BASE!$E$3,Y93,0)+IF(AC93&lt;=[1]BASE!$E$3,AD93,0)+IF(AH93&lt;=[1]BASE!$E$3,AI93,0)+IF(AM93&lt;=[1]BASE!$E$3,AN93,0)+IF(AR93&lt;=[1]BASE!$E$3,AS93,0)+IF(AW93&lt;=[1]BASE!$E$3,AX93,0)+IF(BB93&lt;=[1]BASE!$E$3,BC93,0)+IF(BG93&lt;=[1]BASE!$E$3,BH93,0)+IF(BL93&lt;=[1]BASE!$E$3,BM93,0)+IF(BQ93&lt;=[1]BASE!$E$3,BR93,0)&lt;=3999,"BETA", IF(P93+IF(X93&lt;=[1]BASE!$E$3,Y93,0)+IF(AC93&lt;=[1]BASE!$E$3,AD93,0)+IF(AH93&lt;=[1]BASE!$E$3,AI93,0)+IF(AM93&lt;=[1]BASE!$E$3,AN93,0)+IF(AR93&lt;=[1]BASE!$E$3,AS93,0)+IF(AW93&lt;=[1]BASE!$E$3,AX93,0)+IF(BB93&lt;=[1]BASE!$E$3,BC93,0)+IF(BG93&lt;=[1]BASE!$E$3,BH93,0)+IF(BL93&lt;=[1]BASE!$E$3,BM93,0)+IF(BQ93&lt;=[1]BASE!$E$3,BR93,0)&lt;=5999,"GAMMA","DELTA"))))</f>
        <v>BETA</v>
      </c>
      <c r="N93" s="21">
        <v>1000</v>
      </c>
      <c r="O93" s="14" t="s">
        <v>60</v>
      </c>
      <c r="P93" s="22">
        <f t="array" ref="P93">IFERROR(IF(OR(O93="USDT",O93="USD",O93="USDC"),N93,N93 * IFERROR(VLOOKUP(R93,[1]BASE!$F$1:$Q$1000,MATCH(O93,[1]BASE!$F$1:$Q$1,0),FALSE),IFERROR(VLOOKUP(R93-1,[1]BASE!$F$1:$Q$1000,MATCH(O93,[1]BASE!$F$1:$Q$1,0),FALSE),VLOOKUP(R93-2,[1]BASE!$F$1:$Q$1000,MATCH(O93,[1]BASE!$F$1:$Q$1,0),FALSE)))),"")</f>
        <v>1069.9000000000001</v>
      </c>
      <c r="Q93" s="28">
        <v>45238</v>
      </c>
      <c r="R93" s="28">
        <v>45238</v>
      </c>
      <c r="S93" s="63">
        <f>([1]BASE!$E$3-R93)/30</f>
        <v>10.333333333333334</v>
      </c>
      <c r="T93" s="64">
        <f t="array" ref="T93">IF(U93&lt;[1]BASE!$E$3,0,U93-R93)</f>
        <v>0</v>
      </c>
      <c r="U93" s="56">
        <f t="array" ref="U93">IF(WEEKDAY(R93, 2) = 5, R93 + 7, R93 + (5 - WEEKDAY(R93, 2) + IF(WEEKDAY(R93, 2) &gt; 5, 7, 0)))</f>
        <v>45240</v>
      </c>
      <c r="V93" s="46">
        <v>1000</v>
      </c>
      <c r="W93" s="14" t="s">
        <v>60</v>
      </c>
      <c r="X93" s="47">
        <v>45257</v>
      </c>
      <c r="Y93" s="79">
        <f t="array" ref="Y93">IFERROR(IF(OR(W93="USDT",W93="USD",W93="USDC"),V93,V93 * IFERROR(VLOOKUP(X93,[1]BASE!$F$1:$Q$1000,MATCH(W93,[1]BASE!$F$1:$Q$1,0),FALSE),IFERROR(VLOOKUP(X93-1,[1]BASE!$F$1:$Q$1000,MATCH(W93,[1]BASE!$F$1:$Q$1,0),FALSE),VLOOKUP(X93-2,[1]BASE!$F$1:$Q$1000,MATCH(W93,[1]BASE!$F$1:$Q$1,0),FALSE)))),"")</f>
        <v>1093.6999999999998</v>
      </c>
      <c r="Z93" s="49">
        <f t="array" ref="Z93">IFERROR(IF(X93="","",IF([1]BASE!$E$3-X93&gt;7,0,IF([1]BASE!$E$3-X93&lt;0,"",[1]BASE!$E$3-X93))),"")</f>
        <v>0</v>
      </c>
      <c r="AA93" s="46">
        <v>100</v>
      </c>
      <c r="AB93" s="31" t="s">
        <v>60</v>
      </c>
      <c r="AC93" s="47">
        <v>45264</v>
      </c>
      <c r="AD93" s="48">
        <f t="array" ref="AD93">IFERROR(IF(OR(AB93="USDT",AB93="USD",AB93="USDC"),AA93,AA93 * IFERROR(VLOOKUP(AC93,[1]BASE!$F$1:$Q$1000,MATCH(AB93,[1]BASE!$F$1:$Q$1,0),FALSE),IFERROR(VLOOKUP(AC93-1,[1]BASE!$F$1:$Q$1000,MATCH(AB93,[1]BASE!$F$1:$Q$1,0),FALSE),VLOOKUP(AC93-2,[1]BASE!$F$1:$Q$1000,MATCH(AB93,[1]BASE!$F$1:$Q$1,0),FALSE)))),"")</f>
        <v>108.87</v>
      </c>
      <c r="AE93" s="49">
        <f t="array" ref="AE93">IFERROR(IF(AC93="","",IF([1]BASE!$E$3-AC93&gt;7,0,IF([1]BASE!$E$3-AC93&lt;0,"",[1]BASE!$E$3-AC93))),"")</f>
        <v>0</v>
      </c>
      <c r="AF93" s="135">
        <v>200</v>
      </c>
      <c r="AG93" s="14" t="s">
        <v>60</v>
      </c>
      <c r="AH93" s="47">
        <v>45277</v>
      </c>
      <c r="AI93" s="79">
        <f t="array" ref="AI93">IFERROR(IF(OR(AG93="USDT",AG93="USD",AG93="USDC"),AF93,AF93 * IFERROR(VLOOKUP(AH93,[1]BASE!$F$1:$Q$1000,MATCH(AG93,[1]BASE!$F$1:$Q$1,0),FALSE),IFERROR(VLOOKUP(AH93-1,[1]BASE!$F$1:$Q$1000,MATCH(AG93,[1]BASE!$F$1:$Q$1,0),FALSE),VLOOKUP(AH93-2,[1]BASE!$F$1:$Q$1000,MATCH(AG93,[1]BASE!$F$1:$Q$1,0),FALSE)))),"")</f>
        <v>219.88</v>
      </c>
      <c r="AJ93" s="49">
        <f t="array" ref="AJ93">IFERROR(IF(AH93="","",IF([1]BASE!$E$3-AH93&gt;7,0,IF([1]BASE!$E$3-AH93&lt;0,"",[1]BASE!$E$3-AH93))),"")</f>
        <v>0</v>
      </c>
      <c r="AK93" s="46">
        <v>200</v>
      </c>
      <c r="AL93" s="14" t="s">
        <v>60</v>
      </c>
      <c r="AM93" s="47">
        <v>45292</v>
      </c>
      <c r="AN93" s="79">
        <f t="array" ref="AN93">IFERROR(IF(OR(AL93="USDT",AL93="USD",AL93="USDC"),AK93,AK93 * IFERROR(VLOOKUP(AM93,[1]BASE!$F$1:$Q$1000,MATCH(AL93,[1]BASE!$F$1:$Q$1,0),FALSE),IFERROR(VLOOKUP(AM93-1,[1]BASE!$F$1:$Q$1000,MATCH(AL93,[1]BASE!$F$1:$Q$1,0),FALSE),VLOOKUP(AM93-2,[1]BASE!$F$1:$Q$1000,MATCH(AL93,[1]BASE!$F$1:$Q$1,0),FALSE)))),"")</f>
        <v>220.88</v>
      </c>
      <c r="AO93" s="49">
        <f t="array" ref="AO93">IFERROR(IF(AM93="","",IF([1]BASE!$E$3-AM93&gt;7,0,IF([1]BASE!$E$3-AM93&lt;0,"",[1]BASE!$E$3-AM93))),"")</f>
        <v>0</v>
      </c>
      <c r="AP93" s="135">
        <v>150</v>
      </c>
      <c r="AQ93" s="31" t="s">
        <v>66</v>
      </c>
      <c r="AR93" s="47">
        <v>45313</v>
      </c>
      <c r="AS93" s="29">
        <f t="array" ref="AS93">IFERROR(IF(OR(AQ93="USDT",AQ93="USD",AQ93="USDC"),AP93,AP93 * IFERROR(VLOOKUP(AR93,[1]BASE!$F$1:$Q$1000,MATCH(AQ93,[1]BASE!$F$1:$Q$1,0),FALSE),IFERROR(VLOOKUP(AR93-1,[1]BASE!$F$1:$Q$1000,MATCH(AQ93,[1]BASE!$F$1:$Q$1,0),FALSE),VLOOKUP(AR93-2,[1]BASE!$F$1:$Q$1000,MATCH(AQ93,[1]BASE!$F$1:$Q$1,0),FALSE)))),"")</f>
        <v>150</v>
      </c>
      <c r="AT93" s="49">
        <f t="array" ref="AT93">IFERROR(IF(AR93="","",IF([1]BASE!$E$3-AR93&gt;7,0,IF([1]BASE!$E$3-AR93&lt;0,"",[1]BASE!$E$3-AR93))),"")</f>
        <v>0</v>
      </c>
      <c r="AU93" s="135">
        <v>155</v>
      </c>
      <c r="AV93" s="33" t="s">
        <v>66</v>
      </c>
      <c r="AW93" s="34">
        <v>45334</v>
      </c>
      <c r="AX93" s="29">
        <f t="array" ref="AX93">IFERROR(IF(OR(AV93="USDT",AV93="USD",AV93="USDC"),AU93,AU93 * IFERROR(VLOOKUP(AW93,[1]BASE!$F$1:$Q$1000,MATCH(AV93,[1]BASE!$F$1:$Q$1,0),FALSE),IFERROR(VLOOKUP(AW93-1,[1]BASE!$F$1:$Q$1000,MATCH(AV93,[1]BASE!$F$1:$Q$1,0),FALSE),VLOOKUP(AW93-2,[1]BASE!$F$1:$Q$1000,MATCH(AV93,[1]BASE!$F$1:$Q$1,0),FALSE)))),"")</f>
        <v>155</v>
      </c>
      <c r="AY93" s="49">
        <f t="array" ref="AY93">IFERROR(IF(AW93="","",IF([1]BASE!$E$3-AW93&gt;7,0,IF([1]BASE!$E$3-AW93&lt;0,"",[1]BASE!$E$3-AW93))),"")</f>
        <v>0</v>
      </c>
      <c r="AZ93" s="135">
        <v>150</v>
      </c>
      <c r="BA93" s="33" t="s">
        <v>66</v>
      </c>
      <c r="BB93" s="34">
        <v>45352</v>
      </c>
      <c r="BC93" s="29">
        <f t="array" ref="BC93">IFERROR(IF(OR(BA93="USDT",BA93="USD",BA93="USDC"),AZ93,AZ93 * IFERROR(VLOOKUP(BB93,[1]BASE!$F$1:$Q$1000,MATCH(BA93,[1]BASE!$F$1:$Q$1,0),FALSE),IFERROR(VLOOKUP(BB93-1,[1]BASE!$F$1:$Q$1000,MATCH(BA93,[1]BASE!$F$1:$Q$1,0),FALSE),VLOOKUP(BB93-2,[1]BASE!$F$1:$Q$1000,MATCH(BA93,[1]BASE!$F$1:$Q$1,0),FALSE)))),"")</f>
        <v>150</v>
      </c>
      <c r="BD93" s="49">
        <f t="array" ref="BD93">IFERROR(IF(BB93="","",IF([1]BASE!$E$3-BB93&gt;7,0,IF([1]BASE!$E$3-BB93&lt;0,"",[1]BASE!$E$3-BB93))),"")</f>
        <v>0</v>
      </c>
    </row>
    <row r="94" spans="1:56" x14ac:dyDescent="0.3">
      <c r="A94" s="69" t="s">
        <v>92</v>
      </c>
      <c r="B94" s="93" t="s">
        <v>574</v>
      </c>
      <c r="C94" s="93" t="s">
        <v>75</v>
      </c>
      <c r="D94" s="148" t="s">
        <v>575</v>
      </c>
      <c r="E94" s="93" t="s">
        <v>576</v>
      </c>
      <c r="F94" s="97" t="s">
        <v>577</v>
      </c>
      <c r="G94" s="97" t="s">
        <v>578</v>
      </c>
      <c r="H94" s="97" t="s">
        <v>578</v>
      </c>
      <c r="I94" s="97" t="s">
        <v>309</v>
      </c>
      <c r="J94" s="101" t="s">
        <v>579</v>
      </c>
      <c r="K94" s="204">
        <v>5</v>
      </c>
      <c r="L94" s="205">
        <f t="shared" si="0"/>
        <v>5</v>
      </c>
      <c r="M94" s="130" t="e">
        <f t="array" ref="M94">IF(R94&gt;[1]BASE!$E$3, "BAJA", IF(P94+IF(X94&lt;=[1]BASE!$E$3,Y94,0)+IF(AC94&lt;=[1]BASE!$E$3,AD94,0)+IF(AH94&lt;=[1]BASE!$E$3,AI94,0)+IF(AM94&lt;=[1]BASE!$E$3,AN94,0)+IF(AR94&lt;=[1]BASE!$E$3,AS94,0)+IF(AW94&lt;=[1]BASE!$E$3,AX94,0)+IF(BB94&lt;=[1]BASE!$E$3,BC94,0)+IF(BG94&lt;=[1]BASE!$E$3,BH94,0)+IF(BL94&lt;=[1]BASE!$E$3,BM94,0)+IF(BQ94&lt;=[1]BASE!$E$3,BR94,0)&lt;=1999,"ALFA", IF(P94+IF(X94&lt;=[1]BASE!$E$3,Y94,0)+IF(AC94&lt;=[1]BASE!$E$3,AD94,0)+IF(AH94&lt;=[1]BASE!$E$3,AI94,0)+IF(AM94&lt;=[1]BASE!$E$3,AN94,0)+IF(AR94&lt;=[1]BASE!$E$3,AS94,0)+IF(AW94&lt;=[1]BASE!$E$3,AX94,0)+IF(BB94&lt;=[1]BASE!$E$3,BC94,0)+IF(BG94&lt;=[1]BASE!$E$3,BH94,0)+IF(BL94&lt;=[1]BASE!$E$3,BM94,0)+IF(BQ94&lt;=[1]BASE!$E$3,BR94,0)&lt;=3999,"BETA", IF(P94+IF(X94&lt;=[1]BASE!$E$3,Y94,0)+IF(AC94&lt;=[1]BASE!$E$3,AD94,0)+IF(AH94&lt;=[1]BASE!$E$3,AI94,0)+IF(AM94&lt;=[1]BASE!$E$3,AN94,0)+IF(AR94&lt;=[1]BASE!$E$3,AS94,0)+IF(AW94&lt;=[1]BASE!$E$3,AX94,0)+IF(BB94&lt;=[1]BASE!$E$3,BC94,0)+IF(BG94&lt;=[1]BASE!$E$3,BH94,0)+IF(BL94&lt;=[1]BASE!$E$3,BM94,0)+IF(BQ94&lt;=[1]BASE!$E$3,BR94,0)&lt;=5999,"GAMMA","DELTA"))))</f>
        <v>#VALUE!</v>
      </c>
      <c r="N94" s="190">
        <v>4000</v>
      </c>
      <c r="O94" s="94" t="s">
        <v>60</v>
      </c>
      <c r="P94" s="200">
        <f t="array" ref="P94">IFERROR(IF(OR(O94="USDT",O94="USD",O94="USDC"),N94,N94 * IFERROR(VLOOKUP(R94,[1]BASE!$F$1:$Q$1000,MATCH(O94,[1]BASE!$F$1:$Q$1,0),FALSE),IFERROR(VLOOKUP(R94-1,[1]BASE!$F$1:$Q$1000,MATCH(O94,[1]BASE!$F$1:$Q$1,0),FALSE),VLOOKUP(R94-2,[1]BASE!$F$1:$Q$1000,MATCH(O94,[1]BASE!$F$1:$Q$1,0),FALSE)))),"")</f>
        <v>4279.6000000000004</v>
      </c>
      <c r="Q94" s="107">
        <v>45238</v>
      </c>
      <c r="R94" s="107">
        <v>45238</v>
      </c>
      <c r="S94" s="108">
        <f>([1]BASE!$E$3-R94)/30</f>
        <v>10.333333333333334</v>
      </c>
      <c r="T94" s="109">
        <f t="array" ref="T94">IF(U94&lt;[1]BASE!$E$3,0,U94-R94)</f>
        <v>0</v>
      </c>
      <c r="U94" s="110">
        <f t="array" ref="U94">IF(WEEKDAY(R94, 2) = 5, R94 + 7, R94 + (5 - WEEKDAY(R94, 2) + IF(WEEKDAY(R94, 2) &gt; 5, 7, 0)))</f>
        <v>45240</v>
      </c>
      <c r="V94" s="191">
        <v>266</v>
      </c>
      <c r="W94" s="94" t="s">
        <v>66</v>
      </c>
      <c r="X94" s="113">
        <v>45287</v>
      </c>
      <c r="Y94" s="201">
        <f t="array" ref="Y94">IFERROR(IF(OR(W94="USDT",W94="USD",W94="USDC"),V94,V94 * IFERROR(VLOOKUP(X94,[1]BASE!$F$1:$Q$1000,MATCH(W94,[1]BASE!$F$1:$Q$1,0),FALSE),IFERROR(VLOOKUP(X94-1,[1]BASE!$F$1:$Q$1000,MATCH(W94,[1]BASE!$F$1:$Q$1,0),FALSE),VLOOKUP(X94-2,[1]BASE!$F$1:$Q$1000,MATCH(W94,[1]BASE!$F$1:$Q$1,0),FALSE)))),"")</f>
        <v>266</v>
      </c>
      <c r="Z94" s="115">
        <f t="array" ref="Z94">IFERROR(IF(X94="","",IF([1]BASE!$E$3-X94&gt;7,0,IF([1]BASE!$E$3-X94&lt;0,"",[1]BASE!$E$3-X94))),"")</f>
        <v>0</v>
      </c>
      <c r="AA94" s="191">
        <v>5000</v>
      </c>
      <c r="AB94" s="112" t="s">
        <v>60</v>
      </c>
      <c r="AC94" s="113">
        <v>45294</v>
      </c>
      <c r="AD94" s="201">
        <f t="array" ref="AD94">IFERROR(IF(OR(AB94="USDT",AB94="USD",AB94="USDC"),AA94,AA94 * IFERROR(VLOOKUP(AC94,[1]BASE!$F$1:$Q$1000,MATCH(AB94,[1]BASE!$F$1:$Q$1,0),FALSE),IFERROR(VLOOKUP(AC94-1,[1]BASE!$F$1:$Q$1000,MATCH(AB94,[1]BASE!$F$1:$Q$1,0),FALSE),VLOOKUP(AC94-2,[1]BASE!$F$1:$Q$1000,MATCH(AB94,[1]BASE!$F$1:$Q$1,0),FALSE)))),"")</f>
        <v>5471.5</v>
      </c>
      <c r="AE94" s="115">
        <f t="array" ref="AE94">IFERROR(IF(AC94="","",IF([1]BASE!$E$3-AC94&gt;7,0,IF([1]BASE!$E$3-AC94&lt;0,"",[1]BASE!$E$3-AC94))),"")</f>
        <v>0</v>
      </c>
      <c r="AF94" s="116"/>
      <c r="AG94" s="206"/>
      <c r="AH94" s="107"/>
      <c r="AI94" s="203" t="str">
        <f t="array" ref="AI94">IFERROR(IF(OR(AG94="USDT",AG94="USD",AG94="USDC"),AF94,AF94 * IFERROR(VLOOKUP(AH94,[1]BASE!$F$1:$Q$1000,MATCH(AG94,[1]BASE!$F$1:$Q$1,0),FALSE),IFERROR(VLOOKUP(AH94-1,[1]BASE!$F$1:$Q$1000,MATCH(AG94,[1]BASE!$F$1:$Q$1,0),FALSE),VLOOKUP(AH94-2,[1]BASE!$F$1:$Q$1000,MATCH(AG94,[1]BASE!$F$1:$Q$1,0),FALSE)))),"")</f>
        <v/>
      </c>
      <c r="AJ94" s="115" t="str">
        <f t="array" ref="AJ94">IFERROR(IF(AH94="","",IF([1]BASE!$E$3-AH94&gt;7,0,IF([1]BASE!$E$3-AH94&lt;0,"",[1]BASE!$E$3-AH94))),"")</f>
        <v/>
      </c>
      <c r="AK94" s="116"/>
      <c r="AL94" s="206"/>
      <c r="AM94" s="107"/>
      <c r="AN94" s="203" t="str">
        <f t="array" ref="AN94">IFERROR(IF(OR(AL94="USDT",AL94="USD",AL94="USDC"),AK94,AK94 * IFERROR(VLOOKUP(AM94,[1]BASE!$F$1:$Q$1000,MATCH(AL94,[1]BASE!$F$1:$Q$1,0),FALSE),IFERROR(VLOOKUP(AM94-1,[1]BASE!$F$1:$Q$1000,MATCH(AL94,[1]BASE!$F$1:$Q$1,0),FALSE),VLOOKUP(AM94-2,[1]BASE!$F$1:$Q$1000,MATCH(AL94,[1]BASE!$F$1:$Q$1,0),FALSE)))),"")</f>
        <v/>
      </c>
      <c r="AO94" s="115" t="str">
        <f t="array" ref="AO94">IFERROR(IF(AM94="","",IF([1]BASE!$E$3-AM94&gt;7,0,IF([1]BASE!$E$3-AM94&lt;0,"",[1]BASE!$E$3-AM94))),"")</f>
        <v/>
      </c>
      <c r="AP94" s="116"/>
      <c r="AQ94" s="112"/>
      <c r="AR94" s="107"/>
      <c r="AS94" s="203" t="str">
        <f t="array" ref="AS94">IFERROR(IF(OR(AQ94="USDT",AQ94="USD",AQ94="USDC"),AP94,AP94 * IFERROR(VLOOKUP(AR94,[1]BASE!$F$1:$Q$1000,MATCH(AQ94,[1]BASE!$F$1:$Q$1,0),FALSE),IFERROR(VLOOKUP(AR94-1,[1]BASE!$F$1:$Q$1000,MATCH(AQ94,[1]BASE!$F$1:$Q$1,0),FALSE),VLOOKUP(AR94-2,[1]BASE!$F$1:$Q$1000,MATCH(AQ94,[1]BASE!$F$1:$Q$1,0),FALSE)))),"")</f>
        <v/>
      </c>
      <c r="AT94" s="115" t="str">
        <f t="array" ref="AT94">IFERROR(IF(AR94="","",IF([1]BASE!$E$3-AR94&gt;7,0,IF([1]BASE!$E$3-AR94&lt;0,"",[1]BASE!$E$3-AR94))),"")</f>
        <v/>
      </c>
      <c r="AU94" s="116"/>
      <c r="AV94" s="117"/>
      <c r="AW94" s="118"/>
      <c r="AX94" s="203" t="str">
        <f t="array" ref="AX94">IFERROR(IF(OR(AV94="USDT",AV94="USD",AV94="USDC"),AU94,AU94 * IFERROR(VLOOKUP(AW94,[1]BASE!$F$1:$Q$1000,MATCH(AV94,[1]BASE!$F$1:$Q$1,0),FALSE),IFERROR(VLOOKUP(AW94-1,[1]BASE!$F$1:$Q$1000,MATCH(AV94,[1]BASE!$F$1:$Q$1,0),FALSE),VLOOKUP(AW94-2,[1]BASE!$F$1:$Q$1000,MATCH(AV94,[1]BASE!$F$1:$Q$1,0),FALSE)))),"")</f>
        <v/>
      </c>
      <c r="AY94" s="115" t="str">
        <f t="array" ref="AY94">IFERROR(IF(AW94="","",IF([1]BASE!$E$3-AW94&gt;7,0,IF([1]BASE!$E$3-AW94&lt;0,"",[1]BASE!$E$3-AW94))),"")</f>
        <v/>
      </c>
      <c r="AZ94" s="116"/>
      <c r="BA94" s="117"/>
      <c r="BB94" s="118"/>
      <c r="BC94" s="203" t="str">
        <f t="array" ref="BC94">IFERROR(IF(OR(BA94="USDT",BA94="USD",BA94="USDC"),AZ94,AZ94 * IFERROR(VLOOKUP(BB94,[1]BASE!$F$1:$Q$1000,MATCH(BA94,[1]BASE!$F$1:$Q$1,0),FALSE),IFERROR(VLOOKUP(BB94-1,[1]BASE!$F$1:$Q$1000,MATCH(BA94,[1]BASE!$F$1:$Q$1,0),FALSE),VLOOKUP(BB94-2,[1]BASE!$F$1:$Q$1000,MATCH(BA94,[1]BASE!$F$1:$Q$1,0),FALSE)))),"")</f>
        <v/>
      </c>
      <c r="BD94" s="115" t="str">
        <f t="array" ref="BD94">IFERROR(IF(BB94="","",IF([1]BASE!$E$3-BB94&gt;7,0,IF([1]BASE!$E$3-BB94&lt;0,"",[1]BASE!$E$3-BB94))),"")</f>
        <v/>
      </c>
    </row>
    <row r="95" spans="1:56" ht="28.8" x14ac:dyDescent="0.3">
      <c r="A95" s="51" t="s">
        <v>85</v>
      </c>
      <c r="B95" s="93" t="s">
        <v>580</v>
      </c>
      <c r="C95" s="38" t="s">
        <v>75</v>
      </c>
      <c r="D95" s="37">
        <v>1307789733</v>
      </c>
      <c r="E95" s="36" t="s">
        <v>581</v>
      </c>
      <c r="F95" s="39" t="s">
        <v>582</v>
      </c>
      <c r="G95" s="39" t="s">
        <v>583</v>
      </c>
      <c r="H95" s="39" t="s">
        <v>583</v>
      </c>
      <c r="I95" s="39" t="s">
        <v>330</v>
      </c>
      <c r="J95" s="41" t="s">
        <v>584</v>
      </c>
      <c r="K95" s="193">
        <v>5</v>
      </c>
      <c r="L95" s="194">
        <f t="shared" si="0"/>
        <v>5</v>
      </c>
      <c r="M95" s="72" t="e">
        <f t="array" ref="M95">IF(R95&gt;[1]BASE!$E$3, "BAJA", IF(P95+IF(X95&lt;=[1]BASE!$E$3,Y95,0)+IF(AC95&lt;=[1]BASE!$E$3,AD95,0)+IF(AH95&lt;=[1]BASE!$E$3,AI95,0)+IF(AM95&lt;=[1]BASE!$E$3,AN95,0)+IF(AR95&lt;=[1]BASE!$E$3,AS95,0)+IF(AW95&lt;=[1]BASE!$E$3,AX95,0)+IF(BB95&lt;=[1]BASE!$E$3,BC95,0)+IF(BG95&lt;=[1]BASE!$E$3,BH95,0)+IF(BL95&lt;=[1]BASE!$E$3,BM95,0)+IF(BQ95&lt;=[1]BASE!$E$3,BR95,0)&lt;=1999,"ALFA", IF(P95+IF(X95&lt;=[1]BASE!$E$3,Y95,0)+IF(AC95&lt;=[1]BASE!$E$3,AD95,0)+IF(AH95&lt;=[1]BASE!$E$3,AI95,0)+IF(AM95&lt;=[1]BASE!$E$3,AN95,0)+IF(AR95&lt;=[1]BASE!$E$3,AS95,0)+IF(AW95&lt;=[1]BASE!$E$3,AX95,0)+IF(BB95&lt;=[1]BASE!$E$3,BC95,0)+IF(BG95&lt;=[1]BASE!$E$3,BH95,0)+IF(BL95&lt;=[1]BASE!$E$3,BM95,0)+IF(BQ95&lt;=[1]BASE!$E$3,BR95,0)&lt;=3999,"BETA", IF(P95+IF(X95&lt;=[1]BASE!$E$3,Y95,0)+IF(AC95&lt;=[1]BASE!$E$3,AD95,0)+IF(AH95&lt;=[1]BASE!$E$3,AI95,0)+IF(AM95&lt;=[1]BASE!$E$3,AN95,0)+IF(AR95&lt;=[1]BASE!$E$3,AS95,0)+IF(AW95&lt;=[1]BASE!$E$3,AX95,0)+IF(BB95&lt;=[1]BASE!$E$3,BC95,0)+IF(BG95&lt;=[1]BASE!$E$3,BH95,0)+IF(BL95&lt;=[1]BASE!$E$3,BM95,0)+IF(BQ95&lt;=[1]BASE!$E$3,BR95,0)&lt;=5999,"GAMMA","DELTA"))))</f>
        <v>#VALUE!</v>
      </c>
      <c r="N95" s="21">
        <v>135</v>
      </c>
      <c r="O95" s="14" t="s">
        <v>66</v>
      </c>
      <c r="P95" s="90">
        <f t="array" ref="P95">IFERROR(IF(OR(O95="USDT",O95="USD",O95="USDC"),N95,N95 * IFERROR(VLOOKUP(R95,[1]BASE!$F$1:$Q$1000,MATCH(O95,[1]BASE!$F$1:$Q$1,0),FALSE),IFERROR(VLOOKUP(R95-1,[1]BASE!$F$1:$Q$1000,MATCH(O95,[1]BASE!$F$1:$Q$1,0),FALSE),VLOOKUP(R95-2,[1]BASE!$F$1:$Q$1000,MATCH(O95,[1]BASE!$F$1:$Q$1,0),FALSE)))),"")</f>
        <v>135</v>
      </c>
      <c r="Q95" s="23">
        <v>45238.625</v>
      </c>
      <c r="R95" s="23">
        <v>45239</v>
      </c>
      <c r="S95" s="44">
        <f>([1]BASE!$E$3-R95)/30</f>
        <v>10.3</v>
      </c>
      <c r="T95" s="45">
        <f t="array" ref="T95">IF(U95&lt;[1]BASE!$E$3,0,U95-R95)</f>
        <v>0</v>
      </c>
      <c r="U95" s="26">
        <f t="array" ref="U95">IF(WEEKDAY(R95, 2) = 5, R95 + 7, R95 + (5 - WEEKDAY(R95, 2) + IF(WEEKDAY(R95, 2) &gt; 5, 7, 0)))</f>
        <v>45240</v>
      </c>
      <c r="V95" s="46">
        <v>84.05</v>
      </c>
      <c r="W95" s="14" t="s">
        <v>66</v>
      </c>
      <c r="X95" s="47">
        <v>45262</v>
      </c>
      <c r="Y95" s="48">
        <f t="array" ref="Y95">IFERROR(IF(OR(W95="USDT",W95="USD",W95="USDC"),V95,V95 * IFERROR(VLOOKUP(X95,[1]BASE!$F$1:$Q$1000,MATCH(W95,[1]BASE!$F$1:$Q$1,0),FALSE),IFERROR(VLOOKUP(X95-1,[1]BASE!$F$1:$Q$1000,MATCH(W95,[1]BASE!$F$1:$Q$1,0),FALSE),VLOOKUP(X95-2,[1]BASE!$F$1:$Q$1000,MATCH(W95,[1]BASE!$F$1:$Q$1,0),FALSE)))),"")</f>
        <v>84.05</v>
      </c>
      <c r="Z95" s="49">
        <f t="array" ref="Z95">IFERROR(IF(X95="","",IF([1]BASE!$E$3-X95&gt;7,0,IF([1]BASE!$E$3-X95&lt;0,"",[1]BASE!$E$3-X95))),"")</f>
        <v>0</v>
      </c>
      <c r="AA95" s="27"/>
      <c r="AB95" s="31"/>
      <c r="AC95" s="28"/>
      <c r="AD95" s="48" t="str">
        <f t="array" ref="AD95">IFERROR(IF(OR(AB95="USDT",AB95="USD",AB95="USDC"),AA95,AA95 * IFERROR(VLOOKUP(AC95,[1]BASE!$F$1:$Q$1000,MATCH(AB95,[1]BASE!$F$1:$Q$1,0),FALSE),IFERROR(VLOOKUP(AC95-1,[1]BASE!$F$1:$Q$1000,MATCH(AB95,[1]BASE!$F$1:$Q$1,0),FALSE),VLOOKUP(AC95-2,[1]BASE!$F$1:$Q$1000,MATCH(AB95,[1]BASE!$F$1:$Q$1,0),FALSE)))),"")</f>
        <v/>
      </c>
      <c r="AE95" s="49" t="str">
        <f t="array" ref="AE95">IFERROR(IF(AC95="","",IF([1]BASE!$E$3-AC95&gt;7,0,IF([1]BASE!$E$3-AC95&lt;0,"",[1]BASE!$E$3-AC95))),"")</f>
        <v/>
      </c>
      <c r="AF95" s="27"/>
      <c r="AG95" s="81"/>
      <c r="AH95" s="28"/>
      <c r="AI95" s="98" t="str">
        <f t="array" ref="AI95">IFERROR(IF(OR(AG95="USDT",AG95="USD",AG95="USDC"),AF95,AF95 * IFERROR(VLOOKUP(AH95,[1]BASE!$F$1:$Q$1000,MATCH(AG95,[1]BASE!$F$1:$Q$1,0),FALSE),IFERROR(VLOOKUP(AH95-1,[1]BASE!$F$1:$Q$1000,MATCH(AG95,[1]BASE!$F$1:$Q$1,0),FALSE),VLOOKUP(AH95-2,[1]BASE!$F$1:$Q$1000,MATCH(AG95,[1]BASE!$F$1:$Q$1,0),FALSE)))),"")</f>
        <v/>
      </c>
      <c r="AJ95" s="49" t="str">
        <f t="array" ref="AJ95">IFERROR(IF(AH95="","",IF([1]BASE!$E$3-AH95&gt;7,0,IF([1]BASE!$E$3-AH95&lt;0,"",[1]BASE!$E$3-AH95))),"")</f>
        <v/>
      </c>
      <c r="AK95" s="27"/>
      <c r="AL95" s="81"/>
      <c r="AM95" s="28"/>
      <c r="AN95" s="98" t="str">
        <f t="array" ref="AN95">IFERROR(IF(OR(AL95="USDT",AL95="USD",AL95="USDC"),AK95,AK95 * IFERROR(VLOOKUP(AM95,[1]BASE!$F$1:$Q$1000,MATCH(AL95,[1]BASE!$F$1:$Q$1,0),FALSE),IFERROR(VLOOKUP(AM95-1,[1]BASE!$F$1:$Q$1000,MATCH(AL95,[1]BASE!$F$1:$Q$1,0),FALSE),VLOOKUP(AM95-2,[1]BASE!$F$1:$Q$1000,MATCH(AL95,[1]BASE!$F$1:$Q$1,0),FALSE)))),"")</f>
        <v/>
      </c>
      <c r="AO95" s="49" t="str">
        <f t="array" ref="AO95">IFERROR(IF(AM95="","",IF([1]BASE!$E$3-AM95&gt;7,0,IF([1]BASE!$E$3-AM95&lt;0,"",[1]BASE!$E$3-AM95))),"")</f>
        <v/>
      </c>
      <c r="AP95" s="27"/>
      <c r="AQ95" s="31"/>
      <c r="AR95" s="28"/>
      <c r="AS95" s="91" t="str">
        <f t="array" ref="AS95">IFERROR(IF(OR(AQ95="USDT",AQ95="USD",AQ95="USDC"),AP95,AP95 * IFERROR(VLOOKUP(AR95,[1]BASE!$F$1:$Q$1000,MATCH(AQ95,[1]BASE!$F$1:$Q$1,0),FALSE),IFERROR(VLOOKUP(AR95-1,[1]BASE!$F$1:$Q$1000,MATCH(AQ95,[1]BASE!$F$1:$Q$1,0),FALSE),VLOOKUP(AR95-2,[1]BASE!$F$1:$Q$1000,MATCH(AQ95,[1]BASE!$F$1:$Q$1,0),FALSE)))),"")</f>
        <v/>
      </c>
      <c r="AT95" s="49" t="str">
        <f t="array" ref="AT95">IFERROR(IF(AR95="","",IF([1]BASE!$E$3-AR95&gt;7,0,IF([1]BASE!$E$3-AR95&lt;0,"",[1]BASE!$E$3-AR95))),"")</f>
        <v/>
      </c>
      <c r="AU95" s="27"/>
      <c r="AV95" s="33"/>
      <c r="AW95" s="34"/>
      <c r="AX95" s="91" t="str">
        <f t="array" ref="AX95">IFERROR(IF(OR(AV95="USDT",AV95="USD",AV95="USDC"),AU95,AU95 * IFERROR(VLOOKUP(AW95,[1]BASE!$F$1:$Q$1000,MATCH(AV95,[1]BASE!$F$1:$Q$1,0),FALSE),IFERROR(VLOOKUP(AW95-1,[1]BASE!$F$1:$Q$1000,MATCH(AV95,[1]BASE!$F$1:$Q$1,0),FALSE),VLOOKUP(AW95-2,[1]BASE!$F$1:$Q$1000,MATCH(AV95,[1]BASE!$F$1:$Q$1,0),FALSE)))),"")</f>
        <v/>
      </c>
      <c r="AY95" s="49" t="str">
        <f t="array" ref="AY95">IFERROR(IF(AW95="","",IF([1]BASE!$E$3-AW95&gt;7,0,IF([1]BASE!$E$3-AW95&lt;0,"",[1]BASE!$E$3-AW95))),"")</f>
        <v/>
      </c>
      <c r="AZ95" s="27"/>
      <c r="BA95" s="33"/>
      <c r="BB95" s="34"/>
      <c r="BC95" s="91" t="str">
        <f t="array" ref="BC95">IFERROR(IF(OR(BA95="USDT",BA95="USD",BA95="USDC"),AZ95,AZ95 * IFERROR(VLOOKUP(BB95,[1]BASE!$F$1:$Q$1000,MATCH(BA95,[1]BASE!$F$1:$Q$1,0),FALSE),IFERROR(VLOOKUP(BB95-1,[1]BASE!$F$1:$Q$1000,MATCH(BA95,[1]BASE!$F$1:$Q$1,0),FALSE),VLOOKUP(BB95-2,[1]BASE!$F$1:$Q$1000,MATCH(BA95,[1]BASE!$F$1:$Q$1,0),FALSE)))),"")</f>
        <v/>
      </c>
      <c r="BD95" s="49" t="str">
        <f t="array" ref="BD95">IFERROR(IF(BB95="","",IF([1]BASE!$E$3-BB95&gt;7,0,IF([1]BASE!$E$3-BB95&lt;0,"",[1]BASE!$E$3-BB95))),"")</f>
        <v/>
      </c>
    </row>
    <row r="96" spans="1:56" x14ac:dyDescent="0.3">
      <c r="A96" s="51" t="s">
        <v>85</v>
      </c>
      <c r="B96" s="38" t="s">
        <v>585</v>
      </c>
      <c r="C96" s="38" t="s">
        <v>75</v>
      </c>
      <c r="D96" s="57" t="s">
        <v>586</v>
      </c>
      <c r="E96" s="38" t="s">
        <v>587</v>
      </c>
      <c r="F96" s="58" t="s">
        <v>588</v>
      </c>
      <c r="G96" s="58" t="s">
        <v>589</v>
      </c>
      <c r="H96" s="58" t="s">
        <v>589</v>
      </c>
      <c r="I96" s="58" t="s">
        <v>464</v>
      </c>
      <c r="J96" s="17" t="s">
        <v>590</v>
      </c>
      <c r="K96" s="144">
        <v>7</v>
      </c>
      <c r="L96" s="19">
        <f t="shared" si="0"/>
        <v>7</v>
      </c>
      <c r="M96" s="43" t="e">
        <f t="array" ref="M96">IF(R96&gt;[1]BASE!$E$3, "BAJA", IF(P96+IF(X96&lt;=[1]BASE!$E$3,Y96,0)+IF(AC96&lt;=[1]BASE!$E$3,AD96,0)+IF(AH96&lt;=[1]BASE!$E$3,AI96,0)+IF(AM96&lt;=[1]BASE!$E$3,AN96,0)+IF(AR96&lt;=[1]BASE!$E$3,AS96,0)+IF(AW96&lt;=[1]BASE!$E$3,AX96,0)+IF(BB96&lt;=[1]BASE!$E$3,BC96,0)+IF(BG96&lt;=[1]BASE!$E$3,BH96,0)+IF(BL96&lt;=[1]BASE!$E$3,BM96,0)+IF(BQ96&lt;=[1]BASE!$E$3,BR96,0)&lt;=1999,"ALFA", IF(P96+IF(X96&lt;=[1]BASE!$E$3,Y96,0)+IF(AC96&lt;=[1]BASE!$E$3,AD96,0)+IF(AH96&lt;=[1]BASE!$E$3,AI96,0)+IF(AM96&lt;=[1]BASE!$E$3,AN96,0)+IF(AR96&lt;=[1]BASE!$E$3,AS96,0)+IF(AW96&lt;=[1]BASE!$E$3,AX96,0)+IF(BB96&lt;=[1]BASE!$E$3,BC96,0)+IF(BG96&lt;=[1]BASE!$E$3,BH96,0)+IF(BL96&lt;=[1]BASE!$E$3,BM96,0)+IF(BQ96&lt;=[1]BASE!$E$3,BR96,0)&lt;=3999,"BETA", IF(P96+IF(X96&lt;=[1]BASE!$E$3,Y96,0)+IF(AC96&lt;=[1]BASE!$E$3,AD96,0)+IF(AH96&lt;=[1]BASE!$E$3,AI96,0)+IF(AM96&lt;=[1]BASE!$E$3,AN96,0)+IF(AR96&lt;=[1]BASE!$E$3,AS96,0)+IF(AW96&lt;=[1]BASE!$E$3,AX96,0)+IF(BB96&lt;=[1]BASE!$E$3,BC96,0)+IF(BG96&lt;=[1]BASE!$E$3,BH96,0)+IF(BL96&lt;=[1]BASE!$E$3,BM96,0)+IF(BQ96&lt;=[1]BASE!$E$3,BR96,0)&lt;=5999,"GAMMA","DELTA"))))</f>
        <v>#VALUE!</v>
      </c>
      <c r="N96" s="125">
        <v>500</v>
      </c>
      <c r="O96" s="14" t="s">
        <v>66</v>
      </c>
      <c r="P96" s="73">
        <f t="array" ref="P96">IFERROR(IF(OR(O96="USDT",O96="USD",O96="USDC"),N96,N96 * IFERROR(VLOOKUP(R96,[1]BASE!$F$1:$Q$1000,MATCH(O96,[1]BASE!$F$1:$Q$1,0),FALSE),IFERROR(VLOOKUP(R96-1,[1]BASE!$F$1:$Q$1000,MATCH(O96,[1]BASE!$F$1:$Q$1,0),FALSE),VLOOKUP(R96-2,[1]BASE!$F$1:$Q$1000,MATCH(O96,[1]BASE!$F$1:$Q$1,0),FALSE)))),"")</f>
        <v>500</v>
      </c>
      <c r="Q96" s="28">
        <v>45235</v>
      </c>
      <c r="R96" s="28">
        <v>45236</v>
      </c>
      <c r="S96" s="54">
        <f>([1]BASE!$E$3-R96)/30</f>
        <v>10.4</v>
      </c>
      <c r="T96" s="55">
        <f t="array" ref="T96">IF(U96&lt;[1]BASE!$E$3,0,U96-R96)</f>
        <v>0</v>
      </c>
      <c r="U96" s="56">
        <f t="array" ref="U96">IF(WEEKDAY(R96, 2) = 5, R96 + 7, R96 + (5 - WEEKDAY(R96, 2) + IF(WEEKDAY(R96, 2) &gt; 5, 7, 0)))</f>
        <v>45240</v>
      </c>
      <c r="V96" s="135">
        <v>500</v>
      </c>
      <c r="W96" s="14" t="s">
        <v>66</v>
      </c>
      <c r="X96" s="47">
        <v>45088</v>
      </c>
      <c r="Y96" s="84">
        <f t="array" ref="Y96">IFERROR(IF(OR(W96="USDT",W96="USD",W96="USDC"),V96,V96 * IFERROR(VLOOKUP(X96,[1]BASE!$F$1:$Q$1000,MATCH(W96,[1]BASE!$F$1:$Q$1,0),FALSE),IFERROR(VLOOKUP(X96-1,[1]BASE!$F$1:$Q$1000,MATCH(W96,[1]BASE!$F$1:$Q$1,0),FALSE),VLOOKUP(X96-2,[1]BASE!$F$1:$Q$1000,MATCH(W96,[1]BASE!$F$1:$Q$1,0),FALSE)))),"")</f>
        <v>500</v>
      </c>
      <c r="Z96" s="30">
        <f t="array" ref="Z96">IFERROR(IF(X96="","",IF([1]BASE!$E$3-X96&gt;7,0,IF([1]BASE!$E$3-X96&lt;0,"",[1]BASE!$E$3-X96))),"")</f>
        <v>0</v>
      </c>
      <c r="AA96" s="135">
        <v>2755</v>
      </c>
      <c r="AB96" s="31" t="s">
        <v>60</v>
      </c>
      <c r="AC96" s="47">
        <v>45357</v>
      </c>
      <c r="AD96" s="84">
        <f t="array" ref="AD96">IFERROR(IF(OR(AB96="USDT",AB96="USD",AB96="USDC"),AA96,AA96 * IFERROR(VLOOKUP(AC96,[1]BASE!$F$1:$Q$1000,MATCH(AB96,[1]BASE!$F$1:$Q$1,0),FALSE),IFERROR(VLOOKUP(AC96-1,[1]BASE!$F$1:$Q$1000,MATCH(AB96,[1]BASE!$F$1:$Q$1,0),FALSE),VLOOKUP(AC96-2,[1]BASE!$F$1:$Q$1000,MATCH(AB96,[1]BASE!$F$1:$Q$1,0),FALSE)))),"")</f>
        <v>2991.6545000000001</v>
      </c>
      <c r="AE96" s="30">
        <f t="array" ref="AE96">IFERROR(IF(AC96="","",IF([1]BASE!$E$3-AC96&gt;7,0,IF([1]BASE!$E$3-AC96&lt;0,"",[1]BASE!$E$3-AC96))),"")</f>
        <v>0</v>
      </c>
      <c r="AF96" s="135">
        <v>214.15</v>
      </c>
      <c r="AG96" s="14" t="s">
        <v>60</v>
      </c>
      <c r="AH96" s="47">
        <v>45362</v>
      </c>
      <c r="AI96" s="84">
        <f t="array" ref="AI96">IFERROR(IF(OR(AG96="USDT",AG96="USD",AG96="USDC"),AF96,AF96 * IFERROR(VLOOKUP(AH96,[1]BASE!$F$1:$Q$1000,MATCH(AG96,[1]BASE!$F$1:$Q$1,0),FALSE),IFERROR(VLOOKUP(AH96-1,[1]BASE!$F$1:$Q$1000,MATCH(AG96,[1]BASE!$F$1:$Q$1,0),FALSE),VLOOKUP(AH96-2,[1]BASE!$F$1:$Q$1000,MATCH(AG96,[1]BASE!$F$1:$Q$1,0),FALSE)))),"")</f>
        <v>234.36576000000002</v>
      </c>
      <c r="AJ96" s="30">
        <f t="array" ref="AJ96">IFERROR(IF(AH96="","",IF([1]BASE!$E$3-AH96&gt;7,0,IF([1]BASE!$E$3-AH96&lt;0,"",[1]BASE!$E$3-AH96))),"")</f>
        <v>0</v>
      </c>
      <c r="AK96" s="46">
        <v>183.02</v>
      </c>
      <c r="AL96" s="14" t="s">
        <v>60</v>
      </c>
      <c r="AM96" s="47">
        <v>45363</v>
      </c>
      <c r="AN96" s="75">
        <f t="array" ref="AN96">IFERROR(IF(OR(AL96="USDT",AL96="USD",AL96="USDC"),AK96,AK96 * IFERROR(VLOOKUP(AM96,[1]BASE!$F$1:$Q$1000,MATCH(AL96,[1]BASE!$F$1:$Q$1,0),FALSE),IFERROR(VLOOKUP(AM96-1,[1]BASE!$F$1:$Q$1000,MATCH(AL96,[1]BASE!$F$1:$Q$1,0),FALSE),VLOOKUP(AM96-2,[1]BASE!$F$1:$Q$1000,MATCH(AL96,[1]BASE!$F$1:$Q$1,0),FALSE)))),"")</f>
        <v>199.94935000000001</v>
      </c>
      <c r="AO96" s="30">
        <f t="array" ref="AO96">IFERROR(IF(AM96="","",IF([1]BASE!$E$3-AM96&gt;7,0,IF([1]BASE!$E$3-AM96&lt;0,"",[1]BASE!$E$3-AM96))),"")</f>
        <v>0</v>
      </c>
      <c r="AP96" s="27"/>
      <c r="AQ96" s="31"/>
      <c r="AR96" s="28"/>
      <c r="AS96" s="75" t="str">
        <f t="array" ref="AS96">IFERROR(IF(OR(AQ96="USDT",AQ96="USD",AQ96="USDC"),AP96,AP96 * IFERROR(VLOOKUP(AR96,[1]BASE!$F$1:$Q$1000,MATCH(AQ96,[1]BASE!$F$1:$Q$1,0),FALSE),IFERROR(VLOOKUP(AR96-1,[1]BASE!$F$1:$Q$1000,MATCH(AQ96,[1]BASE!$F$1:$Q$1,0),FALSE),VLOOKUP(AR96-2,[1]BASE!$F$1:$Q$1000,MATCH(AQ96,[1]BASE!$F$1:$Q$1,0),FALSE)))),"")</f>
        <v/>
      </c>
      <c r="AT96" s="30" t="str">
        <f t="array" ref="AT96">IFERROR(IF(AR96="","",IF([1]BASE!$E$3-AR96&gt;7,0,IF([1]BASE!$E$3-AR96&lt;0,"",[1]BASE!$E$3-AR96))),"")</f>
        <v/>
      </c>
      <c r="AU96" s="27"/>
      <c r="AV96" s="33"/>
      <c r="AW96" s="34"/>
      <c r="AX96" s="75" t="str">
        <f t="array" ref="AX96">IFERROR(IF(OR(AV96="USDT",AV96="USD",AV96="USDC"),AU96,AU96 * IFERROR(VLOOKUP(AW96,[1]BASE!$F$1:$Q$1000,MATCH(AV96,[1]BASE!$F$1:$Q$1,0),FALSE),IFERROR(VLOOKUP(AW96-1,[1]BASE!$F$1:$Q$1000,MATCH(AV96,[1]BASE!$F$1:$Q$1,0),FALSE),VLOOKUP(AW96-2,[1]BASE!$F$1:$Q$1000,MATCH(AV96,[1]BASE!$F$1:$Q$1,0),FALSE)))),"")</f>
        <v/>
      </c>
      <c r="AY96" s="30" t="str">
        <f t="array" ref="AY96">IFERROR(IF(AW96="","",IF([1]BASE!$E$3-AW96&gt;7,0,IF([1]BASE!$E$3-AW96&lt;0,"",[1]BASE!$E$3-AW96))),"")</f>
        <v/>
      </c>
      <c r="AZ96" s="27"/>
      <c r="BA96" s="33"/>
      <c r="BB96" s="34"/>
      <c r="BC96" s="75" t="str">
        <f t="array" ref="BC96">IFERROR(IF(OR(BA96="USDT",BA96="USD",BA96="USDC"),AZ96,AZ96 * IFERROR(VLOOKUP(BB96,[1]BASE!$F$1:$Q$1000,MATCH(BA96,[1]BASE!$F$1:$Q$1,0),FALSE),IFERROR(VLOOKUP(BB96-1,[1]BASE!$F$1:$Q$1000,MATCH(BA96,[1]BASE!$F$1:$Q$1,0),FALSE),VLOOKUP(BB96-2,[1]BASE!$F$1:$Q$1000,MATCH(BA96,[1]BASE!$F$1:$Q$1,0),FALSE)))),"")</f>
        <v/>
      </c>
      <c r="BD96" s="30" t="str">
        <f t="array" ref="BD96">IFERROR(IF(BB96="","",IF([1]BASE!$E$3-BB96&gt;7,0,IF([1]BASE!$E$3-BB96&lt;0,"",[1]BASE!$E$3-BB96))),"")</f>
        <v/>
      </c>
    </row>
    <row r="97" spans="1:56" x14ac:dyDescent="0.3">
      <c r="A97" s="51" t="s">
        <v>92</v>
      </c>
      <c r="B97" s="119" t="s">
        <v>591</v>
      </c>
      <c r="C97" s="38" t="s">
        <v>75</v>
      </c>
      <c r="D97" s="57" t="s">
        <v>592</v>
      </c>
      <c r="E97" s="38" t="s">
        <v>593</v>
      </c>
      <c r="F97" s="58" t="s">
        <v>594</v>
      </c>
      <c r="G97" s="58" t="s">
        <v>595</v>
      </c>
      <c r="H97" s="58" t="s">
        <v>595</v>
      </c>
      <c r="I97" s="58" t="s">
        <v>470</v>
      </c>
      <c r="J97" s="41" t="s">
        <v>596</v>
      </c>
      <c r="K97" s="143">
        <v>8</v>
      </c>
      <c r="L97" s="78">
        <f t="shared" si="0"/>
        <v>8</v>
      </c>
      <c r="M97" s="20" t="e">
        <f t="array" ref="M97">IF(R97&gt;[1]BASE!$E$3, "BAJA", IF(P97+IF(X97&lt;=[1]BASE!$E$3,Y97,0)+IF(AC97&lt;=[1]BASE!$E$3,AD97,0)+IF(AH97&lt;=[1]BASE!$E$3,AI97,0)+IF(AM97&lt;=[1]BASE!$E$3,AN97,0)+IF(AR97&lt;=[1]BASE!$E$3,AS97,0)+IF(AW97&lt;=[1]BASE!$E$3,AX97,0)+IF(BB97&lt;=[1]BASE!$E$3,BC97,0)+IF(BG97&lt;=[1]BASE!$E$3,BH97,0)+IF(BL97&lt;=[1]BASE!$E$3,BM97,0)+IF(BQ97&lt;=[1]BASE!$E$3,BR97,0)&lt;=1999,"ALFA", IF(P97+IF(X97&lt;=[1]BASE!$E$3,Y97,0)+IF(AC97&lt;=[1]BASE!$E$3,AD97,0)+IF(AH97&lt;=[1]BASE!$E$3,AI97,0)+IF(AM97&lt;=[1]BASE!$E$3,AN97,0)+IF(AR97&lt;=[1]BASE!$E$3,AS97,0)+IF(AW97&lt;=[1]BASE!$E$3,AX97,0)+IF(BB97&lt;=[1]BASE!$E$3,BC97,0)+IF(BG97&lt;=[1]BASE!$E$3,BH97,0)+IF(BL97&lt;=[1]BASE!$E$3,BM97,0)+IF(BQ97&lt;=[1]BASE!$E$3,BR97,0)&lt;=3999,"BETA", IF(P97+IF(X97&lt;=[1]BASE!$E$3,Y97,0)+IF(AC97&lt;=[1]BASE!$E$3,AD97,0)+IF(AH97&lt;=[1]BASE!$E$3,AI97,0)+IF(AM97&lt;=[1]BASE!$E$3,AN97,0)+IF(AR97&lt;=[1]BASE!$E$3,AS97,0)+IF(AW97&lt;=[1]BASE!$E$3,AX97,0)+IF(BB97&lt;=[1]BASE!$E$3,BC97,0)+IF(BG97&lt;=[1]BASE!$E$3,BH97,0)+IF(BL97&lt;=[1]BASE!$E$3,BM97,0)+IF(BQ97&lt;=[1]BASE!$E$3,BR97,0)&lt;=5999,"GAMMA","DELTA"))))</f>
        <v>#VALUE!</v>
      </c>
      <c r="N97" s="125">
        <v>6.0609999999999997E-2</v>
      </c>
      <c r="O97" s="14" t="s">
        <v>91</v>
      </c>
      <c r="P97" s="90">
        <f t="array" ref="P97">IFERROR(IF(OR(O97="USDT",O97="USD",O97="USDC"),N97,N97 * IFERROR(VLOOKUP(R97,[1]BASE!$F$1:$Q$1000,MATCH(O97,[1]BASE!$F$1:$Q$1,0),FALSE),IFERROR(VLOOKUP(R97-1,[1]BASE!$F$1:$Q$1000,MATCH(O97,[1]BASE!$F$1:$Q$1,0),FALSE),VLOOKUP(R97-2,[1]BASE!$F$1:$Q$1000,MATCH(O97,[1]BASE!$F$1:$Q$1,0),FALSE)))),"")</f>
        <v>2123.9016809999998</v>
      </c>
      <c r="Q97" s="28">
        <v>45236.625</v>
      </c>
      <c r="R97" s="28">
        <v>45237</v>
      </c>
      <c r="S97" s="63">
        <f>([1]BASE!$E$3-R97)/30</f>
        <v>10.366666666666667</v>
      </c>
      <c r="T97" s="64">
        <f t="array" ref="T97">IF(U97&lt;[1]BASE!$E$3,0,U97-R97)</f>
        <v>0</v>
      </c>
      <c r="U97" s="56">
        <f t="array" ref="U97">IF(WEEKDAY(R97, 2) = 5, R97 + 7, R97 + (5 - WEEKDAY(R97, 2) + IF(WEEKDAY(R97, 2) &gt; 5, 7, 0)))</f>
        <v>45240</v>
      </c>
      <c r="V97" s="135">
        <v>3942</v>
      </c>
      <c r="W97" s="14" t="s">
        <v>66</v>
      </c>
      <c r="X97" s="47">
        <v>45262</v>
      </c>
      <c r="Y97" s="48">
        <f t="array" ref="Y97">IFERROR(IF(OR(W97="USDT",W97="USD",W97="USDC"),V97,V97 * IFERROR(VLOOKUP(X97,[1]BASE!$F$1:$Q$1000,MATCH(W97,[1]BASE!$F$1:$Q$1,0),FALSE),IFERROR(VLOOKUP(X97-1,[1]BASE!$F$1:$Q$1000,MATCH(W97,[1]BASE!$F$1:$Q$1,0),FALSE),VLOOKUP(X97-2,[1]BASE!$F$1:$Q$1000,MATCH(W97,[1]BASE!$F$1:$Q$1,0),FALSE)))),"")</f>
        <v>3942</v>
      </c>
      <c r="Z97" s="49">
        <f t="array" ref="Z97">IFERROR(IF(X97="","",IF([1]BASE!$E$3-X97&gt;7,0,IF([1]BASE!$E$3-X97&lt;0,"",[1]BASE!$E$3-X97))),"")</f>
        <v>0</v>
      </c>
      <c r="AA97" s="135">
        <v>4520.7</v>
      </c>
      <c r="AB97" s="31" t="s">
        <v>66</v>
      </c>
      <c r="AC97" s="47">
        <v>45349</v>
      </c>
      <c r="AD97" s="79">
        <f t="array" ref="AD97">IFERROR(IF(OR(AB97="USDT",AB97="USD",AB97="USDC"),AA97,AA97 * IFERROR(VLOOKUP(AC97,[1]BASE!$F$1:$Q$1000,MATCH(AB97,[1]BASE!$F$1:$Q$1,0),FALSE),IFERROR(VLOOKUP(AC97-1,[1]BASE!$F$1:$Q$1000,MATCH(AB97,[1]BASE!$F$1:$Q$1,0),FALSE),VLOOKUP(AC97-2,[1]BASE!$F$1:$Q$1000,MATCH(AB97,[1]BASE!$F$1:$Q$1,0),FALSE)))),"")</f>
        <v>4520.7</v>
      </c>
      <c r="AE97" s="49">
        <f t="array" ref="AE97">IFERROR(IF(AC97="","",IF([1]BASE!$E$3-AC97&gt;7,0,IF([1]BASE!$E$3-AC97&lt;0,"",[1]BASE!$E$3-AC97))),"")</f>
        <v>0</v>
      </c>
      <c r="AF97" s="27"/>
      <c r="AG97" s="81"/>
      <c r="AH97" s="28"/>
      <c r="AI97" s="91" t="str">
        <f t="array" ref="AI97">IFERROR(IF(OR(AG97="USDT",AG97="USD",AG97="USDC"),AF97,AF97 * IFERROR(VLOOKUP(AH97,[1]BASE!$F$1:$Q$1000,MATCH(AG97,[1]BASE!$F$1:$Q$1,0),FALSE),IFERROR(VLOOKUP(AH97-1,[1]BASE!$F$1:$Q$1000,MATCH(AG97,[1]BASE!$F$1:$Q$1,0),FALSE),VLOOKUP(AH97-2,[1]BASE!$F$1:$Q$1000,MATCH(AG97,[1]BASE!$F$1:$Q$1,0),FALSE)))),"")</f>
        <v/>
      </c>
      <c r="AJ97" s="49" t="str">
        <f t="array" ref="AJ97">IFERROR(IF(AH97="","",IF([1]BASE!$E$3-AH97&gt;7,0,IF([1]BASE!$E$3-AH97&lt;0,"",[1]BASE!$E$3-AH97))),"")</f>
        <v/>
      </c>
      <c r="AK97" s="27"/>
      <c r="AL97" s="81"/>
      <c r="AM97" s="28"/>
      <c r="AN97" s="91" t="str">
        <f t="array" ref="AN97">IFERROR(IF(OR(AL97="USDT",AL97="USD",AL97="USDC"),AK97,AK97 * IFERROR(VLOOKUP(AM97,[1]BASE!$F$1:$Q$1000,MATCH(AL97,[1]BASE!$F$1:$Q$1,0),FALSE),IFERROR(VLOOKUP(AM97-1,[1]BASE!$F$1:$Q$1000,MATCH(AL97,[1]BASE!$F$1:$Q$1,0),FALSE),VLOOKUP(AM97-2,[1]BASE!$F$1:$Q$1000,MATCH(AL97,[1]BASE!$F$1:$Q$1,0),FALSE)))),"")</f>
        <v/>
      </c>
      <c r="AO97" s="49" t="str">
        <f t="array" ref="AO97">IFERROR(IF(AM97="","",IF([1]BASE!$E$3-AM97&gt;7,0,IF([1]BASE!$E$3-AM97&lt;0,"",[1]BASE!$E$3-AM97))),"")</f>
        <v/>
      </c>
      <c r="AP97" s="27"/>
      <c r="AQ97" s="31"/>
      <c r="AR97" s="28"/>
      <c r="AS97" s="91" t="str">
        <f t="array" ref="AS97">IFERROR(IF(OR(AQ97="USDT",AQ97="USD",AQ97="USDC"),AP97,AP97 * IFERROR(VLOOKUP(AR97,[1]BASE!$F$1:$Q$1000,MATCH(AQ97,[1]BASE!$F$1:$Q$1,0),FALSE),IFERROR(VLOOKUP(AR97-1,[1]BASE!$F$1:$Q$1000,MATCH(AQ97,[1]BASE!$F$1:$Q$1,0),FALSE),VLOOKUP(AR97-2,[1]BASE!$F$1:$Q$1000,MATCH(AQ97,[1]BASE!$F$1:$Q$1,0),FALSE)))),"")</f>
        <v/>
      </c>
      <c r="AT97" s="49" t="str">
        <f t="array" ref="AT97">IFERROR(IF(AR97="","",IF([1]BASE!$E$3-AR97&gt;7,0,IF([1]BASE!$E$3-AR97&lt;0,"",[1]BASE!$E$3-AR97))),"")</f>
        <v/>
      </c>
      <c r="AU97" s="27"/>
      <c r="AV97" s="33"/>
      <c r="AW97" s="34"/>
      <c r="AX97" s="91" t="str">
        <f t="array" ref="AX97">IFERROR(IF(OR(AV97="USDT",AV97="USD",AV97="USDC"),AU97,AU97 * IFERROR(VLOOKUP(AW97,[1]BASE!$F$1:$Q$1000,MATCH(AV97,[1]BASE!$F$1:$Q$1,0),FALSE),IFERROR(VLOOKUP(AW97-1,[1]BASE!$F$1:$Q$1000,MATCH(AV97,[1]BASE!$F$1:$Q$1,0),FALSE),VLOOKUP(AW97-2,[1]BASE!$F$1:$Q$1000,MATCH(AV97,[1]BASE!$F$1:$Q$1,0),FALSE)))),"")</f>
        <v/>
      </c>
      <c r="AY97" s="49" t="str">
        <f t="array" ref="AY97">IFERROR(IF(AW97="","",IF([1]BASE!$E$3-AW97&gt;7,0,IF([1]BASE!$E$3-AW97&lt;0,"",[1]BASE!$E$3-AW97))),"")</f>
        <v/>
      </c>
      <c r="AZ97" s="27"/>
      <c r="BA97" s="33"/>
      <c r="BB97" s="34"/>
      <c r="BC97" s="91" t="str">
        <f t="array" ref="BC97">IFERROR(IF(OR(BA97="USDT",BA97="USD",BA97="USDC"),AZ97,AZ97 * IFERROR(VLOOKUP(BB97,[1]BASE!$F$1:$Q$1000,MATCH(BA97,[1]BASE!$F$1:$Q$1,0),FALSE),IFERROR(VLOOKUP(BB97-1,[1]BASE!$F$1:$Q$1000,MATCH(BA97,[1]BASE!$F$1:$Q$1,0),FALSE),VLOOKUP(BB97-2,[1]BASE!$F$1:$Q$1000,MATCH(BA97,[1]BASE!$F$1:$Q$1,0),FALSE)))),"")</f>
        <v/>
      </c>
      <c r="BD97" s="49" t="str">
        <f t="array" ref="BD97">IFERROR(IF(BB97="","",IF([1]BASE!$E$3-BB97&gt;7,0,IF([1]BASE!$E$3-BB97&lt;0,"",[1]BASE!$E$3-BB97))),"")</f>
        <v/>
      </c>
    </row>
    <row r="98" spans="1:56" x14ac:dyDescent="0.3">
      <c r="A98" s="51" t="s">
        <v>85</v>
      </c>
      <c r="B98" s="93" t="s">
        <v>597</v>
      </c>
      <c r="C98" s="38" t="s">
        <v>75</v>
      </c>
      <c r="D98" s="57" t="s">
        <v>598</v>
      </c>
      <c r="E98" s="38" t="s">
        <v>599</v>
      </c>
      <c r="F98" s="58" t="s">
        <v>600</v>
      </c>
      <c r="G98" s="58" t="s">
        <v>601</v>
      </c>
      <c r="H98" s="58" t="s">
        <v>601</v>
      </c>
      <c r="I98" s="58" t="s">
        <v>470</v>
      </c>
      <c r="J98" s="17" t="s">
        <v>602</v>
      </c>
      <c r="K98" s="144">
        <v>8</v>
      </c>
      <c r="L98" s="19">
        <f t="shared" si="0"/>
        <v>8</v>
      </c>
      <c r="M98" s="89" t="e">
        <f t="array" ref="M98">IF(R98&gt;[1]BASE!$E$3, "BAJA", IF(P98+IF(X98&lt;=[1]BASE!$E$3,Y98,0)+IF(AC98&lt;=[1]BASE!$E$3,AD98,0)+IF(AH98&lt;=[1]BASE!$E$3,AI98,0)+IF(AM98&lt;=[1]BASE!$E$3,AN98,0)+IF(AR98&lt;=[1]BASE!$E$3,AS98,0)+IF(AW98&lt;=[1]BASE!$E$3,AX98,0)+IF(BB98&lt;=[1]BASE!$E$3,BC98,0)+IF(BG98&lt;=[1]BASE!$E$3,BH98,0)+IF(BL98&lt;=[1]BASE!$E$3,BM98,0)+IF(BQ98&lt;=[1]BASE!$E$3,BR98,0)&lt;=1999,"ALFA", IF(P98+IF(X98&lt;=[1]BASE!$E$3,Y98,0)+IF(AC98&lt;=[1]BASE!$E$3,AD98,0)+IF(AH98&lt;=[1]BASE!$E$3,AI98,0)+IF(AM98&lt;=[1]BASE!$E$3,AN98,0)+IF(AR98&lt;=[1]BASE!$E$3,AS98,0)+IF(AW98&lt;=[1]BASE!$E$3,AX98,0)+IF(BB98&lt;=[1]BASE!$E$3,BC98,0)+IF(BG98&lt;=[1]BASE!$E$3,BH98,0)+IF(BL98&lt;=[1]BASE!$E$3,BM98,0)+IF(BQ98&lt;=[1]BASE!$E$3,BR98,0)&lt;=3999,"BETA", IF(P98+IF(X98&lt;=[1]BASE!$E$3,Y98,0)+IF(AC98&lt;=[1]BASE!$E$3,AD98,0)+IF(AH98&lt;=[1]BASE!$E$3,AI98,0)+IF(AM98&lt;=[1]BASE!$E$3,AN98,0)+IF(AR98&lt;=[1]BASE!$E$3,AS98,0)+IF(AW98&lt;=[1]BASE!$E$3,AX98,0)+IF(BB98&lt;=[1]BASE!$E$3,BC98,0)+IF(BG98&lt;=[1]BASE!$E$3,BH98,0)+IF(BL98&lt;=[1]BASE!$E$3,BM98,0)+IF(BQ98&lt;=[1]BASE!$E$3,BR98,0)&lt;=5999,"GAMMA","DELTA"))))</f>
        <v>#VALUE!</v>
      </c>
      <c r="N98" s="21">
        <v>2500</v>
      </c>
      <c r="O98" s="14" t="s">
        <v>60</v>
      </c>
      <c r="P98" s="62">
        <f t="array" ref="P98">IFERROR(IF(OR(O98="USDT",O98="USD",O98="USDC"),N98,N98 * IFERROR(VLOOKUP(R98,[1]BASE!$F$1:$Q$1000,MATCH(O98,[1]BASE!$F$1:$Q$1,0),FALSE),IFERROR(VLOOKUP(R98-1,[1]BASE!$F$1:$Q$1000,MATCH(O98,[1]BASE!$F$1:$Q$1,0),FALSE),VLOOKUP(R98-2,[1]BASE!$F$1:$Q$1000,MATCH(O98,[1]BASE!$F$1:$Q$1,0),FALSE)))),"")</f>
        <v>2674.75</v>
      </c>
      <c r="Q98" s="28">
        <v>45238</v>
      </c>
      <c r="R98" s="28">
        <v>45238</v>
      </c>
      <c r="S98" s="54">
        <f>([1]BASE!$E$3-R98)/30</f>
        <v>10.333333333333334</v>
      </c>
      <c r="T98" s="55">
        <f t="array" ref="T98">IF(U98&lt;[1]BASE!$E$3,0,U98-R98)</f>
        <v>0</v>
      </c>
      <c r="U98" s="56">
        <f t="array" ref="U98">IF(WEEKDAY(R98, 2) = 5, R98 + 7, R98 + (5 - WEEKDAY(R98, 2) + IF(WEEKDAY(R98, 2) &gt; 5, 7, 0)))</f>
        <v>45240</v>
      </c>
      <c r="V98" s="27"/>
      <c r="W98" s="14"/>
      <c r="X98" s="28"/>
      <c r="Y98" s="50" t="str">
        <f t="array" ref="Y98">IFERROR(IF(OR(W98="USDT",W98="USD",W98="USDC"),V98,V98 * IFERROR(VLOOKUP(X98,[1]BASE!$F$1:$Q$1000,MATCH(W98,[1]BASE!$F$1:$Q$1,0),FALSE),IFERROR(VLOOKUP(X98-1,[1]BASE!$F$1:$Q$1000,MATCH(W98,[1]BASE!$F$1:$Q$1,0),FALSE),VLOOKUP(X98-2,[1]BASE!$F$1:$Q$1000,MATCH(W98,[1]BASE!$F$1:$Q$1,0),FALSE)))),"")</f>
        <v/>
      </c>
      <c r="Z98" s="30" t="str">
        <f t="array" ref="Z98">IFERROR(IF(X98="","",IF([1]BASE!$E$3-X98&gt;7,0,IF([1]BASE!$E$3-X98&lt;0,"",[1]BASE!$E$3-X98))),"")</f>
        <v/>
      </c>
      <c r="AA98" s="27"/>
      <c r="AB98" s="14"/>
      <c r="AC98" s="28"/>
      <c r="AD98" s="50" t="str">
        <f t="array" ref="AD98">IFERROR(IF(OR(AB98="USDT",AB98="USD",AB98="USDC"),AA98,AA98 * IFERROR(VLOOKUP(AC98,[1]BASE!$F$1:$Q$1000,MATCH(AB98,[1]BASE!$F$1:$Q$1,0),FALSE),IFERROR(VLOOKUP(AC98-1,[1]BASE!$F$1:$Q$1000,MATCH(AB98,[1]BASE!$F$1:$Q$1,0),FALSE),VLOOKUP(AC98-2,[1]BASE!$F$1:$Q$1000,MATCH(AB98,[1]BASE!$F$1:$Q$1,0),FALSE)))),"")</f>
        <v/>
      </c>
      <c r="AE98" s="30" t="str">
        <f t="array" ref="AE98">IFERROR(IF(AC98="","",IF([1]BASE!$E$3-AC98&gt;7,0,IF([1]BASE!$E$3-AC98&lt;0,"",[1]BASE!$E$3-AC98))),"")</f>
        <v/>
      </c>
      <c r="AF98" s="27"/>
      <c r="AG98" s="14"/>
      <c r="AH98" s="28"/>
      <c r="AI98" s="50" t="str">
        <f t="array" ref="AI98">IFERROR(IF(OR(AG98="USDT",AG98="USD",AG98="USDC"),AF98,AF98 * IFERROR(VLOOKUP(AH98,[1]BASE!$F$1:$Q$1000,MATCH(AG98,[1]BASE!$F$1:$Q$1,0),FALSE),IFERROR(VLOOKUP(AH98-1,[1]BASE!$F$1:$Q$1000,MATCH(AG98,[1]BASE!$F$1:$Q$1,0),FALSE),VLOOKUP(AH98-2,[1]BASE!$F$1:$Q$1000,MATCH(AG98,[1]BASE!$F$1:$Q$1,0),FALSE)))),"")</f>
        <v/>
      </c>
      <c r="AJ98" s="30" t="str">
        <f t="array" ref="AJ98">IFERROR(IF(AH98="","",IF([1]BASE!$E$3-AH98&gt;7,0,IF([1]BASE!$E$3-AH98&lt;0,"",[1]BASE!$E$3-AH98))),"")</f>
        <v/>
      </c>
      <c r="AK98" s="27"/>
      <c r="AL98" s="14"/>
      <c r="AM98" s="28"/>
      <c r="AN98" s="91" t="str">
        <f t="array" ref="AN98">IFERROR(IF(OR(AL98="USDT",AL98="USD",AL98="USDC"),AK98,AK98 * IFERROR(VLOOKUP(AM98,[1]BASE!$F$1:$Q$1000,MATCH(AL98,[1]BASE!$F$1:$Q$1,0),FALSE),IFERROR(VLOOKUP(AM98-1,[1]BASE!$F$1:$Q$1000,MATCH(AL98,[1]BASE!$F$1:$Q$1,0),FALSE),VLOOKUP(AM98-2,[1]BASE!$F$1:$Q$1000,MATCH(AL98,[1]BASE!$F$1:$Q$1,0),FALSE)))),"")</f>
        <v/>
      </c>
      <c r="AO98" s="30" t="str">
        <f t="array" ref="AO98">IFERROR(IF(AM98="","",IF([1]BASE!$E$3-AM98&gt;7,0,IF([1]BASE!$E$3-AM98&lt;0,"",[1]BASE!$E$3-AM98))),"")</f>
        <v/>
      </c>
      <c r="AP98" s="27"/>
      <c r="AQ98" s="14"/>
      <c r="AR98" s="28"/>
      <c r="AS98" s="50" t="str">
        <f t="array" ref="AS98">IFERROR(IF(OR(AQ98="USDT",AQ98="USD",AQ98="USDC"),AP98,AP98 * IFERROR(VLOOKUP(AR98,[1]BASE!$F$1:$Q$1000,MATCH(AQ98,[1]BASE!$F$1:$Q$1,0),FALSE),IFERROR(VLOOKUP(AR98-1,[1]BASE!$F$1:$Q$1000,MATCH(AQ98,[1]BASE!$F$1:$Q$1,0),FALSE),VLOOKUP(AR98-2,[1]BASE!$F$1:$Q$1000,MATCH(AQ98,[1]BASE!$F$1:$Q$1,0),FALSE)))),"")</f>
        <v/>
      </c>
      <c r="AT98" s="30" t="str">
        <f t="array" ref="AT98">IFERROR(IF(AR98="","",IF([1]BASE!$E$3-AR98&gt;7,0,IF([1]BASE!$E$3-AR98&lt;0,"",[1]BASE!$E$3-AR98))),"")</f>
        <v/>
      </c>
      <c r="AU98" s="27"/>
      <c r="AV98" s="33"/>
      <c r="AW98" s="34"/>
      <c r="AX98" s="50" t="str">
        <f t="array" ref="AX98">IFERROR(IF(OR(AV98="USDT",AV98="USD",AV98="USDC"),AU98,AU98 * IFERROR(VLOOKUP(AW98,[1]BASE!$F$1:$Q$1000,MATCH(AV98,[1]BASE!$F$1:$Q$1,0),FALSE),IFERROR(VLOOKUP(AW98-1,[1]BASE!$F$1:$Q$1000,MATCH(AV98,[1]BASE!$F$1:$Q$1,0),FALSE),VLOOKUP(AW98-2,[1]BASE!$F$1:$Q$1000,MATCH(AV98,[1]BASE!$F$1:$Q$1,0),FALSE)))),"")</f>
        <v/>
      </c>
      <c r="AY98" s="30" t="str">
        <f t="array" ref="AY98">IFERROR(IF(AW98="","",IF([1]BASE!$E$3-AW98&gt;7,0,IF([1]BASE!$E$3-AW98&lt;0,"",[1]BASE!$E$3-AW98))),"")</f>
        <v/>
      </c>
      <c r="AZ98" s="27"/>
      <c r="BA98" s="33"/>
      <c r="BB98" s="34"/>
      <c r="BC98" s="50" t="str">
        <f t="array" ref="BC98">IFERROR(IF(OR(BA98="USDT",BA98="USD",BA98="USDC"),AZ98,AZ98 * IFERROR(VLOOKUP(BB98,[1]BASE!$F$1:$Q$1000,MATCH(BA98,[1]BASE!$F$1:$Q$1,0),FALSE),IFERROR(VLOOKUP(BB98-1,[1]BASE!$F$1:$Q$1000,MATCH(BA98,[1]BASE!$F$1:$Q$1,0),FALSE),VLOOKUP(BB98-2,[1]BASE!$F$1:$Q$1000,MATCH(BA98,[1]BASE!$F$1:$Q$1,0),FALSE)))),"")</f>
        <v/>
      </c>
      <c r="BD98" s="30" t="str">
        <f t="array" ref="BD98">IFERROR(IF(BB98="","",IF([1]BASE!$E$3-BB98&gt;7,0,IF([1]BASE!$E$3-BB98&lt;0,"",[1]BASE!$E$3-BB98))),"")</f>
        <v/>
      </c>
    </row>
    <row r="99" spans="1:56" ht="28.8" x14ac:dyDescent="0.3">
      <c r="A99" s="51" t="s">
        <v>92</v>
      </c>
      <c r="B99" s="38" t="s">
        <v>603</v>
      </c>
      <c r="C99" s="38" t="s">
        <v>75</v>
      </c>
      <c r="D99" s="37" t="s">
        <v>604</v>
      </c>
      <c r="E99" s="38" t="s">
        <v>605</v>
      </c>
      <c r="F99" s="39" t="s">
        <v>606</v>
      </c>
      <c r="G99" s="58" t="s">
        <v>607</v>
      </c>
      <c r="H99" s="58" t="s">
        <v>607</v>
      </c>
      <c r="I99" s="39" t="s">
        <v>595</v>
      </c>
      <c r="J99" s="41" t="s">
        <v>608</v>
      </c>
      <c r="K99" s="143">
        <v>9</v>
      </c>
      <c r="L99" s="78">
        <f t="shared" si="0"/>
        <v>9</v>
      </c>
      <c r="M99" s="72" t="e">
        <f t="array" ref="M99">IF(R99&gt;[1]BASE!$E$3, "BAJA", IF(P99+IF(X99&lt;=[1]BASE!$E$3,Y99,0)+IF(AC99&lt;=[1]BASE!$E$3,AD99,0)+IF(AH99&lt;=[1]BASE!$E$3,AI99,0)+IF(AM99&lt;=[1]BASE!$E$3,AN99,0)+IF(AR99&lt;=[1]BASE!$E$3,AS99,0)+IF(AW99&lt;=[1]BASE!$E$3,AX99,0)+IF(BB99&lt;=[1]BASE!$E$3,BC99,0)+IF(BG99&lt;=[1]BASE!$E$3,BH99,0)+IF(BL99&lt;=[1]BASE!$E$3,BM99,0)+IF(BQ99&lt;=[1]BASE!$E$3,BR99,0)&lt;=1999,"ALFA", IF(P99+IF(X99&lt;=[1]BASE!$E$3,Y99,0)+IF(AC99&lt;=[1]BASE!$E$3,AD99,0)+IF(AH99&lt;=[1]BASE!$E$3,AI99,0)+IF(AM99&lt;=[1]BASE!$E$3,AN99,0)+IF(AR99&lt;=[1]BASE!$E$3,AS99,0)+IF(AW99&lt;=[1]BASE!$E$3,AX99,0)+IF(BB99&lt;=[1]BASE!$E$3,BC99,0)+IF(BG99&lt;=[1]BASE!$E$3,BH99,0)+IF(BL99&lt;=[1]BASE!$E$3,BM99,0)+IF(BQ99&lt;=[1]BASE!$E$3,BR99,0)&lt;=3999,"BETA", IF(P99+IF(X99&lt;=[1]BASE!$E$3,Y99,0)+IF(AC99&lt;=[1]BASE!$E$3,AD99,0)+IF(AH99&lt;=[1]BASE!$E$3,AI99,0)+IF(AM99&lt;=[1]BASE!$E$3,AN99,0)+IF(AR99&lt;=[1]BASE!$E$3,AS99,0)+IF(AW99&lt;=[1]BASE!$E$3,AX99,0)+IF(BB99&lt;=[1]BASE!$E$3,BC99,0)+IF(BG99&lt;=[1]BASE!$E$3,BH99,0)+IF(BL99&lt;=[1]BASE!$E$3,BM99,0)+IF(BQ99&lt;=[1]BASE!$E$3,BR99,0)&lt;=5999,"GAMMA","DELTA"))))</f>
        <v>#VALUE!</v>
      </c>
      <c r="N99" s="125">
        <v>2.9319999999999999E-2</v>
      </c>
      <c r="O99" s="14" t="s">
        <v>91</v>
      </c>
      <c r="P99" s="22">
        <f t="array" ref="P99">IFERROR(IF(OR(O99="USDT",O99="USD",O99="USDC"),N99,N99 * IFERROR(VLOOKUP(R99,[1]BASE!$F$1:$Q$1000,MATCH(O99,[1]BASE!$F$1:$Q$1,0),FALSE),IFERROR(VLOOKUP(R99-1,[1]BASE!$F$1:$Q$1000,MATCH(O99,[1]BASE!$F$1:$Q$1,0),FALSE),VLOOKUP(R99-2,[1]BASE!$F$1:$Q$1000,MATCH(O99,[1]BASE!$F$1:$Q$1,0),FALSE)))),"")</f>
        <v>1044.873908</v>
      </c>
      <c r="Q99" s="23">
        <v>45238.625</v>
      </c>
      <c r="R99" s="23">
        <v>45239</v>
      </c>
      <c r="S99" s="44">
        <f>([1]BASE!$E$3-R99)/30</f>
        <v>10.3</v>
      </c>
      <c r="T99" s="45">
        <f t="array" ref="T99">IF(U99&lt;[1]BASE!$E$3,0,U99-R99)</f>
        <v>0</v>
      </c>
      <c r="U99" s="26">
        <f t="array" ref="U99">IF(WEEKDAY(R99, 2) = 5, R99 + 7, R99 + (5 - WEEKDAY(R99, 2) + IF(WEEKDAY(R99, 2) &gt; 5, 7, 0)))</f>
        <v>45240</v>
      </c>
      <c r="V99" s="135">
        <v>234</v>
      </c>
      <c r="W99" s="14" t="s">
        <v>66</v>
      </c>
      <c r="X99" s="47">
        <v>45361</v>
      </c>
      <c r="Y99" s="79">
        <f t="array" ref="Y99">IFERROR(IF(OR(W99="USDT",W99="USD",W99="USDC"),V99,V99 * IFERROR(VLOOKUP(X99,[1]BASE!$F$1:$Q$1000,MATCH(W99,[1]BASE!$F$1:$Q$1,0),FALSE),IFERROR(VLOOKUP(X99-1,[1]BASE!$F$1:$Q$1000,MATCH(W99,[1]BASE!$F$1:$Q$1,0),FALSE),VLOOKUP(X99-2,[1]BASE!$F$1:$Q$1000,MATCH(W99,[1]BASE!$F$1:$Q$1,0),FALSE)))),"")</f>
        <v>234</v>
      </c>
      <c r="Z99" s="49">
        <f t="array" ref="Z99">IFERROR(IF(X99="","",IF([1]BASE!$E$3-X99&gt;7,0,IF([1]BASE!$E$3-X99&lt;0,"",[1]BASE!$E$3-X99))),"")</f>
        <v>0</v>
      </c>
      <c r="AA99" s="27"/>
      <c r="AB99" s="31"/>
      <c r="AC99" s="28"/>
      <c r="AD99" s="29" t="str">
        <f t="array" ref="AD99">IFERROR(IF(OR(AB99="USDT",AB99="USD",AB99="USDC"),AA99,AA99 * IFERROR(VLOOKUP(AC99,[1]BASE!$F$1:$Q$1000,MATCH(AB99,[1]BASE!$F$1:$Q$1,0),FALSE),IFERROR(VLOOKUP(AC99-1,[1]BASE!$F$1:$Q$1000,MATCH(AB99,[1]BASE!$F$1:$Q$1,0),FALSE),VLOOKUP(AC99-2,[1]BASE!$F$1:$Q$1000,MATCH(AB99,[1]BASE!$F$1:$Q$1,0),FALSE)))),"")</f>
        <v/>
      </c>
      <c r="AE99" s="49" t="str">
        <f t="array" ref="AE99">IFERROR(IF(AC99="","",IF([1]BASE!$E$3-AC99&gt;7,0,IF([1]BASE!$E$3-AC99&lt;0,"",[1]BASE!$E$3-AC99))),"")</f>
        <v/>
      </c>
      <c r="AF99" s="27"/>
      <c r="AG99" s="32"/>
      <c r="AH99" s="28"/>
      <c r="AI99" s="29" t="str">
        <f t="array" ref="AI99">IFERROR(IF(OR(AG99="USDT",AG99="USD",AG99="USDC"),AF99,AF99 * IFERROR(VLOOKUP(AH99,[1]BASE!$F$1:$Q$1000,MATCH(AG99,[1]BASE!$F$1:$Q$1,0),FALSE),IFERROR(VLOOKUP(AH99-1,[1]BASE!$F$1:$Q$1000,MATCH(AG99,[1]BASE!$F$1:$Q$1,0),FALSE),VLOOKUP(AH99-2,[1]BASE!$F$1:$Q$1000,MATCH(AG99,[1]BASE!$F$1:$Q$1,0),FALSE)))),"")</f>
        <v/>
      </c>
      <c r="AJ99" s="49" t="str">
        <f t="array" ref="AJ99">IFERROR(IF(AH99="","",IF([1]BASE!$E$3-AH99&gt;7,0,IF([1]BASE!$E$3-AH99&lt;0,"",[1]BASE!$E$3-AH99))),"")</f>
        <v/>
      </c>
      <c r="AK99" s="27"/>
      <c r="AL99" s="32"/>
      <c r="AM99" s="28"/>
      <c r="AN99" s="29" t="str">
        <f t="array" ref="AN99">IFERROR(IF(OR(AL99="USDT",AL99="USD",AL99="USDC"),AK99,AK99 * IFERROR(VLOOKUP(AM99,[1]BASE!$F$1:$Q$1000,MATCH(AL99,[1]BASE!$F$1:$Q$1,0),FALSE),IFERROR(VLOOKUP(AM99-1,[1]BASE!$F$1:$Q$1000,MATCH(AL99,[1]BASE!$F$1:$Q$1,0),FALSE),VLOOKUP(AM99-2,[1]BASE!$F$1:$Q$1000,MATCH(AL99,[1]BASE!$F$1:$Q$1,0),FALSE)))),"")</f>
        <v/>
      </c>
      <c r="AO99" s="49" t="str">
        <f t="array" ref="AO99">IFERROR(IF(AM99="","",IF([1]BASE!$E$3-AM99&gt;7,0,IF([1]BASE!$E$3-AM99&lt;0,"",[1]BASE!$E$3-AM99))),"")</f>
        <v/>
      </c>
      <c r="AP99" s="27"/>
      <c r="AQ99" s="31"/>
      <c r="AR99" s="28"/>
      <c r="AS99" s="29" t="str">
        <f t="array" ref="AS99">IFERROR(IF(OR(AQ99="USDT",AQ99="USD",AQ99="USDC"),AP99,AP99 * IFERROR(VLOOKUP(AR99,[1]BASE!$F$1:$Q$1000,MATCH(AQ99,[1]BASE!$F$1:$Q$1,0),FALSE),IFERROR(VLOOKUP(AR99-1,[1]BASE!$F$1:$Q$1000,MATCH(AQ99,[1]BASE!$F$1:$Q$1,0),FALSE),VLOOKUP(AR99-2,[1]BASE!$F$1:$Q$1000,MATCH(AQ99,[1]BASE!$F$1:$Q$1,0),FALSE)))),"")</f>
        <v/>
      </c>
      <c r="AT99" s="49" t="str">
        <f t="array" ref="AT99">IFERROR(IF(AR99="","",IF([1]BASE!$E$3-AR99&gt;7,0,IF([1]BASE!$E$3-AR99&lt;0,"",[1]BASE!$E$3-AR99))),"")</f>
        <v/>
      </c>
      <c r="AU99" s="27"/>
      <c r="AV99" s="33"/>
      <c r="AW99" s="34"/>
      <c r="AX99" s="29" t="str">
        <f t="array" ref="AX99">IFERROR(IF(OR(AV99="USDT",AV99="USD",AV99="USDC"),AU99,AU99 * IFERROR(VLOOKUP(AW99,[1]BASE!$F$1:$Q$1000,MATCH(AV99,[1]BASE!$F$1:$Q$1,0),FALSE),IFERROR(VLOOKUP(AW99-1,[1]BASE!$F$1:$Q$1000,MATCH(AV99,[1]BASE!$F$1:$Q$1,0),FALSE),VLOOKUP(AW99-2,[1]BASE!$F$1:$Q$1000,MATCH(AV99,[1]BASE!$F$1:$Q$1,0),FALSE)))),"")</f>
        <v/>
      </c>
      <c r="AY99" s="49" t="str">
        <f t="array" ref="AY99">IFERROR(IF(AW99="","",IF([1]BASE!$E$3-AW99&gt;7,0,IF([1]BASE!$E$3-AW99&lt;0,"",[1]BASE!$E$3-AW99))),"")</f>
        <v/>
      </c>
      <c r="AZ99" s="27"/>
      <c r="BA99" s="33"/>
      <c r="BB99" s="34"/>
      <c r="BC99" s="29" t="str">
        <f t="array" ref="BC99">IFERROR(IF(OR(BA99="USDT",BA99="USD",BA99="USDC"),AZ99,AZ99 * IFERROR(VLOOKUP(BB99,[1]BASE!$F$1:$Q$1000,MATCH(BA99,[1]BASE!$F$1:$Q$1,0),FALSE),IFERROR(VLOOKUP(BB99-1,[1]BASE!$F$1:$Q$1000,MATCH(BA99,[1]BASE!$F$1:$Q$1,0),FALSE),VLOOKUP(BB99-2,[1]BASE!$F$1:$Q$1000,MATCH(BA99,[1]BASE!$F$1:$Q$1,0),FALSE)))),"")</f>
        <v/>
      </c>
      <c r="BD99" s="49" t="str">
        <f t="array" ref="BD99">IFERROR(IF(BB99="","",IF([1]BASE!$E$3-BB99&gt;7,0,IF([1]BASE!$E$3-BB99&lt;0,"",[1]BASE!$E$3-BB99))),"")</f>
        <v/>
      </c>
    </row>
    <row r="100" spans="1:56" ht="28.8" x14ac:dyDescent="0.3">
      <c r="A100" s="51" t="s">
        <v>92</v>
      </c>
      <c r="B100" s="38" t="s">
        <v>609</v>
      </c>
      <c r="C100" s="38" t="s">
        <v>133</v>
      </c>
      <c r="D100" s="37" t="s">
        <v>610</v>
      </c>
      <c r="E100" s="36" t="s">
        <v>611</v>
      </c>
      <c r="F100" s="39" t="s">
        <v>612</v>
      </c>
      <c r="G100" s="39" t="s">
        <v>613</v>
      </c>
      <c r="H100" s="39" t="s">
        <v>613</v>
      </c>
      <c r="I100" s="39" t="s">
        <v>522</v>
      </c>
      <c r="J100" s="17" t="s">
        <v>614</v>
      </c>
      <c r="K100" s="144">
        <v>10</v>
      </c>
      <c r="L100" s="19">
        <f t="shared" si="0"/>
        <v>10</v>
      </c>
      <c r="M100" s="72" t="e">
        <f t="array" ref="M100">IF(R100&gt;[1]BASE!$E$3, "BAJA", IF(P100+IF(X100&lt;=[1]BASE!$E$3,Y100,0)+IF(AC100&lt;=[1]BASE!$E$3,AD100,0)+IF(AH100&lt;=[1]BASE!$E$3,AI100,0)+IF(AM100&lt;=[1]BASE!$E$3,AN100,0)+IF(AR100&lt;=[1]BASE!$E$3,AS100,0)+IF(AW100&lt;=[1]BASE!$E$3,AX100,0)+IF(BB100&lt;=[1]BASE!$E$3,BC100,0)+IF(BG100&lt;=[1]BASE!$E$3,BH100,0)+IF(BL100&lt;=[1]BASE!$E$3,BM100,0)+IF(BQ100&lt;=[1]BASE!$E$3,BR100,0)&lt;=1999,"ALFA", IF(P100+IF(X100&lt;=[1]BASE!$E$3,Y100,0)+IF(AC100&lt;=[1]BASE!$E$3,AD100,0)+IF(AH100&lt;=[1]BASE!$E$3,AI100,0)+IF(AM100&lt;=[1]BASE!$E$3,AN100,0)+IF(AR100&lt;=[1]BASE!$E$3,AS100,0)+IF(AW100&lt;=[1]BASE!$E$3,AX100,0)+IF(BB100&lt;=[1]BASE!$E$3,BC100,0)+IF(BG100&lt;=[1]BASE!$E$3,BH100,0)+IF(BL100&lt;=[1]BASE!$E$3,BM100,0)+IF(BQ100&lt;=[1]BASE!$E$3,BR100,0)&lt;=3999,"BETA", IF(P100+IF(X100&lt;=[1]BASE!$E$3,Y100,0)+IF(AC100&lt;=[1]BASE!$E$3,AD100,0)+IF(AH100&lt;=[1]BASE!$E$3,AI100,0)+IF(AM100&lt;=[1]BASE!$E$3,AN100,0)+IF(AR100&lt;=[1]BASE!$E$3,AS100,0)+IF(AW100&lt;=[1]BASE!$E$3,AX100,0)+IF(BB100&lt;=[1]BASE!$E$3,BC100,0)+IF(BG100&lt;=[1]BASE!$E$3,BH100,0)+IF(BL100&lt;=[1]BASE!$E$3,BM100,0)+IF(BQ100&lt;=[1]BASE!$E$3,BR100,0)&lt;=5999,"GAMMA","DELTA"))))</f>
        <v>#VALUE!</v>
      </c>
      <c r="N100" s="125">
        <v>100</v>
      </c>
      <c r="O100" s="14" t="s">
        <v>60</v>
      </c>
      <c r="P100" s="73">
        <f t="array" ref="P100">IFERROR(IF(OR(O100="USDT",O100="USD",O100="USDC"),N100,N100 * IFERROR(VLOOKUP(R100,[1]BASE!$F$1:$Q$1000,MATCH(O100,[1]BASE!$F$1:$Q$1,0),FALSE),IFERROR(VLOOKUP(R100-1,[1]BASE!$F$1:$Q$1000,MATCH(O100,[1]BASE!$F$1:$Q$1,0),FALSE),VLOOKUP(R100-2,[1]BASE!$F$1:$Q$1000,MATCH(O100,[1]BASE!$F$1:$Q$1,0),FALSE)))),"")</f>
        <v>107.17000000000002</v>
      </c>
      <c r="Q100" s="23">
        <v>45236.625</v>
      </c>
      <c r="R100" s="23">
        <v>45237</v>
      </c>
      <c r="S100" s="24">
        <f>([1]BASE!$E$3-R100)/30</f>
        <v>10.366666666666667</v>
      </c>
      <c r="T100" s="25">
        <f t="array" ref="T100">IF(U100&lt;[1]BASE!$E$3,0,U100-R100)</f>
        <v>0</v>
      </c>
      <c r="U100" s="26">
        <f t="array" ref="U100">IF(WEEKDAY(R100, 2) = 5, R100 + 7, R100 + (5 - WEEKDAY(R100, 2) + IF(WEEKDAY(R100, 2) &gt; 5, 7, 0)))</f>
        <v>45240</v>
      </c>
      <c r="V100" s="27"/>
      <c r="W100" s="14"/>
      <c r="X100" s="28"/>
      <c r="Y100" s="74" t="str">
        <f t="array" ref="Y100">IFERROR(IF(OR(W100="USDT",W100="USD",W100="USDC"),V100,V100 * IFERROR(VLOOKUP(X100,[1]BASE!$F$1:$Q$1000,MATCH(W100,[1]BASE!$F$1:$Q$1,0),FALSE),IFERROR(VLOOKUP(X100-1,[1]BASE!$F$1:$Q$1000,MATCH(W100,[1]BASE!$F$1:$Q$1,0),FALSE),VLOOKUP(X100-2,[1]BASE!$F$1:$Q$1000,MATCH(W100,[1]BASE!$F$1:$Q$1,0),FALSE)))),"")</f>
        <v/>
      </c>
      <c r="Z100" s="30" t="str">
        <f t="array" ref="Z100">IFERROR(IF(X100="","",IF([1]BASE!$E$3-X100&gt;7,0,IF([1]BASE!$E$3-X100&lt;0,"",[1]BASE!$E$3-X100))),"")</f>
        <v/>
      </c>
      <c r="AA100" s="27"/>
      <c r="AB100" s="14"/>
      <c r="AC100" s="28"/>
      <c r="AD100" s="75" t="str">
        <f t="array" ref="AD100">IFERROR(IF(OR(AB100="USDT",AB100="USD",AB100="USDC"),AA100,AA100 * IFERROR(VLOOKUP(AC100,[1]BASE!$F$1:$Q$1000,MATCH(AB100,[1]BASE!$F$1:$Q$1,0),FALSE),IFERROR(VLOOKUP(AC100-1,[1]BASE!$F$1:$Q$1000,MATCH(AB100,[1]BASE!$F$1:$Q$1,0),FALSE),VLOOKUP(AC100-2,[1]BASE!$F$1:$Q$1000,MATCH(AB100,[1]BASE!$F$1:$Q$1,0),FALSE)))),"")</f>
        <v/>
      </c>
      <c r="AE100" s="30" t="str">
        <f t="array" ref="AE100">IFERROR(IF(AC100="","",IF([1]BASE!$E$3-AC100&gt;7,0,IF([1]BASE!$E$3-AC100&lt;0,"",[1]BASE!$E$3-AC100))),"")</f>
        <v/>
      </c>
      <c r="AF100" s="27"/>
      <c r="AG100" s="14"/>
      <c r="AH100" s="28"/>
      <c r="AI100" s="75" t="str">
        <f t="array" ref="AI100">IFERROR(IF(OR(AG100="USDT",AG100="USD",AG100="USDC"),AF100,AF100 * IFERROR(VLOOKUP(AH100,[1]BASE!$F$1:$Q$1000,MATCH(AG100,[1]BASE!$F$1:$Q$1,0),FALSE),IFERROR(VLOOKUP(AH100-1,[1]BASE!$F$1:$Q$1000,MATCH(AG100,[1]BASE!$F$1:$Q$1,0),FALSE),VLOOKUP(AH100-2,[1]BASE!$F$1:$Q$1000,MATCH(AG100,[1]BASE!$F$1:$Q$1,0),FALSE)))),"")</f>
        <v/>
      </c>
      <c r="AJ100" s="30" t="str">
        <f t="array" ref="AJ100">IFERROR(IF(AH100="","",IF([1]BASE!$E$3-AH100&gt;7,0,IF([1]BASE!$E$3-AH100&lt;0,"",[1]BASE!$E$3-AH100))),"")</f>
        <v/>
      </c>
      <c r="AK100" s="27"/>
      <c r="AL100" s="14"/>
      <c r="AM100" s="28"/>
      <c r="AN100" s="29" t="str">
        <f t="array" ref="AN100">IFERROR(IF(OR(AL100="USDT",AL100="USD",AL100="USDC"),AK100,AK100 * IFERROR(VLOOKUP(AM100,[1]BASE!$F$1:$Q$1000,MATCH(AL100,[1]BASE!$F$1:$Q$1,0),FALSE),IFERROR(VLOOKUP(AM100-1,[1]BASE!$F$1:$Q$1000,MATCH(AL100,[1]BASE!$F$1:$Q$1,0),FALSE),VLOOKUP(AM100-2,[1]BASE!$F$1:$Q$1000,MATCH(AL100,[1]BASE!$F$1:$Q$1,0),FALSE)))),"")</f>
        <v/>
      </c>
      <c r="AO100" s="30" t="str">
        <f t="array" ref="AO100">IFERROR(IF(AM100="","",IF([1]BASE!$E$3-AM100&gt;7,0,IF([1]BASE!$E$3-AM100&lt;0,"",[1]BASE!$E$3-AM100))),"")</f>
        <v/>
      </c>
      <c r="AP100" s="27"/>
      <c r="AQ100" s="14"/>
      <c r="AR100" s="28"/>
      <c r="AS100" s="75" t="str">
        <f t="array" ref="AS100">IFERROR(IF(OR(AQ100="USDT",AQ100="USD",AQ100="USDC"),AP100,AP100 * IFERROR(VLOOKUP(AR100,[1]BASE!$F$1:$Q$1000,MATCH(AQ100,[1]BASE!$F$1:$Q$1,0),FALSE),IFERROR(VLOOKUP(AR100-1,[1]BASE!$F$1:$Q$1000,MATCH(AQ100,[1]BASE!$F$1:$Q$1,0),FALSE),VLOOKUP(AR100-2,[1]BASE!$F$1:$Q$1000,MATCH(AQ100,[1]BASE!$F$1:$Q$1,0),FALSE)))),"")</f>
        <v/>
      </c>
      <c r="AT100" s="30" t="str">
        <f t="array" ref="AT100">IFERROR(IF(AR100="","",IF([1]BASE!$E$3-AR100&gt;7,0,IF([1]BASE!$E$3-AR100&lt;0,"",[1]BASE!$E$3-AR100))),"")</f>
        <v/>
      </c>
      <c r="AU100" s="27"/>
      <c r="AV100" s="33"/>
      <c r="AW100" s="34"/>
      <c r="AX100" s="75" t="str">
        <f t="array" ref="AX100">IFERROR(IF(OR(AV100="USDT",AV100="USD",AV100="USDC"),AU100,AU100 * IFERROR(VLOOKUP(AW100,[1]BASE!$F$1:$Q$1000,MATCH(AV100,[1]BASE!$F$1:$Q$1,0),FALSE),IFERROR(VLOOKUP(AW100-1,[1]BASE!$F$1:$Q$1000,MATCH(AV100,[1]BASE!$F$1:$Q$1,0),FALSE),VLOOKUP(AW100-2,[1]BASE!$F$1:$Q$1000,MATCH(AV100,[1]BASE!$F$1:$Q$1,0),FALSE)))),"")</f>
        <v/>
      </c>
      <c r="AY100" s="30" t="str">
        <f t="array" ref="AY100">IFERROR(IF(AW100="","",IF([1]BASE!$E$3-AW100&gt;7,0,IF([1]BASE!$E$3-AW100&lt;0,"",[1]BASE!$E$3-AW100))),"")</f>
        <v/>
      </c>
      <c r="AZ100" s="27"/>
      <c r="BA100" s="33"/>
      <c r="BB100" s="34"/>
      <c r="BC100" s="75" t="str">
        <f t="array" ref="BC100">IFERROR(IF(OR(BA100="USDT",BA100="USD",BA100="USDC"),AZ100,AZ100 * IFERROR(VLOOKUP(BB100,[1]BASE!$F$1:$Q$1000,MATCH(BA100,[1]BASE!$F$1:$Q$1,0),FALSE),IFERROR(VLOOKUP(BB100-1,[1]BASE!$F$1:$Q$1000,MATCH(BA100,[1]BASE!$F$1:$Q$1,0),FALSE),VLOOKUP(BB100-2,[1]BASE!$F$1:$Q$1000,MATCH(BA100,[1]BASE!$F$1:$Q$1,0),FALSE)))),"")</f>
        <v/>
      </c>
      <c r="BD100" s="30" t="str">
        <f t="array" ref="BD100">IFERROR(IF(BB100="","",IF([1]BASE!$E$3-BB100&gt;7,0,IF([1]BASE!$E$3-BB100&lt;0,"",[1]BASE!$E$3-BB100))),"")</f>
        <v/>
      </c>
    </row>
    <row r="101" spans="1:56" ht="43.2" x14ac:dyDescent="0.3">
      <c r="A101" s="69" t="s">
        <v>85</v>
      </c>
      <c r="B101" s="93" t="s">
        <v>615</v>
      </c>
      <c r="C101" s="38" t="s">
        <v>213</v>
      </c>
      <c r="D101" s="37" t="s">
        <v>616</v>
      </c>
      <c r="E101" s="36" t="s">
        <v>617</v>
      </c>
      <c r="F101" s="39" t="s">
        <v>618</v>
      </c>
      <c r="G101" s="39" t="s">
        <v>619</v>
      </c>
      <c r="H101" s="38" t="s">
        <v>213</v>
      </c>
      <c r="I101" s="39" t="s">
        <v>522</v>
      </c>
      <c r="J101" s="41" t="s">
        <v>620</v>
      </c>
      <c r="K101" s="143">
        <v>10</v>
      </c>
      <c r="L101" s="78">
        <f t="shared" si="0"/>
        <v>10</v>
      </c>
      <c r="M101" s="72" t="e">
        <f t="array" ref="M101">IF(R101&gt;[1]BASE!$E$3, "BAJA", IF(P101+IF(X101&lt;=[1]BASE!$E$3,Y101,0)+IF(AC101&lt;=[1]BASE!$E$3,AD101,0)+IF(AH101&lt;=[1]BASE!$E$3,AI101,0)+IF(AM101&lt;=[1]BASE!$E$3,AN101,0)+IF(AR101&lt;=[1]BASE!$E$3,AS101,0)+IF(AW101&lt;=[1]BASE!$E$3,AX101,0)+IF(BB101&lt;=[1]BASE!$E$3,BC101,0)+IF(BG101&lt;=[1]BASE!$E$3,BH101,0)+IF(BL101&lt;=[1]BASE!$E$3,BM101,0)+IF(BQ101&lt;=[1]BASE!$E$3,BR101,0)&lt;=1999,"ALFA", IF(P101+IF(X101&lt;=[1]BASE!$E$3,Y101,0)+IF(AC101&lt;=[1]BASE!$E$3,AD101,0)+IF(AH101&lt;=[1]BASE!$E$3,AI101,0)+IF(AM101&lt;=[1]BASE!$E$3,AN101,0)+IF(AR101&lt;=[1]BASE!$E$3,AS101,0)+IF(AW101&lt;=[1]BASE!$E$3,AX101,0)+IF(BB101&lt;=[1]BASE!$E$3,BC101,0)+IF(BG101&lt;=[1]BASE!$E$3,BH101,0)+IF(BL101&lt;=[1]BASE!$E$3,BM101,0)+IF(BQ101&lt;=[1]BASE!$E$3,BR101,0)&lt;=3999,"BETA", IF(P101+IF(X101&lt;=[1]BASE!$E$3,Y101,0)+IF(AC101&lt;=[1]BASE!$E$3,AD101,0)+IF(AH101&lt;=[1]BASE!$E$3,AI101,0)+IF(AM101&lt;=[1]BASE!$E$3,AN101,0)+IF(AR101&lt;=[1]BASE!$E$3,AS101,0)+IF(AW101&lt;=[1]BASE!$E$3,AX101,0)+IF(BB101&lt;=[1]BASE!$E$3,BC101,0)+IF(BG101&lt;=[1]BASE!$E$3,BH101,0)+IF(BL101&lt;=[1]BASE!$E$3,BM101,0)+IF(BQ101&lt;=[1]BASE!$E$3,BR101,0)&lt;=5999,"GAMMA","DELTA"))))</f>
        <v>#VALUE!</v>
      </c>
      <c r="N101" s="21">
        <v>108</v>
      </c>
      <c r="O101" s="14" t="s">
        <v>60</v>
      </c>
      <c r="P101" s="22">
        <f t="array" ref="P101">IFERROR(IF(OR(O101="USDT",O101="USD",O101="USDC"),N101,N101 * IFERROR(VLOOKUP(R101,[1]BASE!$F$1:$Q$1000,MATCH(O101,[1]BASE!$F$1:$Q$1,0),FALSE),IFERROR(VLOOKUP(R101-1,[1]BASE!$F$1:$Q$1000,MATCH(O101,[1]BASE!$F$1:$Q$1,0),FALSE),VLOOKUP(R101-2,[1]BASE!$F$1:$Q$1000,MATCH(O101,[1]BASE!$F$1:$Q$1,0),FALSE)))),"")</f>
        <v>115.54920000000001</v>
      </c>
      <c r="Q101" s="23">
        <v>45237.625</v>
      </c>
      <c r="R101" s="23">
        <v>45238</v>
      </c>
      <c r="S101" s="44">
        <f>([1]BASE!$E$3-R101)/30</f>
        <v>10.333333333333334</v>
      </c>
      <c r="T101" s="45">
        <f t="array" ref="T101">IF(U101&lt;[1]BASE!$E$3,0,U101-R101)</f>
        <v>0</v>
      </c>
      <c r="U101" s="26">
        <f t="array" ref="U101">IF(WEEKDAY(R101, 2) = 5, R101 + 7, R101 + (5 - WEEKDAY(R101, 2) + IF(WEEKDAY(R101, 2) &gt; 5, 7, 0)))</f>
        <v>45240</v>
      </c>
      <c r="V101" s="27"/>
      <c r="W101" s="14"/>
      <c r="X101" s="28"/>
      <c r="Y101" s="74" t="str">
        <f t="array" ref="Y101">IFERROR(IF(OR(W101="USDT",W101="USD",W101="USDC"),V101,V101 * IFERROR(VLOOKUP(X101,[1]BASE!$F$1:$Q$1000,MATCH(W101,[1]BASE!$F$1:$Q$1,0),FALSE),IFERROR(VLOOKUP(X101-1,[1]BASE!$F$1:$Q$1000,MATCH(W101,[1]BASE!$F$1:$Q$1,0),FALSE),VLOOKUP(X101-2,[1]BASE!$F$1:$Q$1000,MATCH(W101,[1]BASE!$F$1:$Q$1,0),FALSE)))),"")</f>
        <v/>
      </c>
      <c r="Z101" s="49" t="str">
        <f t="array" ref="Z101">IFERROR(IF(X101="","",IF([1]BASE!$E$3-X101&gt;7,0,IF([1]BASE!$E$3-X101&lt;0,"",[1]BASE!$E$3-X101))),"")</f>
        <v/>
      </c>
      <c r="AA101" s="27"/>
      <c r="AB101" s="14"/>
      <c r="AC101" s="28"/>
      <c r="AD101" s="29" t="str">
        <f t="array" ref="AD101">IFERROR(IF(OR(AB101="USDT",AB101="USD",AB101="USDC"),AA101,AA101 * IFERROR(VLOOKUP(AC101,[1]BASE!$F$1:$Q$1000,MATCH(AB101,[1]BASE!$F$1:$Q$1,0),FALSE),IFERROR(VLOOKUP(AC101-1,[1]BASE!$F$1:$Q$1000,MATCH(AB101,[1]BASE!$F$1:$Q$1,0),FALSE),VLOOKUP(AC101-2,[1]BASE!$F$1:$Q$1000,MATCH(AB101,[1]BASE!$F$1:$Q$1,0),FALSE)))),"")</f>
        <v/>
      </c>
      <c r="AE101" s="49" t="str">
        <f t="array" ref="AE101">IFERROR(IF(AC101="","",IF([1]BASE!$E$3-AC101&gt;7,0,IF([1]BASE!$E$3-AC101&lt;0,"",[1]BASE!$E$3-AC101))),"")</f>
        <v/>
      </c>
      <c r="AF101" s="27"/>
      <c r="AG101" s="14"/>
      <c r="AH101" s="28"/>
      <c r="AI101" s="29" t="str">
        <f t="array" ref="AI101">IFERROR(IF(OR(AG101="USDT",AG101="USD",AG101="USDC"),AF101,AF101 * IFERROR(VLOOKUP(AH101,[1]BASE!$F$1:$Q$1000,MATCH(AG101,[1]BASE!$F$1:$Q$1,0),FALSE),IFERROR(VLOOKUP(AH101-1,[1]BASE!$F$1:$Q$1000,MATCH(AG101,[1]BASE!$F$1:$Q$1,0),FALSE),VLOOKUP(AH101-2,[1]BASE!$F$1:$Q$1000,MATCH(AG101,[1]BASE!$F$1:$Q$1,0),FALSE)))),"")</f>
        <v/>
      </c>
      <c r="AJ101" s="49" t="str">
        <f t="array" ref="AJ101">IFERROR(IF(AH101="","",IF([1]BASE!$E$3-AH101&gt;7,0,IF([1]BASE!$E$3-AH101&lt;0,"",[1]BASE!$E$3-AH101))),"")</f>
        <v/>
      </c>
      <c r="AK101" s="27"/>
      <c r="AL101" s="14"/>
      <c r="AM101" s="28"/>
      <c r="AN101" s="29" t="str">
        <f t="array" ref="AN101">IFERROR(IF(OR(AL101="USDT",AL101="USD",AL101="USDC"),AK101,AK101 * IFERROR(VLOOKUP(AM101,[1]BASE!$F$1:$Q$1000,MATCH(AL101,[1]BASE!$F$1:$Q$1,0),FALSE),IFERROR(VLOOKUP(AM101-1,[1]BASE!$F$1:$Q$1000,MATCH(AL101,[1]BASE!$F$1:$Q$1,0),FALSE),VLOOKUP(AM101-2,[1]BASE!$F$1:$Q$1000,MATCH(AL101,[1]BASE!$F$1:$Q$1,0),FALSE)))),"")</f>
        <v/>
      </c>
      <c r="AO101" s="49" t="str">
        <f t="array" ref="AO101">IFERROR(IF(AM101="","",IF([1]BASE!$E$3-AM101&gt;7,0,IF([1]BASE!$E$3-AM101&lt;0,"",[1]BASE!$E$3-AM101))),"")</f>
        <v/>
      </c>
      <c r="AP101" s="27"/>
      <c r="AQ101" s="14"/>
      <c r="AR101" s="28"/>
      <c r="AS101" s="29" t="str">
        <f t="array" ref="AS101">IFERROR(IF(OR(AQ101="USDT",AQ101="USD",AQ101="USDC"),AP101,AP101 * IFERROR(VLOOKUP(AR101,[1]BASE!$F$1:$Q$1000,MATCH(AQ101,[1]BASE!$F$1:$Q$1,0),FALSE),IFERROR(VLOOKUP(AR101-1,[1]BASE!$F$1:$Q$1000,MATCH(AQ101,[1]BASE!$F$1:$Q$1,0),FALSE),VLOOKUP(AR101-2,[1]BASE!$F$1:$Q$1000,MATCH(AQ101,[1]BASE!$F$1:$Q$1,0),FALSE)))),"")</f>
        <v/>
      </c>
      <c r="AT101" s="49" t="str">
        <f t="array" ref="AT101">IFERROR(IF(AR101="","",IF([1]BASE!$E$3-AR101&gt;7,0,IF([1]BASE!$E$3-AR101&lt;0,"",[1]BASE!$E$3-AR101))),"")</f>
        <v/>
      </c>
      <c r="AU101" s="27"/>
      <c r="AV101" s="33"/>
      <c r="AW101" s="34"/>
      <c r="AX101" s="29" t="str">
        <f t="array" ref="AX101">IFERROR(IF(OR(AV101="USDT",AV101="USD",AV101="USDC"),AU101,AU101 * IFERROR(VLOOKUP(AW101,[1]BASE!$F$1:$Q$1000,MATCH(AV101,[1]BASE!$F$1:$Q$1,0),FALSE),IFERROR(VLOOKUP(AW101-1,[1]BASE!$F$1:$Q$1000,MATCH(AV101,[1]BASE!$F$1:$Q$1,0),FALSE),VLOOKUP(AW101-2,[1]BASE!$F$1:$Q$1000,MATCH(AV101,[1]BASE!$F$1:$Q$1,0),FALSE)))),"")</f>
        <v/>
      </c>
      <c r="AY101" s="49" t="str">
        <f t="array" ref="AY101">IFERROR(IF(AW101="","",IF([1]BASE!$E$3-AW101&gt;7,0,IF([1]BASE!$E$3-AW101&lt;0,"",[1]BASE!$E$3-AW101))),"")</f>
        <v/>
      </c>
      <c r="AZ101" s="27"/>
      <c r="BA101" s="33"/>
      <c r="BB101" s="34"/>
      <c r="BC101" s="29" t="str">
        <f t="array" ref="BC101">IFERROR(IF(OR(BA101="USDT",BA101="USD",BA101="USDC"),AZ101,AZ101 * IFERROR(VLOOKUP(BB101,[1]BASE!$F$1:$Q$1000,MATCH(BA101,[1]BASE!$F$1:$Q$1,0),FALSE),IFERROR(VLOOKUP(BB101-1,[1]BASE!$F$1:$Q$1000,MATCH(BA101,[1]BASE!$F$1:$Q$1,0),FALSE),VLOOKUP(BB101-2,[1]BASE!$F$1:$Q$1000,MATCH(BA101,[1]BASE!$F$1:$Q$1,0),FALSE)))),"")</f>
        <v/>
      </c>
      <c r="BD101" s="49" t="str">
        <f t="array" ref="BD101">IFERROR(IF(BB101="","",IF([1]BASE!$E$3-BB101&gt;7,0,IF([1]BASE!$E$3-BB101&lt;0,"",[1]BASE!$E$3-BB101))),"")</f>
        <v/>
      </c>
    </row>
    <row r="102" spans="1:56" ht="43.2" x14ac:dyDescent="0.3">
      <c r="A102" s="51" t="s">
        <v>92</v>
      </c>
      <c r="B102" s="38" t="s">
        <v>621</v>
      </c>
      <c r="C102" s="38" t="s">
        <v>213</v>
      </c>
      <c r="D102" s="37" t="s">
        <v>622</v>
      </c>
      <c r="E102" s="36" t="s">
        <v>623</v>
      </c>
      <c r="F102" s="39" t="s">
        <v>624</v>
      </c>
      <c r="G102" s="39" t="s">
        <v>625</v>
      </c>
      <c r="H102" s="39"/>
      <c r="I102" s="39" t="s">
        <v>522</v>
      </c>
      <c r="J102" s="17" t="s">
        <v>626</v>
      </c>
      <c r="K102" s="144">
        <v>10</v>
      </c>
      <c r="L102" s="19">
        <f t="shared" si="0"/>
        <v>10</v>
      </c>
      <c r="M102" s="72" t="e">
        <f t="array" ref="M102">IF(R102&gt;[1]BASE!$E$3, "BAJA", IF(P102+IF(X102&lt;=[1]BASE!$E$3,Y102,0)+IF(AC102&lt;=[1]BASE!$E$3,AD102,0)+IF(AH102&lt;=[1]BASE!$E$3,AI102,0)+IF(AM102&lt;=[1]BASE!$E$3,AN102,0)+IF(AR102&lt;=[1]BASE!$E$3,AS102,0)+IF(AW102&lt;=[1]BASE!$E$3,AX102,0)+IF(BB102&lt;=[1]BASE!$E$3,BC102,0)+IF(BG102&lt;=[1]BASE!$E$3,BH102,0)+IF(BL102&lt;=[1]BASE!$E$3,BM102,0)+IF(BQ102&lt;=[1]BASE!$E$3,BR102,0)&lt;=1999,"ALFA", IF(P102+IF(X102&lt;=[1]BASE!$E$3,Y102,0)+IF(AC102&lt;=[1]BASE!$E$3,AD102,0)+IF(AH102&lt;=[1]BASE!$E$3,AI102,0)+IF(AM102&lt;=[1]BASE!$E$3,AN102,0)+IF(AR102&lt;=[1]BASE!$E$3,AS102,0)+IF(AW102&lt;=[1]BASE!$E$3,AX102,0)+IF(BB102&lt;=[1]BASE!$E$3,BC102,0)+IF(BG102&lt;=[1]BASE!$E$3,BH102,0)+IF(BL102&lt;=[1]BASE!$E$3,BM102,0)+IF(BQ102&lt;=[1]BASE!$E$3,BR102,0)&lt;=3999,"BETA", IF(P102+IF(X102&lt;=[1]BASE!$E$3,Y102,0)+IF(AC102&lt;=[1]BASE!$E$3,AD102,0)+IF(AH102&lt;=[1]BASE!$E$3,AI102,0)+IF(AM102&lt;=[1]BASE!$E$3,AN102,0)+IF(AR102&lt;=[1]BASE!$E$3,AS102,0)+IF(AW102&lt;=[1]BASE!$E$3,AX102,0)+IF(BB102&lt;=[1]BASE!$E$3,BC102,0)+IF(BG102&lt;=[1]BASE!$E$3,BH102,0)+IF(BL102&lt;=[1]BASE!$E$3,BM102,0)+IF(BQ102&lt;=[1]BASE!$E$3,BR102,0)&lt;=5999,"GAMMA","DELTA"))))</f>
        <v>#VALUE!</v>
      </c>
      <c r="N102" s="21">
        <v>200</v>
      </c>
      <c r="O102" s="14" t="s">
        <v>60</v>
      </c>
      <c r="P102" s="62">
        <f t="array" ref="P102">IFERROR(IF(OR(O102="USDT",O102="USD",O102="USDC"),N102,N102 * IFERROR(VLOOKUP(R102,[1]BASE!$F$1:$Q$1000,MATCH(O102,[1]BASE!$F$1:$Q$1,0),FALSE),IFERROR(VLOOKUP(R102-1,[1]BASE!$F$1:$Q$1000,MATCH(O102,[1]BASE!$F$1:$Q$1,0),FALSE),VLOOKUP(R102-2,[1]BASE!$F$1:$Q$1000,MATCH(O102,[1]BASE!$F$1:$Q$1,0),FALSE)))),"")</f>
        <v>214.14</v>
      </c>
      <c r="Q102" s="23">
        <v>45238.625</v>
      </c>
      <c r="R102" s="23">
        <v>45239</v>
      </c>
      <c r="S102" s="24">
        <f>([1]BASE!$E$3-R102)/30</f>
        <v>10.3</v>
      </c>
      <c r="T102" s="25">
        <f t="array" ref="T102">IF(U102&lt;[1]BASE!$E$3,0,U102-R102)</f>
        <v>0</v>
      </c>
      <c r="U102" s="26">
        <f t="array" ref="U102">IF(WEEKDAY(R102, 2) = 5, R102 + 7, R102 + (5 - WEEKDAY(R102, 2) + IF(WEEKDAY(R102, 2) &gt; 5, 7, 0)))</f>
        <v>45240</v>
      </c>
      <c r="V102" s="27"/>
      <c r="W102" s="14"/>
      <c r="X102" s="28"/>
      <c r="Y102" s="50" t="str">
        <f t="array" ref="Y102">IFERROR(IF(OR(W102="USDT",W102="USD",W102="USDC"),V102,V102 * IFERROR(VLOOKUP(X102,[1]BASE!$F$1:$Q$1000,MATCH(W102,[1]BASE!$F$1:$Q$1,0),FALSE),IFERROR(VLOOKUP(X102-1,[1]BASE!$F$1:$Q$1000,MATCH(W102,[1]BASE!$F$1:$Q$1,0),FALSE),VLOOKUP(X102-2,[1]BASE!$F$1:$Q$1000,MATCH(W102,[1]BASE!$F$1:$Q$1,0),FALSE)))),"")</f>
        <v/>
      </c>
      <c r="Z102" s="30" t="str">
        <f t="array" ref="Z102">IFERROR(IF(X102="","",IF([1]BASE!$E$3-X102&gt;7,0,IF([1]BASE!$E$3-X102&lt;0,"",[1]BASE!$E$3-X102))),"")</f>
        <v/>
      </c>
      <c r="AA102" s="27"/>
      <c r="AB102" s="14"/>
      <c r="AC102" s="28"/>
      <c r="AD102" s="50" t="str">
        <f t="array" ref="AD102">IFERROR(IF(OR(AB102="USDT",AB102="USD",AB102="USDC"),AA102,AA102 * IFERROR(VLOOKUP(AC102,[1]BASE!$F$1:$Q$1000,MATCH(AB102,[1]BASE!$F$1:$Q$1,0),FALSE),IFERROR(VLOOKUP(AC102-1,[1]BASE!$F$1:$Q$1000,MATCH(AB102,[1]BASE!$F$1:$Q$1,0),FALSE),VLOOKUP(AC102-2,[1]BASE!$F$1:$Q$1000,MATCH(AB102,[1]BASE!$F$1:$Q$1,0),FALSE)))),"")</f>
        <v/>
      </c>
      <c r="AE102" s="30" t="str">
        <f t="array" ref="AE102">IFERROR(IF(AC102="","",IF([1]BASE!$E$3-AC102&gt;7,0,IF([1]BASE!$E$3-AC102&lt;0,"",[1]BASE!$E$3-AC102))),"")</f>
        <v/>
      </c>
      <c r="AF102" s="27"/>
      <c r="AG102" s="14"/>
      <c r="AH102" s="28"/>
      <c r="AI102" s="50" t="str">
        <f t="array" ref="AI102">IFERROR(IF(OR(AG102="USDT",AG102="USD",AG102="USDC"),AF102,AF102 * IFERROR(VLOOKUP(AH102,[1]BASE!$F$1:$Q$1000,MATCH(AG102,[1]BASE!$F$1:$Q$1,0),FALSE),IFERROR(VLOOKUP(AH102-1,[1]BASE!$F$1:$Q$1000,MATCH(AG102,[1]BASE!$F$1:$Q$1,0),FALSE),VLOOKUP(AH102-2,[1]BASE!$F$1:$Q$1000,MATCH(AG102,[1]BASE!$F$1:$Q$1,0),FALSE)))),"")</f>
        <v/>
      </c>
      <c r="AJ102" s="30" t="str">
        <f t="array" ref="AJ102">IFERROR(IF(AH102="","",IF([1]BASE!$E$3-AH102&gt;7,0,IF([1]BASE!$E$3-AH102&lt;0,"",[1]BASE!$E$3-AH102))),"")</f>
        <v/>
      </c>
      <c r="AK102" s="27"/>
      <c r="AL102" s="14"/>
      <c r="AM102" s="28"/>
      <c r="AN102" s="91" t="str">
        <f t="array" ref="AN102">IFERROR(IF(OR(AL102="USDT",AL102="USD",AL102="USDC"),AK102,AK102 * IFERROR(VLOOKUP(AM102,[1]BASE!$F$1:$Q$1000,MATCH(AL102,[1]BASE!$F$1:$Q$1,0),FALSE),IFERROR(VLOOKUP(AM102-1,[1]BASE!$F$1:$Q$1000,MATCH(AL102,[1]BASE!$F$1:$Q$1,0),FALSE),VLOOKUP(AM102-2,[1]BASE!$F$1:$Q$1000,MATCH(AL102,[1]BASE!$F$1:$Q$1,0),FALSE)))),"")</f>
        <v/>
      </c>
      <c r="AO102" s="30" t="str">
        <f t="array" ref="AO102">IFERROR(IF(AM102="","",IF([1]BASE!$E$3-AM102&gt;7,0,IF([1]BASE!$E$3-AM102&lt;0,"",[1]BASE!$E$3-AM102))),"")</f>
        <v/>
      </c>
      <c r="AP102" s="27"/>
      <c r="AQ102" s="14"/>
      <c r="AR102" s="28"/>
      <c r="AS102" s="50" t="str">
        <f t="array" ref="AS102">IFERROR(IF(OR(AQ102="USDT",AQ102="USD",AQ102="USDC"),AP102,AP102 * IFERROR(VLOOKUP(AR102,[1]BASE!$F$1:$Q$1000,MATCH(AQ102,[1]BASE!$F$1:$Q$1,0),FALSE),IFERROR(VLOOKUP(AR102-1,[1]BASE!$F$1:$Q$1000,MATCH(AQ102,[1]BASE!$F$1:$Q$1,0),FALSE),VLOOKUP(AR102-2,[1]BASE!$F$1:$Q$1000,MATCH(AQ102,[1]BASE!$F$1:$Q$1,0),FALSE)))),"")</f>
        <v/>
      </c>
      <c r="AT102" s="30" t="str">
        <f t="array" ref="AT102">IFERROR(IF(AR102="","",IF([1]BASE!$E$3-AR102&gt;7,0,IF([1]BASE!$E$3-AR102&lt;0,"",[1]BASE!$E$3-AR102))),"")</f>
        <v/>
      </c>
      <c r="AU102" s="27"/>
      <c r="AV102" s="33"/>
      <c r="AW102" s="34"/>
      <c r="AX102" s="50" t="str">
        <f t="array" ref="AX102">IFERROR(IF(OR(AV102="USDT",AV102="USD",AV102="USDC"),AU102,AU102 * IFERROR(VLOOKUP(AW102,[1]BASE!$F$1:$Q$1000,MATCH(AV102,[1]BASE!$F$1:$Q$1,0),FALSE),IFERROR(VLOOKUP(AW102-1,[1]BASE!$F$1:$Q$1000,MATCH(AV102,[1]BASE!$F$1:$Q$1,0),FALSE),VLOOKUP(AW102-2,[1]BASE!$F$1:$Q$1000,MATCH(AV102,[1]BASE!$F$1:$Q$1,0),FALSE)))),"")</f>
        <v/>
      </c>
      <c r="AY102" s="30" t="str">
        <f t="array" ref="AY102">IFERROR(IF(AW102="","",IF([1]BASE!$E$3-AW102&gt;7,0,IF([1]BASE!$E$3-AW102&lt;0,"",[1]BASE!$E$3-AW102))),"")</f>
        <v/>
      </c>
      <c r="AZ102" s="27"/>
      <c r="BA102" s="33"/>
      <c r="BB102" s="34"/>
      <c r="BC102" s="50" t="str">
        <f t="array" ref="BC102">IFERROR(IF(OR(BA102="USDT",BA102="USD",BA102="USDC"),AZ102,AZ102 * IFERROR(VLOOKUP(BB102,[1]BASE!$F$1:$Q$1000,MATCH(BA102,[1]BASE!$F$1:$Q$1,0),FALSE),IFERROR(VLOOKUP(BB102-1,[1]BASE!$F$1:$Q$1000,MATCH(BA102,[1]BASE!$F$1:$Q$1,0),FALSE),VLOOKUP(BB102-2,[1]BASE!$F$1:$Q$1000,MATCH(BA102,[1]BASE!$F$1:$Q$1,0),FALSE)))),"")</f>
        <v/>
      </c>
      <c r="BD102" s="30" t="str">
        <f t="array" ref="BD102">IFERROR(IF(BB102="","",IF([1]BASE!$E$3-BB102&gt;7,0,IF([1]BASE!$E$3-BB102&lt;0,"",[1]BASE!$E$3-BB102))),"")</f>
        <v/>
      </c>
    </row>
    <row r="103" spans="1:56" ht="43.2" x14ac:dyDescent="0.3">
      <c r="A103" s="51" t="s">
        <v>92</v>
      </c>
      <c r="B103" s="38" t="s">
        <v>627</v>
      </c>
      <c r="C103" s="38" t="s">
        <v>213</v>
      </c>
      <c r="D103" s="37" t="s">
        <v>628</v>
      </c>
      <c r="E103" s="36" t="s">
        <v>629</v>
      </c>
      <c r="F103" s="39" t="s">
        <v>630</v>
      </c>
      <c r="G103" s="58" t="s">
        <v>631</v>
      </c>
      <c r="H103" s="58"/>
      <c r="I103" s="39" t="s">
        <v>613</v>
      </c>
      <c r="J103" s="41" t="s">
        <v>632</v>
      </c>
      <c r="K103" s="143">
        <v>11</v>
      </c>
      <c r="L103" s="78">
        <f t="shared" si="0"/>
        <v>11</v>
      </c>
      <c r="M103" s="89" t="e">
        <f t="array" ref="M103">IF(R103&gt;[1]BASE!$E$3, "BAJA", IF(P103+IF(X103&lt;=[1]BASE!$E$3,Y103,0)+IF(AC103&lt;=[1]BASE!$E$3,AD103,0)+IF(AH103&lt;=[1]BASE!$E$3,AI103,0)+IF(AM103&lt;=[1]BASE!$E$3,AN103,0)+IF(AR103&lt;=[1]BASE!$E$3,AS103,0)+IF(AW103&lt;=[1]BASE!$E$3,AX103,0)+IF(BB103&lt;=[1]BASE!$E$3,BC103,0)+IF(BG103&lt;=[1]BASE!$E$3,BH103,0)+IF(BL103&lt;=[1]BASE!$E$3,BM103,0)+IF(BQ103&lt;=[1]BASE!$E$3,BR103,0)&lt;=1999,"ALFA", IF(P103+IF(X103&lt;=[1]BASE!$E$3,Y103,0)+IF(AC103&lt;=[1]BASE!$E$3,AD103,0)+IF(AH103&lt;=[1]BASE!$E$3,AI103,0)+IF(AM103&lt;=[1]BASE!$E$3,AN103,0)+IF(AR103&lt;=[1]BASE!$E$3,AS103,0)+IF(AW103&lt;=[1]BASE!$E$3,AX103,0)+IF(BB103&lt;=[1]BASE!$E$3,BC103,0)+IF(BG103&lt;=[1]BASE!$E$3,BH103,0)+IF(BL103&lt;=[1]BASE!$E$3,BM103,0)+IF(BQ103&lt;=[1]BASE!$E$3,BR103,0)&lt;=3999,"BETA", IF(P103+IF(X103&lt;=[1]BASE!$E$3,Y103,0)+IF(AC103&lt;=[1]BASE!$E$3,AD103,0)+IF(AH103&lt;=[1]BASE!$E$3,AI103,0)+IF(AM103&lt;=[1]BASE!$E$3,AN103,0)+IF(AR103&lt;=[1]BASE!$E$3,AS103,0)+IF(AW103&lt;=[1]BASE!$E$3,AX103,0)+IF(BB103&lt;=[1]BASE!$E$3,BC103,0)+IF(BG103&lt;=[1]BASE!$E$3,BH103,0)+IF(BL103&lt;=[1]BASE!$E$3,BM103,0)+IF(BQ103&lt;=[1]BASE!$E$3,BR103,0)&lt;=5999,"GAMMA","DELTA"))))</f>
        <v>#VALUE!</v>
      </c>
      <c r="N103" s="21">
        <v>1000</v>
      </c>
      <c r="O103" s="14" t="s">
        <v>60</v>
      </c>
      <c r="P103" s="90">
        <f t="array" ref="P103">IFERROR(IF(OR(O103="USDT",O103="USD",O103="USDC"),N103,N103 * IFERROR(VLOOKUP(R103,[1]BASE!$F$1:$Q$1000,MATCH(O103,[1]BASE!$F$1:$Q$1,0),FALSE),IFERROR(VLOOKUP(R103-1,[1]BASE!$F$1:$Q$1000,MATCH(O103,[1]BASE!$F$1:$Q$1,0),FALSE),VLOOKUP(R103-2,[1]BASE!$F$1:$Q$1000,MATCH(O103,[1]BASE!$F$1:$Q$1,0),FALSE)))),"")</f>
        <v>1071.7</v>
      </c>
      <c r="Q103" s="23">
        <v>45236.625</v>
      </c>
      <c r="R103" s="23">
        <v>45237</v>
      </c>
      <c r="S103" s="44">
        <f>([1]BASE!$E$3-R103)/30</f>
        <v>10.366666666666667</v>
      </c>
      <c r="T103" s="45">
        <f t="array" ref="T103">IF(U103&lt;[1]BASE!$E$3,0,U103-R103)</f>
        <v>0</v>
      </c>
      <c r="U103" s="26">
        <f t="array" ref="U103">IF(WEEKDAY(R103, 2) = 5, R103 + 7, R103 + (5 - WEEKDAY(R103, 2) + IF(WEEKDAY(R103, 2) &gt; 5, 7, 0)))</f>
        <v>45240</v>
      </c>
      <c r="V103" s="46">
        <v>900</v>
      </c>
      <c r="W103" s="14" t="s">
        <v>60</v>
      </c>
      <c r="X103" s="47">
        <v>45239</v>
      </c>
      <c r="Y103" s="79">
        <f t="array" ref="Y103">IFERROR(IF(OR(W103="USDT",W103="USD",W103="USDC"),V103,V103 * IFERROR(VLOOKUP(X103,[1]BASE!$F$1:$Q$1000,MATCH(W103,[1]BASE!$F$1:$Q$1,0),FALSE),IFERROR(VLOOKUP(X103-1,[1]BASE!$F$1:$Q$1000,MATCH(W103,[1]BASE!$F$1:$Q$1,0),FALSE),VLOOKUP(X103-2,[1]BASE!$F$1:$Q$1000,MATCH(W103,[1]BASE!$F$1:$Q$1,0),FALSE)))),"")</f>
        <v>963.63</v>
      </c>
      <c r="Z103" s="49">
        <f t="array" ref="Z103">IFERROR(IF(X103="","",IF([1]BASE!$E$3-X103&gt;7,0,IF([1]BASE!$E$3-X103&lt;0,"",[1]BASE!$E$3-X103))),"")</f>
        <v>0</v>
      </c>
      <c r="AA103" s="27"/>
      <c r="AB103" s="31"/>
      <c r="AC103" s="28"/>
      <c r="AD103" s="91" t="str">
        <f t="array" ref="AD103">IFERROR(IF(OR(AB103="USDT",AB103="USD",AB103="USDC"),AA103,AA103 * IFERROR(VLOOKUP(AC103,[1]BASE!$F$1:$Q$1000,MATCH(AB103,[1]BASE!$F$1:$Q$1,0),FALSE),IFERROR(VLOOKUP(AC103-1,[1]BASE!$F$1:$Q$1000,MATCH(AB103,[1]BASE!$F$1:$Q$1,0),FALSE),VLOOKUP(AC103-2,[1]BASE!$F$1:$Q$1000,MATCH(AB103,[1]BASE!$F$1:$Q$1,0),FALSE)))),"")</f>
        <v/>
      </c>
      <c r="AE103" s="49" t="str">
        <f t="array" ref="AE103">IFERROR(IF(AC103="","",IF([1]BASE!$E$3-AC103&gt;7,0,IF([1]BASE!$E$3-AC103&lt;0,"",[1]BASE!$E$3-AC103))),"")</f>
        <v/>
      </c>
      <c r="AF103" s="27"/>
      <c r="AG103" s="81"/>
      <c r="AH103" s="28"/>
      <c r="AI103" s="91" t="str">
        <f t="array" ref="AI103">IFERROR(IF(OR(AG103="USDT",AG103="USD",AG103="USDC"),AF103,AF103 * IFERROR(VLOOKUP(AH103,[1]BASE!$F$1:$Q$1000,MATCH(AG103,[1]BASE!$F$1:$Q$1,0),FALSE),IFERROR(VLOOKUP(AH103-1,[1]BASE!$F$1:$Q$1000,MATCH(AG103,[1]BASE!$F$1:$Q$1,0),FALSE),VLOOKUP(AH103-2,[1]BASE!$F$1:$Q$1000,MATCH(AG103,[1]BASE!$F$1:$Q$1,0),FALSE)))),"")</f>
        <v/>
      </c>
      <c r="AJ103" s="49" t="str">
        <f t="array" ref="AJ103">IFERROR(IF(AH103="","",IF([1]BASE!$E$3-AH103&gt;7,0,IF([1]BASE!$E$3-AH103&lt;0,"",[1]BASE!$E$3-AH103))),"")</f>
        <v/>
      </c>
      <c r="AK103" s="27"/>
      <c r="AL103" s="81"/>
      <c r="AM103" s="28"/>
      <c r="AN103" s="91" t="str">
        <f t="array" ref="AN103">IFERROR(IF(OR(AL103="USDT",AL103="USD",AL103="USDC"),AK103,AK103 * IFERROR(VLOOKUP(AM103,[1]BASE!$F$1:$Q$1000,MATCH(AL103,[1]BASE!$F$1:$Q$1,0),FALSE),IFERROR(VLOOKUP(AM103-1,[1]BASE!$F$1:$Q$1000,MATCH(AL103,[1]BASE!$F$1:$Q$1,0),FALSE),VLOOKUP(AM103-2,[1]BASE!$F$1:$Q$1000,MATCH(AL103,[1]BASE!$F$1:$Q$1,0),FALSE)))),"")</f>
        <v/>
      </c>
      <c r="AO103" s="49" t="str">
        <f t="array" ref="AO103">IFERROR(IF(AM103="","",IF([1]BASE!$E$3-AM103&gt;7,0,IF([1]BASE!$E$3-AM103&lt;0,"",[1]BASE!$E$3-AM103))),"")</f>
        <v/>
      </c>
      <c r="AP103" s="27"/>
      <c r="AQ103" s="31"/>
      <c r="AR103" s="28"/>
      <c r="AS103" s="91" t="str">
        <f t="array" ref="AS103">IFERROR(IF(OR(AQ103="USDT",AQ103="USD",AQ103="USDC"),AP103,AP103 * IFERROR(VLOOKUP(AR103,[1]BASE!$F$1:$Q$1000,MATCH(AQ103,[1]BASE!$F$1:$Q$1,0),FALSE),IFERROR(VLOOKUP(AR103-1,[1]BASE!$F$1:$Q$1000,MATCH(AQ103,[1]BASE!$F$1:$Q$1,0),FALSE),VLOOKUP(AR103-2,[1]BASE!$F$1:$Q$1000,MATCH(AQ103,[1]BASE!$F$1:$Q$1,0),FALSE)))),"")</f>
        <v/>
      </c>
      <c r="AT103" s="49" t="str">
        <f t="array" ref="AT103">IFERROR(IF(AR103="","",IF([1]BASE!$E$3-AR103&gt;7,0,IF([1]BASE!$E$3-AR103&lt;0,"",[1]BASE!$E$3-AR103))),"")</f>
        <v/>
      </c>
      <c r="AU103" s="27"/>
      <c r="AV103" s="33"/>
      <c r="AW103" s="34"/>
      <c r="AX103" s="91" t="str">
        <f t="array" ref="AX103">IFERROR(IF(OR(AV103="USDT",AV103="USD",AV103="USDC"),AU103,AU103 * IFERROR(VLOOKUP(AW103,[1]BASE!$F$1:$Q$1000,MATCH(AV103,[1]BASE!$F$1:$Q$1,0),FALSE),IFERROR(VLOOKUP(AW103-1,[1]BASE!$F$1:$Q$1000,MATCH(AV103,[1]BASE!$F$1:$Q$1,0),FALSE),VLOOKUP(AW103-2,[1]BASE!$F$1:$Q$1000,MATCH(AV103,[1]BASE!$F$1:$Q$1,0),FALSE)))),"")</f>
        <v/>
      </c>
      <c r="AY103" s="49" t="str">
        <f t="array" ref="AY103">IFERROR(IF(AW103="","",IF([1]BASE!$E$3-AW103&gt;7,0,IF([1]BASE!$E$3-AW103&lt;0,"",[1]BASE!$E$3-AW103))),"")</f>
        <v/>
      </c>
      <c r="AZ103" s="27"/>
      <c r="BA103" s="33"/>
      <c r="BB103" s="34"/>
      <c r="BC103" s="91" t="str">
        <f t="array" ref="BC103">IFERROR(IF(OR(BA103="USDT",BA103="USD",BA103="USDC"),AZ103,AZ103 * IFERROR(VLOOKUP(BB103,[1]BASE!$F$1:$Q$1000,MATCH(BA103,[1]BASE!$F$1:$Q$1,0),FALSE),IFERROR(VLOOKUP(BB103-1,[1]BASE!$F$1:$Q$1000,MATCH(BA103,[1]BASE!$F$1:$Q$1,0),FALSE),VLOOKUP(BB103-2,[1]BASE!$F$1:$Q$1000,MATCH(BA103,[1]BASE!$F$1:$Q$1,0),FALSE)))),"")</f>
        <v/>
      </c>
      <c r="BD103" s="49" t="str">
        <f t="array" ref="BD103">IFERROR(IF(BB103="","",IF([1]BASE!$E$3-BB103&gt;7,0,IF([1]BASE!$E$3-BB103&lt;0,"",[1]BASE!$E$3-BB103))),"")</f>
        <v/>
      </c>
    </row>
    <row r="104" spans="1:56" ht="28.8" x14ac:dyDescent="0.3">
      <c r="A104" s="69" t="s">
        <v>85</v>
      </c>
      <c r="B104" s="93" t="s">
        <v>633</v>
      </c>
      <c r="C104" s="147" t="s">
        <v>634</v>
      </c>
      <c r="D104" s="37" t="s">
        <v>635</v>
      </c>
      <c r="E104" s="36" t="s">
        <v>636</v>
      </c>
      <c r="F104" s="39" t="s">
        <v>637</v>
      </c>
      <c r="G104" s="39" t="s">
        <v>638</v>
      </c>
      <c r="H104" s="147" t="s">
        <v>634</v>
      </c>
      <c r="I104" s="232" t="s">
        <v>170</v>
      </c>
      <c r="J104" s="17" t="s">
        <v>639</v>
      </c>
      <c r="K104" s="82">
        <v>2</v>
      </c>
      <c r="L104" s="83">
        <f t="shared" si="0"/>
        <v>2</v>
      </c>
      <c r="M104" s="72" t="e">
        <f t="array" ref="M104">IF(R104&gt;[1]BASE!$E$3, "BAJA", IF(P104+IF(X104&lt;=[1]BASE!$E$3,Y104,0)+IF(AC104&lt;=[1]BASE!$E$3,AD104,0)+IF(AH104&lt;=[1]BASE!$E$3,AI104,0)+IF(AM104&lt;=[1]BASE!$E$3,AN104,0)+IF(AR104&lt;=[1]BASE!$E$3,AS104,0)+IF(AW104&lt;=[1]BASE!$E$3,AX104,0)+IF(BB104&lt;=[1]BASE!$E$3,BC104,0)+IF(BG104&lt;=[1]BASE!$E$3,BH104,0)+IF(BL104&lt;=[1]BASE!$E$3,BM104,0)+IF(BQ104&lt;=[1]BASE!$E$3,BR104,0)&lt;=1999,"ALFA", IF(P104+IF(X104&lt;=[1]BASE!$E$3,Y104,0)+IF(AC104&lt;=[1]BASE!$E$3,AD104,0)+IF(AH104&lt;=[1]BASE!$E$3,AI104,0)+IF(AM104&lt;=[1]BASE!$E$3,AN104,0)+IF(AR104&lt;=[1]BASE!$E$3,AS104,0)+IF(AW104&lt;=[1]BASE!$E$3,AX104,0)+IF(BB104&lt;=[1]BASE!$E$3,BC104,0)+IF(BG104&lt;=[1]BASE!$E$3,BH104,0)+IF(BL104&lt;=[1]BASE!$E$3,BM104,0)+IF(BQ104&lt;=[1]BASE!$E$3,BR104,0)&lt;=3999,"BETA", IF(P104+IF(X104&lt;=[1]BASE!$E$3,Y104,0)+IF(AC104&lt;=[1]BASE!$E$3,AD104,0)+IF(AH104&lt;=[1]BASE!$E$3,AI104,0)+IF(AM104&lt;=[1]BASE!$E$3,AN104,0)+IF(AR104&lt;=[1]BASE!$E$3,AS104,0)+IF(AW104&lt;=[1]BASE!$E$3,AX104,0)+IF(BB104&lt;=[1]BASE!$E$3,BC104,0)+IF(BG104&lt;=[1]BASE!$E$3,BH104,0)+IF(BL104&lt;=[1]BASE!$E$3,BM104,0)+IF(BQ104&lt;=[1]BASE!$E$3,BR104,0)&lt;=5999,"GAMMA","DELTA"))))</f>
        <v>#VALUE!</v>
      </c>
      <c r="N104" s="21">
        <v>100</v>
      </c>
      <c r="O104" s="14" t="s">
        <v>60</v>
      </c>
      <c r="P104" s="73">
        <f t="array" ref="P104">IFERROR(IF(OR(O104="USDT",O104="USD",O104="USDC"),N104,N104 * IFERROR(VLOOKUP(R104,[1]BASE!$F$1:$Q$1000,MATCH(O104,[1]BASE!$F$1:$Q$1,0),FALSE),IFERROR(VLOOKUP(R104-1,[1]BASE!$F$1:$Q$1000,MATCH(O104,[1]BASE!$F$1:$Q$1,0),FALSE),VLOOKUP(R104-2,[1]BASE!$F$1:$Q$1000,MATCH(O104,[1]BASE!$F$1:$Q$1,0),FALSE)))),"")</f>
        <v>106.98</v>
      </c>
      <c r="Q104" s="23">
        <v>45244</v>
      </c>
      <c r="R104" s="23">
        <v>45244</v>
      </c>
      <c r="S104" s="24">
        <f>([1]BASE!$E$3-R104)/30</f>
        <v>10.133333333333333</v>
      </c>
      <c r="T104" s="25">
        <f t="array" ref="T104">IF(U104&lt;[1]BASE!$E$3,0,U104-R104)</f>
        <v>0</v>
      </c>
      <c r="U104" s="26">
        <f t="array" ref="U104">IF(WEEKDAY(R104, 2) = 5, R104 + 7, R104 + (5 - WEEKDAY(R104, 2) + IF(WEEKDAY(R104, 2) &gt; 5, 7, 0)))</f>
        <v>45247</v>
      </c>
      <c r="V104" s="27"/>
      <c r="W104" s="14"/>
      <c r="X104" s="28"/>
      <c r="Y104" s="84" t="str">
        <f t="array" ref="Y104">IFERROR(IF(OR(W104="USDT",W104="USD",W104="USDC"),V104,V104 * IFERROR(VLOOKUP(X104,[1]BASE!$F$1:$Q$1000,MATCH(W104,[1]BASE!$F$1:$Q$1,0),FALSE),IFERROR(VLOOKUP(X104-1,[1]BASE!$F$1:$Q$1000,MATCH(W104,[1]BASE!$F$1:$Q$1,0),FALSE),VLOOKUP(X104-2,[1]BASE!$F$1:$Q$1000,MATCH(W104,[1]BASE!$F$1:$Q$1,0),FALSE)))),"")</f>
        <v/>
      </c>
      <c r="Z104" s="30" t="str">
        <f t="array" ref="Z104">IFERROR(IF(X104="","",IF([1]BASE!$E$3-X104&gt;7,0,IF([1]BASE!$E$3-X104&lt;0,"",[1]BASE!$E$3-X104))),"")</f>
        <v/>
      </c>
      <c r="AA104" s="27"/>
      <c r="AB104" s="14"/>
      <c r="AC104" s="28"/>
      <c r="AD104" s="75" t="str">
        <f t="array" ref="AD104">IFERROR(IF(OR(AB104="USDT",AB104="USD",AB104="USDC"),AA104,AA104 * IFERROR(VLOOKUP(AC104,[1]BASE!$F$1:$Q$1000,MATCH(AB104,[1]BASE!$F$1:$Q$1,0),FALSE),IFERROR(VLOOKUP(AC104-1,[1]BASE!$F$1:$Q$1000,MATCH(AB104,[1]BASE!$F$1:$Q$1,0),FALSE),VLOOKUP(AC104-2,[1]BASE!$F$1:$Q$1000,MATCH(AB104,[1]BASE!$F$1:$Q$1,0),FALSE)))),"")</f>
        <v/>
      </c>
      <c r="AE104" s="30" t="str">
        <f t="array" ref="AE104">IFERROR(IF(AC104="","",IF([1]BASE!$E$3-AC104&gt;7,0,IF([1]BASE!$E$3-AC104&lt;0,"",[1]BASE!$E$3-AC104))),"")</f>
        <v/>
      </c>
      <c r="AF104" s="27"/>
      <c r="AG104" s="14"/>
      <c r="AH104" s="28"/>
      <c r="AI104" s="75" t="str">
        <f t="array" ref="AI104">IFERROR(IF(OR(AG104="USDT",AG104="USD",AG104="USDC"),AF104,AF104 * IFERROR(VLOOKUP(AH104,[1]BASE!$F$1:$Q$1000,MATCH(AG104,[1]BASE!$F$1:$Q$1,0),FALSE),IFERROR(VLOOKUP(AH104-1,[1]BASE!$F$1:$Q$1000,MATCH(AG104,[1]BASE!$F$1:$Q$1,0),FALSE),VLOOKUP(AH104-2,[1]BASE!$F$1:$Q$1000,MATCH(AG104,[1]BASE!$F$1:$Q$1,0),FALSE)))),"")</f>
        <v/>
      </c>
      <c r="AJ104" s="30" t="str">
        <f t="array" ref="AJ104">IFERROR(IF(AH104="","",IF([1]BASE!$E$3-AH104&gt;7,0,IF([1]BASE!$E$3-AH104&lt;0,"",[1]BASE!$E$3-AH104))),"")</f>
        <v/>
      </c>
      <c r="AK104" s="27"/>
      <c r="AL104" s="14"/>
      <c r="AM104" s="28"/>
      <c r="AN104" s="29" t="str">
        <f t="array" ref="AN104">IFERROR(IF(OR(AL104="USDT",AL104="USD",AL104="USDC"),AK104,AK104 * IFERROR(VLOOKUP(AM104,[1]BASE!$F$1:$Q$1000,MATCH(AL104,[1]BASE!$F$1:$Q$1,0),FALSE),IFERROR(VLOOKUP(AM104-1,[1]BASE!$F$1:$Q$1000,MATCH(AL104,[1]BASE!$F$1:$Q$1,0),FALSE),VLOOKUP(AM104-2,[1]BASE!$F$1:$Q$1000,MATCH(AL104,[1]BASE!$F$1:$Q$1,0),FALSE)))),"")</f>
        <v/>
      </c>
      <c r="AO104" s="30" t="str">
        <f t="array" ref="AO104">IFERROR(IF(AM104="","",IF([1]BASE!$E$3-AM104&gt;7,0,IF([1]BASE!$E$3-AM104&lt;0,"",[1]BASE!$E$3-AM104))),"")</f>
        <v/>
      </c>
      <c r="AP104" s="27"/>
      <c r="AQ104" s="14"/>
      <c r="AR104" s="28"/>
      <c r="AS104" s="75" t="str">
        <f t="array" ref="AS104">IFERROR(IF(OR(AQ104="USDT",AQ104="USD",AQ104="USDC"),AP104,AP104 * IFERROR(VLOOKUP(AR104,[1]BASE!$F$1:$Q$1000,MATCH(AQ104,[1]BASE!$F$1:$Q$1,0),FALSE),IFERROR(VLOOKUP(AR104-1,[1]BASE!$F$1:$Q$1000,MATCH(AQ104,[1]BASE!$F$1:$Q$1,0),FALSE),VLOOKUP(AR104-2,[1]BASE!$F$1:$Q$1000,MATCH(AQ104,[1]BASE!$F$1:$Q$1,0),FALSE)))),"")</f>
        <v/>
      </c>
      <c r="AT104" s="30" t="str">
        <f t="array" ref="AT104">IFERROR(IF(AR104="","",IF([1]BASE!$E$3-AR104&gt;7,0,IF([1]BASE!$E$3-AR104&lt;0,"",[1]BASE!$E$3-AR104))),"")</f>
        <v/>
      </c>
      <c r="AU104" s="27"/>
      <c r="AV104" s="33"/>
      <c r="AW104" s="34"/>
      <c r="AX104" s="75" t="str">
        <f t="array" ref="AX104">IFERROR(IF(OR(AV104="USDT",AV104="USD",AV104="USDC"),AU104,AU104 * IFERROR(VLOOKUP(AW104,[1]BASE!$F$1:$Q$1000,MATCH(AV104,[1]BASE!$F$1:$Q$1,0),FALSE),IFERROR(VLOOKUP(AW104-1,[1]BASE!$F$1:$Q$1000,MATCH(AV104,[1]BASE!$F$1:$Q$1,0),FALSE),VLOOKUP(AW104-2,[1]BASE!$F$1:$Q$1000,MATCH(AV104,[1]BASE!$F$1:$Q$1,0),FALSE)))),"")</f>
        <v/>
      </c>
      <c r="AY104" s="30" t="str">
        <f t="array" ref="AY104">IFERROR(IF(AW104="","",IF([1]BASE!$E$3-AW104&gt;7,0,IF([1]BASE!$E$3-AW104&lt;0,"",[1]BASE!$E$3-AW104))),"")</f>
        <v/>
      </c>
      <c r="AZ104" s="27"/>
      <c r="BA104" s="33"/>
      <c r="BB104" s="34"/>
      <c r="BC104" s="75" t="str">
        <f t="array" ref="BC104">IFERROR(IF(OR(BA104="USDT",BA104="USD",BA104="USDC"),AZ104,AZ104 * IFERROR(VLOOKUP(BB104,[1]BASE!$F$1:$Q$1000,MATCH(BA104,[1]BASE!$F$1:$Q$1,0),FALSE),IFERROR(VLOOKUP(BB104-1,[1]BASE!$F$1:$Q$1000,MATCH(BA104,[1]BASE!$F$1:$Q$1,0),FALSE),VLOOKUP(BB104-2,[1]BASE!$F$1:$Q$1000,MATCH(BA104,[1]BASE!$F$1:$Q$1,0),FALSE)))),"")</f>
        <v/>
      </c>
      <c r="BD104" s="30" t="str">
        <f t="array" ref="BD104">IFERROR(IF(BB104="","",IF([1]BASE!$E$3-BB104&gt;7,0,IF([1]BASE!$E$3-BB104&lt;0,"",[1]BASE!$E$3-BB104))),"")</f>
        <v/>
      </c>
    </row>
    <row r="105" spans="1:56" ht="28.8" x14ac:dyDescent="0.3">
      <c r="A105" s="69" t="s">
        <v>92</v>
      </c>
      <c r="B105" s="14" t="s">
        <v>640</v>
      </c>
      <c r="C105" s="14" t="s">
        <v>75</v>
      </c>
      <c r="D105" s="13" t="s">
        <v>641</v>
      </c>
      <c r="E105" s="12" t="s">
        <v>642</v>
      </c>
      <c r="F105" s="15" t="s">
        <v>643</v>
      </c>
      <c r="G105" s="15" t="s">
        <v>644</v>
      </c>
      <c r="H105" s="15" t="s">
        <v>644</v>
      </c>
      <c r="I105" s="15" t="s">
        <v>89</v>
      </c>
      <c r="J105" s="41" t="s">
        <v>645</v>
      </c>
      <c r="K105" s="87">
        <v>3</v>
      </c>
      <c r="L105" s="88">
        <f t="shared" si="0"/>
        <v>3</v>
      </c>
      <c r="M105" s="72" t="e">
        <f t="array" ref="M105">IF(R105&gt;[1]BASE!$E$3, "BAJA", IF(P105+IF(X105&lt;=[1]BASE!$E$3,Y105,0)+IF(AC105&lt;=[1]BASE!$E$3,AD105,0)+IF(AH105&lt;=[1]BASE!$E$3,AI105,0)+IF(AM105&lt;=[1]BASE!$E$3,AN105,0)+IF(AR105&lt;=[1]BASE!$E$3,AS105,0)+IF(AW105&lt;=[1]BASE!$E$3,AX105,0)+IF(BB105&lt;=[1]BASE!$E$3,BC105,0)+IF(BG105&lt;=[1]BASE!$E$3,BH105,0)+IF(BL105&lt;=[1]BASE!$E$3,BM105,0)+IF(BQ105&lt;=[1]BASE!$E$3,BR105,0)&lt;=1999,"ALFA", IF(P105+IF(X105&lt;=[1]BASE!$E$3,Y105,0)+IF(AC105&lt;=[1]BASE!$E$3,AD105,0)+IF(AH105&lt;=[1]BASE!$E$3,AI105,0)+IF(AM105&lt;=[1]BASE!$E$3,AN105,0)+IF(AR105&lt;=[1]BASE!$E$3,AS105,0)+IF(AW105&lt;=[1]BASE!$E$3,AX105,0)+IF(BB105&lt;=[1]BASE!$E$3,BC105,0)+IF(BG105&lt;=[1]BASE!$E$3,BH105,0)+IF(BL105&lt;=[1]BASE!$E$3,BM105,0)+IF(BQ105&lt;=[1]BASE!$E$3,BR105,0)&lt;=3999,"BETA", IF(P105+IF(X105&lt;=[1]BASE!$E$3,Y105,0)+IF(AC105&lt;=[1]BASE!$E$3,AD105,0)+IF(AH105&lt;=[1]BASE!$E$3,AI105,0)+IF(AM105&lt;=[1]BASE!$E$3,AN105,0)+IF(AR105&lt;=[1]BASE!$E$3,AS105,0)+IF(AW105&lt;=[1]BASE!$E$3,AX105,0)+IF(BB105&lt;=[1]BASE!$E$3,BC105,0)+IF(BG105&lt;=[1]BASE!$E$3,BH105,0)+IF(BL105&lt;=[1]BASE!$E$3,BM105,0)+IF(BQ105&lt;=[1]BASE!$E$3,BR105,0)&lt;=5999,"GAMMA","DELTA"))))</f>
        <v>#VALUE!</v>
      </c>
      <c r="N105" s="125">
        <v>1069</v>
      </c>
      <c r="O105" s="14" t="s">
        <v>66</v>
      </c>
      <c r="P105" s="90">
        <f t="array" ref="P105">IFERROR(IF(OR(O105="USDT",O105="USD",O105="USDC"),N105,N105 * IFERROR(VLOOKUP(R105,[1]BASE!$F$1:$Q$1000,MATCH(O105,[1]BASE!$F$1:$Q$1,0),FALSE),IFERROR(VLOOKUP(R105-1,[1]BASE!$F$1:$Q$1000,MATCH(O105,[1]BASE!$F$1:$Q$1,0),FALSE),VLOOKUP(R105-2,[1]BASE!$F$1:$Q$1000,MATCH(O105,[1]BASE!$F$1:$Q$1,0),FALSE)))),"")</f>
        <v>1069</v>
      </c>
      <c r="Q105" s="23">
        <v>45242.625</v>
      </c>
      <c r="R105" s="23">
        <v>45243</v>
      </c>
      <c r="S105" s="44">
        <f>([1]BASE!$E$3-R105)/30</f>
        <v>10.166666666666666</v>
      </c>
      <c r="T105" s="45">
        <f t="array" ref="T105">IF(U105&lt;[1]BASE!$E$3,0,U105-R105)</f>
        <v>0</v>
      </c>
      <c r="U105" s="26">
        <f t="array" ref="U105">IF(WEEKDAY(R105, 2) = 5, R105 + 7, R105 + (5 - WEEKDAY(R105, 2) + IF(WEEKDAY(R105, 2) &gt; 5, 7, 0)))</f>
        <v>45247</v>
      </c>
      <c r="V105" s="27"/>
      <c r="W105" s="14"/>
      <c r="X105" s="28"/>
      <c r="Y105" s="91" t="str">
        <f t="array" ref="Y105">IFERROR(IF(OR(W105="USDT",W105="USD",W105="USDC"),V105,V105 * IFERROR(VLOOKUP(X105,[1]BASE!$F$1:$Q$1000,MATCH(W105,[1]BASE!$F$1:$Q$1,0),FALSE),IFERROR(VLOOKUP(X105-1,[1]BASE!$F$1:$Q$1000,MATCH(W105,[1]BASE!$F$1:$Q$1,0),FALSE),VLOOKUP(X105-2,[1]BASE!$F$1:$Q$1000,MATCH(W105,[1]BASE!$F$1:$Q$1,0),FALSE)))),"")</f>
        <v/>
      </c>
      <c r="Z105" s="49" t="str">
        <f t="array" ref="Z105">IFERROR(IF(X105="","",IF([1]BASE!$E$3-X105&gt;7,0,IF([1]BASE!$E$3-X105&lt;0,"",[1]BASE!$E$3-X105))),"")</f>
        <v/>
      </c>
      <c r="AA105" s="27"/>
      <c r="AB105" s="14"/>
      <c r="AC105" s="28"/>
      <c r="AD105" s="91" t="str">
        <f t="array" ref="AD105">IFERROR(IF(OR(AB105="USDT",AB105="USD",AB105="USDC"),AA105,AA105 * IFERROR(VLOOKUP(AC105,[1]BASE!$F$1:$Q$1000,MATCH(AB105,[1]BASE!$F$1:$Q$1,0),FALSE),IFERROR(VLOOKUP(AC105-1,[1]BASE!$F$1:$Q$1000,MATCH(AB105,[1]BASE!$F$1:$Q$1,0),FALSE),VLOOKUP(AC105-2,[1]BASE!$F$1:$Q$1000,MATCH(AB105,[1]BASE!$F$1:$Q$1,0),FALSE)))),"")</f>
        <v/>
      </c>
      <c r="AE105" s="49" t="str">
        <f t="array" ref="AE105">IFERROR(IF(AC105="","",IF([1]BASE!$E$3-AC105&gt;7,0,IF([1]BASE!$E$3-AC105&lt;0,"",[1]BASE!$E$3-AC105))),"")</f>
        <v/>
      </c>
      <c r="AF105" s="27"/>
      <c r="AG105" s="14"/>
      <c r="AH105" s="28"/>
      <c r="AI105" s="91" t="str">
        <f t="array" ref="AI105">IFERROR(IF(OR(AG105="USDT",AG105="USD",AG105="USDC"),AF105,AF105 * IFERROR(VLOOKUP(AH105,[1]BASE!$F$1:$Q$1000,MATCH(AG105,[1]BASE!$F$1:$Q$1,0),FALSE),IFERROR(VLOOKUP(AH105-1,[1]BASE!$F$1:$Q$1000,MATCH(AG105,[1]BASE!$F$1:$Q$1,0),FALSE),VLOOKUP(AH105-2,[1]BASE!$F$1:$Q$1000,MATCH(AG105,[1]BASE!$F$1:$Q$1,0),FALSE)))),"")</f>
        <v/>
      </c>
      <c r="AJ105" s="49" t="str">
        <f t="array" ref="AJ105">IFERROR(IF(AH105="","",IF([1]BASE!$E$3-AH105&gt;7,0,IF([1]BASE!$E$3-AH105&lt;0,"",[1]BASE!$E$3-AH105))),"")</f>
        <v/>
      </c>
      <c r="AK105" s="27"/>
      <c r="AL105" s="14"/>
      <c r="AM105" s="28"/>
      <c r="AN105" s="79" t="str">
        <f t="array" ref="AN105">IFERROR(IF(OR(AL105="USDT",AL105="USD",AL105="USDC"),AK105,AK105 * IFERROR(VLOOKUP(AM105,[1]BASE!$F$1:$Q$1000,MATCH(AL105,[1]BASE!$F$1:$Q$1,0),FALSE),IFERROR(VLOOKUP(AM105-1,[1]BASE!$F$1:$Q$1000,MATCH(AL105,[1]BASE!$F$1:$Q$1,0),FALSE),VLOOKUP(AM105-2,[1]BASE!$F$1:$Q$1000,MATCH(AL105,[1]BASE!$F$1:$Q$1,0),FALSE)))),"")</f>
        <v/>
      </c>
      <c r="AO105" s="49" t="str">
        <f t="array" ref="AO105">IFERROR(IF(AM105="","",IF([1]BASE!$E$3-AM105&gt;7,0,IF([1]BASE!$E$3-AM105&lt;0,"",[1]BASE!$E$3-AM105))),"")</f>
        <v/>
      </c>
      <c r="AP105" s="27"/>
      <c r="AQ105" s="14"/>
      <c r="AR105" s="28"/>
      <c r="AS105" s="91" t="str">
        <f t="array" ref="AS105">IFERROR(IF(OR(AQ105="USDT",AQ105="USD",AQ105="USDC"),AP105,AP105 * IFERROR(VLOOKUP(AR105,[1]BASE!$F$1:$Q$1000,MATCH(AQ105,[1]BASE!$F$1:$Q$1,0),FALSE),IFERROR(VLOOKUP(AR105-1,[1]BASE!$F$1:$Q$1000,MATCH(AQ105,[1]BASE!$F$1:$Q$1,0),FALSE),VLOOKUP(AR105-2,[1]BASE!$F$1:$Q$1000,MATCH(AQ105,[1]BASE!$F$1:$Q$1,0),FALSE)))),"")</f>
        <v/>
      </c>
      <c r="AT105" s="49" t="str">
        <f t="array" ref="AT105">IFERROR(IF(AR105="","",IF([1]BASE!$E$3-AR105&gt;7,0,IF([1]BASE!$E$3-AR105&lt;0,"",[1]BASE!$E$3-AR105))),"")</f>
        <v/>
      </c>
      <c r="AU105" s="27"/>
      <c r="AV105" s="33"/>
      <c r="AW105" s="34"/>
      <c r="AX105" s="91" t="str">
        <f t="array" ref="AX105">IFERROR(IF(OR(AV105="USDT",AV105="USD",AV105="USDC"),AU105,AU105 * IFERROR(VLOOKUP(AW105,[1]BASE!$F$1:$Q$1000,MATCH(AV105,[1]BASE!$F$1:$Q$1,0),FALSE),IFERROR(VLOOKUP(AW105-1,[1]BASE!$F$1:$Q$1000,MATCH(AV105,[1]BASE!$F$1:$Q$1,0),FALSE),VLOOKUP(AW105-2,[1]BASE!$F$1:$Q$1000,MATCH(AV105,[1]BASE!$F$1:$Q$1,0),FALSE)))),"")</f>
        <v/>
      </c>
      <c r="AY105" s="49" t="str">
        <f t="array" ref="AY105">IFERROR(IF(AW105="","",IF([1]BASE!$E$3-AW105&gt;7,0,IF([1]BASE!$E$3-AW105&lt;0,"",[1]BASE!$E$3-AW105))),"")</f>
        <v/>
      </c>
      <c r="AZ105" s="27"/>
      <c r="BA105" s="33"/>
      <c r="BB105" s="34"/>
      <c r="BC105" s="91" t="str">
        <f t="array" ref="BC105">IFERROR(IF(OR(BA105="USDT",BA105="USD",BA105="USDC"),AZ105,AZ105 * IFERROR(VLOOKUP(BB105,[1]BASE!$F$1:$Q$1000,MATCH(BA105,[1]BASE!$F$1:$Q$1,0),FALSE),IFERROR(VLOOKUP(BB105-1,[1]BASE!$F$1:$Q$1000,MATCH(BA105,[1]BASE!$F$1:$Q$1,0),FALSE),VLOOKUP(BB105-2,[1]BASE!$F$1:$Q$1000,MATCH(BA105,[1]BASE!$F$1:$Q$1,0),FALSE)))),"")</f>
        <v/>
      </c>
      <c r="BD105" s="49" t="str">
        <f t="array" ref="BD105">IFERROR(IF(BB105="","",IF([1]BASE!$E$3-BB105&gt;7,0,IF([1]BASE!$E$3-BB105&lt;0,"",[1]BASE!$E$3-BB105))),"")</f>
        <v/>
      </c>
    </row>
    <row r="106" spans="1:56" ht="43.2" x14ac:dyDescent="0.3">
      <c r="A106" s="51" t="s">
        <v>85</v>
      </c>
      <c r="B106" s="36" t="s">
        <v>646</v>
      </c>
      <c r="C106" s="36" t="s">
        <v>75</v>
      </c>
      <c r="D106" s="37" t="s">
        <v>647</v>
      </c>
      <c r="E106" s="36" t="s">
        <v>648</v>
      </c>
      <c r="F106" s="39" t="s">
        <v>649</v>
      </c>
      <c r="G106" s="39" t="s">
        <v>650</v>
      </c>
      <c r="H106" s="39" t="s">
        <v>650</v>
      </c>
      <c r="I106" s="58" t="s">
        <v>96</v>
      </c>
      <c r="J106" s="17" t="s">
        <v>651</v>
      </c>
      <c r="K106" s="123">
        <v>3</v>
      </c>
      <c r="L106" s="124">
        <f t="shared" si="0"/>
        <v>3</v>
      </c>
      <c r="M106" s="43" t="e">
        <f t="array" ref="M106">IF(R106&gt;[1]BASE!$E$3, "BAJA", IF(P106+IF(X106&lt;=[1]BASE!$E$3,Y106,0)+IF(AC106&lt;=[1]BASE!$E$3,AD106,0)+IF(AH106&lt;=[1]BASE!$E$3,AI106,0)+IF(AM106&lt;=[1]BASE!$E$3,AN106,0)+IF(AR106&lt;=[1]BASE!$E$3,AS106,0)+IF(AW106&lt;=[1]BASE!$E$3,AX106,0)+IF(BB106&lt;=[1]BASE!$E$3,BC106,0)+IF(BG106&lt;=[1]BASE!$E$3,BH106,0)+IF(BL106&lt;=[1]BASE!$E$3,BM106,0)+IF(BQ106&lt;=[1]BASE!$E$3,BR106,0)&lt;=1999,"ALFA", IF(P106+IF(X106&lt;=[1]BASE!$E$3,Y106,0)+IF(AC106&lt;=[1]BASE!$E$3,AD106,0)+IF(AH106&lt;=[1]BASE!$E$3,AI106,0)+IF(AM106&lt;=[1]BASE!$E$3,AN106,0)+IF(AR106&lt;=[1]BASE!$E$3,AS106,0)+IF(AW106&lt;=[1]BASE!$E$3,AX106,0)+IF(BB106&lt;=[1]BASE!$E$3,BC106,0)+IF(BG106&lt;=[1]BASE!$E$3,BH106,0)+IF(BL106&lt;=[1]BASE!$E$3,BM106,0)+IF(BQ106&lt;=[1]BASE!$E$3,BR106,0)&lt;=3999,"BETA", IF(P106+IF(X106&lt;=[1]BASE!$E$3,Y106,0)+IF(AC106&lt;=[1]BASE!$E$3,AD106,0)+IF(AH106&lt;=[1]BASE!$E$3,AI106,0)+IF(AM106&lt;=[1]BASE!$E$3,AN106,0)+IF(AR106&lt;=[1]BASE!$E$3,AS106,0)+IF(AW106&lt;=[1]BASE!$E$3,AX106,0)+IF(BB106&lt;=[1]BASE!$E$3,BC106,0)+IF(BG106&lt;=[1]BASE!$E$3,BH106,0)+IF(BL106&lt;=[1]BASE!$E$3,BM106,0)+IF(BQ106&lt;=[1]BASE!$E$3,BR106,0)&lt;=5999,"GAMMA","DELTA"))))</f>
        <v>#VALUE!</v>
      </c>
      <c r="N106" s="21">
        <v>1800000</v>
      </c>
      <c r="O106" s="14" t="s">
        <v>84</v>
      </c>
      <c r="P106" s="62">
        <f t="array" ref="P106">IFERROR(IF(OR(O106="USDT",O106="USD",O106="USDC"),N106,N106 * IFERROR(VLOOKUP(R106,[1]BASE!$F$1:$Q$1000,MATCH(O106,[1]BASE!$F$1:$Q$1,0),FALSE),IFERROR(VLOOKUP(R106-1,[1]BASE!$F$1:$Q$1000,MATCH(O106,[1]BASE!$F$1:$Q$1,0),FALSE),VLOOKUP(R106-2,[1]BASE!$F$1:$Q$1000,MATCH(O106,[1]BASE!$F$1:$Q$1,0),FALSE)))),"")</f>
        <v>447.75562493003815</v>
      </c>
      <c r="Q106" s="23">
        <v>45243.625</v>
      </c>
      <c r="R106" s="23">
        <v>45244</v>
      </c>
      <c r="S106" s="24">
        <f>([1]BASE!$E$3-R106)/30</f>
        <v>10.133333333333333</v>
      </c>
      <c r="T106" s="25">
        <f t="array" ref="T106">IF(U106&lt;[1]BASE!$E$3,0,U106-R106)</f>
        <v>0</v>
      </c>
      <c r="U106" s="26">
        <f t="array" ref="U106">IF(WEEKDAY(R106, 2) = 5, R106 + 7, R106 + (5 - WEEKDAY(R106, 2) + IF(WEEKDAY(R106, 2) &gt; 5, 7, 0)))</f>
        <v>45247</v>
      </c>
      <c r="V106" s="46">
        <v>3695000</v>
      </c>
      <c r="W106" s="14" t="s">
        <v>84</v>
      </c>
      <c r="X106" s="47">
        <v>45304</v>
      </c>
      <c r="Y106" s="84">
        <f t="array" ref="Y106">IFERROR(IF(OR(W106="USDT",W106="USD",W106="USDC"),V106,V106 * IFERROR(VLOOKUP(X106,[1]BASE!$F$1:$Q$1000,MATCH(W106,[1]BASE!$F$1:$Q$1,0),FALSE),IFERROR(VLOOKUP(X106-1,[1]BASE!$F$1:$Q$1000,MATCH(W106,[1]BASE!$F$1:$Q$1,0),FALSE),VLOOKUP(X106-2,[1]BASE!$F$1:$Q$1000,MATCH(W106,[1]BASE!$F$1:$Q$1,0),FALSE)))),"")</f>
        <v>941.03205366556824</v>
      </c>
      <c r="Z106" s="30">
        <f t="array" ref="Z106">IFERROR(IF(X106="","",IF([1]BASE!$E$3-X106&gt;7,0,IF([1]BASE!$E$3-X106&lt;0,"",[1]BASE!$E$3-X106))),"")</f>
        <v>0</v>
      </c>
      <c r="AA106" s="46">
        <v>1950000</v>
      </c>
      <c r="AB106" s="31" t="s">
        <v>84</v>
      </c>
      <c r="AC106" s="47">
        <v>45322</v>
      </c>
      <c r="AD106" s="84">
        <f t="array" ref="AD106">IFERROR(IF(OR(AB106="USDT",AB106="USD",AB106="USDC"),AA106,AA106 * IFERROR(VLOOKUP(AC106,[1]BASE!$F$1:$Q$1000,MATCH(AB106,[1]BASE!$F$1:$Q$1,0),FALSE),IFERROR(VLOOKUP(AC106-1,[1]BASE!$F$1:$Q$1000,MATCH(AB106,[1]BASE!$F$1:$Q$1,0),FALSE),VLOOKUP(AC106-2,[1]BASE!$F$1:$Q$1000,MATCH(AB106,[1]BASE!$F$1:$Q$1,0),FALSE)))),"")</f>
        <v>497.95455590114454</v>
      </c>
      <c r="AE106" s="30">
        <f t="array" ref="AE106">IFERROR(IF(AC106="","",IF([1]BASE!$E$3-AC106&gt;7,0,IF([1]BASE!$E$3-AC106&lt;0,"",[1]BASE!$E$3-AC106))),"")</f>
        <v>0</v>
      </c>
      <c r="AF106" s="46">
        <v>400000</v>
      </c>
      <c r="AG106" s="14" t="s">
        <v>84</v>
      </c>
      <c r="AH106" s="47">
        <v>45322</v>
      </c>
      <c r="AI106" s="84">
        <f t="array" ref="AI106">IFERROR(IF(OR(AG106="USDT",AG106="USD",AG106="USDC"),AF106,AF106 * IFERROR(VLOOKUP(AH106,[1]BASE!$F$1:$Q$1000,MATCH(AG106,[1]BASE!$F$1:$Q$1,0),FALSE),IFERROR(VLOOKUP(AH106-1,[1]BASE!$F$1:$Q$1000,MATCH(AG106,[1]BASE!$F$1:$Q$1,0),FALSE),VLOOKUP(AH106-2,[1]BASE!$F$1:$Q$1000,MATCH(AG106,[1]BASE!$F$1:$Q$1,0),FALSE)))),"")</f>
        <v>102.14452428741426</v>
      </c>
      <c r="AJ106" s="30">
        <f t="array" ref="AJ106">IFERROR(IF(AH106="","",IF([1]BASE!$E$3-AH106&gt;7,0,IF([1]BASE!$E$3-AH106&lt;0,"",[1]BASE!$E$3-AH106))),"")</f>
        <v>0</v>
      </c>
      <c r="AK106" s="66">
        <v>71.819999999999993</v>
      </c>
      <c r="AL106" s="14" t="s">
        <v>60</v>
      </c>
      <c r="AM106" s="47">
        <v>45413</v>
      </c>
      <c r="AN106" s="79">
        <f t="array" ref="AN106">IFERROR(IF(OR(AL106="USDT",AL106="USD",AL106="USDC"),AK106,AK106 * IFERROR(VLOOKUP(AM106,[1]BASE!$F$1:$Q$1000,MATCH(AL106,[1]BASE!$F$1:$Q$1,0),FALSE),IFERROR(VLOOKUP(AM106-1,[1]BASE!$F$1:$Q$1000,MATCH(AL106,[1]BASE!$F$1:$Q$1,0),FALSE),VLOOKUP(AM106-2,[1]BASE!$F$1:$Q$1000,MATCH(AL106,[1]BASE!$F$1:$Q$1,0),FALSE)))),"")</f>
        <v>76.588847999999999</v>
      </c>
      <c r="AO106" s="136"/>
      <c r="AP106" s="66">
        <v>8450000</v>
      </c>
      <c r="AQ106" s="14" t="s">
        <v>84</v>
      </c>
      <c r="AR106" s="47">
        <v>45443</v>
      </c>
      <c r="AS106" s="84">
        <f t="array" ref="AS106">IFERROR(IF(OR(AQ106="USDT",AQ106="USD",AQ106="USDC"),AP106,AP106 * IFERROR(VLOOKUP(AR106,[1]BASE!$F$1:$Q$1000,MATCH(AQ106,[1]BASE!$F$1:$Q$1,0),FALSE),IFERROR(VLOOKUP(AR106-1,[1]BASE!$F$1:$Q$1000,MATCH(AQ106,[1]BASE!$F$1:$Q$1,0),FALSE),VLOOKUP(AR106-2,[1]BASE!$F$1:$Q$1000,MATCH(AQ106,[1]BASE!$F$1:$Q$1,0),FALSE)))),"")</f>
        <v>2187.8438733898633</v>
      </c>
      <c r="AT106" s="30">
        <f t="array" ref="AT106">IFERROR(IF(AR106="","",IF([1]BASE!$E$3-AR106&gt;7,0,IF([1]BASE!$E$3-AR106&lt;0,"",[1]BASE!$E$3-AR106))),"")</f>
        <v>0</v>
      </c>
      <c r="AU106" s="27"/>
      <c r="AV106" s="33"/>
      <c r="AW106" s="34"/>
      <c r="AX106" s="50" t="str">
        <f t="array" ref="AX106">IFERROR(IF(OR(AV106="USDT",AV106="USD",AV106="USDC"),AU106,AU106 * IFERROR(VLOOKUP(AW106,[1]BASE!$F$1:$Q$1000,MATCH(AV106,[1]BASE!$F$1:$Q$1,0),FALSE),IFERROR(VLOOKUP(AW106-1,[1]BASE!$F$1:$Q$1000,MATCH(AV106,[1]BASE!$F$1:$Q$1,0),FALSE),VLOOKUP(AW106-2,[1]BASE!$F$1:$Q$1000,MATCH(AV106,[1]BASE!$F$1:$Q$1,0),FALSE)))),"")</f>
        <v/>
      </c>
      <c r="AY106" s="30" t="str">
        <f t="array" ref="AY106">IFERROR(IF(AW106="","",IF([1]BASE!$E$3-AW106&gt;7,0,IF([1]BASE!$E$3-AW106&lt;0,"",[1]BASE!$E$3-AW106))),"")</f>
        <v/>
      </c>
      <c r="AZ106" s="27"/>
      <c r="BA106" s="33"/>
      <c r="BB106" s="34"/>
      <c r="BC106" s="50" t="str">
        <f t="array" ref="BC106">IFERROR(IF(OR(BA106="USDT",BA106="USD",BA106="USDC"),AZ106,AZ106 * IFERROR(VLOOKUP(BB106,[1]BASE!$F$1:$Q$1000,MATCH(BA106,[1]BASE!$F$1:$Q$1,0),FALSE),IFERROR(VLOOKUP(BB106-1,[1]BASE!$F$1:$Q$1000,MATCH(BA106,[1]BASE!$F$1:$Q$1,0),FALSE),VLOOKUP(BB106-2,[1]BASE!$F$1:$Q$1000,MATCH(BA106,[1]BASE!$F$1:$Q$1,0),FALSE)))),"")</f>
        <v/>
      </c>
      <c r="BD106" s="30" t="str">
        <f t="array" ref="BD106">IFERROR(IF(BB106="","",IF([1]BASE!$E$3-BB106&gt;7,0,IF([1]BASE!$E$3-BB106&lt;0,"",[1]BASE!$E$3-BB106))),"")</f>
        <v/>
      </c>
    </row>
    <row r="107" spans="1:56" ht="28.8" x14ac:dyDescent="0.3">
      <c r="A107" s="51" t="s">
        <v>92</v>
      </c>
      <c r="B107" s="94" t="s">
        <v>652</v>
      </c>
      <c r="C107" s="14" t="s">
        <v>75</v>
      </c>
      <c r="D107" s="13" t="s">
        <v>653</v>
      </c>
      <c r="E107" s="12" t="s">
        <v>654</v>
      </c>
      <c r="F107" s="15" t="s">
        <v>655</v>
      </c>
      <c r="G107" s="53" t="s">
        <v>656</v>
      </c>
      <c r="H107" s="53" t="s">
        <v>656</v>
      </c>
      <c r="I107" s="15" t="s">
        <v>644</v>
      </c>
      <c r="J107" s="41" t="s">
        <v>657</v>
      </c>
      <c r="K107" s="137">
        <v>4</v>
      </c>
      <c r="L107" s="138">
        <f t="shared" si="0"/>
        <v>4</v>
      </c>
      <c r="M107" s="72" t="e">
        <f t="array" ref="M107">IF(R107&gt;[1]BASE!$E$3, "BAJA", IF(P107+IF(X107&lt;=[1]BASE!$E$3,Y107,0)+IF(AC107&lt;=[1]BASE!$E$3,AD107,0)+IF(AH107&lt;=[1]BASE!$E$3,AI107,0)+IF(AM107&lt;=[1]BASE!$E$3,AN107,0)+IF(AR107&lt;=[1]BASE!$E$3,AS107,0)+IF(AW107&lt;=[1]BASE!$E$3,AX107,0)+IF(BB107&lt;=[1]BASE!$E$3,BC107,0)+IF(BG107&lt;=[1]BASE!$E$3,BH107,0)+IF(BL107&lt;=[1]BASE!$E$3,BM107,0)+IF(BQ107&lt;=[1]BASE!$E$3,BR107,0)&lt;=1999,"ALFA", IF(P107+IF(X107&lt;=[1]BASE!$E$3,Y107,0)+IF(AC107&lt;=[1]BASE!$E$3,AD107,0)+IF(AH107&lt;=[1]BASE!$E$3,AI107,0)+IF(AM107&lt;=[1]BASE!$E$3,AN107,0)+IF(AR107&lt;=[1]BASE!$E$3,AS107,0)+IF(AW107&lt;=[1]BASE!$E$3,AX107,0)+IF(BB107&lt;=[1]BASE!$E$3,BC107,0)+IF(BG107&lt;=[1]BASE!$E$3,BH107,0)+IF(BL107&lt;=[1]BASE!$E$3,BM107,0)+IF(BQ107&lt;=[1]BASE!$E$3,BR107,0)&lt;=3999,"BETA", IF(P107+IF(X107&lt;=[1]BASE!$E$3,Y107,0)+IF(AC107&lt;=[1]BASE!$E$3,AD107,0)+IF(AH107&lt;=[1]BASE!$E$3,AI107,0)+IF(AM107&lt;=[1]BASE!$E$3,AN107,0)+IF(AR107&lt;=[1]BASE!$E$3,AS107,0)+IF(AW107&lt;=[1]BASE!$E$3,AX107,0)+IF(BB107&lt;=[1]BASE!$E$3,BC107,0)+IF(BG107&lt;=[1]BASE!$E$3,BH107,0)+IF(BL107&lt;=[1]BASE!$E$3,BM107,0)+IF(BQ107&lt;=[1]BASE!$E$3,BR107,0)&lt;=5999,"GAMMA","DELTA"))))</f>
        <v>#VALUE!</v>
      </c>
      <c r="N107" s="125">
        <v>1069</v>
      </c>
      <c r="O107" s="14" t="s">
        <v>66</v>
      </c>
      <c r="P107" s="22">
        <f t="array" ref="P107">IFERROR(IF(OR(O107="USDT",O107="USD",O107="USDC"),N107,N107 * IFERROR(VLOOKUP(R107,[1]BASE!$F$1:$Q$1000,MATCH(O107,[1]BASE!$F$1:$Q$1,0),FALSE),IFERROR(VLOOKUP(R107-1,[1]BASE!$F$1:$Q$1000,MATCH(O107,[1]BASE!$F$1:$Q$1,0),FALSE),VLOOKUP(R107-2,[1]BASE!$F$1:$Q$1000,MATCH(O107,[1]BASE!$F$1:$Q$1,0),FALSE)))),"")</f>
        <v>1069</v>
      </c>
      <c r="Q107" s="23">
        <v>45242.625</v>
      </c>
      <c r="R107" s="23">
        <v>45243</v>
      </c>
      <c r="S107" s="44">
        <f>([1]BASE!$E$3-R107)/30</f>
        <v>10.166666666666666</v>
      </c>
      <c r="T107" s="45">
        <f t="array" ref="T107">IF(U107&lt;[1]BASE!$E$3,0,U107-R107)</f>
        <v>0</v>
      </c>
      <c r="U107" s="26">
        <f t="array" ref="U107">IF(WEEKDAY(R107, 2) = 5, R107 + 7, R107 + (5 - WEEKDAY(R107, 2) + IF(WEEKDAY(R107, 2) &gt; 5, 7, 0)))</f>
        <v>45247</v>
      </c>
      <c r="V107" s="27"/>
      <c r="W107" s="32"/>
      <c r="X107" s="28"/>
      <c r="Y107" s="29" t="str">
        <f t="array" ref="Y107">IFERROR(IF(OR(W107="USDT",W107="USD",W107="USDC"),V107,V107 * IFERROR(VLOOKUP(X107,[1]BASE!$F$1:$Q$1000,MATCH(W107,[1]BASE!$F$1:$Q$1,0),FALSE),IFERROR(VLOOKUP(X107-1,[1]BASE!$F$1:$Q$1000,MATCH(W107,[1]BASE!$F$1:$Q$1,0),FALSE),VLOOKUP(X107-2,[1]BASE!$F$1:$Q$1000,MATCH(W107,[1]BASE!$F$1:$Q$1,0),FALSE)))),"")</f>
        <v/>
      </c>
      <c r="Z107" s="49" t="str">
        <f t="array" ref="Z107">IFERROR(IF(X107="","",IF([1]BASE!$E$3-X107&gt;7,0,IF([1]BASE!$E$3-X107&lt;0,"",[1]BASE!$E$3-X107))),"")</f>
        <v/>
      </c>
      <c r="AA107" s="27"/>
      <c r="AB107" s="31"/>
      <c r="AC107" s="28"/>
      <c r="AD107" s="29" t="str">
        <f t="array" ref="AD107">IFERROR(IF(OR(AB107="USDT",AB107="USD",AB107="USDC"),AA107,AA107 * IFERROR(VLOOKUP(AC107,[1]BASE!$F$1:$Q$1000,MATCH(AB107,[1]BASE!$F$1:$Q$1,0),FALSE),IFERROR(VLOOKUP(AC107-1,[1]BASE!$F$1:$Q$1000,MATCH(AB107,[1]BASE!$F$1:$Q$1,0),FALSE),VLOOKUP(AC107-2,[1]BASE!$F$1:$Q$1000,MATCH(AB107,[1]BASE!$F$1:$Q$1,0),FALSE)))),"")</f>
        <v/>
      </c>
      <c r="AE107" s="49" t="str">
        <f t="array" ref="AE107">IFERROR(IF(AC107="","",IF([1]BASE!$E$3-AC107&gt;7,0,IF([1]BASE!$E$3-AC107&lt;0,"",[1]BASE!$E$3-AC107))),"")</f>
        <v/>
      </c>
      <c r="AF107" s="27"/>
      <c r="AG107" s="32"/>
      <c r="AH107" s="28"/>
      <c r="AI107" s="29" t="str">
        <f t="array" ref="AI107">IFERROR(IF(OR(AG107="USDT",AG107="USD",AG107="USDC"),AF107,AF107 * IFERROR(VLOOKUP(AH107,[1]BASE!$F$1:$Q$1000,MATCH(AG107,[1]BASE!$F$1:$Q$1,0),FALSE),IFERROR(VLOOKUP(AH107-1,[1]BASE!$F$1:$Q$1000,MATCH(AG107,[1]BASE!$F$1:$Q$1,0),FALSE),VLOOKUP(AH107-2,[1]BASE!$F$1:$Q$1000,MATCH(AG107,[1]BASE!$F$1:$Q$1,0),FALSE)))),"")</f>
        <v/>
      </c>
      <c r="AJ107" s="49" t="str">
        <f t="array" ref="AJ107">IFERROR(IF(AH107="","",IF([1]BASE!$E$3-AH107&gt;7,0,IF([1]BASE!$E$3-AH107&lt;0,"",[1]BASE!$E$3-AH107))),"")</f>
        <v/>
      </c>
      <c r="AK107" s="27"/>
      <c r="AL107" s="32"/>
      <c r="AM107" s="28"/>
      <c r="AN107" s="29" t="str">
        <f t="array" ref="AN107">IFERROR(IF(OR(AL107="USDT",AL107="USD",AL107="USDC"),AK107,AK107 * IFERROR(VLOOKUP(AM107,[1]BASE!$F$1:$Q$1000,MATCH(AL107,[1]BASE!$F$1:$Q$1,0),FALSE),IFERROR(VLOOKUP(AM107-1,[1]BASE!$F$1:$Q$1000,MATCH(AL107,[1]BASE!$F$1:$Q$1,0),FALSE),VLOOKUP(AM107-2,[1]BASE!$F$1:$Q$1000,MATCH(AL107,[1]BASE!$F$1:$Q$1,0),FALSE)))),"")</f>
        <v/>
      </c>
      <c r="AO107" s="49" t="str">
        <f t="array" ref="AO107">IFERROR(IF(AM107="","",IF([1]BASE!$E$3-AM107&gt;7,0,IF([1]BASE!$E$3-AM107&lt;0,"",[1]BASE!$E$3-AM107))),"")</f>
        <v/>
      </c>
      <c r="AP107" s="27"/>
      <c r="AQ107" s="31"/>
      <c r="AR107" s="28"/>
      <c r="AS107" s="29" t="str">
        <f t="array" ref="AS107">IFERROR(IF(OR(AQ107="USDT",AQ107="USD",AQ107="USDC"),AP107,AP107 * IFERROR(VLOOKUP(AR107,[1]BASE!$F$1:$Q$1000,MATCH(AQ107,[1]BASE!$F$1:$Q$1,0),FALSE),IFERROR(VLOOKUP(AR107-1,[1]BASE!$F$1:$Q$1000,MATCH(AQ107,[1]BASE!$F$1:$Q$1,0),FALSE),VLOOKUP(AR107-2,[1]BASE!$F$1:$Q$1000,MATCH(AQ107,[1]BASE!$F$1:$Q$1,0),FALSE)))),"")</f>
        <v/>
      </c>
      <c r="AT107" s="49" t="str">
        <f t="array" ref="AT107">IFERROR(IF(AR107="","",IF([1]BASE!$E$3-AR107&gt;7,0,IF([1]BASE!$E$3-AR107&lt;0,"",[1]BASE!$E$3-AR107))),"")</f>
        <v/>
      </c>
      <c r="AU107" s="27"/>
      <c r="AV107" s="33"/>
      <c r="AW107" s="34"/>
      <c r="AX107" s="29" t="str">
        <f t="array" ref="AX107">IFERROR(IF(OR(AV107="USDT",AV107="USD",AV107="USDC"),AU107,AU107 * IFERROR(VLOOKUP(AW107,[1]BASE!$F$1:$Q$1000,MATCH(AV107,[1]BASE!$F$1:$Q$1,0),FALSE),IFERROR(VLOOKUP(AW107-1,[1]BASE!$F$1:$Q$1000,MATCH(AV107,[1]BASE!$F$1:$Q$1,0),FALSE),VLOOKUP(AW107-2,[1]BASE!$F$1:$Q$1000,MATCH(AV107,[1]BASE!$F$1:$Q$1,0),FALSE)))),"")</f>
        <v/>
      </c>
      <c r="AY107" s="49" t="str">
        <f t="array" ref="AY107">IFERROR(IF(AW107="","",IF([1]BASE!$E$3-AW107&gt;7,0,IF([1]BASE!$E$3-AW107&lt;0,"",[1]BASE!$E$3-AW107))),"")</f>
        <v/>
      </c>
      <c r="AZ107" s="27"/>
      <c r="BA107" s="33"/>
      <c r="BB107" s="34"/>
      <c r="BC107" s="29" t="str">
        <f t="array" ref="BC107">IFERROR(IF(OR(BA107="USDT",BA107="USD",BA107="USDC"),AZ107,AZ107 * IFERROR(VLOOKUP(BB107,[1]BASE!$F$1:$Q$1000,MATCH(BA107,[1]BASE!$F$1:$Q$1,0),FALSE),IFERROR(VLOOKUP(BB107-1,[1]BASE!$F$1:$Q$1000,MATCH(BA107,[1]BASE!$F$1:$Q$1,0),FALSE),VLOOKUP(BB107-2,[1]BASE!$F$1:$Q$1000,MATCH(BA107,[1]BASE!$F$1:$Q$1,0),FALSE)))),"")</f>
        <v/>
      </c>
      <c r="BD107" s="49" t="str">
        <f t="array" ref="BD107">IFERROR(IF(BB107="","",IF([1]BASE!$E$3-BB107&gt;7,0,IF([1]BASE!$E$3-BB107&lt;0,"",[1]BASE!$E$3-BB107))),"")</f>
        <v/>
      </c>
    </row>
    <row r="108" spans="1:56" ht="57.6" x14ac:dyDescent="0.3">
      <c r="A108" s="51" t="s">
        <v>85</v>
      </c>
      <c r="B108" s="36" t="s">
        <v>658</v>
      </c>
      <c r="C108" s="36" t="s">
        <v>75</v>
      </c>
      <c r="D108" s="37" t="s">
        <v>659</v>
      </c>
      <c r="E108" s="36" t="s">
        <v>660</v>
      </c>
      <c r="F108" s="39" t="s">
        <v>661</v>
      </c>
      <c r="G108" s="39" t="s">
        <v>662</v>
      </c>
      <c r="H108" s="39" t="s">
        <v>662</v>
      </c>
      <c r="I108" s="39" t="s">
        <v>330</v>
      </c>
      <c r="J108" s="17" t="s">
        <v>663</v>
      </c>
      <c r="K108" s="141">
        <v>5</v>
      </c>
      <c r="L108" s="142">
        <f t="shared" si="0"/>
        <v>5</v>
      </c>
      <c r="M108" s="72" t="e">
        <f t="array" ref="M108">IF(R108&gt;[1]BASE!$E$3, "BAJA", IF(P108+IF(X108&lt;=[1]BASE!$E$3,Y108,0)+IF(AC108&lt;=[1]BASE!$E$3,AD108,0)+IF(AH108&lt;=[1]BASE!$E$3,AI108,0)+IF(AM108&lt;=[1]BASE!$E$3,AN108,0)+IF(AR108&lt;=[1]BASE!$E$3,AS108,0)+IF(AW108&lt;=[1]BASE!$E$3,AX108,0)+IF(BB108&lt;=[1]BASE!$E$3,BC108,0)+IF(BG108&lt;=[1]BASE!$E$3,BH108,0)+IF(BL108&lt;=[1]BASE!$E$3,BM108,0)+IF(BQ108&lt;=[1]BASE!$E$3,BR108,0)&lt;=1999,"ALFA", IF(P108+IF(X108&lt;=[1]BASE!$E$3,Y108,0)+IF(AC108&lt;=[1]BASE!$E$3,AD108,0)+IF(AH108&lt;=[1]BASE!$E$3,AI108,0)+IF(AM108&lt;=[1]BASE!$E$3,AN108,0)+IF(AR108&lt;=[1]BASE!$E$3,AS108,0)+IF(AW108&lt;=[1]BASE!$E$3,AX108,0)+IF(BB108&lt;=[1]BASE!$E$3,BC108,0)+IF(BG108&lt;=[1]BASE!$E$3,BH108,0)+IF(BL108&lt;=[1]BASE!$E$3,BM108,0)+IF(BQ108&lt;=[1]BASE!$E$3,BR108,0)&lt;=3999,"BETA", IF(P108+IF(X108&lt;=[1]BASE!$E$3,Y108,0)+IF(AC108&lt;=[1]BASE!$E$3,AD108,0)+IF(AH108&lt;=[1]BASE!$E$3,AI108,0)+IF(AM108&lt;=[1]BASE!$E$3,AN108,0)+IF(AR108&lt;=[1]BASE!$E$3,AS108,0)+IF(AW108&lt;=[1]BASE!$E$3,AX108,0)+IF(BB108&lt;=[1]BASE!$E$3,BC108,0)+IF(BG108&lt;=[1]BASE!$E$3,BH108,0)+IF(BL108&lt;=[1]BASE!$E$3,BM108,0)+IF(BQ108&lt;=[1]BASE!$E$3,BR108,0)&lt;=5999,"GAMMA","DELTA"))))</f>
        <v>#VALUE!</v>
      </c>
      <c r="N108" s="21">
        <v>100</v>
      </c>
      <c r="O108" s="14" t="s">
        <v>60</v>
      </c>
      <c r="P108" s="73">
        <f t="array" ref="P108">IFERROR(IF(OR(O108="USDT",O108="USD",O108="USDC"),N108,N108 * IFERROR(VLOOKUP(R108,[1]BASE!$F$1:$Q$1000,MATCH(O108,[1]BASE!$F$1:$Q$1,0),FALSE),IFERROR(VLOOKUP(R108-1,[1]BASE!$F$1:$Q$1000,MATCH(O108,[1]BASE!$F$1:$Q$1,0),FALSE),VLOOKUP(R108-2,[1]BASE!$F$1:$Q$1000,MATCH(O108,[1]BASE!$F$1:$Q$1,0),FALSE)))),"")</f>
        <v>108.47</v>
      </c>
      <c r="Q108" s="23">
        <v>45245.625</v>
      </c>
      <c r="R108" s="23">
        <v>45246</v>
      </c>
      <c r="S108" s="24">
        <f>([1]BASE!$E$3-R108)/30</f>
        <v>10.066666666666666</v>
      </c>
      <c r="T108" s="25">
        <f t="array" ref="T108">IF(U108&lt;[1]BASE!$E$3,0,U108-R108)</f>
        <v>0</v>
      </c>
      <c r="U108" s="26">
        <f t="array" ref="U108">IF(WEEKDAY(R108, 2) = 5, R108 + 7, R108 + (5 - WEEKDAY(R108, 2) + IF(WEEKDAY(R108, 2) &gt; 5, 7, 0)))</f>
        <v>45247</v>
      </c>
      <c r="V108" s="135">
        <v>100</v>
      </c>
      <c r="W108" s="86" t="s">
        <v>60</v>
      </c>
      <c r="X108" s="47">
        <v>45330</v>
      </c>
      <c r="Y108" s="84">
        <f t="array" ref="Y108">IFERROR(IF(OR(W108="USDT",W108="USD",W108="USDC"),V108,V108 * IFERROR(VLOOKUP(X108,[1]BASE!$F$1:$Q$1000,MATCH(W108,[1]BASE!$F$1:$Q$1,0),FALSE),IFERROR(VLOOKUP(X108-1,[1]BASE!$F$1:$Q$1000,MATCH(W108,[1]BASE!$F$1:$Q$1,0),FALSE),VLOOKUP(X108-2,[1]BASE!$F$1:$Q$1000,MATCH(W108,[1]BASE!$F$1:$Q$1,0),FALSE)))),"")</f>
        <v>107.72</v>
      </c>
      <c r="Z108" s="30">
        <f t="array" ref="Z108">IFERROR(IF(X108="","",IF([1]BASE!$E$3-X108&gt;7,0,IF([1]BASE!$E$3-X108&lt;0,"",[1]BASE!$E$3-X108))),"")</f>
        <v>0</v>
      </c>
      <c r="AA108" s="80">
        <v>-300</v>
      </c>
      <c r="AB108" s="31" t="s">
        <v>60</v>
      </c>
      <c r="AC108" s="47">
        <v>45378</v>
      </c>
      <c r="AD108" s="84">
        <f t="array" ref="AD108">IFERROR(IF(OR(AB108="USDT",AB108="USD",AB108="USDC"),AA108,AA108 * IFERROR(VLOOKUP(AC108,[1]BASE!$F$1:$Q$1000,MATCH(AB108,[1]BASE!$F$1:$Q$1,0),FALSE),IFERROR(VLOOKUP(AC108-1,[1]BASE!$F$1:$Q$1000,MATCH(AB108,[1]BASE!$F$1:$Q$1,0),FALSE),VLOOKUP(AC108-2,[1]BASE!$F$1:$Q$1000,MATCH(AB108,[1]BASE!$F$1:$Q$1,0),FALSE)))),"")</f>
        <v>-324.95999999999998</v>
      </c>
      <c r="AE108" s="136"/>
      <c r="AF108" s="46">
        <v>1000</v>
      </c>
      <c r="AG108" s="31" t="s">
        <v>60</v>
      </c>
      <c r="AH108" s="47">
        <v>45466</v>
      </c>
      <c r="AI108" s="84">
        <f t="array" ref="AI108">IFERROR(IF(OR(AG108="USDT",AG108="USD",AG108="USDC"),AF108,AF108 * IFERROR(VLOOKUP(AH108,[1]BASE!$F$1:$Q$1000,MATCH(AG108,[1]BASE!$F$1:$Q$1,0),FALSE),IFERROR(VLOOKUP(AH108-1,[1]BASE!$F$1:$Q$1000,MATCH(AG108,[1]BASE!$F$1:$Q$1,0),FALSE),VLOOKUP(AH108-2,[1]BASE!$F$1:$Q$1000,MATCH(AG108,[1]BASE!$F$1:$Q$1,0),FALSE)))),"")</f>
        <v>1070.2</v>
      </c>
      <c r="AJ108" s="30">
        <f t="array" ref="AJ108">IFERROR(IF(AH108="","",IF([1]BASE!$E$3-AH108&gt;7,0,IF([1]BASE!$E$3-AH108&lt;0,"",[1]BASE!$E$3-AH108))),"")</f>
        <v>0</v>
      </c>
      <c r="AK108" s="27"/>
      <c r="AL108" s="32"/>
      <c r="AM108" s="28"/>
      <c r="AN108" s="75" t="str">
        <f t="array" ref="AN108">IFERROR(IF(OR(AL108="USDT",AL108="USD",AL108="USDC"),AK108,AK108 * IFERROR(VLOOKUP(AM108,[1]BASE!$F$1:$Q$1000,MATCH(AL108,[1]BASE!$F$1:$Q$1,0),FALSE),IFERROR(VLOOKUP(AM108-1,[1]BASE!$F$1:$Q$1000,MATCH(AL108,[1]BASE!$F$1:$Q$1,0),FALSE),VLOOKUP(AM108-2,[1]BASE!$F$1:$Q$1000,MATCH(AL108,[1]BASE!$F$1:$Q$1,0),FALSE)))),"")</f>
        <v/>
      </c>
      <c r="AO108" s="30" t="str">
        <f t="array" ref="AO108">IFERROR(IF(AM108="","",IF([1]BASE!$E$3-AM108&gt;7,0,IF([1]BASE!$E$3-AM108&lt;0,"",[1]BASE!$E$3-AM108))),"")</f>
        <v/>
      </c>
      <c r="AP108" s="27"/>
      <c r="AQ108" s="31"/>
      <c r="AR108" s="28"/>
      <c r="AS108" s="75" t="str">
        <f t="array" ref="AS108">IFERROR(IF(OR(AQ108="USDT",AQ108="USD",AQ108="USDC"),AP108,AP108 * IFERROR(VLOOKUP(AR108,[1]BASE!$F$1:$Q$1000,MATCH(AQ108,[1]BASE!$F$1:$Q$1,0),FALSE),IFERROR(VLOOKUP(AR108-1,[1]BASE!$F$1:$Q$1000,MATCH(AQ108,[1]BASE!$F$1:$Q$1,0),FALSE),VLOOKUP(AR108-2,[1]BASE!$F$1:$Q$1000,MATCH(AQ108,[1]BASE!$F$1:$Q$1,0),FALSE)))),"")</f>
        <v/>
      </c>
      <c r="AT108" s="30" t="str">
        <f t="array" ref="AT108">IFERROR(IF(AR108="","",IF([1]BASE!$E$3-AR108&gt;7,0,IF([1]BASE!$E$3-AR108&lt;0,"",[1]BASE!$E$3-AR108))),"")</f>
        <v/>
      </c>
      <c r="AU108" s="27"/>
      <c r="AV108" s="33"/>
      <c r="AW108" s="34"/>
      <c r="AX108" s="75" t="str">
        <f t="array" ref="AX108">IFERROR(IF(OR(AV108="USDT",AV108="USD",AV108="USDC"),AU108,AU108 * IFERROR(VLOOKUP(AW108,[1]BASE!$F$1:$Q$1000,MATCH(AV108,[1]BASE!$F$1:$Q$1,0),FALSE),IFERROR(VLOOKUP(AW108-1,[1]BASE!$F$1:$Q$1000,MATCH(AV108,[1]BASE!$F$1:$Q$1,0),FALSE),VLOOKUP(AW108-2,[1]BASE!$F$1:$Q$1000,MATCH(AV108,[1]BASE!$F$1:$Q$1,0),FALSE)))),"")</f>
        <v/>
      </c>
      <c r="AY108" s="30" t="str">
        <f t="array" ref="AY108">IFERROR(IF(AW108="","",IF([1]BASE!$E$3-AW108&gt;7,0,IF([1]BASE!$E$3-AW108&lt;0,"",[1]BASE!$E$3-AW108))),"")</f>
        <v/>
      </c>
      <c r="AZ108" s="27"/>
      <c r="BA108" s="33"/>
      <c r="BB108" s="34"/>
      <c r="BC108" s="75" t="str">
        <f t="array" ref="BC108">IFERROR(IF(OR(BA108="USDT",BA108="USD",BA108="USDC"),AZ108,AZ108 * IFERROR(VLOOKUP(BB108,[1]BASE!$F$1:$Q$1000,MATCH(BA108,[1]BASE!$F$1:$Q$1,0),FALSE),IFERROR(VLOOKUP(BB108-1,[1]BASE!$F$1:$Q$1000,MATCH(BA108,[1]BASE!$F$1:$Q$1,0),FALSE),VLOOKUP(BB108-2,[1]BASE!$F$1:$Q$1000,MATCH(BA108,[1]BASE!$F$1:$Q$1,0),FALSE)))),"")</f>
        <v/>
      </c>
      <c r="BD108" s="30" t="str">
        <f t="array" ref="BD108">IFERROR(IF(BB108="","",IF([1]BASE!$E$3-BB108&gt;7,0,IF([1]BASE!$E$3-BB108&lt;0,"",[1]BASE!$E$3-BB108))),"")</f>
        <v/>
      </c>
    </row>
    <row r="109" spans="1:56" ht="41.4" x14ac:dyDescent="0.3">
      <c r="A109" s="69" t="s">
        <v>92</v>
      </c>
      <c r="B109" s="179" t="s">
        <v>664</v>
      </c>
      <c r="C109" s="179" t="s">
        <v>75</v>
      </c>
      <c r="D109" s="231" t="s">
        <v>665</v>
      </c>
      <c r="E109" s="179" t="s">
        <v>666</v>
      </c>
      <c r="F109" s="232" t="s">
        <v>667</v>
      </c>
      <c r="G109" s="232" t="s">
        <v>668</v>
      </c>
      <c r="H109" s="232" t="s">
        <v>669</v>
      </c>
      <c r="I109" s="232" t="s">
        <v>330</v>
      </c>
      <c r="J109" s="126" t="s">
        <v>670</v>
      </c>
      <c r="K109" s="239">
        <v>5</v>
      </c>
      <c r="L109" s="240">
        <f t="shared" si="0"/>
        <v>5</v>
      </c>
      <c r="M109" s="104" t="e">
        <f t="array" ref="M109">IF(R109&gt;[1]BASE!$E$3, "BAJA", IF(P109+IF(X109&lt;=[1]BASE!$E$3,Y109,0)+IF(AC109&lt;=[1]BASE!$E$3,AD109,0)+IF(AH109&lt;=[1]BASE!$E$3,AI109,0)+IF(AM109&lt;=[1]BASE!$E$3,AN109,0)+IF(AR109&lt;=[1]BASE!$E$3,AS109,0)+IF(AW109&lt;=[1]BASE!$E$3,AX109,0)+IF(BB109&lt;=[1]BASE!$E$3,BC109,0)+IF(BG109&lt;=[1]BASE!$E$3,BH109,0)+IF(BL109&lt;=[1]BASE!$E$3,BM109,0)+IF(BQ109&lt;=[1]BASE!$E$3,BR109,0)&lt;=1999,"ALFA", IF(P109+IF(X109&lt;=[1]BASE!$E$3,Y109,0)+IF(AC109&lt;=[1]BASE!$E$3,AD109,0)+IF(AH109&lt;=[1]BASE!$E$3,AI109,0)+IF(AM109&lt;=[1]BASE!$E$3,AN109,0)+IF(AR109&lt;=[1]BASE!$E$3,AS109,0)+IF(AW109&lt;=[1]BASE!$E$3,AX109,0)+IF(BB109&lt;=[1]BASE!$E$3,BC109,0)+IF(BG109&lt;=[1]BASE!$E$3,BH109,0)+IF(BL109&lt;=[1]BASE!$E$3,BM109,0)+IF(BQ109&lt;=[1]BASE!$E$3,BR109,0)&lt;=3999,"BETA", IF(P109+IF(X109&lt;=[1]BASE!$E$3,Y109,0)+IF(AC109&lt;=[1]BASE!$E$3,AD109,0)+IF(AH109&lt;=[1]BASE!$E$3,AI109,0)+IF(AM109&lt;=[1]BASE!$E$3,AN109,0)+IF(AR109&lt;=[1]BASE!$E$3,AS109,0)+IF(AW109&lt;=[1]BASE!$E$3,AX109,0)+IF(BB109&lt;=[1]BASE!$E$3,BC109,0)+IF(BG109&lt;=[1]BASE!$E$3,BH109,0)+IF(BL109&lt;=[1]BASE!$E$3,BM109,0)+IF(BQ109&lt;=[1]BASE!$E$3,BR109,0)&lt;=5999,"GAMMA","DELTA"))))</f>
        <v>#VALUE!</v>
      </c>
      <c r="N109" s="190">
        <v>1000</v>
      </c>
      <c r="O109" s="94" t="s">
        <v>60</v>
      </c>
      <c r="P109" s="200">
        <f t="array" ref="P109">IFERROR(IF(OR(O109="USDT",O109="USD",O109="USDC"),N109,N109 * IFERROR(VLOOKUP(R109,[1]BASE!$F$1:$Q$1000,MATCH(O109,[1]BASE!$F$1:$Q$1,0),FALSE),IFERROR(VLOOKUP(R109-1,[1]BASE!$F$1:$Q$1000,MATCH(O109,[1]BASE!$F$1:$Q$1,0),FALSE),VLOOKUP(R109-2,[1]BASE!$F$1:$Q$1000,MATCH(O109,[1]BASE!$F$1:$Q$1,0),FALSE)))),"")</f>
        <v>1084.7</v>
      </c>
      <c r="Q109" s="234">
        <v>45245.625</v>
      </c>
      <c r="R109" s="234">
        <v>45246</v>
      </c>
      <c r="S109" s="235">
        <f>([1]BASE!$E$3-R109)/30</f>
        <v>10.066666666666666</v>
      </c>
      <c r="T109" s="236">
        <f t="array" ref="T109">IF(U109&lt;[1]BASE!$E$3,0,U109-R109)</f>
        <v>0</v>
      </c>
      <c r="U109" s="237">
        <f t="array" ref="U109">IF(WEEKDAY(R109, 2) = 5, R109 + 7, R109 + (5 - WEEKDAY(R109, 2) + IF(WEEKDAY(R109, 2) &gt; 5, 7, 0)))</f>
        <v>45247</v>
      </c>
      <c r="V109" s="116"/>
      <c r="W109" s="94"/>
      <c r="X109" s="107"/>
      <c r="Y109" s="184" t="str">
        <f t="array" ref="Y109">IFERROR(IF(OR(W109="USDT",W109="USD",W109="USDC"),V109,V109 * IFERROR(VLOOKUP(X109,[1]BASE!$F$1:$Q$1000,MATCH(W109,[1]BASE!$F$1:$Q$1,0),FALSE),IFERROR(VLOOKUP(X109-1,[1]BASE!$F$1:$Q$1000,MATCH(W109,[1]BASE!$F$1:$Q$1,0),FALSE),VLOOKUP(X109-2,[1]BASE!$F$1:$Q$1000,MATCH(W109,[1]BASE!$F$1:$Q$1,0),FALSE)))),"")</f>
        <v/>
      </c>
      <c r="Z109" s="133" t="str">
        <f t="array" ref="Z109">IFERROR(IF(X109="","",IF([1]BASE!$E$3-X109&gt;7,0,IF([1]BASE!$E$3-X109&lt;0,"",[1]BASE!$E$3-X109))),"")</f>
        <v/>
      </c>
      <c r="AA109" s="116"/>
      <c r="AB109" s="94"/>
      <c r="AC109" s="107"/>
      <c r="AD109" s="203" t="str">
        <f t="array" ref="AD109">IFERROR(IF(OR(AB109="USDT",AB109="USD",AB109="USDC"),AA109,AA109 * IFERROR(VLOOKUP(AC109,[1]BASE!$F$1:$Q$1000,MATCH(AB109,[1]BASE!$F$1:$Q$1,0),FALSE),IFERROR(VLOOKUP(AC109-1,[1]BASE!$F$1:$Q$1000,MATCH(AB109,[1]BASE!$F$1:$Q$1,0),FALSE),VLOOKUP(AC109-2,[1]BASE!$F$1:$Q$1000,MATCH(AB109,[1]BASE!$F$1:$Q$1,0),FALSE)))),"")</f>
        <v/>
      </c>
      <c r="AE109" s="133" t="str">
        <f t="array" ref="AE109">IFERROR(IF(AC109="","",IF([1]BASE!$E$3-AC109&gt;7,0,IF([1]BASE!$E$3-AC109&lt;0,"",[1]BASE!$E$3-AC109))),"")</f>
        <v/>
      </c>
      <c r="AF109" s="116"/>
      <c r="AG109" s="94"/>
      <c r="AH109" s="107"/>
      <c r="AI109" s="184" t="str">
        <f t="array" ref="AI109">IFERROR(IF(OR(AG109="USDT",AG109="USD",AG109="USDC"),AF109,AF109 * IFERROR(VLOOKUP(AH109,[1]BASE!$F$1:$Q$1000,MATCH(AG109,[1]BASE!$F$1:$Q$1,0),FALSE),IFERROR(VLOOKUP(AH109-1,[1]BASE!$F$1:$Q$1000,MATCH(AG109,[1]BASE!$F$1:$Q$1,0),FALSE),VLOOKUP(AH109-2,[1]BASE!$F$1:$Q$1000,MATCH(AG109,[1]BASE!$F$1:$Q$1,0),FALSE)))),"")</f>
        <v/>
      </c>
      <c r="AJ109" s="133" t="str">
        <f t="array" ref="AJ109">IFERROR(IF(AH109="","",IF([1]BASE!$E$3-AH109&gt;7,0,IF([1]BASE!$E$3-AH109&lt;0,"",[1]BASE!$E$3-AH109))),"")</f>
        <v/>
      </c>
      <c r="AK109" s="116"/>
      <c r="AL109" s="94"/>
      <c r="AM109" s="107"/>
      <c r="AN109" s="203" t="str">
        <f t="array" ref="AN109">IFERROR(IF(OR(AL109="USDT",AL109="USD",AL109="USDC"),AK109,AK109 * IFERROR(VLOOKUP(AM109,[1]BASE!$F$1:$Q$1000,MATCH(AL109,[1]BASE!$F$1:$Q$1,0),FALSE),IFERROR(VLOOKUP(AM109-1,[1]BASE!$F$1:$Q$1000,MATCH(AL109,[1]BASE!$F$1:$Q$1,0),FALSE),VLOOKUP(AM109-2,[1]BASE!$F$1:$Q$1000,MATCH(AL109,[1]BASE!$F$1:$Q$1,0),FALSE)))),"")</f>
        <v/>
      </c>
      <c r="AO109" s="133" t="str">
        <f t="array" ref="AO109">IFERROR(IF(AM109="","",IF([1]BASE!$E$3-AM109&gt;7,0,IF([1]BASE!$E$3-AM109&lt;0,"",[1]BASE!$E$3-AM109))),"")</f>
        <v/>
      </c>
      <c r="AP109" s="116"/>
      <c r="AQ109" s="94"/>
      <c r="AR109" s="107"/>
      <c r="AS109" s="203" t="str">
        <f t="array" ref="AS109">IFERROR(IF(OR(AQ109="USDT",AQ109="USD",AQ109="USDC"),AP109,AP109 * IFERROR(VLOOKUP(AR109,[1]BASE!$F$1:$Q$1000,MATCH(AQ109,[1]BASE!$F$1:$Q$1,0),FALSE),IFERROR(VLOOKUP(AR109-1,[1]BASE!$F$1:$Q$1000,MATCH(AQ109,[1]BASE!$F$1:$Q$1,0),FALSE),VLOOKUP(AR109-2,[1]BASE!$F$1:$Q$1000,MATCH(AQ109,[1]BASE!$F$1:$Q$1,0),FALSE)))),"")</f>
        <v/>
      </c>
      <c r="AT109" s="133" t="str">
        <f t="array" ref="AT109">IFERROR(IF(AR109="","",IF([1]BASE!$E$3-AR109&gt;7,0,IF([1]BASE!$E$3-AR109&lt;0,"",[1]BASE!$E$3-AR109))),"")</f>
        <v/>
      </c>
      <c r="AU109" s="116"/>
      <c r="AV109" s="117"/>
      <c r="AW109" s="118"/>
      <c r="AX109" s="203" t="str">
        <f t="array" ref="AX109">IFERROR(IF(OR(AV109="USDT",AV109="USD",AV109="USDC"),AU109,AU109 * IFERROR(VLOOKUP(AW109,[1]BASE!$F$1:$Q$1000,MATCH(AV109,[1]BASE!$F$1:$Q$1,0),FALSE),IFERROR(VLOOKUP(AW109-1,[1]BASE!$F$1:$Q$1000,MATCH(AV109,[1]BASE!$F$1:$Q$1,0),FALSE),VLOOKUP(AW109-2,[1]BASE!$F$1:$Q$1000,MATCH(AV109,[1]BASE!$F$1:$Q$1,0),FALSE)))),"")</f>
        <v/>
      </c>
      <c r="AY109" s="133" t="str">
        <f t="array" ref="AY109">IFERROR(IF(AW109="","",IF([1]BASE!$E$3-AW109&gt;7,0,IF([1]BASE!$E$3-AW109&lt;0,"",[1]BASE!$E$3-AW109))),"")</f>
        <v/>
      </c>
      <c r="AZ109" s="116"/>
      <c r="BA109" s="117"/>
      <c r="BB109" s="118"/>
      <c r="BC109" s="203" t="str">
        <f t="array" ref="BC109">IFERROR(IF(OR(BA109="USDT",BA109="USD",BA109="USDC"),AZ109,AZ109 * IFERROR(VLOOKUP(BB109,[1]BASE!$F$1:$Q$1000,MATCH(BA109,[1]BASE!$F$1:$Q$1,0),FALSE),IFERROR(VLOOKUP(BB109-1,[1]BASE!$F$1:$Q$1000,MATCH(BA109,[1]BASE!$F$1:$Q$1,0),FALSE),VLOOKUP(BB109-2,[1]BASE!$F$1:$Q$1000,MATCH(BA109,[1]BASE!$F$1:$Q$1,0),FALSE)))),"")</f>
        <v/>
      </c>
      <c r="BD109" s="133" t="str">
        <f t="array" ref="BD109">IFERROR(IF(BB109="","",IF([1]BASE!$E$3-BB109&gt;7,0,IF([1]BASE!$E$3-BB109&lt;0,"",[1]BASE!$E$3-BB109))),"")</f>
        <v/>
      </c>
    </row>
    <row r="110" spans="1:56" ht="28.8" x14ac:dyDescent="0.3">
      <c r="A110" s="51" t="s">
        <v>92</v>
      </c>
      <c r="B110" s="38" t="s">
        <v>671</v>
      </c>
      <c r="C110" s="38" t="s">
        <v>133</v>
      </c>
      <c r="D110" s="37">
        <v>11721594</v>
      </c>
      <c r="E110" s="38" t="s">
        <v>672</v>
      </c>
      <c r="F110" s="39" t="s">
        <v>673</v>
      </c>
      <c r="G110" s="58" t="s">
        <v>674</v>
      </c>
      <c r="H110" s="58" t="s">
        <v>675</v>
      </c>
      <c r="I110" s="39" t="s">
        <v>464</v>
      </c>
      <c r="J110" s="17" t="s">
        <v>676</v>
      </c>
      <c r="K110" s="144">
        <v>7</v>
      </c>
      <c r="L110" s="19">
        <f t="shared" si="0"/>
        <v>7</v>
      </c>
      <c r="M110" s="43" t="e">
        <f t="array" ref="M110">IF(R110&gt;[1]BASE!$E$3, "BAJA", IF(P110+IF(X110&lt;=[1]BASE!$E$3,Y110,0)+IF(AC110&lt;=[1]BASE!$E$3,AD110,0)+IF(AH110&lt;=[1]BASE!$E$3,AI110,0)+IF(AM110&lt;=[1]BASE!$E$3,AN110,0)+IF(AR110&lt;=[1]BASE!$E$3,AS110,0)+IF(AW110&lt;=[1]BASE!$E$3,AX110,0)+IF(BB110&lt;=[1]BASE!$E$3,BC110,0)+IF(BG110&lt;=[1]BASE!$E$3,BH110,0)+IF(BL110&lt;=[1]BASE!$E$3,BM110,0)+IF(BQ110&lt;=[1]BASE!$E$3,BR110,0)&lt;=1999,"ALFA", IF(P110+IF(X110&lt;=[1]BASE!$E$3,Y110,0)+IF(AC110&lt;=[1]BASE!$E$3,AD110,0)+IF(AH110&lt;=[1]BASE!$E$3,AI110,0)+IF(AM110&lt;=[1]BASE!$E$3,AN110,0)+IF(AR110&lt;=[1]BASE!$E$3,AS110,0)+IF(AW110&lt;=[1]BASE!$E$3,AX110,0)+IF(BB110&lt;=[1]BASE!$E$3,BC110,0)+IF(BG110&lt;=[1]BASE!$E$3,BH110,0)+IF(BL110&lt;=[1]BASE!$E$3,BM110,0)+IF(BQ110&lt;=[1]BASE!$E$3,BR110,0)&lt;=3999,"BETA", IF(P110+IF(X110&lt;=[1]BASE!$E$3,Y110,0)+IF(AC110&lt;=[1]BASE!$E$3,AD110,0)+IF(AH110&lt;=[1]BASE!$E$3,AI110,0)+IF(AM110&lt;=[1]BASE!$E$3,AN110,0)+IF(AR110&lt;=[1]BASE!$E$3,AS110,0)+IF(AW110&lt;=[1]BASE!$E$3,AX110,0)+IF(BB110&lt;=[1]BASE!$E$3,BC110,0)+IF(BG110&lt;=[1]BASE!$E$3,BH110,0)+IF(BL110&lt;=[1]BASE!$E$3,BM110,0)+IF(BQ110&lt;=[1]BASE!$E$3,BR110,0)&lt;=5999,"GAMMA","DELTA"))))</f>
        <v>#VALUE!</v>
      </c>
      <c r="N110" s="21">
        <v>0.16</v>
      </c>
      <c r="O110" s="14" t="s">
        <v>91</v>
      </c>
      <c r="P110" s="22">
        <f t="array" ref="P110">IFERROR(IF(OR(O110="USDT",O110="USD",O110="USDC"),N110,N110 * IFERROR(VLOOKUP(R110,[1]BASE!$F$1:$Q$1000,MATCH(O110,[1]BASE!$F$1:$Q$1,0),FALSE),IFERROR(VLOOKUP(R110-1,[1]BASE!$F$1:$Q$1000,MATCH(O110,[1]BASE!$F$1:$Q$1,0),FALSE),VLOOKUP(R110-2,[1]BASE!$F$1:$Q$1000,MATCH(O110,[1]BASE!$F$1:$Q$1,0),FALSE)))),"")</f>
        <v>5836.5280000000002</v>
      </c>
      <c r="Q110" s="23">
        <v>45243.625</v>
      </c>
      <c r="R110" s="23">
        <v>45244</v>
      </c>
      <c r="S110" s="24">
        <f>([1]BASE!$E$3-R110)/30</f>
        <v>10.133333333333333</v>
      </c>
      <c r="T110" s="25">
        <f t="array" ref="T110">IF(U110&lt;[1]BASE!$E$3,0,U110-R110)</f>
        <v>0</v>
      </c>
      <c r="U110" s="26">
        <f t="array" ref="U110">IF(WEEKDAY(R110, 2) = 5, R110 + 7, R110 + (5 - WEEKDAY(R110, 2) + IF(WEEKDAY(R110, 2) &gt; 5, 7, 0)))</f>
        <v>45247</v>
      </c>
      <c r="V110" s="27"/>
      <c r="W110" s="14"/>
      <c r="X110" s="28"/>
      <c r="Y110" s="74" t="str">
        <f t="array" ref="Y110">IFERROR(IF(OR(W110="USDT",W110="USD",W110="USDC"),V110,V110 * IFERROR(VLOOKUP(X110,[1]BASE!$F$1:$Q$1000,MATCH(W110,[1]BASE!$F$1:$Q$1,0),FALSE),IFERROR(VLOOKUP(X110-1,[1]BASE!$F$1:$Q$1000,MATCH(W110,[1]BASE!$F$1:$Q$1,0),FALSE),VLOOKUP(X110-2,[1]BASE!$F$1:$Q$1000,MATCH(W110,[1]BASE!$F$1:$Q$1,0),FALSE)))),"")</f>
        <v/>
      </c>
      <c r="Z110" s="30" t="str">
        <f t="array" ref="Z110">IFERROR(IF(X110="","",IF([1]BASE!$E$3-X110&gt;7,0,IF([1]BASE!$E$3-X110&lt;0,"",[1]BASE!$E$3-X110))),"")</f>
        <v/>
      </c>
      <c r="AA110" s="27"/>
      <c r="AB110" s="14"/>
      <c r="AC110" s="28"/>
      <c r="AD110" s="75" t="str">
        <f t="array" ref="AD110">IFERROR(IF(OR(AB110="USDT",AB110="USD",AB110="USDC"),AA110,AA110 * IFERROR(VLOOKUP(AC110,[1]BASE!$F$1:$Q$1000,MATCH(AB110,[1]BASE!$F$1:$Q$1,0),FALSE),IFERROR(VLOOKUP(AC110-1,[1]BASE!$F$1:$Q$1000,MATCH(AB110,[1]BASE!$F$1:$Q$1,0),FALSE),VLOOKUP(AC110-2,[1]BASE!$F$1:$Q$1000,MATCH(AB110,[1]BASE!$F$1:$Q$1,0),FALSE)))),"")</f>
        <v/>
      </c>
      <c r="AE110" s="30" t="str">
        <f t="array" ref="AE110">IFERROR(IF(AC110="","",IF([1]BASE!$E$3-AC110&gt;7,0,IF([1]BASE!$E$3-AC110&lt;0,"",[1]BASE!$E$3-AC110))),"")</f>
        <v/>
      </c>
      <c r="AF110" s="27"/>
      <c r="AG110" s="14"/>
      <c r="AH110" s="28"/>
      <c r="AI110" s="29" t="str">
        <f t="array" ref="AI110">IFERROR(IF(OR(AG110="USDT",AG110="USD",AG110="USDC"),AF110,AF110 * IFERROR(VLOOKUP(AH110,[1]BASE!$F$1:$Q$1000,MATCH(AG110,[1]BASE!$F$1:$Q$1,0),FALSE),IFERROR(VLOOKUP(AH110-1,[1]BASE!$F$1:$Q$1000,MATCH(AG110,[1]BASE!$F$1:$Q$1,0),FALSE),VLOOKUP(AH110-2,[1]BASE!$F$1:$Q$1000,MATCH(AG110,[1]BASE!$F$1:$Q$1,0),FALSE)))),"")</f>
        <v/>
      </c>
      <c r="AJ110" s="30" t="str">
        <f t="array" ref="AJ110">IFERROR(IF(AH110="","",IF([1]BASE!$E$3-AH110&gt;7,0,IF([1]BASE!$E$3-AH110&lt;0,"",[1]BASE!$E$3-AH110))),"")</f>
        <v/>
      </c>
      <c r="AK110" s="27"/>
      <c r="AL110" s="14"/>
      <c r="AM110" s="28"/>
      <c r="AN110" s="29" t="str">
        <f t="array" ref="AN110">IFERROR(IF(OR(AL110="USDT",AL110="USD",AL110="USDC"),AK110,AK110 * IFERROR(VLOOKUP(AM110,[1]BASE!$F$1:$Q$1000,MATCH(AL110,[1]BASE!$F$1:$Q$1,0),FALSE),IFERROR(VLOOKUP(AM110-1,[1]BASE!$F$1:$Q$1000,MATCH(AL110,[1]BASE!$F$1:$Q$1,0),FALSE),VLOOKUP(AM110-2,[1]BASE!$F$1:$Q$1000,MATCH(AL110,[1]BASE!$F$1:$Q$1,0),FALSE)))),"")</f>
        <v/>
      </c>
      <c r="AO110" s="30" t="str">
        <f t="array" ref="AO110">IFERROR(IF(AM110="","",IF([1]BASE!$E$3-AM110&gt;7,0,IF([1]BASE!$E$3-AM110&lt;0,"",[1]BASE!$E$3-AM110))),"")</f>
        <v/>
      </c>
      <c r="AP110" s="27"/>
      <c r="AQ110" s="14"/>
      <c r="AR110" s="28"/>
      <c r="AS110" s="29" t="str">
        <f t="array" ref="AS110">IFERROR(IF(OR(AQ110="USDT",AQ110="USD",AQ110="USDC"),AP110,AP110 * IFERROR(VLOOKUP(AR110,[1]BASE!$F$1:$Q$1000,MATCH(AQ110,[1]BASE!$F$1:$Q$1,0),FALSE),IFERROR(VLOOKUP(AR110-1,[1]BASE!$F$1:$Q$1000,MATCH(AQ110,[1]BASE!$F$1:$Q$1,0),FALSE),VLOOKUP(AR110-2,[1]BASE!$F$1:$Q$1000,MATCH(AQ110,[1]BASE!$F$1:$Q$1,0),FALSE)))),"")</f>
        <v/>
      </c>
      <c r="AT110" s="30" t="str">
        <f t="array" ref="AT110">IFERROR(IF(AR110="","",IF([1]BASE!$E$3-AR110&gt;7,0,IF([1]BASE!$E$3-AR110&lt;0,"",[1]BASE!$E$3-AR110))),"")</f>
        <v/>
      </c>
      <c r="AU110" s="27"/>
      <c r="AV110" s="33"/>
      <c r="AW110" s="34"/>
      <c r="AX110" s="29" t="str">
        <f t="array" ref="AX110">IFERROR(IF(OR(AV110="USDT",AV110="USD",AV110="USDC"),AU110,AU110 * IFERROR(VLOOKUP(AW110,[1]BASE!$F$1:$Q$1000,MATCH(AV110,[1]BASE!$F$1:$Q$1,0),FALSE),IFERROR(VLOOKUP(AW110-1,[1]BASE!$F$1:$Q$1000,MATCH(AV110,[1]BASE!$F$1:$Q$1,0),FALSE),VLOOKUP(AW110-2,[1]BASE!$F$1:$Q$1000,MATCH(AV110,[1]BASE!$F$1:$Q$1,0),FALSE)))),"")</f>
        <v/>
      </c>
      <c r="AY110" s="30" t="str">
        <f t="array" ref="AY110">IFERROR(IF(AW110="","",IF([1]BASE!$E$3-AW110&gt;7,0,IF([1]BASE!$E$3-AW110&lt;0,"",[1]BASE!$E$3-AW110))),"")</f>
        <v/>
      </c>
      <c r="AZ110" s="27"/>
      <c r="BA110" s="33"/>
      <c r="BB110" s="34"/>
      <c r="BC110" s="29" t="str">
        <f t="array" ref="BC110">IFERROR(IF(OR(BA110="USDT",BA110="USD",BA110="USDC"),AZ110,AZ110 * IFERROR(VLOOKUP(BB110,[1]BASE!$F$1:$Q$1000,MATCH(BA110,[1]BASE!$F$1:$Q$1,0),FALSE),IFERROR(VLOOKUP(BB110-1,[1]BASE!$F$1:$Q$1000,MATCH(BA110,[1]BASE!$F$1:$Q$1,0),FALSE),VLOOKUP(BB110-2,[1]BASE!$F$1:$Q$1000,MATCH(BA110,[1]BASE!$F$1:$Q$1,0),FALSE)))),"")</f>
        <v/>
      </c>
      <c r="BD110" s="30" t="str">
        <f t="array" ref="BD110">IFERROR(IF(BB110="","",IF([1]BASE!$E$3-BB110&gt;7,0,IF([1]BASE!$E$3-BB110&lt;0,"",[1]BASE!$E$3-BB110))),"")</f>
        <v/>
      </c>
    </row>
    <row r="111" spans="1:56" ht="43.2" x14ac:dyDescent="0.3">
      <c r="A111" s="69" t="s">
        <v>85</v>
      </c>
      <c r="B111" s="179" t="s">
        <v>677</v>
      </c>
      <c r="C111" s="36" t="s">
        <v>75</v>
      </c>
      <c r="D111" s="37">
        <v>43672668</v>
      </c>
      <c r="E111" s="36" t="s">
        <v>678</v>
      </c>
      <c r="F111" s="39" t="s">
        <v>679</v>
      </c>
      <c r="G111" s="39" t="s">
        <v>680</v>
      </c>
      <c r="H111" s="39" t="s">
        <v>680</v>
      </c>
      <c r="I111" s="39" t="s">
        <v>464</v>
      </c>
      <c r="J111" s="41" t="s">
        <v>681</v>
      </c>
      <c r="K111" s="143">
        <v>7</v>
      </c>
      <c r="L111" s="78">
        <f t="shared" si="0"/>
        <v>7</v>
      </c>
      <c r="M111" s="72" t="e">
        <f t="array" ref="M111">IF(R111&gt;[1]BASE!$E$3, "BAJA", IF(P111+IF(X111&lt;=[1]BASE!$E$3,Y111,0)+IF(AC111&lt;=[1]BASE!$E$3,AD111,0)+IF(AH111&lt;=[1]BASE!$E$3,AI111,0)+IF(AM111&lt;=[1]BASE!$E$3,AN111,0)+IF(AR111&lt;=[1]BASE!$E$3,AS111,0)+IF(AW111&lt;=[1]BASE!$E$3,AX111,0)+IF(BB111&lt;=[1]BASE!$E$3,BC111,0)+IF(BG111&lt;=[1]BASE!$E$3,BH111,0)+IF(BL111&lt;=[1]BASE!$E$3,BM111,0)+IF(BQ111&lt;=[1]BASE!$E$3,BR111,0)&lt;=1999,"ALFA", IF(P111+IF(X111&lt;=[1]BASE!$E$3,Y111,0)+IF(AC111&lt;=[1]BASE!$E$3,AD111,0)+IF(AH111&lt;=[1]BASE!$E$3,AI111,0)+IF(AM111&lt;=[1]BASE!$E$3,AN111,0)+IF(AR111&lt;=[1]BASE!$E$3,AS111,0)+IF(AW111&lt;=[1]BASE!$E$3,AX111,0)+IF(BB111&lt;=[1]BASE!$E$3,BC111,0)+IF(BG111&lt;=[1]BASE!$E$3,BH111,0)+IF(BL111&lt;=[1]BASE!$E$3,BM111,0)+IF(BQ111&lt;=[1]BASE!$E$3,BR111,0)&lt;=3999,"BETA", IF(P111+IF(X111&lt;=[1]BASE!$E$3,Y111,0)+IF(AC111&lt;=[1]BASE!$E$3,AD111,0)+IF(AH111&lt;=[1]BASE!$E$3,AI111,0)+IF(AM111&lt;=[1]BASE!$E$3,AN111,0)+IF(AR111&lt;=[1]BASE!$E$3,AS111,0)+IF(AW111&lt;=[1]BASE!$E$3,AX111,0)+IF(BB111&lt;=[1]BASE!$E$3,BC111,0)+IF(BG111&lt;=[1]BASE!$E$3,BH111,0)+IF(BL111&lt;=[1]BASE!$E$3,BM111,0)+IF(BQ111&lt;=[1]BASE!$E$3,BR111,0)&lt;=5999,"GAMMA","DELTA"))))</f>
        <v>#VALUE!</v>
      </c>
      <c r="N111" s="21">
        <v>2.73978E-2</v>
      </c>
      <c r="O111" s="14" t="s">
        <v>91</v>
      </c>
      <c r="P111" s="73">
        <f t="array" ref="P111">IFERROR(IF(OR(O111="USDT",O111="USD",O111="USDC"),N111,N111 * IFERROR(VLOOKUP(R111,[1]BASE!$F$1:$Q$1000,MATCH(O111,[1]BASE!$F$1:$Q$1,0),FALSE),IFERROR(VLOOKUP(R111-1,[1]BASE!$F$1:$Q$1000,MATCH(O111,[1]BASE!$F$1:$Q$1,0),FALSE),VLOOKUP(R111-2,[1]BASE!$F$1:$Q$1000,MATCH(O111,[1]BASE!$F$1:$Q$1,0),FALSE)))),"")</f>
        <v>973.97261154000012</v>
      </c>
      <c r="Q111" s="23">
        <v>45244.625</v>
      </c>
      <c r="R111" s="23">
        <v>45245</v>
      </c>
      <c r="S111" s="44">
        <f>([1]BASE!$E$3-R111)/30</f>
        <v>10.1</v>
      </c>
      <c r="T111" s="45">
        <f t="array" ref="T111">IF(U111&lt;[1]BASE!$E$3,0,U111-R111)</f>
        <v>0</v>
      </c>
      <c r="U111" s="26">
        <f t="array" ref="U111">IF(WEEKDAY(R111, 2) = 5, R111 + 7, R111 + (5 - WEEKDAY(R111, 2) + IF(WEEKDAY(R111, 2) &gt; 5, 7, 0)))</f>
        <v>45247</v>
      </c>
      <c r="V111" s="27"/>
      <c r="W111" s="14"/>
      <c r="X111" s="28"/>
      <c r="Y111" s="74" t="str">
        <f t="array" ref="Y111">IFERROR(IF(OR(W111="USDT",W111="USD",W111="USDC"),V111,V111 * IFERROR(VLOOKUP(X111,[1]BASE!$F$1:$Q$1000,MATCH(W111,[1]BASE!$F$1:$Q$1,0),FALSE),IFERROR(VLOOKUP(X111-1,[1]BASE!$F$1:$Q$1000,MATCH(W111,[1]BASE!$F$1:$Q$1,0),FALSE),VLOOKUP(X111-2,[1]BASE!$F$1:$Q$1000,MATCH(W111,[1]BASE!$F$1:$Q$1,0),FALSE)))),"")</f>
        <v/>
      </c>
      <c r="Z111" s="49" t="str">
        <f t="array" ref="Z111">IFERROR(IF(X111="","",IF([1]BASE!$E$3-X111&gt;7,0,IF([1]BASE!$E$3-X111&lt;0,"",[1]BASE!$E$3-X111))),"")</f>
        <v/>
      </c>
      <c r="AA111" s="27"/>
      <c r="AB111" s="14"/>
      <c r="AC111" s="28"/>
      <c r="AD111" s="74" t="str">
        <f t="array" ref="AD111">IFERROR(IF(OR(AB111="USDT",AB111="USD",AB111="USDC"),AA111,AA111 * IFERROR(VLOOKUP(AC111,[1]BASE!$F$1:$Q$1000,MATCH(AB111,[1]BASE!$F$1:$Q$1,0),FALSE),IFERROR(VLOOKUP(AC111-1,[1]BASE!$F$1:$Q$1000,MATCH(AB111,[1]BASE!$F$1:$Q$1,0),FALSE),VLOOKUP(AC111-2,[1]BASE!$F$1:$Q$1000,MATCH(AB111,[1]BASE!$F$1:$Q$1,0),FALSE)))),"")</f>
        <v/>
      </c>
      <c r="AE111" s="49" t="str">
        <f t="array" ref="AE111">IFERROR(IF(AC111="","",IF([1]BASE!$E$3-AC111&gt;7,0,IF([1]BASE!$E$3-AC111&lt;0,"",[1]BASE!$E$3-AC111))),"")</f>
        <v/>
      </c>
      <c r="AF111" s="27"/>
      <c r="AG111" s="14"/>
      <c r="AH111" s="28"/>
      <c r="AI111" s="74" t="str">
        <f t="array" ref="AI111">IFERROR(IF(OR(AG111="USDT",AG111="USD",AG111="USDC"),AF111,AF111 * IFERROR(VLOOKUP(AH111,[1]BASE!$F$1:$Q$1000,MATCH(AG111,[1]BASE!$F$1:$Q$1,0),FALSE),IFERROR(VLOOKUP(AH111-1,[1]BASE!$F$1:$Q$1000,MATCH(AG111,[1]BASE!$F$1:$Q$1,0),FALSE),VLOOKUP(AH111-2,[1]BASE!$F$1:$Q$1000,MATCH(AG111,[1]BASE!$F$1:$Q$1,0),FALSE)))),"")</f>
        <v/>
      </c>
      <c r="AJ111" s="49" t="str">
        <f t="array" ref="AJ111">IFERROR(IF(AH111="","",IF([1]BASE!$E$3-AH111&gt;7,0,IF([1]BASE!$E$3-AH111&lt;0,"",[1]BASE!$E$3-AH111))),"")</f>
        <v/>
      </c>
      <c r="AK111" s="27"/>
      <c r="AL111" s="14"/>
      <c r="AM111" s="28"/>
      <c r="AN111" s="74" t="str">
        <f t="array" ref="AN111">IFERROR(IF(OR(AL111="USDT",AL111="USD",AL111="USDC"),AK111,AK111 * IFERROR(VLOOKUP(AM111,[1]BASE!$F$1:$Q$1000,MATCH(AL111,[1]BASE!$F$1:$Q$1,0),FALSE),IFERROR(VLOOKUP(AM111-1,[1]BASE!$F$1:$Q$1000,MATCH(AL111,[1]BASE!$F$1:$Q$1,0),FALSE),VLOOKUP(AM111-2,[1]BASE!$F$1:$Q$1000,MATCH(AL111,[1]BASE!$F$1:$Q$1,0),FALSE)))),"")</f>
        <v/>
      </c>
      <c r="AO111" s="49" t="str">
        <f t="array" ref="AO111">IFERROR(IF(AM111="","",IF([1]BASE!$E$3-AM111&gt;7,0,IF([1]BASE!$E$3-AM111&lt;0,"",[1]BASE!$E$3-AM111))),"")</f>
        <v/>
      </c>
      <c r="AP111" s="27"/>
      <c r="AQ111" s="14"/>
      <c r="AR111" s="28"/>
      <c r="AS111" s="75" t="str">
        <f t="array" ref="AS111">IFERROR(IF(OR(AQ111="USDT",AQ111="USD",AQ111="USDC"),AP111,AP111 * IFERROR(VLOOKUP(AR111,[1]BASE!$F$1:$Q$1000,MATCH(AQ111,[1]BASE!$F$1:$Q$1,0),FALSE),IFERROR(VLOOKUP(AR111-1,[1]BASE!$F$1:$Q$1000,MATCH(AQ111,[1]BASE!$F$1:$Q$1,0),FALSE),VLOOKUP(AR111-2,[1]BASE!$F$1:$Q$1000,MATCH(AQ111,[1]BASE!$F$1:$Q$1,0),FALSE)))),"")</f>
        <v/>
      </c>
      <c r="AT111" s="49" t="str">
        <f t="array" ref="AT111">IFERROR(IF(AR111="","",IF([1]BASE!$E$3-AR111&gt;7,0,IF([1]BASE!$E$3-AR111&lt;0,"",[1]BASE!$E$3-AR111))),"")</f>
        <v/>
      </c>
      <c r="AU111" s="27"/>
      <c r="AV111" s="33"/>
      <c r="AW111" s="34"/>
      <c r="AX111" s="75" t="str">
        <f t="array" ref="AX111">IFERROR(IF(OR(AV111="USDT",AV111="USD",AV111="USDC"),AU111,AU111 * IFERROR(VLOOKUP(AW111,[1]BASE!$F$1:$Q$1000,MATCH(AV111,[1]BASE!$F$1:$Q$1,0),FALSE),IFERROR(VLOOKUP(AW111-1,[1]BASE!$F$1:$Q$1000,MATCH(AV111,[1]BASE!$F$1:$Q$1,0),FALSE),VLOOKUP(AW111-2,[1]BASE!$F$1:$Q$1000,MATCH(AV111,[1]BASE!$F$1:$Q$1,0),FALSE)))),"")</f>
        <v/>
      </c>
      <c r="AY111" s="49" t="str">
        <f t="array" ref="AY111">IFERROR(IF(AW111="","",IF([1]BASE!$E$3-AW111&gt;7,0,IF([1]BASE!$E$3-AW111&lt;0,"",[1]BASE!$E$3-AW111))),"")</f>
        <v/>
      </c>
      <c r="AZ111" s="27"/>
      <c r="BA111" s="33"/>
      <c r="BB111" s="34"/>
      <c r="BC111" s="75" t="str">
        <f t="array" ref="BC111">IFERROR(IF(OR(BA111="USDT",BA111="USD",BA111="USDC"),AZ111,AZ111 * IFERROR(VLOOKUP(BB111,[1]BASE!$F$1:$Q$1000,MATCH(BA111,[1]BASE!$F$1:$Q$1,0),FALSE),IFERROR(VLOOKUP(BB111-1,[1]BASE!$F$1:$Q$1000,MATCH(BA111,[1]BASE!$F$1:$Q$1,0),FALSE),VLOOKUP(BB111-2,[1]BASE!$F$1:$Q$1000,MATCH(BA111,[1]BASE!$F$1:$Q$1,0),FALSE)))),"")</f>
        <v/>
      </c>
      <c r="BD111" s="49" t="str">
        <f t="array" ref="BD111">IFERROR(IF(BB111="","",IF([1]BASE!$E$3-BB111&gt;7,0,IF([1]BASE!$E$3-BB111&lt;0,"",[1]BASE!$E$3-BB111))),"")</f>
        <v/>
      </c>
    </row>
    <row r="112" spans="1:56" ht="27.6" x14ac:dyDescent="0.3">
      <c r="A112" s="69" t="s">
        <v>92</v>
      </c>
      <c r="B112" s="93" t="s">
        <v>682</v>
      </c>
      <c r="C112" s="93" t="s">
        <v>75</v>
      </c>
      <c r="D112" s="231" t="s">
        <v>683</v>
      </c>
      <c r="E112" s="93" t="s">
        <v>684</v>
      </c>
      <c r="F112" s="232" t="s">
        <v>685</v>
      </c>
      <c r="G112" s="97" t="s">
        <v>686</v>
      </c>
      <c r="H112" s="97" t="s">
        <v>686</v>
      </c>
      <c r="I112" s="232" t="s">
        <v>464</v>
      </c>
      <c r="J112" s="101" t="s">
        <v>687</v>
      </c>
      <c r="K112" s="219">
        <v>7</v>
      </c>
      <c r="L112" s="220">
        <f t="shared" si="0"/>
        <v>7</v>
      </c>
      <c r="M112" s="104" t="e">
        <f t="array" ref="M112">IF(R112&gt;[1]BASE!$E$3, "BAJA", IF(P112+IF(X112&lt;=[1]BASE!$E$3,Y112,0)+IF(AC112&lt;=[1]BASE!$E$3,AD112,0)+IF(AH112&lt;=[1]BASE!$E$3,AI112,0)+IF(AM112&lt;=[1]BASE!$E$3,AN112,0)+IF(AR112&lt;=[1]BASE!$E$3,AS112,0)+IF(AW112&lt;=[1]BASE!$E$3,AX112,0)+IF(BB112&lt;=[1]BASE!$E$3,BC112,0)+IF(BG112&lt;=[1]BASE!$E$3,BH112,0)+IF(BL112&lt;=[1]BASE!$E$3,BM112,0)+IF(BQ112&lt;=[1]BASE!$E$3,BR112,0)&lt;=1999,"ALFA", IF(P112+IF(X112&lt;=[1]BASE!$E$3,Y112,0)+IF(AC112&lt;=[1]BASE!$E$3,AD112,0)+IF(AH112&lt;=[1]BASE!$E$3,AI112,0)+IF(AM112&lt;=[1]BASE!$E$3,AN112,0)+IF(AR112&lt;=[1]BASE!$E$3,AS112,0)+IF(AW112&lt;=[1]BASE!$E$3,AX112,0)+IF(BB112&lt;=[1]BASE!$E$3,BC112,0)+IF(BG112&lt;=[1]BASE!$E$3,BH112,0)+IF(BL112&lt;=[1]BASE!$E$3,BM112,0)+IF(BQ112&lt;=[1]BASE!$E$3,BR112,0)&lt;=3999,"BETA", IF(P112+IF(X112&lt;=[1]BASE!$E$3,Y112,0)+IF(AC112&lt;=[1]BASE!$E$3,AD112,0)+IF(AH112&lt;=[1]BASE!$E$3,AI112,0)+IF(AM112&lt;=[1]BASE!$E$3,AN112,0)+IF(AR112&lt;=[1]BASE!$E$3,AS112,0)+IF(AW112&lt;=[1]BASE!$E$3,AX112,0)+IF(BB112&lt;=[1]BASE!$E$3,BC112,0)+IF(BG112&lt;=[1]BASE!$E$3,BH112,0)+IF(BL112&lt;=[1]BASE!$E$3,BM112,0)+IF(BQ112&lt;=[1]BASE!$E$3,BR112,0)&lt;=5999,"GAMMA","DELTA"))))</f>
        <v>#VALUE!</v>
      </c>
      <c r="N112" s="190">
        <v>2.7000000000000001E-3</v>
      </c>
      <c r="O112" s="94" t="s">
        <v>91</v>
      </c>
      <c r="P112" s="183">
        <f t="array" ref="P112">IFERROR(IF(OR(O112="USDT",O112="USD",O112="USDC"),N112,N112 * IFERROR(VLOOKUP(R112,[1]BASE!$F$1:$Q$1000,MATCH(O112,[1]BASE!$F$1:$Q$1,0),FALSE),IFERROR(VLOOKUP(R112-1,[1]BASE!$F$1:$Q$1000,MATCH(O112,[1]BASE!$F$1:$Q$1,0),FALSE),VLOOKUP(R112-2,[1]BASE!$F$1:$Q$1000,MATCH(O112,[1]BASE!$F$1:$Q$1,0),FALSE)))),"")</f>
        <v>102.25953000000001</v>
      </c>
      <c r="Q112" s="234">
        <v>45245.625</v>
      </c>
      <c r="R112" s="234">
        <v>45246</v>
      </c>
      <c r="S112" s="241">
        <f>([1]BASE!$E$3-R112)/30</f>
        <v>10.066666666666666</v>
      </c>
      <c r="T112" s="242">
        <f t="array" ref="T112">IF(U112&lt;[1]BASE!$E$3,0,U112-R112)</f>
        <v>0</v>
      </c>
      <c r="U112" s="237">
        <f t="array" ref="U112">IF(WEEKDAY(R112, 2) = 5, R112 + 7, R112 + (5 - WEEKDAY(R112, 2) + IF(WEEKDAY(R112, 2) &gt; 5, 7, 0)))</f>
        <v>45247</v>
      </c>
      <c r="V112" s="191">
        <v>876</v>
      </c>
      <c r="W112" s="94" t="s">
        <v>66</v>
      </c>
      <c r="X112" s="113">
        <v>45362</v>
      </c>
      <c r="Y112" s="134">
        <f t="array" ref="Y112">IFERROR(IF(OR(W112="USDT",W112="USD",W112="USDC"),V112,V112 * IFERROR(VLOOKUP(X112,[1]BASE!$F$1:$Q$1000,MATCH(W112,[1]BASE!$F$1:$Q$1,0),FALSE),IFERROR(VLOOKUP(X112-1,[1]BASE!$F$1:$Q$1000,MATCH(W112,[1]BASE!$F$1:$Q$1,0),FALSE),VLOOKUP(X112-2,[1]BASE!$F$1:$Q$1000,MATCH(W112,[1]BASE!$F$1:$Q$1,0),FALSE)))),"")</f>
        <v>876</v>
      </c>
      <c r="Z112" s="115">
        <f t="array" ref="Z112">IFERROR(IF(X112="","",IF([1]BASE!$E$3-X112&gt;7,0,IF([1]BASE!$E$3-X112&lt;0,"",[1]BASE!$E$3-X112))),"")</f>
        <v>0</v>
      </c>
      <c r="AA112" s="116"/>
      <c r="AB112" s="94"/>
      <c r="AC112" s="107"/>
      <c r="AD112" s="185" t="str">
        <f t="array" ref="AD112">IFERROR(IF(OR(AB112="USDT",AB112="USD",AB112="USDC"),AA112,AA112 * IFERROR(VLOOKUP(AC112,[1]BASE!$F$1:$Q$1000,MATCH(AB112,[1]BASE!$F$1:$Q$1,0),FALSE),IFERROR(VLOOKUP(AC112-1,[1]BASE!$F$1:$Q$1000,MATCH(AB112,[1]BASE!$F$1:$Q$1,0),FALSE),VLOOKUP(AC112-2,[1]BASE!$F$1:$Q$1000,MATCH(AB112,[1]BASE!$F$1:$Q$1,0),FALSE)))),"")</f>
        <v/>
      </c>
      <c r="AE112" s="115" t="str">
        <f t="array" ref="AE112">IFERROR(IF(AC112="","",IF([1]BASE!$E$3-AC112&gt;7,0,IF([1]BASE!$E$3-AC112&lt;0,"",[1]BASE!$E$3-AC112))),"")</f>
        <v/>
      </c>
      <c r="AF112" s="116"/>
      <c r="AG112" s="94"/>
      <c r="AH112" s="107"/>
      <c r="AI112" s="185" t="str">
        <f t="array" ref="AI112">IFERROR(IF(OR(AG112="USDT",AG112="USD",AG112="USDC"),AF112,AF112 * IFERROR(VLOOKUP(AH112,[1]BASE!$F$1:$Q$1000,MATCH(AG112,[1]BASE!$F$1:$Q$1,0),FALSE),IFERROR(VLOOKUP(AH112-1,[1]BASE!$F$1:$Q$1000,MATCH(AG112,[1]BASE!$F$1:$Q$1,0),FALSE),VLOOKUP(AH112-2,[1]BASE!$F$1:$Q$1000,MATCH(AG112,[1]BASE!$F$1:$Q$1,0),FALSE)))),"")</f>
        <v/>
      </c>
      <c r="AJ112" s="115" t="str">
        <f t="array" ref="AJ112">IFERROR(IF(AH112="","",IF([1]BASE!$E$3-AH112&gt;7,0,IF([1]BASE!$E$3-AH112&lt;0,"",[1]BASE!$E$3-AH112))),"")</f>
        <v/>
      </c>
      <c r="AK112" s="116"/>
      <c r="AL112" s="94"/>
      <c r="AM112" s="107"/>
      <c r="AN112" s="185" t="str">
        <f t="array" ref="AN112">IFERROR(IF(OR(AL112="USDT",AL112="USD",AL112="USDC"),AK112,AK112 * IFERROR(VLOOKUP(AM112,[1]BASE!$F$1:$Q$1000,MATCH(AL112,[1]BASE!$F$1:$Q$1,0),FALSE),IFERROR(VLOOKUP(AM112-1,[1]BASE!$F$1:$Q$1000,MATCH(AL112,[1]BASE!$F$1:$Q$1,0),FALSE),VLOOKUP(AM112-2,[1]BASE!$F$1:$Q$1000,MATCH(AL112,[1]BASE!$F$1:$Q$1,0),FALSE)))),"")</f>
        <v/>
      </c>
      <c r="AO112" s="115" t="str">
        <f t="array" ref="AO112">IFERROR(IF(AM112="","",IF([1]BASE!$E$3-AM112&gt;7,0,IF([1]BASE!$E$3-AM112&lt;0,"",[1]BASE!$E$3-AM112))),"")</f>
        <v/>
      </c>
      <c r="AP112" s="116"/>
      <c r="AQ112" s="94"/>
      <c r="AR112" s="107"/>
      <c r="AS112" s="185" t="str">
        <f t="array" ref="AS112">IFERROR(IF(OR(AQ112="USDT",AQ112="USD",AQ112="USDC"),AP112,AP112 * IFERROR(VLOOKUP(AR112,[1]BASE!$F$1:$Q$1000,MATCH(AQ112,[1]BASE!$F$1:$Q$1,0),FALSE),IFERROR(VLOOKUP(AR112-1,[1]BASE!$F$1:$Q$1000,MATCH(AQ112,[1]BASE!$F$1:$Q$1,0),FALSE),VLOOKUP(AR112-2,[1]BASE!$F$1:$Q$1000,MATCH(AQ112,[1]BASE!$F$1:$Q$1,0),FALSE)))),"")</f>
        <v/>
      </c>
      <c r="AT112" s="115" t="str">
        <f t="array" ref="AT112">IFERROR(IF(AR112="","",IF([1]BASE!$E$3-AR112&gt;7,0,IF([1]BASE!$E$3-AR112&lt;0,"",[1]BASE!$E$3-AR112))),"")</f>
        <v/>
      </c>
      <c r="AU112" s="116"/>
      <c r="AV112" s="117"/>
      <c r="AW112" s="118"/>
      <c r="AX112" s="185" t="str">
        <f t="array" ref="AX112">IFERROR(IF(OR(AV112="USDT",AV112="USD",AV112="USDC"),AU112,AU112 * IFERROR(VLOOKUP(AW112,[1]BASE!$F$1:$Q$1000,MATCH(AV112,[1]BASE!$F$1:$Q$1,0),FALSE),IFERROR(VLOOKUP(AW112-1,[1]BASE!$F$1:$Q$1000,MATCH(AV112,[1]BASE!$F$1:$Q$1,0),FALSE),VLOOKUP(AW112-2,[1]BASE!$F$1:$Q$1000,MATCH(AV112,[1]BASE!$F$1:$Q$1,0),FALSE)))),"")</f>
        <v/>
      </c>
      <c r="AY112" s="115" t="str">
        <f t="array" ref="AY112">IFERROR(IF(AW112="","",IF([1]BASE!$E$3-AW112&gt;7,0,IF([1]BASE!$E$3-AW112&lt;0,"",[1]BASE!$E$3-AW112))),"")</f>
        <v/>
      </c>
      <c r="AZ112" s="116"/>
      <c r="BA112" s="117"/>
      <c r="BB112" s="118"/>
      <c r="BC112" s="185" t="str">
        <f t="array" ref="BC112">IFERROR(IF(OR(BA112="USDT",BA112="USD",BA112="USDC"),AZ112,AZ112 * IFERROR(VLOOKUP(BB112,[1]BASE!$F$1:$Q$1000,MATCH(BA112,[1]BASE!$F$1:$Q$1,0),FALSE),IFERROR(VLOOKUP(BB112-1,[1]BASE!$F$1:$Q$1000,MATCH(BA112,[1]BASE!$F$1:$Q$1,0),FALSE),VLOOKUP(BB112-2,[1]BASE!$F$1:$Q$1000,MATCH(BA112,[1]BASE!$F$1:$Q$1,0),FALSE)))),"")</f>
        <v/>
      </c>
      <c r="BD112" s="115" t="str">
        <f t="array" ref="BD112">IFERROR(IF(BB112="","",IF([1]BASE!$E$3-BB112&gt;7,0,IF([1]BASE!$E$3-BB112&lt;0,"",[1]BASE!$E$3-BB112))),"")</f>
        <v/>
      </c>
    </row>
    <row r="113" spans="1:56" ht="43.2" x14ac:dyDescent="0.3">
      <c r="A113" s="69" t="s">
        <v>85</v>
      </c>
      <c r="B113" s="93" t="s">
        <v>688</v>
      </c>
      <c r="C113" s="38" t="s">
        <v>75</v>
      </c>
      <c r="D113" s="37" t="s">
        <v>689</v>
      </c>
      <c r="E113" s="36" t="s">
        <v>690</v>
      </c>
      <c r="F113" s="39" t="s">
        <v>691</v>
      </c>
      <c r="G113" s="232" t="s">
        <v>692</v>
      </c>
      <c r="H113" s="39" t="s">
        <v>692</v>
      </c>
      <c r="I113" s="39" t="s">
        <v>464</v>
      </c>
      <c r="J113" s="41" t="s">
        <v>693</v>
      </c>
      <c r="K113" s="143">
        <v>7</v>
      </c>
      <c r="L113" s="78">
        <f t="shared" si="0"/>
        <v>7</v>
      </c>
      <c r="M113" s="72" t="e">
        <f t="array" ref="M113">IF(R113&gt;[1]BASE!$E$3, "BAJA", IF(P113+IF(X113&lt;=[1]BASE!$E$3,Y113,0)+IF(AC113&lt;=[1]BASE!$E$3,AD113,0)+IF(AH113&lt;=[1]BASE!$E$3,AI113,0)+IF(AM113&lt;=[1]BASE!$E$3,AN113,0)+IF(AR113&lt;=[1]BASE!$E$3,AS113,0)+IF(AW113&lt;=[1]BASE!$E$3,AX113,0)+IF(BB113&lt;=[1]BASE!$E$3,BC113,0)+IF(BG113&lt;=[1]BASE!$E$3,BH113,0)+IF(BL113&lt;=[1]BASE!$E$3,BM113,0)+IF(BQ113&lt;=[1]BASE!$E$3,BR113,0)&lt;=1999,"ALFA", IF(P113+IF(X113&lt;=[1]BASE!$E$3,Y113,0)+IF(AC113&lt;=[1]BASE!$E$3,AD113,0)+IF(AH113&lt;=[1]BASE!$E$3,AI113,0)+IF(AM113&lt;=[1]BASE!$E$3,AN113,0)+IF(AR113&lt;=[1]BASE!$E$3,AS113,0)+IF(AW113&lt;=[1]BASE!$E$3,AX113,0)+IF(BB113&lt;=[1]BASE!$E$3,BC113,0)+IF(BG113&lt;=[1]BASE!$E$3,BH113,0)+IF(BL113&lt;=[1]BASE!$E$3,BM113,0)+IF(BQ113&lt;=[1]BASE!$E$3,BR113,0)&lt;=3999,"BETA", IF(P113+IF(X113&lt;=[1]BASE!$E$3,Y113,0)+IF(AC113&lt;=[1]BASE!$E$3,AD113,0)+IF(AH113&lt;=[1]BASE!$E$3,AI113,0)+IF(AM113&lt;=[1]BASE!$E$3,AN113,0)+IF(AR113&lt;=[1]BASE!$E$3,AS113,0)+IF(AW113&lt;=[1]BASE!$E$3,AX113,0)+IF(BB113&lt;=[1]BASE!$E$3,BC113,0)+IF(BG113&lt;=[1]BASE!$E$3,BH113,0)+IF(BL113&lt;=[1]BASE!$E$3,BM113,0)+IF(BQ113&lt;=[1]BASE!$E$3,BR113,0)&lt;=5999,"GAMMA","DELTA"))))</f>
        <v>#VALUE!</v>
      </c>
      <c r="N113" s="21">
        <v>2.7400000000000001E-2</v>
      </c>
      <c r="O113" s="14" t="s">
        <v>91</v>
      </c>
      <c r="P113" s="73">
        <f t="array" ref="P113">IFERROR(IF(OR(O113="USDT",O113="USD",O113="USDC"),N113,N113 * IFERROR(VLOOKUP(R113,[1]BASE!$F$1:$Q$1000,MATCH(O113,[1]BASE!$F$1:$Q$1,0),FALSE),IFERROR(VLOOKUP(R113-1,[1]BASE!$F$1:$Q$1000,MATCH(O113,[1]BASE!$F$1:$Q$1,0),FALSE),VLOOKUP(R113-2,[1]BASE!$F$1:$Q$1000,MATCH(O113,[1]BASE!$F$1:$Q$1,0),FALSE)))),"")</f>
        <v>1037.74486</v>
      </c>
      <c r="Q113" s="23">
        <v>45245.625</v>
      </c>
      <c r="R113" s="23">
        <v>45246</v>
      </c>
      <c r="S113" s="44">
        <f>([1]BASE!$E$3-R113)/30</f>
        <v>10.066666666666666</v>
      </c>
      <c r="T113" s="45">
        <f t="array" ref="T113">IF(U113&lt;[1]BASE!$E$3,0,U113-R113)</f>
        <v>0</v>
      </c>
      <c r="U113" s="26">
        <f t="array" ref="U113">IF(WEEKDAY(R113, 2) = 5, R113 + 7, R113 + (5 - WEEKDAY(R113, 2) + IF(WEEKDAY(R113, 2) &gt; 5, 7, 0)))</f>
        <v>45247</v>
      </c>
      <c r="V113" s="27"/>
      <c r="W113" s="14"/>
      <c r="X113" s="28"/>
      <c r="Y113" s="74" t="str">
        <f t="array" ref="Y113">IFERROR(IF(OR(W113="USDT",W113="USD",W113="USDC"),V113,V113 * IFERROR(VLOOKUP(X113,[1]BASE!$F$1:$Q$1000,MATCH(W113,[1]BASE!$F$1:$Q$1,0),FALSE),IFERROR(VLOOKUP(X113-1,[1]BASE!$F$1:$Q$1000,MATCH(W113,[1]BASE!$F$1:$Q$1,0),FALSE),VLOOKUP(X113-2,[1]BASE!$F$1:$Q$1000,MATCH(W113,[1]BASE!$F$1:$Q$1,0),FALSE)))),"")</f>
        <v/>
      </c>
      <c r="Z113" s="49" t="str">
        <f t="array" ref="Z113">IFERROR(IF(X113="","",IF([1]BASE!$E$3-X113&gt;7,0,IF([1]BASE!$E$3-X113&lt;0,"",[1]BASE!$E$3-X113))),"")</f>
        <v/>
      </c>
      <c r="AA113" s="27"/>
      <c r="AB113" s="14"/>
      <c r="AC113" s="28"/>
      <c r="AD113" s="74" t="str">
        <f t="array" ref="AD113">IFERROR(IF(OR(AB113="USDT",AB113="USD",AB113="USDC"),AA113,AA113 * IFERROR(VLOOKUP(AC113,[1]BASE!$F$1:$Q$1000,MATCH(AB113,[1]BASE!$F$1:$Q$1,0),FALSE),IFERROR(VLOOKUP(AC113-1,[1]BASE!$F$1:$Q$1000,MATCH(AB113,[1]BASE!$F$1:$Q$1,0),FALSE),VLOOKUP(AC113-2,[1]BASE!$F$1:$Q$1000,MATCH(AB113,[1]BASE!$F$1:$Q$1,0),FALSE)))),"")</f>
        <v/>
      </c>
      <c r="AE113" s="49" t="str">
        <f t="array" ref="AE113">IFERROR(IF(AC113="","",IF([1]BASE!$E$3-AC113&gt;7,0,IF([1]BASE!$E$3-AC113&lt;0,"",[1]BASE!$E$3-AC113))),"")</f>
        <v/>
      </c>
      <c r="AF113" s="27"/>
      <c r="AG113" s="14"/>
      <c r="AH113" s="28"/>
      <c r="AI113" s="75" t="str">
        <f t="array" ref="AI113">IFERROR(IF(OR(AG113="USDT",AG113="USD",AG113="USDC"),AF113,AF113 * IFERROR(VLOOKUP(AH113,[1]BASE!$F$1:$Q$1000,MATCH(AG113,[1]BASE!$F$1:$Q$1,0),FALSE),IFERROR(VLOOKUP(AH113-1,[1]BASE!$F$1:$Q$1000,MATCH(AG113,[1]BASE!$F$1:$Q$1,0),FALSE),VLOOKUP(AH113-2,[1]BASE!$F$1:$Q$1000,MATCH(AG113,[1]BASE!$F$1:$Q$1,0),FALSE)))),"")</f>
        <v/>
      </c>
      <c r="AJ113" s="49" t="str">
        <f t="array" ref="AJ113">IFERROR(IF(AH113="","",IF([1]BASE!$E$3-AH113&gt;7,0,IF([1]BASE!$E$3-AH113&lt;0,"",[1]BASE!$E$3-AH113))),"")</f>
        <v/>
      </c>
      <c r="AK113" s="27"/>
      <c r="AL113" s="14"/>
      <c r="AM113" s="28"/>
      <c r="AN113" s="75" t="str">
        <f t="array" ref="AN113">IFERROR(IF(OR(AL113="USDT",AL113="USD",AL113="USDC"),AK113,AK113 * IFERROR(VLOOKUP(AM113,[1]BASE!$F$1:$Q$1000,MATCH(AL113,[1]BASE!$F$1:$Q$1,0),FALSE),IFERROR(VLOOKUP(AM113-1,[1]BASE!$F$1:$Q$1000,MATCH(AL113,[1]BASE!$F$1:$Q$1,0),FALSE),VLOOKUP(AM113-2,[1]BASE!$F$1:$Q$1000,MATCH(AL113,[1]BASE!$F$1:$Q$1,0),FALSE)))),"")</f>
        <v/>
      </c>
      <c r="AO113" s="49" t="str">
        <f t="array" ref="AO113">IFERROR(IF(AM113="","",IF([1]BASE!$E$3-AM113&gt;7,0,IF([1]BASE!$E$3-AM113&lt;0,"",[1]BASE!$E$3-AM113))),"")</f>
        <v/>
      </c>
      <c r="AP113" s="27"/>
      <c r="AQ113" s="14"/>
      <c r="AR113" s="28"/>
      <c r="AS113" s="75" t="str">
        <f t="array" ref="AS113">IFERROR(IF(OR(AQ113="USDT",AQ113="USD",AQ113="USDC"),AP113,AP113 * IFERROR(VLOOKUP(AR113,[1]BASE!$F$1:$Q$1000,MATCH(AQ113,[1]BASE!$F$1:$Q$1,0),FALSE),IFERROR(VLOOKUP(AR113-1,[1]BASE!$F$1:$Q$1000,MATCH(AQ113,[1]BASE!$F$1:$Q$1,0),FALSE),VLOOKUP(AR113-2,[1]BASE!$F$1:$Q$1000,MATCH(AQ113,[1]BASE!$F$1:$Q$1,0),FALSE)))),"")</f>
        <v/>
      </c>
      <c r="AT113" s="49" t="str">
        <f t="array" ref="AT113">IFERROR(IF(AR113="","",IF([1]BASE!$E$3-AR113&gt;7,0,IF([1]BASE!$E$3-AR113&lt;0,"",[1]BASE!$E$3-AR113))),"")</f>
        <v/>
      </c>
      <c r="AU113" s="27"/>
      <c r="AV113" s="33"/>
      <c r="AW113" s="34"/>
      <c r="AX113" s="75" t="str">
        <f t="array" ref="AX113">IFERROR(IF(OR(AV113="USDT",AV113="USD",AV113="USDC"),AU113,AU113 * IFERROR(VLOOKUP(AW113,[1]BASE!$F$1:$Q$1000,MATCH(AV113,[1]BASE!$F$1:$Q$1,0),FALSE),IFERROR(VLOOKUP(AW113-1,[1]BASE!$F$1:$Q$1000,MATCH(AV113,[1]BASE!$F$1:$Q$1,0),FALSE),VLOOKUP(AW113-2,[1]BASE!$F$1:$Q$1000,MATCH(AV113,[1]BASE!$F$1:$Q$1,0),FALSE)))),"")</f>
        <v/>
      </c>
      <c r="AY113" s="49" t="str">
        <f t="array" ref="AY113">IFERROR(IF(AW113="","",IF([1]BASE!$E$3-AW113&gt;7,0,IF([1]BASE!$E$3-AW113&lt;0,"",[1]BASE!$E$3-AW113))),"")</f>
        <v/>
      </c>
      <c r="AZ113" s="27"/>
      <c r="BA113" s="33"/>
      <c r="BB113" s="34"/>
      <c r="BC113" s="75" t="str">
        <f t="array" ref="BC113">IFERROR(IF(OR(BA113="USDT",BA113="USD",BA113="USDC"),AZ113,AZ113 * IFERROR(VLOOKUP(BB113,[1]BASE!$F$1:$Q$1000,MATCH(BA113,[1]BASE!$F$1:$Q$1,0),FALSE),IFERROR(VLOOKUP(BB113-1,[1]BASE!$F$1:$Q$1000,MATCH(BA113,[1]BASE!$F$1:$Q$1,0),FALSE),VLOOKUP(BB113-2,[1]BASE!$F$1:$Q$1000,MATCH(BA113,[1]BASE!$F$1:$Q$1,0),FALSE)))),"")</f>
        <v/>
      </c>
      <c r="BD113" s="49" t="str">
        <f t="array" ref="BD113">IFERROR(IF(BB113="","",IF([1]BASE!$E$3-BB113&gt;7,0,IF([1]BASE!$E$3-BB113&lt;0,"",[1]BASE!$E$3-BB113))),"")</f>
        <v/>
      </c>
    </row>
    <row r="114" spans="1:56" ht="28.8" x14ac:dyDescent="0.3">
      <c r="A114" s="51" t="s">
        <v>85</v>
      </c>
      <c r="B114" s="36" t="s">
        <v>694</v>
      </c>
      <c r="C114" s="36" t="s">
        <v>75</v>
      </c>
      <c r="D114" s="37" t="s">
        <v>695</v>
      </c>
      <c r="E114" s="36" t="s">
        <v>696</v>
      </c>
      <c r="F114" s="39" t="s">
        <v>697</v>
      </c>
      <c r="G114" s="39" t="s">
        <v>698</v>
      </c>
      <c r="H114" s="39" t="s">
        <v>698</v>
      </c>
      <c r="I114" s="39" t="s">
        <v>464</v>
      </c>
      <c r="J114" s="17" t="s">
        <v>699</v>
      </c>
      <c r="K114" s="144">
        <v>7</v>
      </c>
      <c r="L114" s="19">
        <f t="shared" si="0"/>
        <v>7</v>
      </c>
      <c r="M114" s="20" t="e">
        <f t="array" ref="M114">IF(R114&gt;[1]BASE!$E$3, "BAJA", IF(P114+IF(X114&lt;=[1]BASE!$E$3,Y114,0)+IF(AC114&lt;=[1]BASE!$E$3,AD114,0)+IF(AH114&lt;=[1]BASE!$E$3,AI114,0)+IF(AM114&lt;=[1]BASE!$E$3,AN114,0)+IF(AR114&lt;=[1]BASE!$E$3,AS114,0)+IF(AW114&lt;=[1]BASE!$E$3,AX114,0)+IF(BB114&lt;=[1]BASE!$E$3,BC114,0)+IF(BG114&lt;=[1]BASE!$E$3,BH114,0)+IF(BL114&lt;=[1]BASE!$E$3,BM114,0)+IF(BQ114&lt;=[1]BASE!$E$3,BR114,0)&lt;=1999,"ALFA", IF(P114+IF(X114&lt;=[1]BASE!$E$3,Y114,0)+IF(AC114&lt;=[1]BASE!$E$3,AD114,0)+IF(AH114&lt;=[1]BASE!$E$3,AI114,0)+IF(AM114&lt;=[1]BASE!$E$3,AN114,0)+IF(AR114&lt;=[1]BASE!$E$3,AS114,0)+IF(AW114&lt;=[1]BASE!$E$3,AX114,0)+IF(BB114&lt;=[1]BASE!$E$3,BC114,0)+IF(BG114&lt;=[1]BASE!$E$3,BH114,0)+IF(BL114&lt;=[1]BASE!$E$3,BM114,0)+IF(BQ114&lt;=[1]BASE!$E$3,BR114,0)&lt;=3999,"BETA", IF(P114+IF(X114&lt;=[1]BASE!$E$3,Y114,0)+IF(AC114&lt;=[1]BASE!$E$3,AD114,0)+IF(AH114&lt;=[1]BASE!$E$3,AI114,0)+IF(AM114&lt;=[1]BASE!$E$3,AN114,0)+IF(AR114&lt;=[1]BASE!$E$3,AS114,0)+IF(AW114&lt;=[1]BASE!$E$3,AX114,0)+IF(BB114&lt;=[1]BASE!$E$3,BC114,0)+IF(BG114&lt;=[1]BASE!$E$3,BH114,0)+IF(BL114&lt;=[1]BASE!$E$3,BM114,0)+IF(BQ114&lt;=[1]BASE!$E$3,BR114,0)&lt;=5999,"GAMMA","DELTA"))))</f>
        <v>#VALUE!</v>
      </c>
      <c r="N114" s="21">
        <v>100</v>
      </c>
      <c r="O114" s="14" t="s">
        <v>66</v>
      </c>
      <c r="P114" s="90">
        <f t="array" ref="P114">IFERROR(IF(OR(O114="USDT",O114="USD",O114="USDC"),N114,N114 * IFERROR(VLOOKUP(R114,[1]BASE!$F$1:$Q$1000,MATCH(O114,[1]BASE!$F$1:$Q$1,0),FALSE),IFERROR(VLOOKUP(R114-1,[1]BASE!$F$1:$Q$1000,MATCH(O114,[1]BASE!$F$1:$Q$1,0),FALSE),VLOOKUP(R114-2,[1]BASE!$F$1:$Q$1000,MATCH(O114,[1]BASE!$F$1:$Q$1,0),FALSE)))),"")</f>
        <v>100</v>
      </c>
      <c r="Q114" s="23">
        <v>45611</v>
      </c>
      <c r="R114" s="23">
        <v>45245</v>
      </c>
      <c r="S114" s="24">
        <f>([1]BASE!$E$3-R114)/30</f>
        <v>10.1</v>
      </c>
      <c r="T114" s="25">
        <f t="array" ref="T114">IF(U114&lt;[1]BASE!$E$3,0,U114-R114)</f>
        <v>0</v>
      </c>
      <c r="U114" s="26">
        <f t="array" ref="U114">IF(WEEKDAY(R114, 2) = 5, R114 + 7, R114 + (5 - WEEKDAY(R114, 2) + IF(WEEKDAY(R114, 2) &gt; 5, 7, 0)))</f>
        <v>45247</v>
      </c>
      <c r="V114" s="135">
        <v>2900</v>
      </c>
      <c r="W114" s="14" t="s">
        <v>66</v>
      </c>
      <c r="X114" s="47">
        <v>45309</v>
      </c>
      <c r="Y114" s="79">
        <f t="array" ref="Y114">IFERROR(IF(OR(W114="USDT",W114="USD",W114="USDC"),V114,V114 * IFERROR(VLOOKUP(X114,[1]BASE!$F$1:$Q$1000,MATCH(W114,[1]BASE!$F$1:$Q$1,0),FALSE),IFERROR(VLOOKUP(X114-1,[1]BASE!$F$1:$Q$1000,MATCH(W114,[1]BASE!$F$1:$Q$1,0),FALSE),VLOOKUP(X114-2,[1]BASE!$F$1:$Q$1000,MATCH(W114,[1]BASE!$F$1:$Q$1,0),FALSE)))),"")</f>
        <v>2900</v>
      </c>
      <c r="Z114" s="30">
        <f t="array" ref="Z114">IFERROR(IF(X114="","",IF([1]BASE!$E$3-X114&gt;7,0,IF([1]BASE!$E$3-X114&lt;0,"",[1]BASE!$E$3-X114))),"")</f>
        <v>0</v>
      </c>
      <c r="AA114" s="135">
        <v>6900</v>
      </c>
      <c r="AB114" s="31" t="s">
        <v>66</v>
      </c>
      <c r="AC114" s="47">
        <v>45310</v>
      </c>
      <c r="AD114" s="79">
        <f t="array" ref="AD114">IFERROR(IF(OR(AB114="USDT",AB114="USD",AB114="USDC"),AA114,AA114 * IFERROR(VLOOKUP(AC114,[1]BASE!$F$1:$Q$1000,MATCH(AB114,[1]BASE!$F$1:$Q$1,0),FALSE),IFERROR(VLOOKUP(AC114-1,[1]BASE!$F$1:$Q$1000,MATCH(AB114,[1]BASE!$F$1:$Q$1,0),FALSE),VLOOKUP(AC114-2,[1]BASE!$F$1:$Q$1000,MATCH(AB114,[1]BASE!$F$1:$Q$1,0),FALSE)))),"")</f>
        <v>6900</v>
      </c>
      <c r="AE114" s="30">
        <f t="array" ref="AE114">IFERROR(IF(AC114="","",IF([1]BASE!$E$3-AC114&gt;7,0,IF([1]BASE!$E$3-AC114&lt;0,"",[1]BASE!$E$3-AC114))),"")</f>
        <v>0</v>
      </c>
      <c r="AF114" s="27"/>
      <c r="AG114" s="92"/>
      <c r="AH114" s="28"/>
      <c r="AI114" s="91" t="str">
        <f t="array" ref="AI114">IFERROR(IF(OR(AG114="USDT",AG114="USD",AG114="USDC"),AF114,AF114 * IFERROR(VLOOKUP(AH114,[1]BASE!$F$1:$Q$1000,MATCH(AG114,[1]BASE!$F$1:$Q$1,0),FALSE),IFERROR(VLOOKUP(AH114-1,[1]BASE!$F$1:$Q$1000,MATCH(AG114,[1]BASE!$F$1:$Q$1,0),FALSE),VLOOKUP(AH114-2,[1]BASE!$F$1:$Q$1000,MATCH(AG114,[1]BASE!$F$1:$Q$1,0),FALSE)))),"")</f>
        <v/>
      </c>
      <c r="AJ114" s="30" t="str">
        <f t="array" ref="AJ114">IFERROR(IF(AH114="","",IF([1]BASE!$E$3-AH114&gt;7,0,IF([1]BASE!$E$3-AH114&lt;0,"",[1]BASE!$E$3-AH114))),"")</f>
        <v/>
      </c>
      <c r="AK114" s="27"/>
      <c r="AL114" s="92"/>
      <c r="AM114" s="28"/>
      <c r="AN114" s="91" t="str">
        <f t="array" ref="AN114">IFERROR(IF(OR(AL114="USDT",AL114="USD",AL114="USDC"),AK114,AK114 * IFERROR(VLOOKUP(AM114,[1]BASE!$F$1:$Q$1000,MATCH(AL114,[1]BASE!$F$1:$Q$1,0),FALSE),IFERROR(VLOOKUP(AM114-1,[1]BASE!$F$1:$Q$1000,MATCH(AL114,[1]BASE!$F$1:$Q$1,0),FALSE),VLOOKUP(AM114-2,[1]BASE!$F$1:$Q$1000,MATCH(AL114,[1]BASE!$F$1:$Q$1,0),FALSE)))),"")</f>
        <v/>
      </c>
      <c r="AO114" s="30" t="str">
        <f t="array" ref="AO114">IFERROR(IF(AM114="","",IF([1]BASE!$E$3-AM114&gt;7,0,IF([1]BASE!$E$3-AM114&lt;0,"",[1]BASE!$E$3-AM114))),"")</f>
        <v/>
      </c>
      <c r="AP114" s="27"/>
      <c r="AQ114" s="31"/>
      <c r="AR114" s="28"/>
      <c r="AS114" s="91" t="str">
        <f t="array" ref="AS114">IFERROR(IF(OR(AQ114="USDT",AQ114="USD",AQ114="USDC"),AP114,AP114 * IFERROR(VLOOKUP(AR114,[1]BASE!$F$1:$Q$1000,MATCH(AQ114,[1]BASE!$F$1:$Q$1,0),FALSE),IFERROR(VLOOKUP(AR114-1,[1]BASE!$F$1:$Q$1000,MATCH(AQ114,[1]BASE!$F$1:$Q$1,0),FALSE),VLOOKUP(AR114-2,[1]BASE!$F$1:$Q$1000,MATCH(AQ114,[1]BASE!$F$1:$Q$1,0),FALSE)))),"")</f>
        <v/>
      </c>
      <c r="AT114" s="30" t="str">
        <f t="array" ref="AT114">IFERROR(IF(AR114="","",IF([1]BASE!$E$3-AR114&gt;7,0,IF([1]BASE!$E$3-AR114&lt;0,"",[1]BASE!$E$3-AR114))),"")</f>
        <v/>
      </c>
      <c r="AU114" s="27"/>
      <c r="AV114" s="33"/>
      <c r="AW114" s="34"/>
      <c r="AX114" s="91" t="str">
        <f t="array" ref="AX114">IFERROR(IF(OR(AV114="USDT",AV114="USD",AV114="USDC"),AU114,AU114 * IFERROR(VLOOKUP(AW114,[1]BASE!$F$1:$Q$1000,MATCH(AV114,[1]BASE!$F$1:$Q$1,0),FALSE),IFERROR(VLOOKUP(AW114-1,[1]BASE!$F$1:$Q$1000,MATCH(AV114,[1]BASE!$F$1:$Q$1,0),FALSE),VLOOKUP(AW114-2,[1]BASE!$F$1:$Q$1000,MATCH(AV114,[1]BASE!$F$1:$Q$1,0),FALSE)))),"")</f>
        <v/>
      </c>
      <c r="AY114" s="30" t="str">
        <f t="array" ref="AY114">IFERROR(IF(AW114="","",IF([1]BASE!$E$3-AW114&gt;7,0,IF([1]BASE!$E$3-AW114&lt;0,"",[1]BASE!$E$3-AW114))),"")</f>
        <v/>
      </c>
      <c r="AZ114" s="27"/>
      <c r="BA114" s="33"/>
      <c r="BB114" s="34"/>
      <c r="BC114" s="91" t="str">
        <f t="array" ref="BC114">IFERROR(IF(OR(BA114="USDT",BA114="USD",BA114="USDC"),AZ114,AZ114 * IFERROR(VLOOKUP(BB114,[1]BASE!$F$1:$Q$1000,MATCH(BA114,[1]BASE!$F$1:$Q$1,0),FALSE),IFERROR(VLOOKUP(BB114-1,[1]BASE!$F$1:$Q$1000,MATCH(BA114,[1]BASE!$F$1:$Q$1,0),FALSE),VLOOKUP(BB114-2,[1]BASE!$F$1:$Q$1000,MATCH(BA114,[1]BASE!$F$1:$Q$1,0),FALSE)))),"")</f>
        <v/>
      </c>
      <c r="BD114" s="30" t="str">
        <f t="array" ref="BD114">IFERROR(IF(BB114="","",IF([1]BASE!$E$3-BB114&gt;7,0,IF([1]BASE!$E$3-BB114&lt;0,"",[1]BASE!$E$3-BB114))),"")</f>
        <v/>
      </c>
    </row>
    <row r="115" spans="1:56" ht="28.8" x14ac:dyDescent="0.3">
      <c r="A115" s="51" t="s">
        <v>92</v>
      </c>
      <c r="B115" s="179" t="s">
        <v>700</v>
      </c>
      <c r="C115" s="36" t="s">
        <v>75</v>
      </c>
      <c r="D115" s="37" t="s">
        <v>701</v>
      </c>
      <c r="E115" s="36" t="s">
        <v>702</v>
      </c>
      <c r="F115" s="39" t="s">
        <v>703</v>
      </c>
      <c r="G115" s="39" t="s">
        <v>704</v>
      </c>
      <c r="H115" s="39" t="s">
        <v>705</v>
      </c>
      <c r="I115" s="39" t="s">
        <v>589</v>
      </c>
      <c r="J115" s="41" t="s">
        <v>706</v>
      </c>
      <c r="K115" s="143">
        <v>8</v>
      </c>
      <c r="L115" s="78">
        <f t="shared" si="0"/>
        <v>8</v>
      </c>
      <c r="M115" s="72" t="e">
        <f t="array" ref="M115">IF(R115&gt;[1]BASE!$E$3, "BAJA", IF(P115+IF(X115&lt;=[1]BASE!$E$3,Y115,0)+IF(AC115&lt;=[1]BASE!$E$3,AD115,0)+IF(AH115&lt;=[1]BASE!$E$3,AI115,0)+IF(AM115&lt;=[1]BASE!$E$3,AN115,0)+IF(AR115&lt;=[1]BASE!$E$3,AS115,0)+IF(AW115&lt;=[1]BASE!$E$3,AX115,0)+IF(BB115&lt;=[1]BASE!$E$3,BC115,0)+IF(BG115&lt;=[1]BASE!$E$3,BH115,0)+IF(BL115&lt;=[1]BASE!$E$3,BM115,0)+IF(BQ115&lt;=[1]BASE!$E$3,BR115,0)&lt;=1999,"ALFA", IF(P115+IF(X115&lt;=[1]BASE!$E$3,Y115,0)+IF(AC115&lt;=[1]BASE!$E$3,AD115,0)+IF(AH115&lt;=[1]BASE!$E$3,AI115,0)+IF(AM115&lt;=[1]BASE!$E$3,AN115,0)+IF(AR115&lt;=[1]BASE!$E$3,AS115,0)+IF(AW115&lt;=[1]BASE!$E$3,AX115,0)+IF(BB115&lt;=[1]BASE!$E$3,BC115,0)+IF(BG115&lt;=[1]BASE!$E$3,BH115,0)+IF(BL115&lt;=[1]BASE!$E$3,BM115,0)+IF(BQ115&lt;=[1]BASE!$E$3,BR115,0)&lt;=3999,"BETA", IF(P115+IF(X115&lt;=[1]BASE!$E$3,Y115,0)+IF(AC115&lt;=[1]BASE!$E$3,AD115,0)+IF(AH115&lt;=[1]BASE!$E$3,AI115,0)+IF(AM115&lt;=[1]BASE!$E$3,AN115,0)+IF(AR115&lt;=[1]BASE!$E$3,AS115,0)+IF(AW115&lt;=[1]BASE!$E$3,AX115,0)+IF(BB115&lt;=[1]BASE!$E$3,BC115,0)+IF(BG115&lt;=[1]BASE!$E$3,BH115,0)+IF(BL115&lt;=[1]BASE!$E$3,BM115,0)+IF(BQ115&lt;=[1]BASE!$E$3,BR115,0)&lt;=5999,"GAMMA","DELTA"))))</f>
        <v>#VALUE!</v>
      </c>
      <c r="N115" s="125">
        <v>1000</v>
      </c>
      <c r="O115" s="14" t="s">
        <v>60</v>
      </c>
      <c r="P115" s="62">
        <f t="array" ref="P115">IFERROR(IF(OR(O115="USDT",O115="USD",O115="USDC"),N115,N115 * IFERROR(VLOOKUP(R115,[1]BASE!$F$1:$Q$1000,MATCH(O115,[1]BASE!$F$1:$Q$1,0),FALSE),IFERROR(VLOOKUP(R115-1,[1]BASE!$F$1:$Q$1000,MATCH(O115,[1]BASE!$F$1:$Q$1,0),FALSE),VLOOKUP(R115-2,[1]BASE!$F$1:$Q$1000,MATCH(O115,[1]BASE!$F$1:$Q$1,0),FALSE)))),"")</f>
        <v>1087.9000000000001</v>
      </c>
      <c r="Q115" s="23">
        <v>45244.625</v>
      </c>
      <c r="R115" s="23">
        <v>45245</v>
      </c>
      <c r="S115" s="44">
        <f>([1]BASE!$E$3-R115)/30</f>
        <v>10.1</v>
      </c>
      <c r="T115" s="45">
        <f t="array" ref="T115">IF(U115&lt;[1]BASE!$E$3,0,U115-R115)</f>
        <v>0</v>
      </c>
      <c r="U115" s="26">
        <f t="array" ref="U115">IF(WEEKDAY(R115, 2) = 5, R115 + 7, R115 + (5 - WEEKDAY(R115, 2) + IF(WEEKDAY(R115, 2) &gt; 5, 7, 0)))</f>
        <v>45247</v>
      </c>
      <c r="V115" s="27"/>
      <c r="W115" s="14"/>
      <c r="X115" s="28"/>
      <c r="Y115" s="50" t="str">
        <f t="array" ref="Y115">IFERROR(IF(OR(W115="USDT",W115="USD",W115="USDC"),V115,V115 * IFERROR(VLOOKUP(X115,[1]BASE!$F$1:$Q$1000,MATCH(W115,[1]BASE!$F$1:$Q$1,0),FALSE),IFERROR(VLOOKUP(X115-1,[1]BASE!$F$1:$Q$1000,MATCH(W115,[1]BASE!$F$1:$Q$1,0),FALSE),VLOOKUP(X115-2,[1]BASE!$F$1:$Q$1000,MATCH(W115,[1]BASE!$F$1:$Q$1,0),FALSE)))),"")</f>
        <v/>
      </c>
      <c r="Z115" s="49" t="str">
        <f t="array" ref="Z115">IFERROR(IF(X115="","",IF([1]BASE!$E$3-X115&gt;7,0,IF([1]BASE!$E$3-X115&lt;0,"",[1]BASE!$E$3-X115))),"")</f>
        <v/>
      </c>
      <c r="AA115" s="27"/>
      <c r="AB115" s="14"/>
      <c r="AC115" s="28"/>
      <c r="AD115" s="50" t="str">
        <f t="array" ref="AD115">IFERROR(IF(OR(AB115="USDT",AB115="USD",AB115="USDC"),AA115,AA115 * IFERROR(VLOOKUP(AC115,[1]BASE!$F$1:$Q$1000,MATCH(AB115,[1]BASE!$F$1:$Q$1,0),FALSE),IFERROR(VLOOKUP(AC115-1,[1]BASE!$F$1:$Q$1000,MATCH(AB115,[1]BASE!$F$1:$Q$1,0),FALSE),VLOOKUP(AC115-2,[1]BASE!$F$1:$Q$1000,MATCH(AB115,[1]BASE!$F$1:$Q$1,0),FALSE)))),"")</f>
        <v/>
      </c>
      <c r="AE115" s="49" t="str">
        <f t="array" ref="AE115">IFERROR(IF(AC115="","",IF([1]BASE!$E$3-AC115&gt;7,0,IF([1]BASE!$E$3-AC115&lt;0,"",[1]BASE!$E$3-AC115))),"")</f>
        <v/>
      </c>
      <c r="AF115" s="27"/>
      <c r="AG115" s="14"/>
      <c r="AH115" s="28"/>
      <c r="AI115" s="50" t="str">
        <f t="array" ref="AI115">IFERROR(IF(OR(AG115="USDT",AG115="USD",AG115="USDC"),AF115,AF115 * IFERROR(VLOOKUP(AH115,[1]BASE!$F$1:$Q$1000,MATCH(AG115,[1]BASE!$F$1:$Q$1,0),FALSE),IFERROR(VLOOKUP(AH115-1,[1]BASE!$F$1:$Q$1000,MATCH(AG115,[1]BASE!$F$1:$Q$1,0),FALSE),VLOOKUP(AH115-2,[1]BASE!$F$1:$Q$1000,MATCH(AG115,[1]BASE!$F$1:$Q$1,0),FALSE)))),"")</f>
        <v/>
      </c>
      <c r="AJ115" s="49" t="str">
        <f t="array" ref="AJ115">IFERROR(IF(AH115="","",IF([1]BASE!$E$3-AH115&gt;7,0,IF([1]BASE!$E$3-AH115&lt;0,"",[1]BASE!$E$3-AH115))),"")</f>
        <v/>
      </c>
      <c r="AK115" s="27"/>
      <c r="AL115" s="14"/>
      <c r="AM115" s="28"/>
      <c r="AN115" s="50" t="str">
        <f t="array" ref="AN115">IFERROR(IF(OR(AL115="USDT",AL115="USD",AL115="USDC"),AK115,AK115 * IFERROR(VLOOKUP(AM115,[1]BASE!$F$1:$Q$1000,MATCH(AL115,[1]BASE!$F$1:$Q$1,0),FALSE),IFERROR(VLOOKUP(AM115-1,[1]BASE!$F$1:$Q$1000,MATCH(AL115,[1]BASE!$F$1:$Q$1,0),FALSE),VLOOKUP(AM115-2,[1]BASE!$F$1:$Q$1000,MATCH(AL115,[1]BASE!$F$1:$Q$1,0),FALSE)))),"")</f>
        <v/>
      </c>
      <c r="AO115" s="49" t="str">
        <f t="array" ref="AO115">IFERROR(IF(AM115="","",IF([1]BASE!$E$3-AM115&gt;7,0,IF([1]BASE!$E$3-AM115&lt;0,"",[1]BASE!$E$3-AM115))),"")</f>
        <v/>
      </c>
      <c r="AP115" s="27"/>
      <c r="AQ115" s="14"/>
      <c r="AR115" s="28"/>
      <c r="AS115" s="50" t="str">
        <f t="array" ref="AS115">IFERROR(IF(OR(AQ115="USDT",AQ115="USD",AQ115="USDC"),AP115,AP115 * IFERROR(VLOOKUP(AR115,[1]BASE!$F$1:$Q$1000,MATCH(AQ115,[1]BASE!$F$1:$Q$1,0),FALSE),IFERROR(VLOOKUP(AR115-1,[1]BASE!$F$1:$Q$1000,MATCH(AQ115,[1]BASE!$F$1:$Q$1,0),FALSE),VLOOKUP(AR115-2,[1]BASE!$F$1:$Q$1000,MATCH(AQ115,[1]BASE!$F$1:$Q$1,0),FALSE)))),"")</f>
        <v/>
      </c>
      <c r="AT115" s="49" t="str">
        <f t="array" ref="AT115">IFERROR(IF(AR115="","",IF([1]BASE!$E$3-AR115&gt;7,0,IF([1]BASE!$E$3-AR115&lt;0,"",[1]BASE!$E$3-AR115))),"")</f>
        <v/>
      </c>
      <c r="AU115" s="27"/>
      <c r="AV115" s="33"/>
      <c r="AW115" s="34"/>
      <c r="AX115" s="50" t="str">
        <f t="array" ref="AX115">IFERROR(IF(OR(AV115="USDT",AV115="USD",AV115="USDC"),AU115,AU115 * IFERROR(VLOOKUP(AW115,[1]BASE!$F$1:$Q$1000,MATCH(AV115,[1]BASE!$F$1:$Q$1,0),FALSE),IFERROR(VLOOKUP(AW115-1,[1]BASE!$F$1:$Q$1000,MATCH(AV115,[1]BASE!$F$1:$Q$1,0),FALSE),VLOOKUP(AW115-2,[1]BASE!$F$1:$Q$1000,MATCH(AV115,[1]BASE!$F$1:$Q$1,0),FALSE)))),"")</f>
        <v/>
      </c>
      <c r="AY115" s="49" t="str">
        <f t="array" ref="AY115">IFERROR(IF(AW115="","",IF([1]BASE!$E$3-AW115&gt;7,0,IF([1]BASE!$E$3-AW115&lt;0,"",[1]BASE!$E$3-AW115))),"")</f>
        <v/>
      </c>
      <c r="AZ115" s="27"/>
      <c r="BA115" s="33"/>
      <c r="BB115" s="34"/>
      <c r="BC115" s="50" t="str">
        <f t="array" ref="BC115">IFERROR(IF(OR(BA115="USDT",BA115="USD",BA115="USDC"),AZ115,AZ115 * IFERROR(VLOOKUP(BB115,[1]BASE!$F$1:$Q$1000,MATCH(BA115,[1]BASE!$F$1:$Q$1,0),FALSE),IFERROR(VLOOKUP(BB115-1,[1]BASE!$F$1:$Q$1000,MATCH(BA115,[1]BASE!$F$1:$Q$1,0),FALSE),VLOOKUP(BB115-2,[1]BASE!$F$1:$Q$1000,MATCH(BA115,[1]BASE!$F$1:$Q$1,0),FALSE)))),"")</f>
        <v/>
      </c>
      <c r="BD115" s="49" t="str">
        <f t="array" ref="BD115">IFERROR(IF(BB115="","",IF([1]BASE!$E$3-BB115&gt;7,0,IF([1]BASE!$E$3-BB115&lt;0,"",[1]BASE!$E$3-BB115))),"")</f>
        <v/>
      </c>
    </row>
    <row r="116" spans="1:56" x14ac:dyDescent="0.3">
      <c r="A116" s="69" t="s">
        <v>85</v>
      </c>
      <c r="B116" s="93" t="s">
        <v>707</v>
      </c>
      <c r="C116" s="38" t="s">
        <v>213</v>
      </c>
      <c r="D116" s="57" t="s">
        <v>708</v>
      </c>
      <c r="E116" s="38" t="s">
        <v>709</v>
      </c>
      <c r="F116" s="58" t="s">
        <v>710</v>
      </c>
      <c r="G116" s="58" t="s">
        <v>711</v>
      </c>
      <c r="H116" s="58" t="s">
        <v>712</v>
      </c>
      <c r="I116" s="58" t="s">
        <v>522</v>
      </c>
      <c r="J116" s="17" t="s">
        <v>713</v>
      </c>
      <c r="K116" s="144">
        <v>10</v>
      </c>
      <c r="L116" s="19">
        <f t="shared" si="0"/>
        <v>10</v>
      </c>
      <c r="M116" s="72" t="e">
        <f t="array" ref="M116">IF(R116&gt;[1]BASE!$E$3, "BAJA", IF(P116+IF(X116&lt;=[1]BASE!$E$3,Y116,0)+IF(AC116&lt;=[1]BASE!$E$3,AD116,0)+IF(AH116&lt;=[1]BASE!$E$3,AI116,0)+IF(AM116&lt;=[1]BASE!$E$3,AN116,0)+IF(AR116&lt;=[1]BASE!$E$3,AS116,0)+IF(AW116&lt;=[1]BASE!$E$3,AX116,0)+IF(BB116&lt;=[1]BASE!$E$3,BC116,0)+IF(BG116&lt;=[1]BASE!$E$3,BH116,0)+IF(BL116&lt;=[1]BASE!$E$3,BM116,0)+IF(BQ116&lt;=[1]BASE!$E$3,BR116,0)&lt;=1999,"ALFA", IF(P116+IF(X116&lt;=[1]BASE!$E$3,Y116,0)+IF(AC116&lt;=[1]BASE!$E$3,AD116,0)+IF(AH116&lt;=[1]BASE!$E$3,AI116,0)+IF(AM116&lt;=[1]BASE!$E$3,AN116,0)+IF(AR116&lt;=[1]BASE!$E$3,AS116,0)+IF(AW116&lt;=[1]BASE!$E$3,AX116,0)+IF(BB116&lt;=[1]BASE!$E$3,BC116,0)+IF(BG116&lt;=[1]BASE!$E$3,BH116,0)+IF(BL116&lt;=[1]BASE!$E$3,BM116,0)+IF(BQ116&lt;=[1]BASE!$E$3,BR116,0)&lt;=3999,"BETA", IF(P116+IF(X116&lt;=[1]BASE!$E$3,Y116,0)+IF(AC116&lt;=[1]BASE!$E$3,AD116,0)+IF(AH116&lt;=[1]BASE!$E$3,AI116,0)+IF(AM116&lt;=[1]BASE!$E$3,AN116,0)+IF(AR116&lt;=[1]BASE!$E$3,AS116,0)+IF(AW116&lt;=[1]BASE!$E$3,AX116,0)+IF(BB116&lt;=[1]BASE!$E$3,BC116,0)+IF(BG116&lt;=[1]BASE!$E$3,BH116,0)+IF(BL116&lt;=[1]BASE!$E$3,BM116,0)+IF(BQ116&lt;=[1]BASE!$E$3,BR116,0)&lt;=5999,"GAMMA","DELTA"))))</f>
        <v>#VALUE!</v>
      </c>
      <c r="N116" s="21">
        <v>100</v>
      </c>
      <c r="O116" s="14" t="s">
        <v>60</v>
      </c>
      <c r="P116" s="22">
        <f t="array" ref="P116">IFERROR(IF(OR(O116="USDT",O116="USD",O116="USDC"),N116,N116 * IFERROR(VLOOKUP(R116,[1]BASE!$F$1:$Q$1000,MATCH(O116,[1]BASE!$F$1:$Q$1,0),FALSE),IFERROR(VLOOKUP(R116-1,[1]BASE!$F$1:$Q$1000,MATCH(O116,[1]BASE!$F$1:$Q$1,0),FALSE),VLOOKUP(R116-2,[1]BASE!$F$1:$Q$1000,MATCH(O116,[1]BASE!$F$1:$Q$1,0),FALSE)))),"")</f>
        <v>106.67999999999999</v>
      </c>
      <c r="Q116" s="23">
        <v>45239.625</v>
      </c>
      <c r="R116" s="23">
        <v>45240</v>
      </c>
      <c r="S116" s="24">
        <f>([1]BASE!$E$3-R116)/30</f>
        <v>10.266666666666667</v>
      </c>
      <c r="T116" s="25">
        <f t="array" ref="T116">IF(U116&lt;[1]BASE!$E$3,0,U116-R116)</f>
        <v>0</v>
      </c>
      <c r="U116" s="26">
        <f t="array" ref="U116">IF(WEEKDAY(R116, 2) = 5, R116 + 7, R116 + (5 - WEEKDAY(R116, 2) + IF(WEEKDAY(R116, 2) &gt; 5, 7, 0)))</f>
        <v>45247</v>
      </c>
      <c r="V116" s="27"/>
      <c r="W116" s="14"/>
      <c r="X116" s="28"/>
      <c r="Y116" s="29" t="str">
        <f t="array" ref="Y116">IFERROR(IF(OR(W116="USDT",W116="USD",W116="USDC"),V116,V116 * IFERROR(VLOOKUP(X116,[1]BASE!$F$1:$Q$1000,MATCH(W116,[1]BASE!$F$1:$Q$1,0),FALSE),IFERROR(VLOOKUP(X116-1,[1]BASE!$F$1:$Q$1000,MATCH(W116,[1]BASE!$F$1:$Q$1,0),FALSE),VLOOKUP(X116-2,[1]BASE!$F$1:$Q$1000,MATCH(W116,[1]BASE!$F$1:$Q$1,0),FALSE)))),"")</f>
        <v/>
      </c>
      <c r="Z116" s="30" t="str">
        <f t="array" ref="Z116">IFERROR(IF(X116="","",IF([1]BASE!$E$3-X116&gt;7,0,IF([1]BASE!$E$3-X116&lt;0,"",[1]BASE!$E$3-X116))),"")</f>
        <v/>
      </c>
      <c r="AA116" s="27"/>
      <c r="AB116" s="14"/>
      <c r="AC116" s="28"/>
      <c r="AD116" s="29" t="str">
        <f t="array" ref="AD116">IFERROR(IF(OR(AB116="USDT",AB116="USD",AB116="USDC"),AA116,AA116 * IFERROR(VLOOKUP(AC116,[1]BASE!$F$1:$Q$1000,MATCH(AB116,[1]BASE!$F$1:$Q$1,0),FALSE),IFERROR(VLOOKUP(AC116-1,[1]BASE!$F$1:$Q$1000,MATCH(AB116,[1]BASE!$F$1:$Q$1,0),FALSE),VLOOKUP(AC116-2,[1]BASE!$F$1:$Q$1000,MATCH(AB116,[1]BASE!$F$1:$Q$1,0),FALSE)))),"")</f>
        <v/>
      </c>
      <c r="AE116" s="30" t="str">
        <f t="array" ref="AE116">IFERROR(IF(AC116="","",IF([1]BASE!$E$3-AC116&gt;7,0,IF([1]BASE!$E$3-AC116&lt;0,"",[1]BASE!$E$3-AC116))),"")</f>
        <v/>
      </c>
      <c r="AF116" s="27"/>
      <c r="AG116" s="14"/>
      <c r="AH116" s="28"/>
      <c r="AI116" s="29" t="str">
        <f t="array" ref="AI116">IFERROR(IF(OR(AG116="USDT",AG116="USD",AG116="USDC"),AF116,AF116 * IFERROR(VLOOKUP(AH116,[1]BASE!$F$1:$Q$1000,MATCH(AG116,[1]BASE!$F$1:$Q$1,0),FALSE),IFERROR(VLOOKUP(AH116-1,[1]BASE!$F$1:$Q$1000,MATCH(AG116,[1]BASE!$F$1:$Q$1,0),FALSE),VLOOKUP(AH116-2,[1]BASE!$F$1:$Q$1000,MATCH(AG116,[1]BASE!$F$1:$Q$1,0),FALSE)))),"")</f>
        <v/>
      </c>
      <c r="AJ116" s="30" t="str">
        <f t="array" ref="AJ116">IFERROR(IF(AH116="","",IF([1]BASE!$E$3-AH116&gt;7,0,IF([1]BASE!$E$3-AH116&lt;0,"",[1]BASE!$E$3-AH116))),"")</f>
        <v/>
      </c>
      <c r="AK116" s="27"/>
      <c r="AL116" s="14"/>
      <c r="AM116" s="28"/>
      <c r="AN116" s="29" t="str">
        <f t="array" ref="AN116">IFERROR(IF(OR(AL116="USDT",AL116="USD",AL116="USDC"),AK116,AK116 * IFERROR(VLOOKUP(AM116,[1]BASE!$F$1:$Q$1000,MATCH(AL116,[1]BASE!$F$1:$Q$1,0),FALSE),IFERROR(VLOOKUP(AM116-1,[1]BASE!$F$1:$Q$1000,MATCH(AL116,[1]BASE!$F$1:$Q$1,0),FALSE),VLOOKUP(AM116-2,[1]BASE!$F$1:$Q$1000,MATCH(AL116,[1]BASE!$F$1:$Q$1,0),FALSE)))),"")</f>
        <v/>
      </c>
      <c r="AO116" s="30" t="str">
        <f t="array" ref="AO116">IFERROR(IF(AM116="","",IF([1]BASE!$E$3-AM116&gt;7,0,IF([1]BASE!$E$3-AM116&lt;0,"",[1]BASE!$E$3-AM116))),"")</f>
        <v/>
      </c>
      <c r="AP116" s="27"/>
      <c r="AQ116" s="14"/>
      <c r="AR116" s="28"/>
      <c r="AS116" s="29" t="str">
        <f t="array" ref="AS116">IFERROR(IF(OR(AQ116="USDT",AQ116="USD",AQ116="USDC"),AP116,AP116 * IFERROR(VLOOKUP(AR116,[1]BASE!$F$1:$Q$1000,MATCH(AQ116,[1]BASE!$F$1:$Q$1,0),FALSE),IFERROR(VLOOKUP(AR116-1,[1]BASE!$F$1:$Q$1000,MATCH(AQ116,[1]BASE!$F$1:$Q$1,0),FALSE),VLOOKUP(AR116-2,[1]BASE!$F$1:$Q$1000,MATCH(AQ116,[1]BASE!$F$1:$Q$1,0),FALSE)))),"")</f>
        <v/>
      </c>
      <c r="AT116" s="30" t="str">
        <f t="array" ref="AT116">IFERROR(IF(AR116="","",IF([1]BASE!$E$3-AR116&gt;7,0,IF([1]BASE!$E$3-AR116&lt;0,"",[1]BASE!$E$3-AR116))),"")</f>
        <v/>
      </c>
      <c r="AU116" s="27"/>
      <c r="AV116" s="33"/>
      <c r="AW116" s="34"/>
      <c r="AX116" s="29" t="str">
        <f t="array" ref="AX116">IFERROR(IF(OR(AV116="USDT",AV116="USD",AV116="USDC"),AU116,AU116 * IFERROR(VLOOKUP(AW116,[1]BASE!$F$1:$Q$1000,MATCH(AV116,[1]BASE!$F$1:$Q$1,0),FALSE),IFERROR(VLOOKUP(AW116-1,[1]BASE!$F$1:$Q$1000,MATCH(AV116,[1]BASE!$F$1:$Q$1,0),FALSE),VLOOKUP(AW116-2,[1]BASE!$F$1:$Q$1000,MATCH(AV116,[1]BASE!$F$1:$Q$1,0),FALSE)))),"")</f>
        <v/>
      </c>
      <c r="AY116" s="30" t="str">
        <f t="array" ref="AY116">IFERROR(IF(AW116="","",IF([1]BASE!$E$3-AW116&gt;7,0,IF([1]BASE!$E$3-AW116&lt;0,"",[1]BASE!$E$3-AW116))),"")</f>
        <v/>
      </c>
      <c r="AZ116" s="27"/>
      <c r="BA116" s="33"/>
      <c r="BB116" s="34"/>
      <c r="BC116" s="29" t="str">
        <f t="array" ref="BC116">IFERROR(IF(OR(BA116="USDT",BA116="USD",BA116="USDC"),AZ116,AZ116 * IFERROR(VLOOKUP(BB116,[1]BASE!$F$1:$Q$1000,MATCH(BA116,[1]BASE!$F$1:$Q$1,0),FALSE),IFERROR(VLOOKUP(BB116-1,[1]BASE!$F$1:$Q$1000,MATCH(BA116,[1]BASE!$F$1:$Q$1,0),FALSE),VLOOKUP(BB116-2,[1]BASE!$F$1:$Q$1000,MATCH(BA116,[1]BASE!$F$1:$Q$1,0),FALSE)))),"")</f>
        <v/>
      </c>
      <c r="BD116" s="30" t="str">
        <f t="array" ref="BD116">IFERROR(IF(BB116="","",IF([1]BASE!$E$3-BB116&gt;7,0,IF([1]BASE!$E$3-BB116&lt;0,"",[1]BASE!$E$3-BB116))),"")</f>
        <v/>
      </c>
    </row>
    <row r="117" spans="1:56" ht="43.2" x14ac:dyDescent="0.3">
      <c r="A117" s="51" t="s">
        <v>92</v>
      </c>
      <c r="B117" s="93" t="s">
        <v>714</v>
      </c>
      <c r="C117" s="147" t="s">
        <v>715</v>
      </c>
      <c r="D117" s="37" t="s">
        <v>716</v>
      </c>
      <c r="E117" s="36" t="s">
        <v>717</v>
      </c>
      <c r="F117" s="39" t="s">
        <v>718</v>
      </c>
      <c r="G117" s="39" t="s">
        <v>719</v>
      </c>
      <c r="H117" s="39" t="s">
        <v>719</v>
      </c>
      <c r="I117" s="39" t="s">
        <v>522</v>
      </c>
      <c r="J117" s="41" t="s">
        <v>720</v>
      </c>
      <c r="K117" s="143">
        <v>10</v>
      </c>
      <c r="L117" s="78">
        <f t="shared" si="0"/>
        <v>10</v>
      </c>
      <c r="M117" s="72" t="e">
        <f t="array" ref="M117">IF(R117&gt;[1]BASE!$E$3, "BAJA", IF(P117+IF(X117&lt;=[1]BASE!$E$3,Y117,0)+IF(AC117&lt;=[1]BASE!$E$3,AD117,0)+IF(AH117&lt;=[1]BASE!$E$3,AI117,0)+IF(AM117&lt;=[1]BASE!$E$3,AN117,0)+IF(AR117&lt;=[1]BASE!$E$3,AS117,0)+IF(AW117&lt;=[1]BASE!$E$3,AX117,0)+IF(BB117&lt;=[1]BASE!$E$3,BC117,0)+IF(BG117&lt;=[1]BASE!$E$3,BH117,0)+IF(BL117&lt;=[1]BASE!$E$3,BM117,0)+IF(BQ117&lt;=[1]BASE!$E$3,BR117,0)&lt;=1999,"ALFA", IF(P117+IF(X117&lt;=[1]BASE!$E$3,Y117,0)+IF(AC117&lt;=[1]BASE!$E$3,AD117,0)+IF(AH117&lt;=[1]BASE!$E$3,AI117,0)+IF(AM117&lt;=[1]BASE!$E$3,AN117,0)+IF(AR117&lt;=[1]BASE!$E$3,AS117,0)+IF(AW117&lt;=[1]BASE!$E$3,AX117,0)+IF(BB117&lt;=[1]BASE!$E$3,BC117,0)+IF(BG117&lt;=[1]BASE!$E$3,BH117,0)+IF(BL117&lt;=[1]BASE!$E$3,BM117,0)+IF(BQ117&lt;=[1]BASE!$E$3,BR117,0)&lt;=3999,"BETA", IF(P117+IF(X117&lt;=[1]BASE!$E$3,Y117,0)+IF(AC117&lt;=[1]BASE!$E$3,AD117,0)+IF(AH117&lt;=[1]BASE!$E$3,AI117,0)+IF(AM117&lt;=[1]BASE!$E$3,AN117,0)+IF(AR117&lt;=[1]BASE!$E$3,AS117,0)+IF(AW117&lt;=[1]BASE!$E$3,AX117,0)+IF(BB117&lt;=[1]BASE!$E$3,BC117,0)+IF(BG117&lt;=[1]BASE!$E$3,BH117,0)+IF(BL117&lt;=[1]BASE!$E$3,BM117,0)+IF(BQ117&lt;=[1]BASE!$E$3,BR117,0)&lt;=5999,"GAMMA","DELTA"))))</f>
        <v>#VALUE!</v>
      </c>
      <c r="N117" s="125">
        <v>1000</v>
      </c>
      <c r="O117" s="14" t="s">
        <v>60</v>
      </c>
      <c r="P117" s="62">
        <f t="array" ref="P117">IFERROR(IF(OR(O117="USDT",O117="USD",O117="USDC"),N117,N117 * IFERROR(VLOOKUP(R117,[1]BASE!$F$1:$Q$1000,MATCH(O117,[1]BASE!$F$1:$Q$1,0),FALSE),IFERROR(VLOOKUP(R117-1,[1]BASE!$F$1:$Q$1000,MATCH(O117,[1]BASE!$F$1:$Q$1,0),FALSE),VLOOKUP(R117-2,[1]BASE!$F$1:$Q$1000,MATCH(O117,[1]BASE!$F$1:$Q$1,0),FALSE)))),"")</f>
        <v>1066.8</v>
      </c>
      <c r="Q117" s="23">
        <v>45240</v>
      </c>
      <c r="R117" s="23">
        <v>45240</v>
      </c>
      <c r="S117" s="44">
        <f>([1]BASE!$E$3-R117)/30</f>
        <v>10.266666666666667</v>
      </c>
      <c r="T117" s="45">
        <f t="array" ref="T117">IF(U117&lt;[1]BASE!$E$3,0,U117-R117)</f>
        <v>0</v>
      </c>
      <c r="U117" s="26">
        <f t="array" ref="U117">IF(WEEKDAY(R117, 2) = 5, R117 + 7, R117 + (5 - WEEKDAY(R117, 2) + IF(WEEKDAY(R117, 2) &gt; 5, 7, 0)))</f>
        <v>45247</v>
      </c>
      <c r="V117" s="27"/>
      <c r="W117" s="14"/>
      <c r="X117" s="28"/>
      <c r="Y117" s="50" t="str">
        <f t="array" ref="Y117">IFERROR(IF(OR(W117="USDT",W117="USD",W117="USDC"),V117,V117 * IFERROR(VLOOKUP(X117,[1]BASE!$F$1:$Q$1000,MATCH(W117,[1]BASE!$F$1:$Q$1,0),FALSE),IFERROR(VLOOKUP(X117-1,[1]BASE!$F$1:$Q$1000,MATCH(W117,[1]BASE!$F$1:$Q$1,0),FALSE),VLOOKUP(X117-2,[1]BASE!$F$1:$Q$1000,MATCH(W117,[1]BASE!$F$1:$Q$1,0),FALSE)))),"")</f>
        <v/>
      </c>
      <c r="Z117" s="49" t="str">
        <f t="array" ref="Z117">IFERROR(IF(X117="","",IF([1]BASE!$E$3-X117&gt;7,0,IF([1]BASE!$E$3-X117&lt;0,"",[1]BASE!$E$3-X117))),"")</f>
        <v/>
      </c>
      <c r="AA117" s="27"/>
      <c r="AB117" s="14"/>
      <c r="AC117" s="28"/>
      <c r="AD117" s="50" t="str">
        <f t="array" ref="AD117">IFERROR(IF(OR(AB117="USDT",AB117="USD",AB117="USDC"),AA117,AA117 * IFERROR(VLOOKUP(AC117,[1]BASE!$F$1:$Q$1000,MATCH(AB117,[1]BASE!$F$1:$Q$1,0),FALSE),IFERROR(VLOOKUP(AC117-1,[1]BASE!$F$1:$Q$1000,MATCH(AB117,[1]BASE!$F$1:$Q$1,0),FALSE),VLOOKUP(AC117-2,[1]BASE!$F$1:$Q$1000,MATCH(AB117,[1]BASE!$F$1:$Q$1,0),FALSE)))),"")</f>
        <v/>
      </c>
      <c r="AE117" s="49" t="str">
        <f t="array" ref="AE117">IFERROR(IF(AC117="","",IF([1]BASE!$E$3-AC117&gt;7,0,IF([1]BASE!$E$3-AC117&lt;0,"",[1]BASE!$E$3-AC117))),"")</f>
        <v/>
      </c>
      <c r="AF117" s="27"/>
      <c r="AG117" s="14"/>
      <c r="AH117" s="28"/>
      <c r="AI117" s="50" t="str">
        <f t="array" ref="AI117">IFERROR(IF(OR(AG117="USDT",AG117="USD",AG117="USDC"),AF117,AF117 * IFERROR(VLOOKUP(AH117,[1]BASE!$F$1:$Q$1000,MATCH(AG117,[1]BASE!$F$1:$Q$1,0),FALSE),IFERROR(VLOOKUP(AH117-1,[1]BASE!$F$1:$Q$1000,MATCH(AG117,[1]BASE!$F$1:$Q$1,0),FALSE),VLOOKUP(AH117-2,[1]BASE!$F$1:$Q$1000,MATCH(AG117,[1]BASE!$F$1:$Q$1,0),FALSE)))),"")</f>
        <v/>
      </c>
      <c r="AJ117" s="49" t="str">
        <f t="array" ref="AJ117">IFERROR(IF(AH117="","",IF([1]BASE!$E$3-AH117&gt;7,0,IF([1]BASE!$E$3-AH117&lt;0,"",[1]BASE!$E$3-AH117))),"")</f>
        <v/>
      </c>
      <c r="AK117" s="27"/>
      <c r="AL117" s="14"/>
      <c r="AM117" s="28"/>
      <c r="AN117" s="50" t="str">
        <f t="array" ref="AN117">IFERROR(IF(OR(AL117="USDT",AL117="USD",AL117="USDC"),AK117,AK117 * IFERROR(VLOOKUP(AM117,[1]BASE!$F$1:$Q$1000,MATCH(AL117,[1]BASE!$F$1:$Q$1,0),FALSE),IFERROR(VLOOKUP(AM117-1,[1]BASE!$F$1:$Q$1000,MATCH(AL117,[1]BASE!$F$1:$Q$1,0),FALSE),VLOOKUP(AM117-2,[1]BASE!$F$1:$Q$1000,MATCH(AL117,[1]BASE!$F$1:$Q$1,0),FALSE)))),"")</f>
        <v/>
      </c>
      <c r="AO117" s="49" t="str">
        <f t="array" ref="AO117">IFERROR(IF(AM117="","",IF([1]BASE!$E$3-AM117&gt;7,0,IF([1]BASE!$E$3-AM117&lt;0,"",[1]BASE!$E$3-AM117))),"")</f>
        <v/>
      </c>
      <c r="AP117" s="27"/>
      <c r="AQ117" s="14"/>
      <c r="AR117" s="28"/>
      <c r="AS117" s="50" t="str">
        <f t="array" ref="AS117">IFERROR(IF(OR(AQ117="USDT",AQ117="USD",AQ117="USDC"),AP117,AP117 * IFERROR(VLOOKUP(AR117,[1]BASE!$F$1:$Q$1000,MATCH(AQ117,[1]BASE!$F$1:$Q$1,0),FALSE),IFERROR(VLOOKUP(AR117-1,[1]BASE!$F$1:$Q$1000,MATCH(AQ117,[1]BASE!$F$1:$Q$1,0),FALSE),VLOOKUP(AR117-2,[1]BASE!$F$1:$Q$1000,MATCH(AQ117,[1]BASE!$F$1:$Q$1,0),FALSE)))),"")</f>
        <v/>
      </c>
      <c r="AT117" s="49" t="str">
        <f t="array" ref="AT117">IFERROR(IF(AR117="","",IF([1]BASE!$E$3-AR117&gt;7,0,IF([1]BASE!$E$3-AR117&lt;0,"",[1]BASE!$E$3-AR117))),"")</f>
        <v/>
      </c>
      <c r="AU117" s="27"/>
      <c r="AV117" s="33"/>
      <c r="AW117" s="34"/>
      <c r="AX117" s="50" t="str">
        <f t="array" ref="AX117">IFERROR(IF(OR(AV117="USDT",AV117="USD",AV117="USDC"),AU117,AU117 * IFERROR(VLOOKUP(AW117,[1]BASE!$F$1:$Q$1000,MATCH(AV117,[1]BASE!$F$1:$Q$1,0),FALSE),IFERROR(VLOOKUP(AW117-1,[1]BASE!$F$1:$Q$1000,MATCH(AV117,[1]BASE!$F$1:$Q$1,0),FALSE),VLOOKUP(AW117-2,[1]BASE!$F$1:$Q$1000,MATCH(AV117,[1]BASE!$F$1:$Q$1,0),FALSE)))),"")</f>
        <v/>
      </c>
      <c r="AY117" s="49" t="str">
        <f t="array" ref="AY117">IFERROR(IF(AW117="","",IF([1]BASE!$E$3-AW117&gt;7,0,IF([1]BASE!$E$3-AW117&lt;0,"",[1]BASE!$E$3-AW117))),"")</f>
        <v/>
      </c>
      <c r="AZ117" s="27"/>
      <c r="BA117" s="33"/>
      <c r="BB117" s="34"/>
      <c r="BC117" s="50" t="str">
        <f t="array" ref="BC117">IFERROR(IF(OR(BA117="USDT",BA117="USD",BA117="USDC"),AZ117,AZ117 * IFERROR(VLOOKUP(BB117,[1]BASE!$F$1:$Q$1000,MATCH(BA117,[1]BASE!$F$1:$Q$1,0),FALSE),IFERROR(VLOOKUP(BB117-1,[1]BASE!$F$1:$Q$1000,MATCH(BA117,[1]BASE!$F$1:$Q$1,0),FALSE),VLOOKUP(BB117-2,[1]BASE!$F$1:$Q$1000,MATCH(BA117,[1]BASE!$F$1:$Q$1,0),FALSE)))),"")</f>
        <v/>
      </c>
      <c r="BD117" s="49" t="str">
        <f t="array" ref="BD117">IFERROR(IF(BB117="","",IF([1]BASE!$E$3-BB117&gt;7,0,IF([1]BASE!$E$3-BB117&lt;0,"",[1]BASE!$E$3-BB117))),"")</f>
        <v/>
      </c>
    </row>
    <row r="118" spans="1:56" ht="57.6" x14ac:dyDescent="0.3">
      <c r="A118" s="69" t="s">
        <v>85</v>
      </c>
      <c r="B118" s="93" t="s">
        <v>721</v>
      </c>
      <c r="C118" s="38" t="s">
        <v>133</v>
      </c>
      <c r="D118" s="37" t="s">
        <v>722</v>
      </c>
      <c r="E118" s="36" t="s">
        <v>723</v>
      </c>
      <c r="F118" s="39" t="s">
        <v>724</v>
      </c>
      <c r="G118" s="232" t="s">
        <v>725</v>
      </c>
      <c r="H118" s="232" t="s">
        <v>725</v>
      </c>
      <c r="I118" s="58" t="s">
        <v>613</v>
      </c>
      <c r="J118" s="17" t="s">
        <v>726</v>
      </c>
      <c r="K118" s="144">
        <v>11</v>
      </c>
      <c r="L118" s="19">
        <f t="shared" si="0"/>
        <v>11</v>
      </c>
      <c r="M118" s="72" t="e">
        <f t="array" ref="M118">IF(R118&gt;[1]BASE!$E$3, "BAJA", IF(P118+IF(X118&lt;=[1]BASE!$E$3,Y118,0)+IF(AC118&lt;=[1]BASE!$E$3,AD118,0)+IF(AH118&lt;=[1]BASE!$E$3,AI118,0)+IF(AM118&lt;=[1]BASE!$E$3,AN118,0)+IF(AR118&lt;=[1]BASE!$E$3,AS118,0)+IF(AW118&lt;=[1]BASE!$E$3,AX118,0)+IF(BB118&lt;=[1]BASE!$E$3,BC118,0)+IF(BG118&lt;=[1]BASE!$E$3,BH118,0)+IF(BL118&lt;=[1]BASE!$E$3,BM118,0)+IF(BQ118&lt;=[1]BASE!$E$3,BR118,0)&lt;=1999,"ALFA", IF(P118+IF(X118&lt;=[1]BASE!$E$3,Y118,0)+IF(AC118&lt;=[1]BASE!$E$3,AD118,0)+IF(AH118&lt;=[1]BASE!$E$3,AI118,0)+IF(AM118&lt;=[1]BASE!$E$3,AN118,0)+IF(AR118&lt;=[1]BASE!$E$3,AS118,0)+IF(AW118&lt;=[1]BASE!$E$3,AX118,0)+IF(BB118&lt;=[1]BASE!$E$3,BC118,0)+IF(BG118&lt;=[1]BASE!$E$3,BH118,0)+IF(BL118&lt;=[1]BASE!$E$3,BM118,0)+IF(BQ118&lt;=[1]BASE!$E$3,BR118,0)&lt;=3999,"BETA", IF(P118+IF(X118&lt;=[1]BASE!$E$3,Y118,0)+IF(AC118&lt;=[1]BASE!$E$3,AD118,0)+IF(AH118&lt;=[1]BASE!$E$3,AI118,0)+IF(AM118&lt;=[1]BASE!$E$3,AN118,0)+IF(AR118&lt;=[1]BASE!$E$3,AS118,0)+IF(AW118&lt;=[1]BASE!$E$3,AX118,0)+IF(BB118&lt;=[1]BASE!$E$3,BC118,0)+IF(BG118&lt;=[1]BASE!$E$3,BH118,0)+IF(BL118&lt;=[1]BASE!$E$3,BM118,0)+IF(BQ118&lt;=[1]BASE!$E$3,BR118,0)&lt;=5999,"GAMMA","DELTA"))))</f>
        <v>#VALUE!</v>
      </c>
      <c r="N118" s="125">
        <v>100</v>
      </c>
      <c r="O118" s="14" t="s">
        <v>60</v>
      </c>
      <c r="P118" s="22">
        <f t="array" ref="P118">IFERROR(IF(OR(O118="USDT",O118="USD",O118="USDC"),N118,N118 * IFERROR(VLOOKUP(R118,[1]BASE!$F$1:$Q$1000,MATCH(O118,[1]BASE!$F$1:$Q$1,0),FALSE),IFERROR(VLOOKUP(R118-1,[1]BASE!$F$1:$Q$1000,MATCH(O118,[1]BASE!$F$1:$Q$1,0),FALSE),VLOOKUP(R118-2,[1]BASE!$F$1:$Q$1000,MATCH(O118,[1]BASE!$F$1:$Q$1,0),FALSE)))),"")</f>
        <v>106.67999999999999</v>
      </c>
      <c r="Q118" s="23">
        <v>45239.625</v>
      </c>
      <c r="R118" s="23">
        <v>45240</v>
      </c>
      <c r="S118" s="24">
        <f>([1]BASE!$E$3-R118)/30</f>
        <v>10.266666666666667</v>
      </c>
      <c r="T118" s="25">
        <f t="array" ref="T118">IF(U118&lt;[1]BASE!$E$3,0,U118-R118)</f>
        <v>0</v>
      </c>
      <c r="U118" s="26">
        <f t="array" ref="U118">IF(WEEKDAY(R118, 2) = 5, R118 + 7, R118 + (5 - WEEKDAY(R118, 2) + IF(WEEKDAY(R118, 2) &gt; 5, 7, 0)))</f>
        <v>45247</v>
      </c>
      <c r="V118" s="27"/>
      <c r="W118" s="14"/>
      <c r="X118" s="28"/>
      <c r="Y118" s="74" t="str">
        <f t="array" ref="Y118">IFERROR(IF(OR(W118="USDT",W118="USD",W118="USDC"),V118,V118 * IFERROR(VLOOKUP(X118,[1]BASE!$F$1:$Q$1000,MATCH(W118,[1]BASE!$F$1:$Q$1,0),FALSE),IFERROR(VLOOKUP(X118-1,[1]BASE!$F$1:$Q$1000,MATCH(W118,[1]BASE!$F$1:$Q$1,0),FALSE),VLOOKUP(X118-2,[1]BASE!$F$1:$Q$1000,MATCH(W118,[1]BASE!$F$1:$Q$1,0),FALSE)))),"")</f>
        <v/>
      </c>
      <c r="Z118" s="30" t="str">
        <f t="array" ref="Z118">IFERROR(IF(X118="","",IF([1]BASE!$E$3-X118&gt;7,0,IF([1]BASE!$E$3-X118&lt;0,"",[1]BASE!$E$3-X118))),"")</f>
        <v/>
      </c>
      <c r="AA118" s="27"/>
      <c r="AB118" s="14"/>
      <c r="AC118" s="28"/>
      <c r="AD118" s="74" t="str">
        <f t="array" ref="AD118">IFERROR(IF(OR(AB118="USDT",AB118="USD",AB118="USDC"),AA118,AA118 * IFERROR(VLOOKUP(AC118,[1]BASE!$F$1:$Q$1000,MATCH(AB118,[1]BASE!$F$1:$Q$1,0),FALSE),IFERROR(VLOOKUP(AC118-1,[1]BASE!$F$1:$Q$1000,MATCH(AB118,[1]BASE!$F$1:$Q$1,0),FALSE),VLOOKUP(AC118-2,[1]BASE!$F$1:$Q$1000,MATCH(AB118,[1]BASE!$F$1:$Q$1,0),FALSE)))),"")</f>
        <v/>
      </c>
      <c r="AE118" s="30" t="str">
        <f t="array" ref="AE118">IFERROR(IF(AC118="","",IF([1]BASE!$E$3-AC118&gt;7,0,IF([1]BASE!$E$3-AC118&lt;0,"",[1]BASE!$E$3-AC118))),"")</f>
        <v/>
      </c>
      <c r="AF118" s="27"/>
      <c r="AG118" s="14"/>
      <c r="AH118" s="28"/>
      <c r="AI118" s="29" t="str">
        <f t="array" ref="AI118">IFERROR(IF(OR(AG118="USDT",AG118="USD",AG118="USDC"),AF118,AF118 * IFERROR(VLOOKUP(AH118,[1]BASE!$F$1:$Q$1000,MATCH(AG118,[1]BASE!$F$1:$Q$1,0),FALSE),IFERROR(VLOOKUP(AH118-1,[1]BASE!$F$1:$Q$1000,MATCH(AG118,[1]BASE!$F$1:$Q$1,0),FALSE),VLOOKUP(AH118-2,[1]BASE!$F$1:$Q$1000,MATCH(AG118,[1]BASE!$F$1:$Q$1,0),FALSE)))),"")</f>
        <v/>
      </c>
      <c r="AJ118" s="30" t="str">
        <f t="array" ref="AJ118">IFERROR(IF(AH118="","",IF([1]BASE!$E$3-AH118&gt;7,0,IF([1]BASE!$E$3-AH118&lt;0,"",[1]BASE!$E$3-AH118))),"")</f>
        <v/>
      </c>
      <c r="AK118" s="27"/>
      <c r="AL118" s="14"/>
      <c r="AM118" s="28"/>
      <c r="AN118" s="29" t="str">
        <f t="array" ref="AN118">IFERROR(IF(OR(AL118="USDT",AL118="USD",AL118="USDC"),AK118,AK118 * IFERROR(VLOOKUP(AM118,[1]BASE!$F$1:$Q$1000,MATCH(AL118,[1]BASE!$F$1:$Q$1,0),FALSE),IFERROR(VLOOKUP(AM118-1,[1]BASE!$F$1:$Q$1000,MATCH(AL118,[1]BASE!$F$1:$Q$1,0),FALSE),VLOOKUP(AM118-2,[1]BASE!$F$1:$Q$1000,MATCH(AL118,[1]BASE!$F$1:$Q$1,0),FALSE)))),"")</f>
        <v/>
      </c>
      <c r="AO118" s="30" t="str">
        <f t="array" ref="AO118">IFERROR(IF(AM118="","",IF([1]BASE!$E$3-AM118&gt;7,0,IF([1]BASE!$E$3-AM118&lt;0,"",[1]BASE!$E$3-AM118))),"")</f>
        <v/>
      </c>
      <c r="AP118" s="27"/>
      <c r="AQ118" s="14"/>
      <c r="AR118" s="28"/>
      <c r="AS118" s="29" t="str">
        <f t="array" ref="AS118">IFERROR(IF(OR(AQ118="USDT",AQ118="USD",AQ118="USDC"),AP118,AP118 * IFERROR(VLOOKUP(AR118,[1]BASE!$F$1:$Q$1000,MATCH(AQ118,[1]BASE!$F$1:$Q$1,0),FALSE),IFERROR(VLOOKUP(AR118-1,[1]BASE!$F$1:$Q$1000,MATCH(AQ118,[1]BASE!$F$1:$Q$1,0),FALSE),VLOOKUP(AR118-2,[1]BASE!$F$1:$Q$1000,MATCH(AQ118,[1]BASE!$F$1:$Q$1,0),FALSE)))),"")</f>
        <v/>
      </c>
      <c r="AT118" s="30" t="str">
        <f t="array" ref="AT118">IFERROR(IF(AR118="","",IF([1]BASE!$E$3-AR118&gt;7,0,IF([1]BASE!$E$3-AR118&lt;0,"",[1]BASE!$E$3-AR118))),"")</f>
        <v/>
      </c>
      <c r="AU118" s="27"/>
      <c r="AV118" s="33"/>
      <c r="AW118" s="34"/>
      <c r="AX118" s="29" t="str">
        <f t="array" ref="AX118">IFERROR(IF(OR(AV118="USDT",AV118="USD",AV118="USDC"),AU118,AU118 * IFERROR(VLOOKUP(AW118,[1]BASE!$F$1:$Q$1000,MATCH(AV118,[1]BASE!$F$1:$Q$1,0),FALSE),IFERROR(VLOOKUP(AW118-1,[1]BASE!$F$1:$Q$1000,MATCH(AV118,[1]BASE!$F$1:$Q$1,0),FALSE),VLOOKUP(AW118-2,[1]BASE!$F$1:$Q$1000,MATCH(AV118,[1]BASE!$F$1:$Q$1,0),FALSE)))),"")</f>
        <v/>
      </c>
      <c r="AY118" s="30" t="str">
        <f t="array" ref="AY118">IFERROR(IF(AW118="","",IF([1]BASE!$E$3-AW118&gt;7,0,IF([1]BASE!$E$3-AW118&lt;0,"",[1]BASE!$E$3-AW118))),"")</f>
        <v/>
      </c>
      <c r="AZ118" s="27"/>
      <c r="BA118" s="33"/>
      <c r="BB118" s="34"/>
      <c r="BC118" s="29" t="str">
        <f t="array" ref="BC118">IFERROR(IF(OR(BA118="USDT",BA118="USD",BA118="USDC"),AZ118,AZ118 * IFERROR(VLOOKUP(BB118,[1]BASE!$F$1:$Q$1000,MATCH(BA118,[1]BASE!$F$1:$Q$1,0),FALSE),IFERROR(VLOOKUP(BB118-1,[1]BASE!$F$1:$Q$1000,MATCH(BA118,[1]BASE!$F$1:$Q$1,0),FALSE),VLOOKUP(BB118-2,[1]BASE!$F$1:$Q$1000,MATCH(BA118,[1]BASE!$F$1:$Q$1,0),FALSE)))),"")</f>
        <v/>
      </c>
      <c r="BD118" s="30" t="str">
        <f t="array" ref="BD118">IFERROR(IF(BB118="","",IF([1]BASE!$E$3-BB118&gt;7,0,IF([1]BASE!$E$3-BB118&lt;0,"",[1]BASE!$E$3-BB118))),"")</f>
        <v/>
      </c>
    </row>
    <row r="119" spans="1:56" ht="43.2" x14ac:dyDescent="0.3">
      <c r="A119" s="51" t="s">
        <v>92</v>
      </c>
      <c r="B119" s="38" t="s">
        <v>727</v>
      </c>
      <c r="C119" s="38" t="s">
        <v>213</v>
      </c>
      <c r="D119" s="37" t="s">
        <v>728</v>
      </c>
      <c r="E119" s="36" t="s">
        <v>729</v>
      </c>
      <c r="F119" s="39" t="s">
        <v>730</v>
      </c>
      <c r="G119" s="39" t="s">
        <v>731</v>
      </c>
      <c r="H119" s="39" t="s">
        <v>712</v>
      </c>
      <c r="I119" s="39" t="s">
        <v>711</v>
      </c>
      <c r="J119" s="41" t="s">
        <v>732</v>
      </c>
      <c r="K119" s="143">
        <v>11</v>
      </c>
      <c r="L119" s="78">
        <f t="shared" si="0"/>
        <v>11</v>
      </c>
      <c r="M119" s="72" t="e">
        <f t="array" ref="M119">IF(R119&gt;[1]BASE!$E$3, "BAJA", IF(P119+IF(X119&lt;=[1]BASE!$E$3,Y119,0)+IF(AC119&lt;=[1]BASE!$E$3,AD119,0)+IF(AH119&lt;=[1]BASE!$E$3,AI119,0)+IF(AM119&lt;=[1]BASE!$E$3,AN119,0)+IF(AR119&lt;=[1]BASE!$E$3,AS119,0)+IF(AW119&lt;=[1]BASE!$E$3,AX119,0)+IF(BB119&lt;=[1]BASE!$E$3,BC119,0)+IF(BG119&lt;=[1]BASE!$E$3,BH119,0)+IF(BL119&lt;=[1]BASE!$E$3,BM119,0)+IF(BQ119&lt;=[1]BASE!$E$3,BR119,0)&lt;=1999,"ALFA", IF(P119+IF(X119&lt;=[1]BASE!$E$3,Y119,0)+IF(AC119&lt;=[1]BASE!$E$3,AD119,0)+IF(AH119&lt;=[1]BASE!$E$3,AI119,0)+IF(AM119&lt;=[1]BASE!$E$3,AN119,0)+IF(AR119&lt;=[1]BASE!$E$3,AS119,0)+IF(AW119&lt;=[1]BASE!$E$3,AX119,0)+IF(BB119&lt;=[1]BASE!$E$3,BC119,0)+IF(BG119&lt;=[1]BASE!$E$3,BH119,0)+IF(BL119&lt;=[1]BASE!$E$3,BM119,0)+IF(BQ119&lt;=[1]BASE!$E$3,BR119,0)&lt;=3999,"BETA", IF(P119+IF(X119&lt;=[1]BASE!$E$3,Y119,0)+IF(AC119&lt;=[1]BASE!$E$3,AD119,0)+IF(AH119&lt;=[1]BASE!$E$3,AI119,0)+IF(AM119&lt;=[1]BASE!$E$3,AN119,0)+IF(AR119&lt;=[1]BASE!$E$3,AS119,0)+IF(AW119&lt;=[1]BASE!$E$3,AX119,0)+IF(BB119&lt;=[1]BASE!$E$3,BC119,0)+IF(BG119&lt;=[1]BASE!$E$3,BH119,0)+IF(BL119&lt;=[1]BASE!$E$3,BM119,0)+IF(BQ119&lt;=[1]BASE!$E$3,BR119,0)&lt;=5999,"GAMMA","DELTA"))))</f>
        <v>#VALUE!</v>
      </c>
      <c r="N119" s="21">
        <v>111.87</v>
      </c>
      <c r="O119" s="14" t="s">
        <v>60</v>
      </c>
      <c r="P119" s="62">
        <f t="array" ref="P119">IFERROR(IF(OR(O119="USDT",O119="USD",O119="USDC"),N119,N119 * IFERROR(VLOOKUP(R119,[1]BASE!$F$1:$Q$1000,MATCH(O119,[1]BASE!$F$1:$Q$1,0),FALSE),IFERROR(VLOOKUP(R119-1,[1]BASE!$F$1:$Q$1000,MATCH(O119,[1]BASE!$F$1:$Q$1,0),FALSE),VLOOKUP(R119-2,[1]BASE!$F$1:$Q$1000,MATCH(O119,[1]BASE!$F$1:$Q$1,0),FALSE)))),"")</f>
        <v>119.342916</v>
      </c>
      <c r="Q119" s="23">
        <v>45239.625</v>
      </c>
      <c r="R119" s="23">
        <v>45240</v>
      </c>
      <c r="S119" s="44">
        <f>([1]BASE!$E$3-R119)/30</f>
        <v>10.266666666666667</v>
      </c>
      <c r="T119" s="45">
        <f t="array" ref="T119">IF(U119&lt;[1]BASE!$E$3,0,U119-R119)</f>
        <v>0</v>
      </c>
      <c r="U119" s="26">
        <f t="array" ref="U119">IF(WEEKDAY(R119, 2) = 5, R119 + 7, R119 + (5 - WEEKDAY(R119, 2) + IF(WEEKDAY(R119, 2) &gt; 5, 7, 0)))</f>
        <v>45247</v>
      </c>
      <c r="V119" s="27"/>
      <c r="W119" s="14"/>
      <c r="X119" s="28"/>
      <c r="Y119" s="50" t="str">
        <f t="array" ref="Y119">IFERROR(IF(OR(W119="USDT",W119="USD",W119="USDC"),V119,V119 * IFERROR(VLOOKUP(X119,[1]BASE!$F$1:$Q$1000,MATCH(W119,[1]BASE!$F$1:$Q$1,0),FALSE),IFERROR(VLOOKUP(X119-1,[1]BASE!$F$1:$Q$1000,MATCH(W119,[1]BASE!$F$1:$Q$1,0),FALSE),VLOOKUP(X119-2,[1]BASE!$F$1:$Q$1000,MATCH(W119,[1]BASE!$F$1:$Q$1,0),FALSE)))),"")</f>
        <v/>
      </c>
      <c r="Z119" s="49" t="str">
        <f t="array" ref="Z119">IFERROR(IF(X119="","",IF([1]BASE!$E$3-X119&gt;7,0,IF([1]BASE!$E$3-X119&lt;0,"",[1]BASE!$E$3-X119))),"")</f>
        <v/>
      </c>
      <c r="AA119" s="27"/>
      <c r="AB119" s="14"/>
      <c r="AC119" s="28"/>
      <c r="AD119" s="50" t="str">
        <f t="array" ref="AD119">IFERROR(IF(OR(AB119="USDT",AB119="USD",AB119="USDC"),AA119,AA119 * IFERROR(VLOOKUP(AC119,[1]BASE!$F$1:$Q$1000,MATCH(AB119,[1]BASE!$F$1:$Q$1,0),FALSE),IFERROR(VLOOKUP(AC119-1,[1]BASE!$F$1:$Q$1000,MATCH(AB119,[1]BASE!$F$1:$Q$1,0),FALSE),VLOOKUP(AC119-2,[1]BASE!$F$1:$Q$1000,MATCH(AB119,[1]BASE!$F$1:$Q$1,0),FALSE)))),"")</f>
        <v/>
      </c>
      <c r="AE119" s="49" t="str">
        <f t="array" ref="AE119">IFERROR(IF(AC119="","",IF([1]BASE!$E$3-AC119&gt;7,0,IF([1]BASE!$E$3-AC119&lt;0,"",[1]BASE!$E$3-AC119))),"")</f>
        <v/>
      </c>
      <c r="AF119" s="27"/>
      <c r="AG119" s="14"/>
      <c r="AH119" s="28"/>
      <c r="AI119" s="50" t="str">
        <f t="array" ref="AI119">IFERROR(IF(OR(AG119="USDT",AG119="USD",AG119="USDC"),AF119,AF119 * IFERROR(VLOOKUP(AH119,[1]BASE!$F$1:$Q$1000,MATCH(AG119,[1]BASE!$F$1:$Q$1,0),FALSE),IFERROR(VLOOKUP(AH119-1,[1]BASE!$F$1:$Q$1000,MATCH(AG119,[1]BASE!$F$1:$Q$1,0),FALSE),VLOOKUP(AH119-2,[1]BASE!$F$1:$Q$1000,MATCH(AG119,[1]BASE!$F$1:$Q$1,0),FALSE)))),"")</f>
        <v/>
      </c>
      <c r="AJ119" s="49" t="str">
        <f t="array" ref="AJ119">IFERROR(IF(AH119="","",IF([1]BASE!$E$3-AH119&gt;7,0,IF([1]BASE!$E$3-AH119&lt;0,"",[1]BASE!$E$3-AH119))),"")</f>
        <v/>
      </c>
      <c r="AK119" s="27"/>
      <c r="AL119" s="14"/>
      <c r="AM119" s="28"/>
      <c r="AN119" s="50" t="str">
        <f t="array" ref="AN119">IFERROR(IF(OR(AL119="USDT",AL119="USD",AL119="USDC"),AK119,AK119 * IFERROR(VLOOKUP(AM119,[1]BASE!$F$1:$Q$1000,MATCH(AL119,[1]BASE!$F$1:$Q$1,0),FALSE),IFERROR(VLOOKUP(AM119-1,[1]BASE!$F$1:$Q$1000,MATCH(AL119,[1]BASE!$F$1:$Q$1,0),FALSE),VLOOKUP(AM119-2,[1]BASE!$F$1:$Q$1000,MATCH(AL119,[1]BASE!$F$1:$Q$1,0),FALSE)))),"")</f>
        <v/>
      </c>
      <c r="AO119" s="49" t="str">
        <f t="array" ref="AO119">IFERROR(IF(AM119="","",IF([1]BASE!$E$3-AM119&gt;7,0,IF([1]BASE!$E$3-AM119&lt;0,"",[1]BASE!$E$3-AM119))),"")</f>
        <v/>
      </c>
      <c r="AP119" s="27"/>
      <c r="AQ119" s="14"/>
      <c r="AR119" s="28"/>
      <c r="AS119" s="50" t="str">
        <f t="array" ref="AS119">IFERROR(IF(OR(AQ119="USDT",AQ119="USD",AQ119="USDC"),AP119,AP119 * IFERROR(VLOOKUP(AR119,[1]BASE!$F$1:$Q$1000,MATCH(AQ119,[1]BASE!$F$1:$Q$1,0),FALSE),IFERROR(VLOOKUP(AR119-1,[1]BASE!$F$1:$Q$1000,MATCH(AQ119,[1]BASE!$F$1:$Q$1,0),FALSE),VLOOKUP(AR119-2,[1]BASE!$F$1:$Q$1000,MATCH(AQ119,[1]BASE!$F$1:$Q$1,0),FALSE)))),"")</f>
        <v/>
      </c>
      <c r="AT119" s="49" t="str">
        <f t="array" ref="AT119">IFERROR(IF(AR119="","",IF([1]BASE!$E$3-AR119&gt;7,0,IF([1]BASE!$E$3-AR119&lt;0,"",[1]BASE!$E$3-AR119))),"")</f>
        <v/>
      </c>
      <c r="AU119" s="27"/>
      <c r="AV119" s="33"/>
      <c r="AW119" s="34"/>
      <c r="AX119" s="50" t="str">
        <f t="array" ref="AX119">IFERROR(IF(OR(AV119="USDT",AV119="USD",AV119="USDC"),AU119,AU119 * IFERROR(VLOOKUP(AW119,[1]BASE!$F$1:$Q$1000,MATCH(AV119,[1]BASE!$F$1:$Q$1,0),FALSE),IFERROR(VLOOKUP(AW119-1,[1]BASE!$F$1:$Q$1000,MATCH(AV119,[1]BASE!$F$1:$Q$1,0),FALSE),VLOOKUP(AW119-2,[1]BASE!$F$1:$Q$1000,MATCH(AV119,[1]BASE!$F$1:$Q$1,0),FALSE)))),"")</f>
        <v/>
      </c>
      <c r="AY119" s="49" t="str">
        <f t="array" ref="AY119">IFERROR(IF(AW119="","",IF([1]BASE!$E$3-AW119&gt;7,0,IF([1]BASE!$E$3-AW119&lt;0,"",[1]BASE!$E$3-AW119))),"")</f>
        <v/>
      </c>
      <c r="AZ119" s="27"/>
      <c r="BA119" s="33"/>
      <c r="BB119" s="34"/>
      <c r="BC119" s="50" t="str">
        <f t="array" ref="BC119">IFERROR(IF(OR(BA119="USDT",BA119="USD",BA119="USDC"),AZ119,AZ119 * IFERROR(VLOOKUP(BB119,[1]BASE!$F$1:$Q$1000,MATCH(BA119,[1]BASE!$F$1:$Q$1,0),FALSE),IFERROR(VLOOKUP(BB119-1,[1]BASE!$F$1:$Q$1000,MATCH(BA119,[1]BASE!$F$1:$Q$1,0),FALSE),VLOOKUP(BB119-2,[1]BASE!$F$1:$Q$1000,MATCH(BA119,[1]BASE!$F$1:$Q$1,0),FALSE)))),"")</f>
        <v/>
      </c>
      <c r="BD119" s="49" t="str">
        <f t="array" ref="BD119">IFERROR(IF(BB119="","",IF([1]BASE!$E$3-BB119&gt;7,0,IF([1]BASE!$E$3-BB119&lt;0,"",[1]BASE!$E$3-BB119))),"")</f>
        <v/>
      </c>
    </row>
    <row r="120" spans="1:56" ht="43.2" x14ac:dyDescent="0.3">
      <c r="A120" s="69" t="s">
        <v>85</v>
      </c>
      <c r="B120" s="14" t="s">
        <v>733</v>
      </c>
      <c r="C120" s="14" t="s">
        <v>213</v>
      </c>
      <c r="D120" s="13" t="s">
        <v>734</v>
      </c>
      <c r="E120" s="12" t="s">
        <v>735</v>
      </c>
      <c r="F120" s="15" t="s">
        <v>736</v>
      </c>
      <c r="G120" s="15" t="s">
        <v>737</v>
      </c>
      <c r="H120" s="15" t="s">
        <v>712</v>
      </c>
      <c r="I120" s="15" t="s">
        <v>625</v>
      </c>
      <c r="J120" s="17" t="s">
        <v>738</v>
      </c>
      <c r="K120" s="144">
        <v>11</v>
      </c>
      <c r="L120" s="19">
        <f t="shared" si="0"/>
        <v>11</v>
      </c>
      <c r="M120" s="72" t="e">
        <f t="array" ref="M120">IF(R120&gt;[1]BASE!$E$3, "BAJA", IF(P120+IF(X120&lt;=[1]BASE!$E$3,Y120,0)+IF(AC120&lt;=[1]BASE!$E$3,AD120,0)+IF(AH120&lt;=[1]BASE!$E$3,AI120,0)+IF(AM120&lt;=[1]BASE!$E$3,AN120,0)+IF(AR120&lt;=[1]BASE!$E$3,AS120,0)+IF(AW120&lt;=[1]BASE!$E$3,AX120,0)+IF(BB120&lt;=[1]BASE!$E$3,BC120,0)+IF(BG120&lt;=[1]BASE!$E$3,BH120,0)+IF(BL120&lt;=[1]BASE!$E$3,BM120,0)+IF(BQ120&lt;=[1]BASE!$E$3,BR120,0)&lt;=1999,"ALFA", IF(P120+IF(X120&lt;=[1]BASE!$E$3,Y120,0)+IF(AC120&lt;=[1]BASE!$E$3,AD120,0)+IF(AH120&lt;=[1]BASE!$E$3,AI120,0)+IF(AM120&lt;=[1]BASE!$E$3,AN120,0)+IF(AR120&lt;=[1]BASE!$E$3,AS120,0)+IF(AW120&lt;=[1]BASE!$E$3,AX120,0)+IF(BB120&lt;=[1]BASE!$E$3,BC120,0)+IF(BG120&lt;=[1]BASE!$E$3,BH120,0)+IF(BL120&lt;=[1]BASE!$E$3,BM120,0)+IF(BQ120&lt;=[1]BASE!$E$3,BR120,0)&lt;=3999,"BETA", IF(P120+IF(X120&lt;=[1]BASE!$E$3,Y120,0)+IF(AC120&lt;=[1]BASE!$E$3,AD120,0)+IF(AH120&lt;=[1]BASE!$E$3,AI120,0)+IF(AM120&lt;=[1]BASE!$E$3,AN120,0)+IF(AR120&lt;=[1]BASE!$E$3,AS120,0)+IF(AW120&lt;=[1]BASE!$E$3,AX120,0)+IF(BB120&lt;=[1]BASE!$E$3,BC120,0)+IF(BG120&lt;=[1]BASE!$E$3,BH120,0)+IF(BL120&lt;=[1]BASE!$E$3,BM120,0)+IF(BQ120&lt;=[1]BASE!$E$3,BR120,0)&lt;=5999,"GAMMA","DELTA"))))</f>
        <v>#VALUE!</v>
      </c>
      <c r="N120" s="125">
        <v>1060</v>
      </c>
      <c r="O120" s="14" t="s">
        <v>66</v>
      </c>
      <c r="P120" s="22">
        <f t="array" ref="P120">IFERROR(IF(OR(O120="USDT",O120="USD",O120="USDC"),N120,N120 * IFERROR(VLOOKUP(R120,[1]BASE!$F$1:$Q$1000,MATCH(O120,[1]BASE!$F$1:$Q$1,0),FALSE),IFERROR(VLOOKUP(R120-1,[1]BASE!$F$1:$Q$1000,MATCH(O120,[1]BASE!$F$1:$Q$1,0),FALSE),VLOOKUP(R120-2,[1]BASE!$F$1:$Q$1000,MATCH(O120,[1]BASE!$F$1:$Q$1,0),FALSE)))),"")</f>
        <v>1060</v>
      </c>
      <c r="Q120" s="23">
        <v>45240.625</v>
      </c>
      <c r="R120" s="23">
        <v>45241</v>
      </c>
      <c r="S120" s="24">
        <f>([1]BASE!$E$3-R120)/30</f>
        <v>10.233333333333333</v>
      </c>
      <c r="T120" s="25">
        <f t="array" ref="T120">IF(U120&lt;[1]BASE!$E$3,0,U120-R120)</f>
        <v>0</v>
      </c>
      <c r="U120" s="26">
        <f t="array" ref="U120">IF(WEEKDAY(R120, 2) = 5, R120 + 7, R120 + (5 - WEEKDAY(R120, 2) + IF(WEEKDAY(R120, 2) &gt; 5, 7, 0)))</f>
        <v>45247</v>
      </c>
      <c r="V120" s="80">
        <v>-878.98</v>
      </c>
      <c r="W120" s="14" t="s">
        <v>66</v>
      </c>
      <c r="X120" s="47">
        <v>45250</v>
      </c>
      <c r="Y120" s="22">
        <f t="array" ref="Y120">IFERROR(IF(OR(W120="USDT",W120="USD",W120="USDC"),V120,V120 * IFERROR(VLOOKUP(X120,[1]BASE!$F$1:$Q$1000,MATCH(W120,[1]BASE!$F$1:$Q$1,0),FALSE),IFERROR(VLOOKUP(X120-1,[1]BASE!$F$1:$Q$1000,MATCH(W120,[1]BASE!$F$1:$Q$1,0),FALSE),VLOOKUP(X120-2,[1]BASE!$F$1:$Q$1000,MATCH(W120,[1]BASE!$F$1:$Q$1,0),FALSE)))),"")</f>
        <v>-878.98</v>
      </c>
      <c r="Z120" s="30">
        <f t="array" ref="Z120">IFERROR(IF(X120="","",IF([1]BASE!$E$3-X120&gt;7,0,IF([1]BASE!$E$3-X120&lt;0,"",[1]BASE!$E$3-X120))),"")</f>
        <v>0</v>
      </c>
      <c r="AA120" s="27"/>
      <c r="AB120" s="31"/>
      <c r="AC120" s="28"/>
      <c r="AD120" s="29" t="str">
        <f t="array" ref="AD120">IFERROR(IF(OR(AB120="USDT",AB120="USD",AB120="USDC"),AA120,AA120 * IFERROR(VLOOKUP(AC120,[1]BASE!$F$1:$Q$1000,MATCH(AB120,[1]BASE!$F$1:$Q$1,0),FALSE),IFERROR(VLOOKUP(AC120-1,[1]BASE!$F$1:$Q$1000,MATCH(AB120,[1]BASE!$F$1:$Q$1,0),FALSE),VLOOKUP(AC120-2,[1]BASE!$F$1:$Q$1000,MATCH(AB120,[1]BASE!$F$1:$Q$1,0),FALSE)))),"")</f>
        <v/>
      </c>
      <c r="AE120" s="30" t="str">
        <f t="array" ref="AE120">IFERROR(IF(AC120="","",IF([1]BASE!$E$3-AC120&gt;7,0,IF([1]BASE!$E$3-AC120&lt;0,"",[1]BASE!$E$3-AC120))),"")</f>
        <v/>
      </c>
      <c r="AF120" s="27"/>
      <c r="AG120" s="92"/>
      <c r="AH120" s="28"/>
      <c r="AI120" s="29" t="str">
        <f t="array" ref="AI120">IFERROR(IF(OR(AG120="USDT",AG120="USD",AG120="USDC"),AF120,AF120 * IFERROR(VLOOKUP(AH120,[1]BASE!$F$1:$Q$1000,MATCH(AG120,[1]BASE!$F$1:$Q$1,0),FALSE),IFERROR(VLOOKUP(AH120-1,[1]BASE!$F$1:$Q$1000,MATCH(AG120,[1]BASE!$F$1:$Q$1,0),FALSE),VLOOKUP(AH120-2,[1]BASE!$F$1:$Q$1000,MATCH(AG120,[1]BASE!$F$1:$Q$1,0),FALSE)))),"")</f>
        <v/>
      </c>
      <c r="AJ120" s="30" t="str">
        <f t="array" ref="AJ120">IFERROR(IF(AH120="","",IF([1]BASE!$E$3-AH120&gt;7,0,IF([1]BASE!$E$3-AH120&lt;0,"",[1]BASE!$E$3-AH120))),"")</f>
        <v/>
      </c>
      <c r="AK120" s="27"/>
      <c r="AL120" s="92"/>
      <c r="AM120" s="28"/>
      <c r="AN120" s="29" t="str">
        <f t="array" ref="AN120">IFERROR(IF(OR(AL120="USDT",AL120="USD",AL120="USDC"),AK120,AK120 * IFERROR(VLOOKUP(AM120,[1]BASE!$F$1:$Q$1000,MATCH(AL120,[1]BASE!$F$1:$Q$1,0),FALSE),IFERROR(VLOOKUP(AM120-1,[1]BASE!$F$1:$Q$1000,MATCH(AL120,[1]BASE!$F$1:$Q$1,0),FALSE),VLOOKUP(AM120-2,[1]BASE!$F$1:$Q$1000,MATCH(AL120,[1]BASE!$F$1:$Q$1,0),FALSE)))),"")</f>
        <v/>
      </c>
      <c r="AO120" s="30" t="str">
        <f t="array" ref="AO120">IFERROR(IF(AM120="","",IF([1]BASE!$E$3-AM120&gt;7,0,IF([1]BASE!$E$3-AM120&lt;0,"",[1]BASE!$E$3-AM120))),"")</f>
        <v/>
      </c>
      <c r="AP120" s="27"/>
      <c r="AQ120" s="31"/>
      <c r="AR120" s="28"/>
      <c r="AS120" s="29" t="str">
        <f t="array" ref="AS120">IFERROR(IF(OR(AQ120="USDT",AQ120="USD",AQ120="USDC"),AP120,AP120 * IFERROR(VLOOKUP(AR120,[1]BASE!$F$1:$Q$1000,MATCH(AQ120,[1]BASE!$F$1:$Q$1,0),FALSE),IFERROR(VLOOKUP(AR120-1,[1]BASE!$F$1:$Q$1000,MATCH(AQ120,[1]BASE!$F$1:$Q$1,0),FALSE),VLOOKUP(AR120-2,[1]BASE!$F$1:$Q$1000,MATCH(AQ120,[1]BASE!$F$1:$Q$1,0),FALSE)))),"")</f>
        <v/>
      </c>
      <c r="AT120" s="30" t="str">
        <f t="array" ref="AT120">IFERROR(IF(AR120="","",IF([1]BASE!$E$3-AR120&gt;7,0,IF([1]BASE!$E$3-AR120&lt;0,"",[1]BASE!$E$3-AR120))),"")</f>
        <v/>
      </c>
      <c r="AU120" s="27"/>
      <c r="AV120" s="33"/>
      <c r="AW120" s="34"/>
      <c r="AX120" s="29" t="str">
        <f t="array" ref="AX120">IFERROR(IF(OR(AV120="USDT",AV120="USD",AV120="USDC"),AU120,AU120 * IFERROR(VLOOKUP(AW120,[1]BASE!$F$1:$Q$1000,MATCH(AV120,[1]BASE!$F$1:$Q$1,0),FALSE),IFERROR(VLOOKUP(AW120-1,[1]BASE!$F$1:$Q$1000,MATCH(AV120,[1]BASE!$F$1:$Q$1,0),FALSE),VLOOKUP(AW120-2,[1]BASE!$F$1:$Q$1000,MATCH(AV120,[1]BASE!$F$1:$Q$1,0),FALSE)))),"")</f>
        <v/>
      </c>
      <c r="AY120" s="30" t="str">
        <f t="array" ref="AY120">IFERROR(IF(AW120="","",IF([1]BASE!$E$3-AW120&gt;7,0,IF([1]BASE!$E$3-AW120&lt;0,"",[1]BASE!$E$3-AW120))),"")</f>
        <v/>
      </c>
      <c r="AZ120" s="27"/>
      <c r="BA120" s="33"/>
      <c r="BB120" s="34"/>
      <c r="BC120" s="29" t="str">
        <f t="array" ref="BC120">IFERROR(IF(OR(BA120="USDT",BA120="USD",BA120="USDC"),AZ120,AZ120 * IFERROR(VLOOKUP(BB120,[1]BASE!$F$1:$Q$1000,MATCH(BA120,[1]BASE!$F$1:$Q$1,0),FALSE),IFERROR(VLOOKUP(BB120-1,[1]BASE!$F$1:$Q$1000,MATCH(BA120,[1]BASE!$F$1:$Q$1,0),FALSE),VLOOKUP(BB120-2,[1]BASE!$F$1:$Q$1000,MATCH(BA120,[1]BASE!$F$1:$Q$1,0),FALSE)))),"")</f>
        <v/>
      </c>
      <c r="BD120" s="30" t="str">
        <f t="array" ref="BD120">IFERROR(IF(BB120="","",IF([1]BASE!$E$3-BB120&gt;7,0,IF([1]BASE!$E$3-BB120&lt;0,"",[1]BASE!$E$3-BB120))),"")</f>
        <v/>
      </c>
    </row>
    <row r="121" spans="1:56" ht="43.2" x14ac:dyDescent="0.3">
      <c r="A121" s="51" t="s">
        <v>92</v>
      </c>
      <c r="B121" s="38" t="s">
        <v>739</v>
      </c>
      <c r="C121" s="38" t="s">
        <v>133</v>
      </c>
      <c r="D121" s="37" t="s">
        <v>740</v>
      </c>
      <c r="E121" s="36" t="s">
        <v>741</v>
      </c>
      <c r="F121" s="39" t="s">
        <v>742</v>
      </c>
      <c r="G121" s="58" t="s">
        <v>743</v>
      </c>
      <c r="H121" s="58" t="s">
        <v>743</v>
      </c>
      <c r="I121" s="39" t="s">
        <v>619</v>
      </c>
      <c r="J121" s="41" t="s">
        <v>744</v>
      </c>
      <c r="K121" s="143">
        <v>11</v>
      </c>
      <c r="L121" s="78">
        <f t="shared" si="0"/>
        <v>11</v>
      </c>
      <c r="M121" s="72" t="e">
        <f t="array" ref="M121">IF(R121&gt;[1]BASE!$E$3, "BAJA", IF(P121+IF(X121&lt;=[1]BASE!$E$3,Y121,0)+IF(AC121&lt;=[1]BASE!$E$3,AD121,0)+IF(AH121&lt;=[1]BASE!$E$3,AI121,0)+IF(AM121&lt;=[1]BASE!$E$3,AN121,0)+IF(AR121&lt;=[1]BASE!$E$3,AS121,0)+IF(AW121&lt;=[1]BASE!$E$3,AX121,0)+IF(BB121&lt;=[1]BASE!$E$3,BC121,0)+IF(BG121&lt;=[1]BASE!$E$3,BH121,0)+IF(BL121&lt;=[1]BASE!$E$3,BM121,0)+IF(BQ121&lt;=[1]BASE!$E$3,BR121,0)&lt;=1999,"ALFA", IF(P121+IF(X121&lt;=[1]BASE!$E$3,Y121,0)+IF(AC121&lt;=[1]BASE!$E$3,AD121,0)+IF(AH121&lt;=[1]BASE!$E$3,AI121,0)+IF(AM121&lt;=[1]BASE!$E$3,AN121,0)+IF(AR121&lt;=[1]BASE!$E$3,AS121,0)+IF(AW121&lt;=[1]BASE!$E$3,AX121,0)+IF(BB121&lt;=[1]BASE!$E$3,BC121,0)+IF(BG121&lt;=[1]BASE!$E$3,BH121,0)+IF(BL121&lt;=[1]BASE!$E$3,BM121,0)+IF(BQ121&lt;=[1]BASE!$E$3,BR121,0)&lt;=3999,"BETA", IF(P121+IF(X121&lt;=[1]BASE!$E$3,Y121,0)+IF(AC121&lt;=[1]BASE!$E$3,AD121,0)+IF(AH121&lt;=[1]BASE!$E$3,AI121,0)+IF(AM121&lt;=[1]BASE!$E$3,AN121,0)+IF(AR121&lt;=[1]BASE!$E$3,AS121,0)+IF(AW121&lt;=[1]BASE!$E$3,AX121,0)+IF(BB121&lt;=[1]BASE!$E$3,BC121,0)+IF(BG121&lt;=[1]BASE!$E$3,BH121,0)+IF(BL121&lt;=[1]BASE!$E$3,BM121,0)+IF(BQ121&lt;=[1]BASE!$E$3,BR121,0)&lt;=5999,"GAMMA","DELTA"))))</f>
        <v>#VALUE!</v>
      </c>
      <c r="N121" s="125">
        <v>500</v>
      </c>
      <c r="O121" s="14" t="s">
        <v>60</v>
      </c>
      <c r="P121" s="62">
        <f t="array" ref="P121">IFERROR(IF(OR(O121="USDT",O121="USD",O121="USDC"),N121,N121 * IFERROR(VLOOKUP(R121,[1]BASE!$F$1:$Q$1000,MATCH(O121,[1]BASE!$F$1:$Q$1,0),FALSE),IFERROR(VLOOKUP(R121-1,[1]BASE!$F$1:$Q$1000,MATCH(O121,[1]BASE!$F$1:$Q$1,0),FALSE),VLOOKUP(R121-2,[1]BASE!$F$1:$Q$1000,MATCH(O121,[1]BASE!$F$1:$Q$1,0),FALSE)))),"")</f>
        <v>543.95000000000005</v>
      </c>
      <c r="Q121" s="23">
        <v>45244.625</v>
      </c>
      <c r="R121" s="23">
        <v>45245</v>
      </c>
      <c r="S121" s="44">
        <f>([1]BASE!$E$3-R121)/30</f>
        <v>10.1</v>
      </c>
      <c r="T121" s="45">
        <f t="array" ref="T121">IF(U121&lt;[1]BASE!$E$3,0,U121-R121)</f>
        <v>0</v>
      </c>
      <c r="U121" s="26">
        <f t="array" ref="U121">IF(WEEKDAY(R121, 2) = 5, R121 + 7, R121 + (5 - WEEKDAY(R121, 2) + IF(WEEKDAY(R121, 2) &gt; 5, 7, 0)))</f>
        <v>45247</v>
      </c>
      <c r="V121" s="80">
        <v>-400</v>
      </c>
      <c r="W121" s="14" t="s">
        <v>60</v>
      </c>
      <c r="X121" s="47">
        <v>45279</v>
      </c>
      <c r="Y121" s="134">
        <f t="array" ref="Y121">IFERROR(IF(OR(W121="USDT",W121="USD",W121="USDC"),V121,V121 * IFERROR(VLOOKUP(X121,[1]BASE!$F$1:$Q$1000,MATCH(W121,[1]BASE!$F$1:$Q$1,0),FALSE),IFERROR(VLOOKUP(X121-1,[1]BASE!$F$1:$Q$1000,MATCH(W121,[1]BASE!$F$1:$Q$1,0),FALSE),VLOOKUP(X121-2,[1]BASE!$F$1:$Q$1000,MATCH(W121,[1]BASE!$F$1:$Q$1,0),FALSE)))),"")</f>
        <v>-436.96000000000004</v>
      </c>
      <c r="Z121" s="49">
        <f t="array" ref="Z121">IFERROR(IF(X121="","",IF([1]BASE!$E$3-X121&gt;7,0,IF([1]BASE!$E$3-X121&lt;0,"",[1]BASE!$E$3-X121))),"")</f>
        <v>0</v>
      </c>
      <c r="AA121" s="27"/>
      <c r="AB121" s="14"/>
      <c r="AC121" s="28"/>
      <c r="AD121" s="50" t="str">
        <f t="array" ref="AD121">IFERROR(IF(OR(AB121="USDT",AB121="USD",AB121="USDC"),AA121,AA121 * IFERROR(VLOOKUP(AC121,[1]BASE!$F$1:$Q$1000,MATCH(AB121,[1]BASE!$F$1:$Q$1,0),FALSE),IFERROR(VLOOKUP(AC121-1,[1]BASE!$F$1:$Q$1000,MATCH(AB121,[1]BASE!$F$1:$Q$1,0),FALSE),VLOOKUP(AC121-2,[1]BASE!$F$1:$Q$1000,MATCH(AB121,[1]BASE!$F$1:$Q$1,0),FALSE)))),"")</f>
        <v/>
      </c>
      <c r="AE121" s="49" t="str">
        <f t="array" ref="AE121">IFERROR(IF(AC121="","",IF([1]BASE!$E$3-AC121&gt;7,0,IF([1]BASE!$E$3-AC121&lt;0,"",[1]BASE!$E$3-AC121))),"")</f>
        <v/>
      </c>
      <c r="AF121" s="27"/>
      <c r="AG121" s="14"/>
      <c r="AH121" s="28"/>
      <c r="AI121" s="50" t="str">
        <f t="array" ref="AI121">IFERROR(IF(OR(AG121="USDT",AG121="USD",AG121="USDC"),AF121,AF121 * IFERROR(VLOOKUP(AH121,[1]BASE!$F$1:$Q$1000,MATCH(AG121,[1]BASE!$F$1:$Q$1,0),FALSE),IFERROR(VLOOKUP(AH121-1,[1]BASE!$F$1:$Q$1000,MATCH(AG121,[1]BASE!$F$1:$Q$1,0),FALSE),VLOOKUP(AH121-2,[1]BASE!$F$1:$Q$1000,MATCH(AG121,[1]BASE!$F$1:$Q$1,0),FALSE)))),"")</f>
        <v/>
      </c>
      <c r="AJ121" s="49" t="str">
        <f t="array" ref="AJ121">IFERROR(IF(AH121="","",IF([1]BASE!$E$3-AH121&gt;7,0,IF([1]BASE!$E$3-AH121&lt;0,"",[1]BASE!$E$3-AH121))),"")</f>
        <v/>
      </c>
      <c r="AK121" s="27"/>
      <c r="AL121" s="14"/>
      <c r="AM121" s="28"/>
      <c r="AN121" s="50" t="str">
        <f t="array" ref="AN121">IFERROR(IF(OR(AL121="USDT",AL121="USD",AL121="USDC"),AK121,AK121 * IFERROR(VLOOKUP(AM121,[1]BASE!$F$1:$Q$1000,MATCH(AL121,[1]BASE!$F$1:$Q$1,0),FALSE),IFERROR(VLOOKUP(AM121-1,[1]BASE!$F$1:$Q$1000,MATCH(AL121,[1]BASE!$F$1:$Q$1,0),FALSE),VLOOKUP(AM121-2,[1]BASE!$F$1:$Q$1000,MATCH(AL121,[1]BASE!$F$1:$Q$1,0),FALSE)))),"")</f>
        <v/>
      </c>
      <c r="AO121" s="49" t="str">
        <f t="array" ref="AO121">IFERROR(IF(AM121="","",IF([1]BASE!$E$3-AM121&gt;7,0,IF([1]BASE!$E$3-AM121&lt;0,"",[1]BASE!$E$3-AM121))),"")</f>
        <v/>
      </c>
      <c r="AP121" s="27"/>
      <c r="AQ121" s="14"/>
      <c r="AR121" s="28"/>
      <c r="AS121" s="50" t="str">
        <f t="array" ref="AS121">IFERROR(IF(OR(AQ121="USDT",AQ121="USD",AQ121="USDC"),AP121,AP121 * IFERROR(VLOOKUP(AR121,[1]BASE!$F$1:$Q$1000,MATCH(AQ121,[1]BASE!$F$1:$Q$1,0),FALSE),IFERROR(VLOOKUP(AR121-1,[1]BASE!$F$1:$Q$1000,MATCH(AQ121,[1]BASE!$F$1:$Q$1,0),FALSE),VLOOKUP(AR121-2,[1]BASE!$F$1:$Q$1000,MATCH(AQ121,[1]BASE!$F$1:$Q$1,0),FALSE)))),"")</f>
        <v/>
      </c>
      <c r="AT121" s="49" t="str">
        <f t="array" ref="AT121">IFERROR(IF(AR121="","",IF([1]BASE!$E$3-AR121&gt;7,0,IF([1]BASE!$E$3-AR121&lt;0,"",[1]BASE!$E$3-AR121))),"")</f>
        <v/>
      </c>
      <c r="AU121" s="27"/>
      <c r="AV121" s="33"/>
      <c r="AW121" s="34"/>
      <c r="AX121" s="50" t="str">
        <f t="array" ref="AX121">IFERROR(IF(OR(AV121="USDT",AV121="USD",AV121="USDC"),AU121,AU121 * IFERROR(VLOOKUP(AW121,[1]BASE!$F$1:$Q$1000,MATCH(AV121,[1]BASE!$F$1:$Q$1,0),FALSE),IFERROR(VLOOKUP(AW121-1,[1]BASE!$F$1:$Q$1000,MATCH(AV121,[1]BASE!$F$1:$Q$1,0),FALSE),VLOOKUP(AW121-2,[1]BASE!$F$1:$Q$1000,MATCH(AV121,[1]BASE!$F$1:$Q$1,0),FALSE)))),"")</f>
        <v/>
      </c>
      <c r="AY121" s="49" t="str">
        <f t="array" ref="AY121">IFERROR(IF(AW121="","",IF([1]BASE!$E$3-AW121&gt;7,0,IF([1]BASE!$E$3-AW121&lt;0,"",[1]BASE!$E$3-AW121))),"")</f>
        <v/>
      </c>
      <c r="AZ121" s="27"/>
      <c r="BA121" s="33"/>
      <c r="BB121" s="34"/>
      <c r="BC121" s="50" t="str">
        <f t="array" ref="BC121">IFERROR(IF(OR(BA121="USDT",BA121="USD",BA121="USDC"),AZ121,AZ121 * IFERROR(VLOOKUP(BB121,[1]BASE!$F$1:$Q$1000,MATCH(BA121,[1]BASE!$F$1:$Q$1,0),FALSE),IFERROR(VLOOKUP(BB121-1,[1]BASE!$F$1:$Q$1000,MATCH(BA121,[1]BASE!$F$1:$Q$1,0),FALSE),VLOOKUP(BB121-2,[1]BASE!$F$1:$Q$1000,MATCH(BA121,[1]BASE!$F$1:$Q$1,0),FALSE)))),"")</f>
        <v/>
      </c>
      <c r="BD121" s="49" t="str">
        <f t="array" ref="BD121">IFERROR(IF(BB121="","",IF([1]BASE!$E$3-BB121&gt;7,0,IF([1]BASE!$E$3-BB121&lt;0,"",[1]BASE!$E$3-BB121))),"")</f>
        <v/>
      </c>
    </row>
    <row r="122" spans="1:56" ht="28.8" x14ac:dyDescent="0.3">
      <c r="A122" s="69" t="s">
        <v>85</v>
      </c>
      <c r="B122" s="38" t="s">
        <v>745</v>
      </c>
      <c r="C122" s="147" t="s">
        <v>715</v>
      </c>
      <c r="D122" s="37" t="s">
        <v>746</v>
      </c>
      <c r="E122" s="36" t="s">
        <v>747</v>
      </c>
      <c r="F122" s="58" t="s">
        <v>748</v>
      </c>
      <c r="G122" s="58" t="s">
        <v>749</v>
      </c>
      <c r="H122" s="58" t="s">
        <v>749</v>
      </c>
      <c r="I122" s="39" t="s">
        <v>619</v>
      </c>
      <c r="J122" s="17" t="s">
        <v>750</v>
      </c>
      <c r="K122" s="144">
        <v>11</v>
      </c>
      <c r="L122" s="19">
        <f t="shared" si="0"/>
        <v>11</v>
      </c>
      <c r="M122" s="72" t="e">
        <f t="array" ref="M122">IF(R122&gt;[1]BASE!$E$3, "BAJA", IF(P122+IF(X122&lt;=[1]BASE!$E$3,Y122,0)+IF(AC122&lt;=[1]BASE!$E$3,AD122,0)+IF(AH122&lt;=[1]BASE!$E$3,AI122,0)+IF(AM122&lt;=[1]BASE!$E$3,AN122,0)+IF(AR122&lt;=[1]BASE!$E$3,AS122,0)+IF(AW122&lt;=[1]BASE!$E$3,AX122,0)+IF(BB122&lt;=[1]BASE!$E$3,BC122,0)+IF(BG122&lt;=[1]BASE!$E$3,BH122,0)+IF(BL122&lt;=[1]BASE!$E$3,BM122,0)+IF(BQ122&lt;=[1]BASE!$E$3,BR122,0)&lt;=1999,"ALFA", IF(P122+IF(X122&lt;=[1]BASE!$E$3,Y122,0)+IF(AC122&lt;=[1]BASE!$E$3,AD122,0)+IF(AH122&lt;=[1]BASE!$E$3,AI122,0)+IF(AM122&lt;=[1]BASE!$E$3,AN122,0)+IF(AR122&lt;=[1]BASE!$E$3,AS122,0)+IF(AW122&lt;=[1]BASE!$E$3,AX122,0)+IF(BB122&lt;=[1]BASE!$E$3,BC122,0)+IF(BG122&lt;=[1]BASE!$E$3,BH122,0)+IF(BL122&lt;=[1]BASE!$E$3,BM122,0)+IF(BQ122&lt;=[1]BASE!$E$3,BR122,0)&lt;=3999,"BETA", IF(P122+IF(X122&lt;=[1]BASE!$E$3,Y122,0)+IF(AC122&lt;=[1]BASE!$E$3,AD122,0)+IF(AH122&lt;=[1]BASE!$E$3,AI122,0)+IF(AM122&lt;=[1]BASE!$E$3,AN122,0)+IF(AR122&lt;=[1]BASE!$E$3,AS122,0)+IF(AW122&lt;=[1]BASE!$E$3,AX122,0)+IF(BB122&lt;=[1]BASE!$E$3,BC122,0)+IF(BG122&lt;=[1]BASE!$E$3,BH122,0)+IF(BL122&lt;=[1]BASE!$E$3,BM122,0)+IF(BQ122&lt;=[1]BASE!$E$3,BR122,0)&lt;=5999,"GAMMA","DELTA"))))</f>
        <v>#VALUE!</v>
      </c>
      <c r="N122" s="21">
        <v>400</v>
      </c>
      <c r="O122" s="14" t="s">
        <v>60</v>
      </c>
      <c r="P122" s="22">
        <f t="array" ref="P122">IFERROR(IF(OR(O122="USDT",O122="USD",O122="USDC"),N122,N122 * IFERROR(VLOOKUP(R122,[1]BASE!$F$1:$Q$1000,MATCH(O122,[1]BASE!$F$1:$Q$1,0),FALSE),IFERROR(VLOOKUP(R122-1,[1]BASE!$F$1:$Q$1000,MATCH(O122,[1]BASE!$F$1:$Q$1,0),FALSE),VLOOKUP(R122-2,[1]BASE!$F$1:$Q$1000,MATCH(O122,[1]BASE!$F$1:$Q$1,0),FALSE)))),"")</f>
        <v>435.16</v>
      </c>
      <c r="Q122" s="23">
        <v>45244.625</v>
      </c>
      <c r="R122" s="23">
        <v>45245</v>
      </c>
      <c r="S122" s="24">
        <f>([1]BASE!$E$3-R122)/30</f>
        <v>10.1</v>
      </c>
      <c r="T122" s="25">
        <f t="array" ref="T122">IF(U122&lt;[1]BASE!$E$3,0,U122-R122)</f>
        <v>0</v>
      </c>
      <c r="U122" s="26">
        <f t="array" ref="U122">IF(WEEKDAY(R122, 2) = 5, R122 + 7, R122 + (5 - WEEKDAY(R122, 2) + IF(WEEKDAY(R122, 2) &gt; 5, 7, 0)))</f>
        <v>45247</v>
      </c>
      <c r="V122" s="146">
        <v>-288</v>
      </c>
      <c r="W122" s="14" t="s">
        <v>60</v>
      </c>
      <c r="X122" s="47">
        <v>45279</v>
      </c>
      <c r="Y122" s="22">
        <f t="array" ref="Y122">IFERROR(IF(OR(W122="USDT",W122="USD",W122="USDC"),V122,V122 * IFERROR(VLOOKUP(X122,[1]BASE!$F$1:$Q$1000,MATCH(W122,[1]BASE!$F$1:$Q$1,0),FALSE),IFERROR(VLOOKUP(X122-1,[1]BASE!$F$1:$Q$1000,MATCH(W122,[1]BASE!$F$1:$Q$1,0),FALSE),VLOOKUP(X122-2,[1]BASE!$F$1:$Q$1000,MATCH(W122,[1]BASE!$F$1:$Q$1,0),FALSE)))),"")</f>
        <v>-314.6112</v>
      </c>
      <c r="Z122" s="30">
        <f t="array" ref="Z122">IFERROR(IF(X122="","",IF([1]BASE!$E$3-X122&gt;7,0,IF([1]BASE!$E$3-X122&lt;0,"",[1]BASE!$E$3-X122))),"")</f>
        <v>0</v>
      </c>
      <c r="AA122" s="27"/>
      <c r="AB122" s="14"/>
      <c r="AC122" s="28"/>
      <c r="AD122" s="29" t="str">
        <f t="array" ref="AD122">IFERROR(IF(OR(AB122="USDT",AB122="USD",AB122="USDC"),AA122,AA122 * IFERROR(VLOOKUP(AC122,[1]BASE!$F$1:$Q$1000,MATCH(AB122,[1]BASE!$F$1:$Q$1,0),FALSE),IFERROR(VLOOKUP(AC122-1,[1]BASE!$F$1:$Q$1000,MATCH(AB122,[1]BASE!$F$1:$Q$1,0),FALSE),VLOOKUP(AC122-2,[1]BASE!$F$1:$Q$1000,MATCH(AB122,[1]BASE!$F$1:$Q$1,0),FALSE)))),"")</f>
        <v/>
      </c>
      <c r="AE122" s="30" t="str">
        <f t="array" ref="AE122">IFERROR(IF(AC122="","",IF([1]BASE!$E$3-AC122&gt;7,0,IF([1]BASE!$E$3-AC122&lt;0,"",[1]BASE!$E$3-AC122))),"")</f>
        <v/>
      </c>
      <c r="AF122" s="27"/>
      <c r="AG122" s="14"/>
      <c r="AH122" s="28"/>
      <c r="AI122" s="29" t="str">
        <f t="array" ref="AI122">IFERROR(IF(OR(AG122="USDT",AG122="USD",AG122="USDC"),AF122,AF122 * IFERROR(VLOOKUP(AH122,[1]BASE!$F$1:$Q$1000,MATCH(AG122,[1]BASE!$F$1:$Q$1,0),FALSE),IFERROR(VLOOKUP(AH122-1,[1]BASE!$F$1:$Q$1000,MATCH(AG122,[1]BASE!$F$1:$Q$1,0),FALSE),VLOOKUP(AH122-2,[1]BASE!$F$1:$Q$1000,MATCH(AG122,[1]BASE!$F$1:$Q$1,0),FALSE)))),"")</f>
        <v/>
      </c>
      <c r="AJ122" s="30" t="str">
        <f t="array" ref="AJ122">IFERROR(IF(AH122="","",IF([1]BASE!$E$3-AH122&gt;7,0,IF([1]BASE!$E$3-AH122&lt;0,"",[1]BASE!$E$3-AH122))),"")</f>
        <v/>
      </c>
      <c r="AK122" s="27"/>
      <c r="AL122" s="14"/>
      <c r="AM122" s="28"/>
      <c r="AN122" s="29" t="str">
        <f t="array" ref="AN122">IFERROR(IF(OR(AL122="USDT",AL122="USD",AL122="USDC"),AK122,AK122 * IFERROR(VLOOKUP(AM122,[1]BASE!$F$1:$Q$1000,MATCH(AL122,[1]BASE!$F$1:$Q$1,0),FALSE),IFERROR(VLOOKUP(AM122-1,[1]BASE!$F$1:$Q$1000,MATCH(AL122,[1]BASE!$F$1:$Q$1,0),FALSE),VLOOKUP(AM122-2,[1]BASE!$F$1:$Q$1000,MATCH(AL122,[1]BASE!$F$1:$Q$1,0),FALSE)))),"")</f>
        <v/>
      </c>
      <c r="AO122" s="30" t="str">
        <f t="array" ref="AO122">IFERROR(IF(AM122="","",IF([1]BASE!$E$3-AM122&gt;7,0,IF([1]BASE!$E$3-AM122&lt;0,"",[1]BASE!$E$3-AM122))),"")</f>
        <v/>
      </c>
      <c r="AP122" s="27"/>
      <c r="AQ122" s="14"/>
      <c r="AR122" s="28"/>
      <c r="AS122" s="29" t="str">
        <f t="array" ref="AS122">IFERROR(IF(OR(AQ122="USDT",AQ122="USD",AQ122="USDC"),AP122,AP122 * IFERROR(VLOOKUP(AR122,[1]BASE!$F$1:$Q$1000,MATCH(AQ122,[1]BASE!$F$1:$Q$1,0),FALSE),IFERROR(VLOOKUP(AR122-1,[1]BASE!$F$1:$Q$1000,MATCH(AQ122,[1]BASE!$F$1:$Q$1,0),FALSE),VLOOKUP(AR122-2,[1]BASE!$F$1:$Q$1000,MATCH(AQ122,[1]BASE!$F$1:$Q$1,0),FALSE)))),"")</f>
        <v/>
      </c>
      <c r="AT122" s="30" t="str">
        <f t="array" ref="AT122">IFERROR(IF(AR122="","",IF([1]BASE!$E$3-AR122&gt;7,0,IF([1]BASE!$E$3-AR122&lt;0,"",[1]BASE!$E$3-AR122))),"")</f>
        <v/>
      </c>
      <c r="AU122" s="27"/>
      <c r="AV122" s="33"/>
      <c r="AW122" s="34"/>
      <c r="AX122" s="29" t="str">
        <f t="array" ref="AX122">IFERROR(IF(OR(AV122="USDT",AV122="USD",AV122="USDC"),AU122,AU122 * IFERROR(VLOOKUP(AW122,[1]BASE!$F$1:$Q$1000,MATCH(AV122,[1]BASE!$F$1:$Q$1,0),FALSE),IFERROR(VLOOKUP(AW122-1,[1]BASE!$F$1:$Q$1000,MATCH(AV122,[1]BASE!$F$1:$Q$1,0),FALSE),VLOOKUP(AW122-2,[1]BASE!$F$1:$Q$1000,MATCH(AV122,[1]BASE!$F$1:$Q$1,0),FALSE)))),"")</f>
        <v/>
      </c>
      <c r="AY122" s="30" t="str">
        <f t="array" ref="AY122">IFERROR(IF(AW122="","",IF([1]BASE!$E$3-AW122&gt;7,0,IF([1]BASE!$E$3-AW122&lt;0,"",[1]BASE!$E$3-AW122))),"")</f>
        <v/>
      </c>
      <c r="AZ122" s="27"/>
      <c r="BA122" s="33"/>
      <c r="BB122" s="34"/>
      <c r="BC122" s="29" t="str">
        <f t="array" ref="BC122">IFERROR(IF(OR(BA122="USDT",BA122="USD",BA122="USDC"),AZ122,AZ122 * IFERROR(VLOOKUP(BB122,[1]BASE!$F$1:$Q$1000,MATCH(BA122,[1]BASE!$F$1:$Q$1,0),FALSE),IFERROR(VLOOKUP(BB122-1,[1]BASE!$F$1:$Q$1000,MATCH(BA122,[1]BASE!$F$1:$Q$1,0),FALSE),VLOOKUP(BB122-2,[1]BASE!$F$1:$Q$1000,MATCH(BA122,[1]BASE!$F$1:$Q$1,0),FALSE)))),"")</f>
        <v/>
      </c>
      <c r="BD122" s="30" t="str">
        <f t="array" ref="BD122">IFERROR(IF(BB122="","",IF([1]BASE!$E$3-BB122&gt;7,0,IF([1]BASE!$E$3-BB122&lt;0,"",[1]BASE!$E$3-BB122))),"")</f>
        <v/>
      </c>
    </row>
    <row r="123" spans="1:56" ht="43.2" x14ac:dyDescent="0.3">
      <c r="A123" s="51" t="s">
        <v>85</v>
      </c>
      <c r="B123" s="38" t="s">
        <v>751</v>
      </c>
      <c r="C123" s="38" t="s">
        <v>75</v>
      </c>
      <c r="D123" s="37" t="s">
        <v>752</v>
      </c>
      <c r="E123" s="36" t="s">
        <v>753</v>
      </c>
      <c r="F123" s="39" t="s">
        <v>754</v>
      </c>
      <c r="G123" s="39" t="s">
        <v>755</v>
      </c>
      <c r="H123" s="39" t="s">
        <v>755</v>
      </c>
      <c r="I123" s="39" t="s">
        <v>756</v>
      </c>
      <c r="J123" s="41" t="s">
        <v>757</v>
      </c>
      <c r="K123" s="143">
        <v>10</v>
      </c>
      <c r="L123" s="78">
        <f t="shared" si="0"/>
        <v>10</v>
      </c>
      <c r="M123" s="89" t="e">
        <f t="array" ref="M123">IF(R123&gt;[1]BASE!$E$3, "BAJA", IF(P123+IF(X123&lt;=[1]BASE!$E$3,Y123,0)+IF(AC123&lt;=[1]BASE!$E$3,AD123,0)+IF(AH123&lt;=[1]BASE!$E$3,AI123,0)+IF(AM123&lt;=[1]BASE!$E$3,AN123,0)+IF(AR123&lt;=[1]BASE!$E$3,AS123,0)+IF(AW123&lt;=[1]BASE!$E$3,AX123,0)+IF(BB123&lt;=[1]BASE!$E$3,BC123,0)+IF(BG123&lt;=[1]BASE!$E$3,BH123,0)+IF(BL123&lt;=[1]BASE!$E$3,BM123,0)+IF(BQ123&lt;=[1]BASE!$E$3,BR123,0)&lt;=1999,"ALFA", IF(P123+IF(X123&lt;=[1]BASE!$E$3,Y123,0)+IF(AC123&lt;=[1]BASE!$E$3,AD123,0)+IF(AH123&lt;=[1]BASE!$E$3,AI123,0)+IF(AM123&lt;=[1]BASE!$E$3,AN123,0)+IF(AR123&lt;=[1]BASE!$E$3,AS123,0)+IF(AW123&lt;=[1]BASE!$E$3,AX123,0)+IF(BB123&lt;=[1]BASE!$E$3,BC123,0)+IF(BG123&lt;=[1]BASE!$E$3,BH123,0)+IF(BL123&lt;=[1]BASE!$E$3,BM123,0)+IF(BQ123&lt;=[1]BASE!$E$3,BR123,0)&lt;=3999,"BETA", IF(P123+IF(X123&lt;=[1]BASE!$E$3,Y123,0)+IF(AC123&lt;=[1]BASE!$E$3,AD123,0)+IF(AH123&lt;=[1]BASE!$E$3,AI123,0)+IF(AM123&lt;=[1]BASE!$E$3,AN123,0)+IF(AR123&lt;=[1]BASE!$E$3,AS123,0)+IF(AW123&lt;=[1]BASE!$E$3,AX123,0)+IF(BB123&lt;=[1]BASE!$E$3,BC123,0)+IF(BG123&lt;=[1]BASE!$E$3,BH123,0)+IF(BL123&lt;=[1]BASE!$E$3,BM123,0)+IF(BQ123&lt;=[1]BASE!$E$3,BR123,0)&lt;=5999,"GAMMA","DELTA"))))</f>
        <v>#VALUE!</v>
      </c>
      <c r="N123" s="125">
        <v>1000</v>
      </c>
      <c r="O123" s="14" t="s">
        <v>66</v>
      </c>
      <c r="P123" s="62">
        <f t="array" ref="P123">IFERROR(IF(OR(O123="USDT",O123="USD",O123="USDC"),N123,N123 * IFERROR(VLOOKUP(R123,[1]BASE!$F$1:$Q$1000,MATCH(O123,[1]BASE!$F$1:$Q$1,0),FALSE),IFERROR(VLOOKUP(R123-1,[1]BASE!$F$1:$Q$1000,MATCH(O123,[1]BASE!$F$1:$Q$1,0),FALSE),VLOOKUP(R123-2,[1]BASE!$F$1:$Q$1000,MATCH(O123,[1]BASE!$F$1:$Q$1,0),FALSE)))),"")</f>
        <v>1000</v>
      </c>
      <c r="Q123" s="23">
        <v>45242.625</v>
      </c>
      <c r="R123" s="23">
        <v>45242.625</v>
      </c>
      <c r="S123" s="44">
        <f>([1]BASE!$E$3-R123)/30</f>
        <v>10.179166666666667</v>
      </c>
      <c r="T123" s="45">
        <f t="array" ref="T123">IF(U123&lt;[1]BASE!$E$3,0,U123-R123)</f>
        <v>0</v>
      </c>
      <c r="U123" s="26">
        <f t="array" ref="U123">IF(WEEKDAY(R123, 2) = 5, R123 + 7, R123 + (5 - WEEKDAY(R123, 2) + IF(WEEKDAY(R123, 2) &gt; 5, 7, 0)))</f>
        <v>45247.625</v>
      </c>
      <c r="V123" s="46">
        <v>1000</v>
      </c>
      <c r="W123" s="14" t="s">
        <v>66</v>
      </c>
      <c r="X123" s="47">
        <v>45471</v>
      </c>
      <c r="Y123" s="48">
        <f t="array" ref="Y123">IFERROR(IF(OR(W123="USDT",W123="USD",W123="USDC"),V123,V123 * IFERROR(VLOOKUP(X123,[1]BASE!$F$1:$Q$1000,MATCH(W123,[1]BASE!$F$1:$Q$1,0),FALSE),IFERROR(VLOOKUP(X123-1,[1]BASE!$F$1:$Q$1000,MATCH(W123,[1]BASE!$F$1:$Q$1,0),FALSE),VLOOKUP(X123-2,[1]BASE!$F$1:$Q$1000,MATCH(W123,[1]BASE!$F$1:$Q$1,0),FALSE)))),"")</f>
        <v>1000</v>
      </c>
      <c r="Z123" s="49">
        <f t="array" ref="Z123">IFERROR(IF(X123="","",IF([1]BASE!$E$3-X123&gt;7,0,IF([1]BASE!$E$3-X123&lt;0,"",[1]BASE!$E$3-X123))),"")</f>
        <v>0</v>
      </c>
      <c r="AA123" s="27"/>
      <c r="AB123" s="31"/>
      <c r="AC123" s="28"/>
      <c r="AD123" s="50" t="str">
        <f t="array" ref="AD123">IFERROR(IF(OR(AB123="USDT",AB123="USD",AB123="USDC"),AA123,AA123 * IFERROR(VLOOKUP(AC123,[1]BASE!$F$1:$Q$1000,MATCH(AB123,[1]BASE!$F$1:$Q$1,0),FALSE),IFERROR(VLOOKUP(AC123-1,[1]BASE!$F$1:$Q$1000,MATCH(AB123,[1]BASE!$F$1:$Q$1,0),FALSE),VLOOKUP(AC123-2,[1]BASE!$F$1:$Q$1000,MATCH(AB123,[1]BASE!$F$1:$Q$1,0),FALSE)))),"")</f>
        <v/>
      </c>
      <c r="AE123" s="49" t="str">
        <f t="array" ref="AE123">IFERROR(IF(AC123="","",IF([1]BASE!$E$3-AC123&gt;7,0,IF([1]BASE!$E$3-AC123&lt;0,"",[1]BASE!$E$3-AC123))),"")</f>
        <v/>
      </c>
      <c r="AF123" s="27"/>
      <c r="AG123" s="32"/>
      <c r="AH123" s="28"/>
      <c r="AI123" s="50" t="str">
        <f t="array" ref="AI123">IFERROR(IF(OR(AG123="USDT",AG123="USD",AG123="USDC"),AF123,AF123 * IFERROR(VLOOKUP(AH123,[1]BASE!$F$1:$Q$1000,MATCH(AG123,[1]BASE!$F$1:$Q$1,0),FALSE),IFERROR(VLOOKUP(AH123-1,[1]BASE!$F$1:$Q$1000,MATCH(AG123,[1]BASE!$F$1:$Q$1,0),FALSE),VLOOKUP(AH123-2,[1]BASE!$F$1:$Q$1000,MATCH(AG123,[1]BASE!$F$1:$Q$1,0),FALSE)))),"")</f>
        <v/>
      </c>
      <c r="AJ123" s="49" t="str">
        <f t="array" ref="AJ123">IFERROR(IF(AH123="","",IF([1]BASE!$E$3-AH123&gt;7,0,IF([1]BASE!$E$3-AH123&lt;0,"",[1]BASE!$E$3-AH123))),"")</f>
        <v/>
      </c>
      <c r="AK123" s="27"/>
      <c r="AL123" s="32"/>
      <c r="AM123" s="28"/>
      <c r="AN123" s="50" t="str">
        <f t="array" ref="AN123">IFERROR(IF(OR(AL123="USDT",AL123="USD",AL123="USDC"),AK123,AK123 * IFERROR(VLOOKUP(AM123,[1]BASE!$F$1:$Q$1000,MATCH(AL123,[1]BASE!$F$1:$Q$1,0),FALSE),IFERROR(VLOOKUP(AM123-1,[1]BASE!$F$1:$Q$1000,MATCH(AL123,[1]BASE!$F$1:$Q$1,0),FALSE),VLOOKUP(AM123-2,[1]BASE!$F$1:$Q$1000,MATCH(AL123,[1]BASE!$F$1:$Q$1,0),FALSE)))),"")</f>
        <v/>
      </c>
      <c r="AO123" s="49" t="str">
        <f t="array" ref="AO123">IFERROR(IF(AM123="","",IF([1]BASE!$E$3-AM123&gt;7,0,IF([1]BASE!$E$3-AM123&lt;0,"",[1]BASE!$E$3-AM123))),"")</f>
        <v/>
      </c>
      <c r="AP123" s="27"/>
      <c r="AQ123" s="31"/>
      <c r="AR123" s="28"/>
      <c r="AS123" s="50" t="str">
        <f t="array" ref="AS123">IFERROR(IF(OR(AQ123="USDT",AQ123="USD",AQ123="USDC"),AP123,AP123 * IFERROR(VLOOKUP(AR123,[1]BASE!$F$1:$Q$1000,MATCH(AQ123,[1]BASE!$F$1:$Q$1,0),FALSE),IFERROR(VLOOKUP(AR123-1,[1]BASE!$F$1:$Q$1000,MATCH(AQ123,[1]BASE!$F$1:$Q$1,0),FALSE),VLOOKUP(AR123-2,[1]BASE!$F$1:$Q$1000,MATCH(AQ123,[1]BASE!$F$1:$Q$1,0),FALSE)))),"")</f>
        <v/>
      </c>
      <c r="AT123" s="49" t="str">
        <f t="array" ref="AT123">IFERROR(IF(AR123="","",IF([1]BASE!$E$3-AR123&gt;7,0,IF([1]BASE!$E$3-AR123&lt;0,"",[1]BASE!$E$3-AR123))),"")</f>
        <v/>
      </c>
      <c r="AU123" s="27"/>
      <c r="AV123" s="33"/>
      <c r="AW123" s="34"/>
      <c r="AX123" s="50" t="str">
        <f t="array" ref="AX123">IFERROR(IF(OR(AV123="USDT",AV123="USD",AV123="USDC"),AU123,AU123 * IFERROR(VLOOKUP(AW123,[1]BASE!$F$1:$Q$1000,MATCH(AV123,[1]BASE!$F$1:$Q$1,0),FALSE),IFERROR(VLOOKUP(AW123-1,[1]BASE!$F$1:$Q$1000,MATCH(AV123,[1]BASE!$F$1:$Q$1,0),FALSE),VLOOKUP(AW123-2,[1]BASE!$F$1:$Q$1000,MATCH(AV123,[1]BASE!$F$1:$Q$1,0),FALSE)))),"")</f>
        <v/>
      </c>
      <c r="AY123" s="49" t="str">
        <f t="array" ref="AY123">IFERROR(IF(AW123="","",IF([1]BASE!$E$3-AW123&gt;7,0,IF([1]BASE!$E$3-AW123&lt;0,"",[1]BASE!$E$3-AW123))),"")</f>
        <v/>
      </c>
      <c r="AZ123" s="27"/>
      <c r="BA123" s="33"/>
      <c r="BB123" s="34"/>
      <c r="BC123" s="50" t="str">
        <f t="array" ref="BC123">IFERROR(IF(OR(BA123="USDT",BA123="USD",BA123="USDC"),AZ123,AZ123 * IFERROR(VLOOKUP(BB123,[1]BASE!$F$1:$Q$1000,MATCH(BA123,[1]BASE!$F$1:$Q$1,0),FALSE),IFERROR(VLOOKUP(BB123-1,[1]BASE!$F$1:$Q$1000,MATCH(BA123,[1]BASE!$F$1:$Q$1,0),FALSE),VLOOKUP(BB123-2,[1]BASE!$F$1:$Q$1000,MATCH(BA123,[1]BASE!$F$1:$Q$1,0),FALSE)))),"")</f>
        <v/>
      </c>
      <c r="BD123" s="49" t="str">
        <f t="array" ref="BD123">IFERROR(IF(BB123="","",IF([1]BASE!$E$3-BB123&gt;7,0,IF([1]BASE!$E$3-BB123&lt;0,"",[1]BASE!$E$3-BB123))),"")</f>
        <v/>
      </c>
    </row>
    <row r="124" spans="1:56" ht="43.2" x14ac:dyDescent="0.3">
      <c r="A124" s="51" t="s">
        <v>92</v>
      </c>
      <c r="B124" s="38" t="s">
        <v>758</v>
      </c>
      <c r="C124" s="38" t="s">
        <v>213</v>
      </c>
      <c r="D124" s="37">
        <v>98695562</v>
      </c>
      <c r="E124" s="36" t="s">
        <v>759</v>
      </c>
      <c r="F124" s="39" t="s">
        <v>760</v>
      </c>
      <c r="G124" s="39" t="s">
        <v>761</v>
      </c>
      <c r="H124" s="39" t="s">
        <v>712</v>
      </c>
      <c r="I124" s="39" t="s">
        <v>106</v>
      </c>
      <c r="J124" s="17" t="s">
        <v>762</v>
      </c>
      <c r="K124" s="82">
        <v>2</v>
      </c>
      <c r="L124" s="83">
        <f t="shared" si="0"/>
        <v>2</v>
      </c>
      <c r="M124" s="72" t="e">
        <f t="array" ref="M124">IF(R124&gt;[1]BASE!$E$3, "BAJA", IF(P124+IF(X124&lt;=[1]BASE!$E$3,Y124,0)+IF(AC124&lt;=[1]BASE!$E$3,AD124,0)+IF(AH124&lt;=[1]BASE!$E$3,AI124,0)+IF(AM124&lt;=[1]BASE!$E$3,AN124,0)+IF(AR124&lt;=[1]BASE!$E$3,AS124,0)+IF(AW124&lt;=[1]BASE!$E$3,AX124,0)+IF(BB124&lt;=[1]BASE!$E$3,BC124,0)+IF(BG124&lt;=[1]BASE!$E$3,BH124,0)+IF(BL124&lt;=[1]BASE!$E$3,BM124,0)+IF(BQ124&lt;=[1]BASE!$E$3,BR124,0)&lt;=1999,"ALFA", IF(P124+IF(X124&lt;=[1]BASE!$E$3,Y124,0)+IF(AC124&lt;=[1]BASE!$E$3,AD124,0)+IF(AH124&lt;=[1]BASE!$E$3,AI124,0)+IF(AM124&lt;=[1]BASE!$E$3,AN124,0)+IF(AR124&lt;=[1]BASE!$E$3,AS124,0)+IF(AW124&lt;=[1]BASE!$E$3,AX124,0)+IF(BB124&lt;=[1]BASE!$E$3,BC124,0)+IF(BG124&lt;=[1]BASE!$E$3,BH124,0)+IF(BL124&lt;=[1]BASE!$E$3,BM124,0)+IF(BQ124&lt;=[1]BASE!$E$3,BR124,0)&lt;=3999,"BETA", IF(P124+IF(X124&lt;=[1]BASE!$E$3,Y124,0)+IF(AC124&lt;=[1]BASE!$E$3,AD124,0)+IF(AH124&lt;=[1]BASE!$E$3,AI124,0)+IF(AM124&lt;=[1]BASE!$E$3,AN124,0)+IF(AR124&lt;=[1]BASE!$E$3,AS124,0)+IF(AW124&lt;=[1]BASE!$E$3,AX124,0)+IF(BB124&lt;=[1]BASE!$E$3,BC124,0)+IF(BG124&lt;=[1]BASE!$E$3,BH124,0)+IF(BL124&lt;=[1]BASE!$E$3,BM124,0)+IF(BQ124&lt;=[1]BASE!$E$3,BR124,0)&lt;=5999,"GAMMA","DELTA"))))</f>
        <v>#VALUE!</v>
      </c>
      <c r="N124" s="125">
        <v>434733.98</v>
      </c>
      <c r="O124" s="14" t="s">
        <v>84</v>
      </c>
      <c r="P124" s="90">
        <f t="array" ref="P124">IFERROR(IF(OR(O124="USDT",O124="USD",O124="USDC"),N124,N124 * IFERROR(VLOOKUP(R124,[1]BASE!$F$1:$Q$1000,MATCH(O124,[1]BASE!$F$1:$Q$1,0),FALSE),IFERROR(VLOOKUP(R124-1,[1]BASE!$F$1:$Q$1000,MATCH(O124,[1]BASE!$F$1:$Q$1,0),FALSE),VLOOKUP(R124-2,[1]BASE!$F$1:$Q$1000,MATCH(O124,[1]BASE!$F$1:$Q$1,0),FALSE)))),"")</f>
        <v>106.27555657685978</v>
      </c>
      <c r="Q124" s="23">
        <v>45249</v>
      </c>
      <c r="R124" s="23">
        <v>45249</v>
      </c>
      <c r="S124" s="24">
        <f>([1]BASE!$E$3-R124)/30</f>
        <v>9.9666666666666668</v>
      </c>
      <c r="T124" s="25">
        <f t="array" ref="T124">IF(U124&lt;[1]BASE!$E$3,0,U124-R124)</f>
        <v>0</v>
      </c>
      <c r="U124" s="26">
        <f t="array" ref="U124">IF(WEEKDAY(R124, 2) = 5, R124 + 7, R124 + (5 - WEEKDAY(R124, 2) + IF(WEEKDAY(R124, 2) &gt; 5, 7, 0)))</f>
        <v>45254</v>
      </c>
      <c r="V124" s="135">
        <v>3500000</v>
      </c>
      <c r="W124" s="14" t="s">
        <v>84</v>
      </c>
      <c r="X124" s="47">
        <v>45362</v>
      </c>
      <c r="Y124" s="48">
        <f t="array" ref="Y124">IFERROR(IF(OR(W124="USDT",W124="USD",W124="USDC"),V124,V124 * IFERROR(VLOOKUP(X124,[1]BASE!$F$1:$Q$1000,MATCH(W124,[1]BASE!$F$1:$Q$1,0),FALSE),IFERROR(VLOOKUP(X124-1,[1]BASE!$F$1:$Q$1000,MATCH(W124,[1]BASE!$F$1:$Q$1,0),FALSE),VLOOKUP(X124-2,[1]BASE!$F$1:$Q$1000,MATCH(W124,[1]BASE!$F$1:$Q$1,0),FALSE)))),"")</f>
        <v>896.60596217347529</v>
      </c>
      <c r="Z124" s="30">
        <f t="array" ref="Z124">IFERROR(IF(X124="","",IF([1]BASE!$E$3-X124&gt;7,0,IF([1]BASE!$E$3-X124&lt;0,"",[1]BASE!$E$3-X124))),"")</f>
        <v>0</v>
      </c>
      <c r="AA124" s="27"/>
      <c r="AB124" s="31"/>
      <c r="AC124" s="28"/>
      <c r="AD124" s="98" t="str">
        <f t="array" ref="AD124">IFERROR(IF(OR(AB124="USDT",AB124="USD",AB124="USDC"),AA124,AA124 * IFERROR(VLOOKUP(AC124,[1]BASE!$F$1:$Q$1000,MATCH(AB124,[1]BASE!$F$1:$Q$1,0),FALSE),IFERROR(VLOOKUP(AC124-1,[1]BASE!$F$1:$Q$1000,MATCH(AB124,[1]BASE!$F$1:$Q$1,0),FALSE),VLOOKUP(AC124-2,[1]BASE!$F$1:$Q$1000,MATCH(AB124,[1]BASE!$F$1:$Q$1,0),FALSE)))),"")</f>
        <v/>
      </c>
      <c r="AE124" s="30" t="str">
        <f t="array" ref="AE124">IFERROR(IF(AC124="","",IF([1]BASE!$E$3-AC124&gt;7,0,IF([1]BASE!$E$3-AC124&lt;0,"",[1]BASE!$E$3-AC124))),"")</f>
        <v/>
      </c>
      <c r="AF124" s="27"/>
      <c r="AG124" s="32"/>
      <c r="AH124" s="28"/>
      <c r="AI124" s="91" t="str">
        <f t="array" ref="AI124">IFERROR(IF(OR(AG124="USDT",AG124="USD",AG124="USDC"),AF124,AF124 * IFERROR(VLOOKUP(AH124,[1]BASE!$F$1:$Q$1000,MATCH(AG124,[1]BASE!$F$1:$Q$1,0),FALSE),IFERROR(VLOOKUP(AH124-1,[1]BASE!$F$1:$Q$1000,MATCH(AG124,[1]BASE!$F$1:$Q$1,0),FALSE),VLOOKUP(AH124-2,[1]BASE!$F$1:$Q$1000,MATCH(AG124,[1]BASE!$F$1:$Q$1,0),FALSE)))),"")</f>
        <v/>
      </c>
      <c r="AJ124" s="30" t="str">
        <f t="array" ref="AJ124">IFERROR(IF(AH124="","",IF([1]BASE!$E$3-AH124&gt;7,0,IF([1]BASE!$E$3-AH124&lt;0,"",[1]BASE!$E$3-AH124))),"")</f>
        <v/>
      </c>
      <c r="AK124" s="27"/>
      <c r="AL124" s="32"/>
      <c r="AM124" s="28"/>
      <c r="AN124" s="91" t="str">
        <f t="array" ref="AN124">IFERROR(IF(OR(AL124="USDT",AL124="USD",AL124="USDC"),AK124,AK124 * IFERROR(VLOOKUP(AM124,[1]BASE!$F$1:$Q$1000,MATCH(AL124,[1]BASE!$F$1:$Q$1,0),FALSE),IFERROR(VLOOKUP(AM124-1,[1]BASE!$F$1:$Q$1000,MATCH(AL124,[1]BASE!$F$1:$Q$1,0),FALSE),VLOOKUP(AM124-2,[1]BASE!$F$1:$Q$1000,MATCH(AL124,[1]BASE!$F$1:$Q$1,0),FALSE)))),"")</f>
        <v/>
      </c>
      <c r="AO124" s="30" t="str">
        <f t="array" ref="AO124">IFERROR(IF(AM124="","",IF([1]BASE!$E$3-AM124&gt;7,0,IF([1]BASE!$E$3-AM124&lt;0,"",[1]BASE!$E$3-AM124))),"")</f>
        <v/>
      </c>
      <c r="AP124" s="27"/>
      <c r="AQ124" s="31"/>
      <c r="AR124" s="28"/>
      <c r="AS124" s="91" t="str">
        <f t="array" ref="AS124">IFERROR(IF(OR(AQ124="USDT",AQ124="USD",AQ124="USDC"),AP124,AP124 * IFERROR(VLOOKUP(AR124,[1]BASE!$F$1:$Q$1000,MATCH(AQ124,[1]BASE!$F$1:$Q$1,0),FALSE),IFERROR(VLOOKUP(AR124-1,[1]BASE!$F$1:$Q$1000,MATCH(AQ124,[1]BASE!$F$1:$Q$1,0),FALSE),VLOOKUP(AR124-2,[1]BASE!$F$1:$Q$1000,MATCH(AQ124,[1]BASE!$F$1:$Q$1,0),FALSE)))),"")</f>
        <v/>
      </c>
      <c r="AT124" s="30" t="str">
        <f t="array" ref="AT124">IFERROR(IF(AR124="","",IF([1]BASE!$E$3-AR124&gt;7,0,IF([1]BASE!$E$3-AR124&lt;0,"",[1]BASE!$E$3-AR124))),"")</f>
        <v/>
      </c>
      <c r="AU124" s="27"/>
      <c r="AV124" s="33"/>
      <c r="AW124" s="34"/>
      <c r="AX124" s="91" t="str">
        <f t="array" ref="AX124">IFERROR(IF(OR(AV124="USDT",AV124="USD",AV124="USDC"),AU124,AU124 * IFERROR(VLOOKUP(AW124,[1]BASE!$F$1:$Q$1000,MATCH(AV124,[1]BASE!$F$1:$Q$1,0),FALSE),IFERROR(VLOOKUP(AW124-1,[1]BASE!$F$1:$Q$1000,MATCH(AV124,[1]BASE!$F$1:$Q$1,0),FALSE),VLOOKUP(AW124-2,[1]BASE!$F$1:$Q$1000,MATCH(AV124,[1]BASE!$F$1:$Q$1,0),FALSE)))),"")</f>
        <v/>
      </c>
      <c r="AY124" s="30" t="str">
        <f t="array" ref="AY124">IFERROR(IF(AW124="","",IF([1]BASE!$E$3-AW124&gt;7,0,IF([1]BASE!$E$3-AW124&lt;0,"",[1]BASE!$E$3-AW124))),"")</f>
        <v/>
      </c>
      <c r="AZ124" s="27"/>
      <c r="BA124" s="33"/>
      <c r="BB124" s="34"/>
      <c r="BC124" s="91" t="str">
        <f t="array" ref="BC124">IFERROR(IF(OR(BA124="USDT",BA124="USD",BA124="USDC"),AZ124,AZ124 * IFERROR(VLOOKUP(BB124,[1]BASE!$F$1:$Q$1000,MATCH(BA124,[1]BASE!$F$1:$Q$1,0),FALSE),IFERROR(VLOOKUP(BB124-1,[1]BASE!$F$1:$Q$1000,MATCH(BA124,[1]BASE!$F$1:$Q$1,0),FALSE),VLOOKUP(BB124-2,[1]BASE!$F$1:$Q$1000,MATCH(BA124,[1]BASE!$F$1:$Q$1,0),FALSE)))),"")</f>
        <v/>
      </c>
      <c r="BD124" s="30" t="str">
        <f t="array" ref="BD124">IFERROR(IF(BB124="","",IF([1]BASE!$E$3-BB124&gt;7,0,IF([1]BASE!$E$3-BB124&lt;0,"",[1]BASE!$E$3-BB124))),"")</f>
        <v/>
      </c>
    </row>
    <row r="125" spans="1:56" ht="43.2" x14ac:dyDescent="0.3">
      <c r="A125" s="51" t="s">
        <v>85</v>
      </c>
      <c r="B125" s="179" t="s">
        <v>763</v>
      </c>
      <c r="C125" s="36" t="s">
        <v>75</v>
      </c>
      <c r="D125" s="37">
        <v>1036617878</v>
      </c>
      <c r="E125" s="36" t="s">
        <v>764</v>
      </c>
      <c r="F125" s="39" t="s">
        <v>765</v>
      </c>
      <c r="G125" s="39" t="s">
        <v>766</v>
      </c>
      <c r="H125" s="39" t="s">
        <v>766</v>
      </c>
      <c r="I125" s="39" t="s">
        <v>106</v>
      </c>
      <c r="J125" s="41" t="s">
        <v>767</v>
      </c>
      <c r="K125" s="76">
        <v>2</v>
      </c>
      <c r="L125" s="77">
        <f t="shared" si="0"/>
        <v>2</v>
      </c>
      <c r="M125" s="72" t="e">
        <f t="array" ref="M125">IF(R125&gt;[1]BASE!$E$3, "BAJA", IF(P125+IF(X125&lt;=[1]BASE!$E$3,Y125,0)+IF(AC125&lt;=[1]BASE!$E$3,AD125,0)+IF(AH125&lt;=[1]BASE!$E$3,AI125,0)+IF(AM125&lt;=[1]BASE!$E$3,AN125,0)+IF(AR125&lt;=[1]BASE!$E$3,AS125,0)+IF(AW125&lt;=[1]BASE!$E$3,AX125,0)+IF(BB125&lt;=[1]BASE!$E$3,BC125,0)+IF(BG125&lt;=[1]BASE!$E$3,BH125,0)+IF(BL125&lt;=[1]BASE!$E$3,BM125,0)+IF(BQ125&lt;=[1]BASE!$E$3,BR125,0)&lt;=1999,"ALFA", IF(P125+IF(X125&lt;=[1]BASE!$E$3,Y125,0)+IF(AC125&lt;=[1]BASE!$E$3,AD125,0)+IF(AH125&lt;=[1]BASE!$E$3,AI125,0)+IF(AM125&lt;=[1]BASE!$E$3,AN125,0)+IF(AR125&lt;=[1]BASE!$E$3,AS125,0)+IF(AW125&lt;=[1]BASE!$E$3,AX125,0)+IF(BB125&lt;=[1]BASE!$E$3,BC125,0)+IF(BG125&lt;=[1]BASE!$E$3,BH125,0)+IF(BL125&lt;=[1]BASE!$E$3,BM125,0)+IF(BQ125&lt;=[1]BASE!$E$3,BR125,0)&lt;=3999,"BETA", IF(P125+IF(X125&lt;=[1]BASE!$E$3,Y125,0)+IF(AC125&lt;=[1]BASE!$E$3,AD125,0)+IF(AH125&lt;=[1]BASE!$E$3,AI125,0)+IF(AM125&lt;=[1]BASE!$E$3,AN125,0)+IF(AR125&lt;=[1]BASE!$E$3,AS125,0)+IF(AW125&lt;=[1]BASE!$E$3,AX125,0)+IF(BB125&lt;=[1]BASE!$E$3,BC125,0)+IF(BG125&lt;=[1]BASE!$E$3,BH125,0)+IF(BL125&lt;=[1]BASE!$E$3,BM125,0)+IF(BQ125&lt;=[1]BASE!$E$3,BR125,0)&lt;=5999,"GAMMA","DELTA"))))</f>
        <v>#VALUE!</v>
      </c>
      <c r="N125" s="21">
        <v>1800</v>
      </c>
      <c r="O125" s="14" t="s">
        <v>66</v>
      </c>
      <c r="P125" s="73">
        <f t="array" ref="P125">IFERROR(IF(OR(O125="USDT",O125="USD",O125="USDC"),N125,N125 * IFERROR(VLOOKUP(R125,[1]BASE!$F$1:$Q$1000,MATCH(O125,[1]BASE!$F$1:$Q$1,0),FALSE),IFERROR(VLOOKUP(R125-1,[1]BASE!$F$1:$Q$1000,MATCH(O125,[1]BASE!$F$1:$Q$1,0),FALSE),VLOOKUP(R125-2,[1]BASE!$F$1:$Q$1000,MATCH(O125,[1]BASE!$F$1:$Q$1,0),FALSE)))),"")</f>
        <v>1800</v>
      </c>
      <c r="Q125" s="23">
        <v>45249.625</v>
      </c>
      <c r="R125" s="23">
        <v>45250</v>
      </c>
      <c r="S125" s="44">
        <f>([1]BASE!$E$3-R125)/30</f>
        <v>9.9333333333333336</v>
      </c>
      <c r="T125" s="45">
        <f t="array" ref="T125">IF(U125&lt;[1]BASE!$E$3,0,U125-R125)</f>
        <v>0</v>
      </c>
      <c r="U125" s="26">
        <f t="array" ref="U125">IF(WEEKDAY(R125, 2) = 5, R125 + 7, R125 + (5 - WEEKDAY(R125, 2) + IF(WEEKDAY(R125, 2) &gt; 5, 7, 0)))</f>
        <v>45254</v>
      </c>
      <c r="V125" s="27"/>
      <c r="W125" s="14"/>
      <c r="X125" s="28"/>
      <c r="Y125" s="75" t="str">
        <f t="array" ref="Y125">IFERROR(IF(OR(W125="USDT",W125="USD",W125="USDC"),V125,V125 * IFERROR(VLOOKUP(X125,[1]BASE!$F$1:$Q$1000,MATCH(W125,[1]BASE!$F$1:$Q$1,0),FALSE),IFERROR(VLOOKUP(X125-1,[1]BASE!$F$1:$Q$1000,MATCH(W125,[1]BASE!$F$1:$Q$1,0),FALSE),VLOOKUP(X125-2,[1]BASE!$F$1:$Q$1000,MATCH(W125,[1]BASE!$F$1:$Q$1,0),FALSE)))),"")</f>
        <v/>
      </c>
      <c r="Z125" s="49" t="str">
        <f t="array" ref="Z125">IFERROR(IF(X125="","",IF([1]BASE!$E$3-X125&gt;7,0,IF([1]BASE!$E$3-X125&lt;0,"",[1]BASE!$E$3-X125))),"")</f>
        <v/>
      </c>
      <c r="AA125" s="27"/>
      <c r="AB125" s="14"/>
      <c r="AC125" s="28"/>
      <c r="AD125" s="75" t="str">
        <f t="array" ref="AD125">IFERROR(IF(OR(AB125="USDT",AB125="USD",AB125="USDC"),AA125,AA125 * IFERROR(VLOOKUP(AC125,[1]BASE!$F$1:$Q$1000,MATCH(AB125,[1]BASE!$F$1:$Q$1,0),FALSE),IFERROR(VLOOKUP(AC125-1,[1]BASE!$F$1:$Q$1000,MATCH(AB125,[1]BASE!$F$1:$Q$1,0),FALSE),VLOOKUP(AC125-2,[1]BASE!$F$1:$Q$1000,MATCH(AB125,[1]BASE!$F$1:$Q$1,0),FALSE)))),"")</f>
        <v/>
      </c>
      <c r="AE125" s="49" t="str">
        <f t="array" ref="AE125">IFERROR(IF(AC125="","",IF([1]BASE!$E$3-AC125&gt;7,0,IF([1]BASE!$E$3-AC125&lt;0,"",[1]BASE!$E$3-AC125))),"")</f>
        <v/>
      </c>
      <c r="AF125" s="27"/>
      <c r="AG125" s="14"/>
      <c r="AH125" s="28"/>
      <c r="AI125" s="75" t="str">
        <f t="array" ref="AI125">IFERROR(IF(OR(AG125="USDT",AG125="USD",AG125="USDC"),AF125,AF125 * IFERROR(VLOOKUP(AH125,[1]BASE!$F$1:$Q$1000,MATCH(AG125,[1]BASE!$F$1:$Q$1,0),FALSE),IFERROR(VLOOKUP(AH125-1,[1]BASE!$F$1:$Q$1000,MATCH(AG125,[1]BASE!$F$1:$Q$1,0),FALSE),VLOOKUP(AH125-2,[1]BASE!$F$1:$Q$1000,MATCH(AG125,[1]BASE!$F$1:$Q$1,0),FALSE)))),"")</f>
        <v/>
      </c>
      <c r="AJ125" s="49" t="str">
        <f t="array" ref="AJ125">IFERROR(IF(AH125="","",IF([1]BASE!$E$3-AH125&gt;7,0,IF([1]BASE!$E$3-AH125&lt;0,"",[1]BASE!$E$3-AH125))),"")</f>
        <v/>
      </c>
      <c r="AK125" s="27"/>
      <c r="AL125" s="14"/>
      <c r="AM125" s="28"/>
      <c r="AN125" s="75" t="str">
        <f t="array" ref="AN125">IFERROR(IF(OR(AL125="USDT",AL125="USD",AL125="USDC"),AK125,AK125 * IFERROR(VLOOKUP(AM125,[1]BASE!$F$1:$Q$1000,MATCH(AL125,[1]BASE!$F$1:$Q$1,0),FALSE),IFERROR(VLOOKUP(AM125-1,[1]BASE!$F$1:$Q$1000,MATCH(AL125,[1]BASE!$F$1:$Q$1,0),FALSE),VLOOKUP(AM125-2,[1]BASE!$F$1:$Q$1000,MATCH(AL125,[1]BASE!$F$1:$Q$1,0),FALSE)))),"")</f>
        <v/>
      </c>
      <c r="AO125" s="49" t="str">
        <f t="array" ref="AO125">IFERROR(IF(AM125="","",IF([1]BASE!$E$3-AM125&gt;7,0,IF([1]BASE!$E$3-AM125&lt;0,"",[1]BASE!$E$3-AM125))),"")</f>
        <v/>
      </c>
      <c r="AP125" s="27"/>
      <c r="AQ125" s="14"/>
      <c r="AR125" s="28"/>
      <c r="AS125" s="75" t="str">
        <f t="array" ref="AS125">IFERROR(IF(OR(AQ125="USDT",AQ125="USD",AQ125="USDC"),AP125,AP125 * IFERROR(VLOOKUP(AR125,[1]BASE!$F$1:$Q$1000,MATCH(AQ125,[1]BASE!$F$1:$Q$1,0),FALSE),IFERROR(VLOOKUP(AR125-1,[1]BASE!$F$1:$Q$1000,MATCH(AQ125,[1]BASE!$F$1:$Q$1,0),FALSE),VLOOKUP(AR125-2,[1]BASE!$F$1:$Q$1000,MATCH(AQ125,[1]BASE!$F$1:$Q$1,0),FALSE)))),"")</f>
        <v/>
      </c>
      <c r="AT125" s="49" t="str">
        <f t="array" ref="AT125">IFERROR(IF(AR125="","",IF([1]BASE!$E$3-AR125&gt;7,0,IF([1]BASE!$E$3-AR125&lt;0,"",[1]BASE!$E$3-AR125))),"")</f>
        <v/>
      </c>
      <c r="AU125" s="27"/>
      <c r="AV125" s="33"/>
      <c r="AW125" s="34"/>
      <c r="AX125" s="75" t="str">
        <f t="array" ref="AX125">IFERROR(IF(OR(AV125="USDT",AV125="USD",AV125="USDC"),AU125,AU125 * IFERROR(VLOOKUP(AW125,[1]BASE!$F$1:$Q$1000,MATCH(AV125,[1]BASE!$F$1:$Q$1,0),FALSE),IFERROR(VLOOKUP(AW125-1,[1]BASE!$F$1:$Q$1000,MATCH(AV125,[1]BASE!$F$1:$Q$1,0),FALSE),VLOOKUP(AW125-2,[1]BASE!$F$1:$Q$1000,MATCH(AV125,[1]BASE!$F$1:$Q$1,0),FALSE)))),"")</f>
        <v/>
      </c>
      <c r="AY125" s="49" t="str">
        <f t="array" ref="AY125">IFERROR(IF(AW125="","",IF([1]BASE!$E$3-AW125&gt;7,0,IF([1]BASE!$E$3-AW125&lt;0,"",[1]BASE!$E$3-AW125))),"")</f>
        <v/>
      </c>
      <c r="AZ125" s="27"/>
      <c r="BA125" s="33"/>
      <c r="BB125" s="34"/>
      <c r="BC125" s="75" t="str">
        <f t="array" ref="BC125">IFERROR(IF(OR(BA125="USDT",BA125="USD",BA125="USDC"),AZ125,AZ125 * IFERROR(VLOOKUP(BB125,[1]BASE!$F$1:$Q$1000,MATCH(BA125,[1]BASE!$F$1:$Q$1,0),FALSE),IFERROR(VLOOKUP(BB125-1,[1]BASE!$F$1:$Q$1000,MATCH(BA125,[1]BASE!$F$1:$Q$1,0),FALSE),VLOOKUP(BB125-2,[1]BASE!$F$1:$Q$1000,MATCH(BA125,[1]BASE!$F$1:$Q$1,0),FALSE)))),"")</f>
        <v/>
      </c>
      <c r="BD125" s="49" t="str">
        <f t="array" ref="BD125">IFERROR(IF(BB125="","",IF([1]BASE!$E$3-BB125&gt;7,0,IF([1]BASE!$E$3-BB125&lt;0,"",[1]BASE!$E$3-BB125))),"")</f>
        <v/>
      </c>
    </row>
    <row r="126" spans="1:56" ht="27.6" x14ac:dyDescent="0.3">
      <c r="A126" s="69" t="s">
        <v>92</v>
      </c>
      <c r="B126" s="179" t="s">
        <v>768</v>
      </c>
      <c r="C126" s="179" t="s">
        <v>75</v>
      </c>
      <c r="D126" s="231">
        <v>1063144899</v>
      </c>
      <c r="E126" s="179" t="s">
        <v>769</v>
      </c>
      <c r="F126" s="232" t="s">
        <v>770</v>
      </c>
      <c r="G126" s="97" t="s">
        <v>771</v>
      </c>
      <c r="H126" s="97" t="s">
        <v>771</v>
      </c>
      <c r="I126" s="232" t="s">
        <v>527</v>
      </c>
      <c r="J126" s="101" t="s">
        <v>772</v>
      </c>
      <c r="K126" s="102">
        <v>2</v>
      </c>
      <c r="L126" s="103">
        <f t="shared" si="0"/>
        <v>2</v>
      </c>
      <c r="M126" s="104" t="e">
        <f t="array" ref="M126">IF(R126&gt;[1]BASE!$E$3, "BAJA", IF(P126+IF(X126&lt;=[1]BASE!$E$3,Y126,0)+IF(AC126&lt;=[1]BASE!$E$3,AD126,0)+IF(AH126&lt;=[1]BASE!$E$3,AI126,0)+IF(AM126&lt;=[1]BASE!$E$3,AN126,0)+IF(AR126&lt;=[1]BASE!$E$3,AS126,0)+IF(AW126&lt;=[1]BASE!$E$3,AX126,0)+IF(BB126&lt;=[1]BASE!$E$3,BC126,0)+IF(BG126&lt;=[1]BASE!$E$3,BH126,0)+IF(BL126&lt;=[1]BASE!$E$3,BM126,0)+IF(BQ126&lt;=[1]BASE!$E$3,BR126,0)&lt;=1999,"ALFA", IF(P126+IF(X126&lt;=[1]BASE!$E$3,Y126,0)+IF(AC126&lt;=[1]BASE!$E$3,AD126,0)+IF(AH126&lt;=[1]BASE!$E$3,AI126,0)+IF(AM126&lt;=[1]BASE!$E$3,AN126,0)+IF(AR126&lt;=[1]BASE!$E$3,AS126,0)+IF(AW126&lt;=[1]BASE!$E$3,AX126,0)+IF(BB126&lt;=[1]BASE!$E$3,BC126,0)+IF(BG126&lt;=[1]BASE!$E$3,BH126,0)+IF(BL126&lt;=[1]BASE!$E$3,BM126,0)+IF(BQ126&lt;=[1]BASE!$E$3,BR126,0)&lt;=3999,"BETA", IF(P126+IF(X126&lt;=[1]BASE!$E$3,Y126,0)+IF(AC126&lt;=[1]BASE!$E$3,AD126,0)+IF(AH126&lt;=[1]BASE!$E$3,AI126,0)+IF(AM126&lt;=[1]BASE!$E$3,AN126,0)+IF(AR126&lt;=[1]BASE!$E$3,AS126,0)+IF(AW126&lt;=[1]BASE!$E$3,AX126,0)+IF(BB126&lt;=[1]BASE!$E$3,BC126,0)+IF(BG126&lt;=[1]BASE!$E$3,BH126,0)+IF(BL126&lt;=[1]BASE!$E$3,BM126,0)+IF(BQ126&lt;=[1]BASE!$E$3,BR126,0)&lt;=5999,"GAMMA","DELTA"))))</f>
        <v>#VALUE!</v>
      </c>
      <c r="N126" s="190">
        <v>100</v>
      </c>
      <c r="O126" s="94" t="s">
        <v>66</v>
      </c>
      <c r="P126" s="151">
        <f t="array" ref="P126">IFERROR(IF(OR(O126="USDT",O126="USD",O126="USDC"),N126,N126 * IFERROR(VLOOKUP(R126,[1]BASE!$F$1:$Q$1000,MATCH(O126,[1]BASE!$F$1:$Q$1,0),FALSE),IFERROR(VLOOKUP(R126-1,[1]BASE!$F$1:$Q$1000,MATCH(O126,[1]BASE!$F$1:$Q$1,0),FALSE),VLOOKUP(R126-2,[1]BASE!$F$1:$Q$1000,MATCH(O126,[1]BASE!$F$1:$Q$1,0),FALSE)))),"")</f>
        <v>100</v>
      </c>
      <c r="Q126" s="234">
        <v>45250.625</v>
      </c>
      <c r="R126" s="234">
        <v>45251</v>
      </c>
      <c r="S126" s="241">
        <f>([1]BASE!$E$3-R126)/30</f>
        <v>9.9</v>
      </c>
      <c r="T126" s="242">
        <f t="array" ref="T126">IF(U126&lt;[1]BASE!$E$3,0,U126-R126)</f>
        <v>0</v>
      </c>
      <c r="U126" s="237">
        <f t="array" ref="U126">IF(WEEKDAY(R126, 2) = 5, R126 + 7, R126 + (5 - WEEKDAY(R126, 2) + IF(WEEKDAY(R126, 2) &gt; 5, 7, 0)))</f>
        <v>45254</v>
      </c>
      <c r="V126" s="116"/>
      <c r="W126" s="94"/>
      <c r="X126" s="107"/>
      <c r="Y126" s="134" t="str">
        <f t="array" ref="Y126">IFERROR(IF(OR(W126="USDT",W126="USD",W126="USDC"),V126,V126 * IFERROR(VLOOKUP(X126,[1]BASE!$F$1:$Q$1000,MATCH(W126,[1]BASE!$F$1:$Q$1,0),FALSE),IFERROR(VLOOKUP(X126-1,[1]BASE!$F$1:$Q$1000,MATCH(W126,[1]BASE!$F$1:$Q$1,0),FALSE),VLOOKUP(X126-2,[1]BASE!$F$1:$Q$1000,MATCH(W126,[1]BASE!$F$1:$Q$1,0),FALSE)))),"")</f>
        <v/>
      </c>
      <c r="Z126" s="115" t="str">
        <f t="array" ref="Z126">IFERROR(IF(X126="","",IF([1]BASE!$E$3-X126&gt;7,0,IF([1]BASE!$E$3-X126&lt;0,"",[1]BASE!$E$3-X126))),"")</f>
        <v/>
      </c>
      <c r="AA126" s="116"/>
      <c r="AB126" s="94"/>
      <c r="AC126" s="107"/>
      <c r="AD126" s="214" t="str">
        <f t="array" ref="AD126">IFERROR(IF(OR(AB126="USDT",AB126="USD",AB126="USDC"),AA126,AA126 * IFERROR(VLOOKUP(AC126,[1]BASE!$F$1:$Q$1000,MATCH(AB126,[1]BASE!$F$1:$Q$1,0),FALSE),IFERROR(VLOOKUP(AC126-1,[1]BASE!$F$1:$Q$1000,MATCH(AB126,[1]BASE!$F$1:$Q$1,0),FALSE),VLOOKUP(AC126-2,[1]BASE!$F$1:$Q$1000,MATCH(AB126,[1]BASE!$F$1:$Q$1,0),FALSE)))),"")</f>
        <v/>
      </c>
      <c r="AE126" s="115" t="str">
        <f t="array" ref="AE126">IFERROR(IF(AC126="","",IF([1]BASE!$E$3-AC126&gt;7,0,IF([1]BASE!$E$3-AC126&lt;0,"",[1]BASE!$E$3-AC126))),"")</f>
        <v/>
      </c>
      <c r="AF126" s="116"/>
      <c r="AG126" s="94"/>
      <c r="AH126" s="107"/>
      <c r="AI126" s="214" t="str">
        <f t="array" ref="AI126">IFERROR(IF(OR(AG126="USDT",AG126="USD",AG126="USDC"),AF126,AF126 * IFERROR(VLOOKUP(AH126,[1]BASE!$F$1:$Q$1000,MATCH(AG126,[1]BASE!$F$1:$Q$1,0),FALSE),IFERROR(VLOOKUP(AH126-1,[1]BASE!$F$1:$Q$1000,MATCH(AG126,[1]BASE!$F$1:$Q$1,0),FALSE),VLOOKUP(AH126-2,[1]BASE!$F$1:$Q$1000,MATCH(AG126,[1]BASE!$F$1:$Q$1,0),FALSE)))),"")</f>
        <v/>
      </c>
      <c r="AJ126" s="115" t="str">
        <f t="array" ref="AJ126">IFERROR(IF(AH126="","",IF([1]BASE!$E$3-AH126&gt;7,0,IF([1]BASE!$E$3-AH126&lt;0,"",[1]BASE!$E$3-AH126))),"")</f>
        <v/>
      </c>
      <c r="AK126" s="116"/>
      <c r="AL126" s="94"/>
      <c r="AM126" s="107"/>
      <c r="AN126" s="214" t="str">
        <f t="array" ref="AN126">IFERROR(IF(OR(AL126="USDT",AL126="USD",AL126="USDC"),AK126,AK126 * IFERROR(VLOOKUP(AM126,[1]BASE!$F$1:$Q$1000,MATCH(AL126,[1]BASE!$F$1:$Q$1,0),FALSE),IFERROR(VLOOKUP(AM126-1,[1]BASE!$F$1:$Q$1000,MATCH(AL126,[1]BASE!$F$1:$Q$1,0),FALSE),VLOOKUP(AM126-2,[1]BASE!$F$1:$Q$1000,MATCH(AL126,[1]BASE!$F$1:$Q$1,0),FALSE)))),"")</f>
        <v/>
      </c>
      <c r="AO126" s="115" t="str">
        <f t="array" ref="AO126">IFERROR(IF(AM126="","",IF([1]BASE!$E$3-AM126&gt;7,0,IF([1]BASE!$E$3-AM126&lt;0,"",[1]BASE!$E$3-AM126))),"")</f>
        <v/>
      </c>
      <c r="AP126" s="116"/>
      <c r="AQ126" s="94"/>
      <c r="AR126" s="107"/>
      <c r="AS126" s="214" t="str">
        <f t="array" ref="AS126">IFERROR(IF(OR(AQ126="USDT",AQ126="USD",AQ126="USDC"),AP126,AP126 * IFERROR(VLOOKUP(AR126,[1]BASE!$F$1:$Q$1000,MATCH(AQ126,[1]BASE!$F$1:$Q$1,0),FALSE),IFERROR(VLOOKUP(AR126-1,[1]BASE!$F$1:$Q$1000,MATCH(AQ126,[1]BASE!$F$1:$Q$1,0),FALSE),VLOOKUP(AR126-2,[1]BASE!$F$1:$Q$1000,MATCH(AQ126,[1]BASE!$F$1:$Q$1,0),FALSE)))),"")</f>
        <v/>
      </c>
      <c r="AT126" s="115" t="str">
        <f t="array" ref="AT126">IFERROR(IF(AR126="","",IF([1]BASE!$E$3-AR126&gt;7,0,IF([1]BASE!$E$3-AR126&lt;0,"",[1]BASE!$E$3-AR126))),"")</f>
        <v/>
      </c>
      <c r="AU126" s="116"/>
      <c r="AV126" s="117"/>
      <c r="AW126" s="118"/>
      <c r="AX126" s="214" t="str">
        <f t="array" ref="AX126">IFERROR(IF(OR(AV126="USDT",AV126="USD",AV126="USDC"),AU126,AU126 * IFERROR(VLOOKUP(AW126,[1]BASE!$F$1:$Q$1000,MATCH(AV126,[1]BASE!$F$1:$Q$1,0),FALSE),IFERROR(VLOOKUP(AW126-1,[1]BASE!$F$1:$Q$1000,MATCH(AV126,[1]BASE!$F$1:$Q$1,0),FALSE),VLOOKUP(AW126-2,[1]BASE!$F$1:$Q$1000,MATCH(AV126,[1]BASE!$F$1:$Q$1,0),FALSE)))),"")</f>
        <v/>
      </c>
      <c r="AY126" s="115" t="str">
        <f t="array" ref="AY126">IFERROR(IF(AW126="","",IF([1]BASE!$E$3-AW126&gt;7,0,IF([1]BASE!$E$3-AW126&lt;0,"",[1]BASE!$E$3-AW126))),"")</f>
        <v/>
      </c>
      <c r="AZ126" s="116"/>
      <c r="BA126" s="117"/>
      <c r="BB126" s="118"/>
      <c r="BC126" s="214" t="str">
        <f t="array" ref="BC126">IFERROR(IF(OR(BA126="USDT",BA126="USD",BA126="USDC"),AZ126,AZ126 * IFERROR(VLOOKUP(BB126,[1]BASE!$F$1:$Q$1000,MATCH(BA126,[1]BASE!$F$1:$Q$1,0),FALSE),IFERROR(VLOOKUP(BB126-1,[1]BASE!$F$1:$Q$1000,MATCH(BA126,[1]BASE!$F$1:$Q$1,0),FALSE),VLOOKUP(BB126-2,[1]BASE!$F$1:$Q$1000,MATCH(BA126,[1]BASE!$F$1:$Q$1,0),FALSE)))),"")</f>
        <v/>
      </c>
      <c r="BD126" s="115" t="str">
        <f t="array" ref="BD126">IFERROR(IF(BB126="","",IF([1]BASE!$E$3-BB126&gt;7,0,IF([1]BASE!$E$3-BB126&lt;0,"",[1]BASE!$E$3-BB126))),"")</f>
        <v/>
      </c>
    </row>
    <row r="127" spans="1:56" ht="28.8" x14ac:dyDescent="0.3">
      <c r="A127" s="51" t="s">
        <v>85</v>
      </c>
      <c r="B127" s="94" t="s">
        <v>773</v>
      </c>
      <c r="C127" s="14" t="s">
        <v>75</v>
      </c>
      <c r="D127" s="13">
        <v>10007706636</v>
      </c>
      <c r="E127" s="12" t="s">
        <v>774</v>
      </c>
      <c r="F127" s="15" t="s">
        <v>775</v>
      </c>
      <c r="G127" s="15" t="s">
        <v>776</v>
      </c>
      <c r="H127" s="15" t="s">
        <v>776</v>
      </c>
      <c r="I127" s="15" t="s">
        <v>189</v>
      </c>
      <c r="J127" s="41" t="s">
        <v>777</v>
      </c>
      <c r="K127" s="76">
        <v>2</v>
      </c>
      <c r="L127" s="77">
        <f t="shared" si="0"/>
        <v>2</v>
      </c>
      <c r="M127" s="72" t="e">
        <f t="array" ref="M127">IF(R127&gt;[1]BASE!$E$3, "BAJA", IF(P127+IF(X127&lt;=[1]BASE!$E$3,Y127,0)+IF(AC127&lt;=[1]BASE!$E$3,AD127,0)+IF(AH127&lt;=[1]BASE!$E$3,AI127,0)+IF(AM127&lt;=[1]BASE!$E$3,AN127,0)+IF(AR127&lt;=[1]BASE!$E$3,AS127,0)+IF(AW127&lt;=[1]BASE!$E$3,AX127,0)+IF(BB127&lt;=[1]BASE!$E$3,BC127,0)+IF(BG127&lt;=[1]BASE!$E$3,BH127,0)+IF(BL127&lt;=[1]BASE!$E$3,BM127,0)+IF(BQ127&lt;=[1]BASE!$E$3,BR127,0)&lt;=1999,"ALFA", IF(P127+IF(X127&lt;=[1]BASE!$E$3,Y127,0)+IF(AC127&lt;=[1]BASE!$E$3,AD127,0)+IF(AH127&lt;=[1]BASE!$E$3,AI127,0)+IF(AM127&lt;=[1]BASE!$E$3,AN127,0)+IF(AR127&lt;=[1]BASE!$E$3,AS127,0)+IF(AW127&lt;=[1]BASE!$E$3,AX127,0)+IF(BB127&lt;=[1]BASE!$E$3,BC127,0)+IF(BG127&lt;=[1]BASE!$E$3,BH127,0)+IF(BL127&lt;=[1]BASE!$E$3,BM127,0)+IF(BQ127&lt;=[1]BASE!$E$3,BR127,0)&lt;=3999,"BETA", IF(P127+IF(X127&lt;=[1]BASE!$E$3,Y127,0)+IF(AC127&lt;=[1]BASE!$E$3,AD127,0)+IF(AH127&lt;=[1]BASE!$E$3,AI127,0)+IF(AM127&lt;=[1]BASE!$E$3,AN127,0)+IF(AR127&lt;=[1]BASE!$E$3,AS127,0)+IF(AW127&lt;=[1]BASE!$E$3,AX127,0)+IF(BB127&lt;=[1]BASE!$E$3,BC127,0)+IF(BG127&lt;=[1]BASE!$E$3,BH127,0)+IF(BL127&lt;=[1]BASE!$E$3,BM127,0)+IF(BQ127&lt;=[1]BASE!$E$3,BR127,0)&lt;=5999,"GAMMA","DELTA"))))</f>
        <v>#VALUE!</v>
      </c>
      <c r="N127" s="21">
        <v>100</v>
      </c>
      <c r="O127" s="14" t="s">
        <v>66</v>
      </c>
      <c r="P127" s="62">
        <f t="array" ref="P127">IFERROR(IF(OR(O127="USDT",O127="USD",O127="USDC"),N127,N127 * IFERROR(VLOOKUP(R127,[1]BASE!$F$1:$Q$1000,MATCH(O127,[1]BASE!$F$1:$Q$1,0),FALSE),IFERROR(VLOOKUP(R127-1,[1]BASE!$F$1:$Q$1000,MATCH(O127,[1]BASE!$F$1:$Q$1,0),FALSE),VLOOKUP(R127-2,[1]BASE!$F$1:$Q$1000,MATCH(O127,[1]BASE!$F$1:$Q$1,0),FALSE)))),"")</f>
        <v>100</v>
      </c>
      <c r="Q127" s="23">
        <v>45250.625</v>
      </c>
      <c r="R127" s="23">
        <v>45251</v>
      </c>
      <c r="S127" s="44">
        <f>([1]BASE!$E$3-R127)/30</f>
        <v>9.9</v>
      </c>
      <c r="T127" s="45">
        <f t="array" ref="T127">IF(U127&lt;[1]BASE!$E$3,0,U127-R127)</f>
        <v>0</v>
      </c>
      <c r="U127" s="26">
        <f t="array" ref="U127">IF(WEEKDAY(R127, 2) = 5, R127 + 7, R127 + (5 - WEEKDAY(R127, 2) + IF(WEEKDAY(R127, 2) &gt; 5, 7, 0)))</f>
        <v>45254</v>
      </c>
      <c r="V127" s="66">
        <v>758.01</v>
      </c>
      <c r="W127" s="14" t="s">
        <v>66</v>
      </c>
      <c r="X127" s="47">
        <v>45329</v>
      </c>
      <c r="Y127" s="84">
        <f t="array" ref="Y127">IFERROR(IF(OR(W127="USDT",W127="USD",W127="USDC"),V127,V127 * IFERROR(VLOOKUP(X127,[1]BASE!$F$1:$Q$1000,MATCH(W127,[1]BASE!$F$1:$Q$1,0),FALSE),IFERROR(VLOOKUP(X127-1,[1]BASE!$F$1:$Q$1000,MATCH(W127,[1]BASE!$F$1:$Q$1,0),FALSE),VLOOKUP(X127-2,[1]BASE!$F$1:$Q$1000,MATCH(W127,[1]BASE!$F$1:$Q$1,0),FALSE)))),"")</f>
        <v>758.01</v>
      </c>
      <c r="Z127" s="49">
        <f t="array" ref="Z127">IFERROR(IF(X127="","",IF([1]BASE!$E$3-X127&gt;7,0,IF([1]BASE!$E$3-X127&lt;0,"",[1]BASE!$E$3-X127))),"")</f>
        <v>0</v>
      </c>
      <c r="AA127" s="27"/>
      <c r="AB127" s="31"/>
      <c r="AC127" s="28"/>
      <c r="AD127" s="50" t="str">
        <f t="array" ref="AD127">IFERROR(IF(OR(AB127="USDT",AB127="USD",AB127="USDC"),AA127,AA127 * IFERROR(VLOOKUP(AC127,[1]BASE!$F$1:$Q$1000,MATCH(AB127,[1]BASE!$F$1:$Q$1,0),FALSE),IFERROR(VLOOKUP(AC127-1,[1]BASE!$F$1:$Q$1000,MATCH(AB127,[1]BASE!$F$1:$Q$1,0),FALSE),VLOOKUP(AC127-2,[1]BASE!$F$1:$Q$1000,MATCH(AB127,[1]BASE!$F$1:$Q$1,0),FALSE)))),"")</f>
        <v/>
      </c>
      <c r="AE127" s="49" t="str">
        <f t="array" ref="AE127">IFERROR(IF(AC127="","",IF([1]BASE!$E$3-AC127&gt;7,0,IF([1]BASE!$E$3-AC127&lt;0,"",[1]BASE!$E$3-AC127))),"")</f>
        <v/>
      </c>
      <c r="AF127" s="27"/>
      <c r="AG127" s="32"/>
      <c r="AH127" s="28"/>
      <c r="AI127" s="50" t="str">
        <f t="array" ref="AI127">IFERROR(IF(OR(AG127="USDT",AG127="USD",AG127="USDC"),AF127,AF127 * IFERROR(VLOOKUP(AH127,[1]BASE!$F$1:$Q$1000,MATCH(AG127,[1]BASE!$F$1:$Q$1,0),FALSE),IFERROR(VLOOKUP(AH127-1,[1]BASE!$F$1:$Q$1000,MATCH(AG127,[1]BASE!$F$1:$Q$1,0),FALSE),VLOOKUP(AH127-2,[1]BASE!$F$1:$Q$1000,MATCH(AG127,[1]BASE!$F$1:$Q$1,0),FALSE)))),"")</f>
        <v/>
      </c>
      <c r="AJ127" s="49" t="str">
        <f t="array" ref="AJ127">IFERROR(IF(AH127="","",IF([1]BASE!$E$3-AH127&gt;7,0,IF([1]BASE!$E$3-AH127&lt;0,"",[1]BASE!$E$3-AH127))),"")</f>
        <v/>
      </c>
      <c r="AK127" s="27"/>
      <c r="AL127" s="32"/>
      <c r="AM127" s="28"/>
      <c r="AN127" s="50" t="str">
        <f t="array" ref="AN127">IFERROR(IF(OR(AL127="USDT",AL127="USD",AL127="USDC"),AK127,AK127 * IFERROR(VLOOKUP(AM127,[1]BASE!$F$1:$Q$1000,MATCH(AL127,[1]BASE!$F$1:$Q$1,0),FALSE),IFERROR(VLOOKUP(AM127-1,[1]BASE!$F$1:$Q$1000,MATCH(AL127,[1]BASE!$F$1:$Q$1,0),FALSE),VLOOKUP(AM127-2,[1]BASE!$F$1:$Q$1000,MATCH(AL127,[1]BASE!$F$1:$Q$1,0),FALSE)))),"")</f>
        <v/>
      </c>
      <c r="AO127" s="49" t="str">
        <f t="array" ref="AO127">IFERROR(IF(AM127="","",IF([1]BASE!$E$3-AM127&gt;7,0,IF([1]BASE!$E$3-AM127&lt;0,"",[1]BASE!$E$3-AM127))),"")</f>
        <v/>
      </c>
      <c r="AP127" s="27"/>
      <c r="AQ127" s="31"/>
      <c r="AR127" s="28"/>
      <c r="AS127" s="50" t="str">
        <f t="array" ref="AS127">IFERROR(IF(OR(AQ127="USDT",AQ127="USD",AQ127="USDC"),AP127,AP127 * IFERROR(VLOOKUP(AR127,[1]BASE!$F$1:$Q$1000,MATCH(AQ127,[1]BASE!$F$1:$Q$1,0),FALSE),IFERROR(VLOOKUP(AR127-1,[1]BASE!$F$1:$Q$1000,MATCH(AQ127,[1]BASE!$F$1:$Q$1,0),FALSE),VLOOKUP(AR127-2,[1]BASE!$F$1:$Q$1000,MATCH(AQ127,[1]BASE!$F$1:$Q$1,0),FALSE)))),"")</f>
        <v/>
      </c>
      <c r="AT127" s="49" t="str">
        <f t="array" ref="AT127">IFERROR(IF(AR127="","",IF([1]BASE!$E$3-AR127&gt;7,0,IF([1]BASE!$E$3-AR127&lt;0,"",[1]BASE!$E$3-AR127))),"")</f>
        <v/>
      </c>
      <c r="AU127" s="27"/>
      <c r="AV127" s="33"/>
      <c r="AW127" s="34"/>
      <c r="AX127" s="50" t="str">
        <f t="array" ref="AX127">IFERROR(IF(OR(AV127="USDT",AV127="USD",AV127="USDC"),AU127,AU127 * IFERROR(VLOOKUP(AW127,[1]BASE!$F$1:$Q$1000,MATCH(AV127,[1]BASE!$F$1:$Q$1,0),FALSE),IFERROR(VLOOKUP(AW127-1,[1]BASE!$F$1:$Q$1000,MATCH(AV127,[1]BASE!$F$1:$Q$1,0),FALSE),VLOOKUP(AW127-2,[1]BASE!$F$1:$Q$1000,MATCH(AV127,[1]BASE!$F$1:$Q$1,0),FALSE)))),"")</f>
        <v/>
      </c>
      <c r="AY127" s="49" t="str">
        <f t="array" ref="AY127">IFERROR(IF(AW127="","",IF([1]BASE!$E$3-AW127&gt;7,0,IF([1]BASE!$E$3-AW127&lt;0,"",[1]BASE!$E$3-AW127))),"")</f>
        <v/>
      </c>
      <c r="AZ127" s="27"/>
      <c r="BA127" s="33"/>
      <c r="BB127" s="34"/>
      <c r="BC127" s="50" t="str">
        <f t="array" ref="BC127">IFERROR(IF(OR(BA127="USDT",BA127="USD",BA127="USDC"),AZ127,AZ127 * IFERROR(VLOOKUP(BB127,[1]BASE!$F$1:$Q$1000,MATCH(BA127,[1]BASE!$F$1:$Q$1,0),FALSE),IFERROR(VLOOKUP(BB127-1,[1]BASE!$F$1:$Q$1000,MATCH(BA127,[1]BASE!$F$1:$Q$1,0),FALSE),VLOOKUP(BB127-2,[1]BASE!$F$1:$Q$1000,MATCH(BA127,[1]BASE!$F$1:$Q$1,0),FALSE)))),"")</f>
        <v/>
      </c>
      <c r="BD127" s="49" t="str">
        <f t="array" ref="BD127">IFERROR(IF(BB127="","",IF([1]BASE!$E$3-BB127&gt;7,0,IF([1]BASE!$E$3-BB127&lt;0,"",[1]BASE!$E$3-BB127))),"")</f>
        <v/>
      </c>
    </row>
    <row r="128" spans="1:56" ht="27.6" x14ac:dyDescent="0.3">
      <c r="A128" s="69" t="s">
        <v>92</v>
      </c>
      <c r="B128" s="93" t="s">
        <v>778</v>
      </c>
      <c r="C128" s="179" t="s">
        <v>75</v>
      </c>
      <c r="D128" s="231">
        <v>86055067</v>
      </c>
      <c r="E128" s="179" t="s">
        <v>779</v>
      </c>
      <c r="F128" s="232" t="s">
        <v>780</v>
      </c>
      <c r="G128" s="232" t="s">
        <v>781</v>
      </c>
      <c r="H128" s="232" t="s">
        <v>781</v>
      </c>
      <c r="I128" s="232" t="s">
        <v>527</v>
      </c>
      <c r="J128" s="101" t="s">
        <v>782</v>
      </c>
      <c r="K128" s="102">
        <v>2</v>
      </c>
      <c r="L128" s="103">
        <f t="shared" si="0"/>
        <v>2</v>
      </c>
      <c r="M128" s="104" t="e">
        <f t="array" ref="M128">IF(R128&gt;[1]BASE!$E$3, "BAJA", IF(P128+IF(X128&lt;=[1]BASE!$E$3,Y128,0)+IF(AC128&lt;=[1]BASE!$E$3,AD128,0)+IF(AH128&lt;=[1]BASE!$E$3,AI128,0)+IF(AM128&lt;=[1]BASE!$E$3,AN128,0)+IF(AR128&lt;=[1]BASE!$E$3,AS128,0)+IF(AW128&lt;=[1]BASE!$E$3,AX128,0)+IF(BB128&lt;=[1]BASE!$E$3,BC128,0)+IF(BG128&lt;=[1]BASE!$E$3,BH128,0)+IF(BL128&lt;=[1]BASE!$E$3,BM128,0)+IF(BQ128&lt;=[1]BASE!$E$3,BR128,0)&lt;=1999,"ALFA", IF(P128+IF(X128&lt;=[1]BASE!$E$3,Y128,0)+IF(AC128&lt;=[1]BASE!$E$3,AD128,0)+IF(AH128&lt;=[1]BASE!$E$3,AI128,0)+IF(AM128&lt;=[1]BASE!$E$3,AN128,0)+IF(AR128&lt;=[1]BASE!$E$3,AS128,0)+IF(AW128&lt;=[1]BASE!$E$3,AX128,0)+IF(BB128&lt;=[1]BASE!$E$3,BC128,0)+IF(BG128&lt;=[1]BASE!$E$3,BH128,0)+IF(BL128&lt;=[1]BASE!$E$3,BM128,0)+IF(BQ128&lt;=[1]BASE!$E$3,BR128,0)&lt;=3999,"BETA", IF(P128+IF(X128&lt;=[1]BASE!$E$3,Y128,0)+IF(AC128&lt;=[1]BASE!$E$3,AD128,0)+IF(AH128&lt;=[1]BASE!$E$3,AI128,0)+IF(AM128&lt;=[1]BASE!$E$3,AN128,0)+IF(AR128&lt;=[1]BASE!$E$3,AS128,0)+IF(AW128&lt;=[1]BASE!$E$3,AX128,0)+IF(BB128&lt;=[1]BASE!$E$3,BC128,0)+IF(BG128&lt;=[1]BASE!$E$3,BH128,0)+IF(BL128&lt;=[1]BASE!$E$3,BM128,0)+IF(BQ128&lt;=[1]BASE!$E$3,BR128,0)&lt;=5999,"GAMMA","DELTA"))))</f>
        <v>#VALUE!</v>
      </c>
      <c r="N128" s="105">
        <v>402</v>
      </c>
      <c r="O128" s="94" t="s">
        <v>66</v>
      </c>
      <c r="P128" s="183">
        <f t="array" ref="P128">IFERROR(IF(OR(O128="USDT",O128="USD",O128="USDC"),N128,N128 * IFERROR(VLOOKUP(R128,[1]BASE!$F$1:$Q$1000,MATCH(O128,[1]BASE!$F$1:$Q$1,0),FALSE),IFERROR(VLOOKUP(R128-1,[1]BASE!$F$1:$Q$1000,MATCH(O128,[1]BASE!$F$1:$Q$1,0),FALSE),VLOOKUP(R128-2,[1]BASE!$F$1:$Q$1000,MATCH(O128,[1]BASE!$F$1:$Q$1,0),FALSE)))),"")</f>
        <v>402</v>
      </c>
      <c r="Q128" s="234">
        <v>45250.625</v>
      </c>
      <c r="R128" s="234">
        <v>45251</v>
      </c>
      <c r="S128" s="241">
        <f>([1]BASE!$E$3-R128)/30</f>
        <v>9.9</v>
      </c>
      <c r="T128" s="242">
        <f t="array" ref="T128">IF(U128&lt;[1]BASE!$E$3,0,U128-R128)</f>
        <v>0</v>
      </c>
      <c r="U128" s="237">
        <f t="array" ref="U128">IF(WEEKDAY(R128, 2) = 5, R128 + 7, R128 + (5 - WEEKDAY(R128, 2) + IF(WEEKDAY(R128, 2) &gt; 5, 7, 0)))</f>
        <v>45254</v>
      </c>
      <c r="V128" s="116"/>
      <c r="W128" s="94"/>
      <c r="X128" s="107"/>
      <c r="Y128" s="184" t="str">
        <f t="array" ref="Y128">IFERROR(IF(OR(W128="USDT",W128="USD",W128="USDC"),V128,V128 * IFERROR(VLOOKUP(X128,[1]BASE!$F$1:$Q$1000,MATCH(W128,[1]BASE!$F$1:$Q$1,0),FALSE),IFERROR(VLOOKUP(X128-1,[1]BASE!$F$1:$Q$1000,MATCH(W128,[1]BASE!$F$1:$Q$1,0),FALSE),VLOOKUP(X128-2,[1]BASE!$F$1:$Q$1000,MATCH(W128,[1]BASE!$F$1:$Q$1,0),FALSE)))),"")</f>
        <v/>
      </c>
      <c r="Z128" s="115" t="str">
        <f t="array" ref="Z128">IFERROR(IF(X128="","",IF([1]BASE!$E$3-X128&gt;7,0,IF([1]BASE!$E$3-X128&lt;0,"",[1]BASE!$E$3-X128))),"")</f>
        <v/>
      </c>
      <c r="AA128" s="116"/>
      <c r="AB128" s="94"/>
      <c r="AC128" s="107"/>
      <c r="AD128" s="185" t="str">
        <f t="array" ref="AD128">IFERROR(IF(OR(AB128="USDT",AB128="USD",AB128="USDC"),AA128,AA128 * IFERROR(VLOOKUP(AC128,[1]BASE!$F$1:$Q$1000,MATCH(AB128,[1]BASE!$F$1:$Q$1,0),FALSE),IFERROR(VLOOKUP(AC128-1,[1]BASE!$F$1:$Q$1000,MATCH(AB128,[1]BASE!$F$1:$Q$1,0),FALSE),VLOOKUP(AC128-2,[1]BASE!$F$1:$Q$1000,MATCH(AB128,[1]BASE!$F$1:$Q$1,0),FALSE)))),"")</f>
        <v/>
      </c>
      <c r="AE128" s="115" t="str">
        <f t="array" ref="AE128">IFERROR(IF(AC128="","",IF([1]BASE!$E$3-AC128&gt;7,0,IF([1]BASE!$E$3-AC128&lt;0,"",[1]BASE!$E$3-AC128))),"")</f>
        <v/>
      </c>
      <c r="AF128" s="116"/>
      <c r="AG128" s="94"/>
      <c r="AH128" s="107"/>
      <c r="AI128" s="185" t="str">
        <f t="array" ref="AI128">IFERROR(IF(OR(AG128="USDT",AG128="USD",AG128="USDC"),AF128,AF128 * IFERROR(VLOOKUP(AH128,[1]BASE!$F$1:$Q$1000,MATCH(AG128,[1]BASE!$F$1:$Q$1,0),FALSE),IFERROR(VLOOKUP(AH128-1,[1]BASE!$F$1:$Q$1000,MATCH(AG128,[1]BASE!$F$1:$Q$1,0),FALSE),VLOOKUP(AH128-2,[1]BASE!$F$1:$Q$1000,MATCH(AG128,[1]BASE!$F$1:$Q$1,0),FALSE)))),"")</f>
        <v/>
      </c>
      <c r="AJ128" s="115" t="str">
        <f t="array" ref="AJ128">IFERROR(IF(AH128="","",IF([1]BASE!$E$3-AH128&gt;7,0,IF([1]BASE!$E$3-AH128&lt;0,"",[1]BASE!$E$3-AH128))),"")</f>
        <v/>
      </c>
      <c r="AK128" s="116"/>
      <c r="AL128" s="94"/>
      <c r="AM128" s="107"/>
      <c r="AN128" s="185" t="str">
        <f t="array" ref="AN128">IFERROR(IF(OR(AL128="USDT",AL128="USD",AL128="USDC"),AK128,AK128 * IFERROR(VLOOKUP(AM128,[1]BASE!$F$1:$Q$1000,MATCH(AL128,[1]BASE!$F$1:$Q$1,0),FALSE),IFERROR(VLOOKUP(AM128-1,[1]BASE!$F$1:$Q$1000,MATCH(AL128,[1]BASE!$F$1:$Q$1,0),FALSE),VLOOKUP(AM128-2,[1]BASE!$F$1:$Q$1000,MATCH(AL128,[1]BASE!$F$1:$Q$1,0),FALSE)))),"")</f>
        <v/>
      </c>
      <c r="AO128" s="115" t="str">
        <f t="array" ref="AO128">IFERROR(IF(AM128="","",IF([1]BASE!$E$3-AM128&gt;7,0,IF([1]BASE!$E$3-AM128&lt;0,"",[1]BASE!$E$3-AM128))),"")</f>
        <v/>
      </c>
      <c r="AP128" s="116"/>
      <c r="AQ128" s="94"/>
      <c r="AR128" s="107"/>
      <c r="AS128" s="185" t="str">
        <f t="array" ref="AS128">IFERROR(IF(OR(AQ128="USDT",AQ128="USD",AQ128="USDC"),AP128,AP128 * IFERROR(VLOOKUP(AR128,[1]BASE!$F$1:$Q$1000,MATCH(AQ128,[1]BASE!$F$1:$Q$1,0),FALSE),IFERROR(VLOOKUP(AR128-1,[1]BASE!$F$1:$Q$1000,MATCH(AQ128,[1]BASE!$F$1:$Q$1,0),FALSE),VLOOKUP(AR128-2,[1]BASE!$F$1:$Q$1000,MATCH(AQ128,[1]BASE!$F$1:$Q$1,0),FALSE)))),"")</f>
        <v/>
      </c>
      <c r="AT128" s="115" t="str">
        <f t="array" ref="AT128">IFERROR(IF(AR128="","",IF([1]BASE!$E$3-AR128&gt;7,0,IF([1]BASE!$E$3-AR128&lt;0,"",[1]BASE!$E$3-AR128))),"")</f>
        <v/>
      </c>
      <c r="AU128" s="116"/>
      <c r="AV128" s="117"/>
      <c r="AW128" s="118"/>
      <c r="AX128" s="185" t="str">
        <f t="array" ref="AX128">IFERROR(IF(OR(AV128="USDT",AV128="USD",AV128="USDC"),AU128,AU128 * IFERROR(VLOOKUP(AW128,[1]BASE!$F$1:$Q$1000,MATCH(AV128,[1]BASE!$F$1:$Q$1,0),FALSE),IFERROR(VLOOKUP(AW128-1,[1]BASE!$F$1:$Q$1000,MATCH(AV128,[1]BASE!$F$1:$Q$1,0),FALSE),VLOOKUP(AW128-2,[1]BASE!$F$1:$Q$1000,MATCH(AV128,[1]BASE!$F$1:$Q$1,0),FALSE)))),"")</f>
        <v/>
      </c>
      <c r="AY128" s="115" t="str">
        <f t="array" ref="AY128">IFERROR(IF(AW128="","",IF([1]BASE!$E$3-AW128&gt;7,0,IF([1]BASE!$E$3-AW128&lt;0,"",[1]BASE!$E$3-AW128))),"")</f>
        <v/>
      </c>
      <c r="AZ128" s="116"/>
      <c r="BA128" s="117"/>
      <c r="BB128" s="118"/>
      <c r="BC128" s="185" t="str">
        <f t="array" ref="BC128">IFERROR(IF(OR(BA128="USDT",BA128="USD",BA128="USDC"),AZ128,AZ128 * IFERROR(VLOOKUP(BB128,[1]BASE!$F$1:$Q$1000,MATCH(BA128,[1]BASE!$F$1:$Q$1,0),FALSE),IFERROR(VLOOKUP(BB128-1,[1]BASE!$F$1:$Q$1000,MATCH(BA128,[1]BASE!$F$1:$Q$1,0),FALSE),VLOOKUP(BB128-2,[1]BASE!$F$1:$Q$1000,MATCH(BA128,[1]BASE!$F$1:$Q$1,0),FALSE)))),"")</f>
        <v/>
      </c>
      <c r="BD128" s="115" t="str">
        <f t="array" ref="BD128">IFERROR(IF(BB128="","",IF([1]BASE!$E$3-BB128&gt;7,0,IF([1]BASE!$E$3-BB128&lt;0,"",[1]BASE!$E$3-BB128))),"")</f>
        <v/>
      </c>
    </row>
    <row r="129" spans="1:56" ht="28.8" x14ac:dyDescent="0.3">
      <c r="A129" s="51" t="s">
        <v>85</v>
      </c>
      <c r="B129" s="93" t="s">
        <v>783</v>
      </c>
      <c r="C129" s="38" t="s">
        <v>75</v>
      </c>
      <c r="D129" s="37">
        <v>24586672</v>
      </c>
      <c r="E129" s="58" t="s">
        <v>784</v>
      </c>
      <c r="F129" s="39" t="s">
        <v>785</v>
      </c>
      <c r="G129" s="39" t="s">
        <v>786</v>
      </c>
      <c r="H129" s="39" t="s">
        <v>786</v>
      </c>
      <c r="I129" s="39" t="s">
        <v>527</v>
      </c>
      <c r="J129" s="41" t="s">
        <v>787</v>
      </c>
      <c r="K129" s="76">
        <v>2</v>
      </c>
      <c r="L129" s="77">
        <f t="shared" si="0"/>
        <v>2</v>
      </c>
      <c r="M129" s="72" t="e">
        <f t="array" ref="M129">IF(R129&gt;[1]BASE!$E$3, "BAJA", IF(P129+IF(X129&lt;=[1]BASE!$E$3,Y129,0)+IF(AC129&lt;=[1]BASE!$E$3,AD129,0)+IF(AH129&lt;=[1]BASE!$E$3,AI129,0)+IF(AM129&lt;=[1]BASE!$E$3,AN129,0)+IF(AR129&lt;=[1]BASE!$E$3,AS129,0)+IF(AW129&lt;=[1]BASE!$E$3,AX129,0)+IF(BB129&lt;=[1]BASE!$E$3,BC129,0)+IF(BG129&lt;=[1]BASE!$E$3,BH129,0)+IF(BL129&lt;=[1]BASE!$E$3,BM129,0)+IF(BQ129&lt;=[1]BASE!$E$3,BR129,0)&lt;=1999,"ALFA", IF(P129+IF(X129&lt;=[1]BASE!$E$3,Y129,0)+IF(AC129&lt;=[1]BASE!$E$3,AD129,0)+IF(AH129&lt;=[1]BASE!$E$3,AI129,0)+IF(AM129&lt;=[1]BASE!$E$3,AN129,0)+IF(AR129&lt;=[1]BASE!$E$3,AS129,0)+IF(AW129&lt;=[1]BASE!$E$3,AX129,0)+IF(BB129&lt;=[1]BASE!$E$3,BC129,0)+IF(BG129&lt;=[1]BASE!$E$3,BH129,0)+IF(BL129&lt;=[1]BASE!$E$3,BM129,0)+IF(BQ129&lt;=[1]BASE!$E$3,BR129,0)&lt;=3999,"BETA", IF(P129+IF(X129&lt;=[1]BASE!$E$3,Y129,0)+IF(AC129&lt;=[1]BASE!$E$3,AD129,0)+IF(AH129&lt;=[1]BASE!$E$3,AI129,0)+IF(AM129&lt;=[1]BASE!$E$3,AN129,0)+IF(AR129&lt;=[1]BASE!$E$3,AS129,0)+IF(AW129&lt;=[1]BASE!$E$3,AX129,0)+IF(BB129&lt;=[1]BASE!$E$3,BC129,0)+IF(BG129&lt;=[1]BASE!$E$3,BH129,0)+IF(BL129&lt;=[1]BASE!$E$3,BM129,0)+IF(BQ129&lt;=[1]BASE!$E$3,BR129,0)&lt;=5999,"GAMMA","DELTA"))))</f>
        <v>#VALUE!</v>
      </c>
      <c r="N129" s="21">
        <v>411000</v>
      </c>
      <c r="O129" s="14" t="s">
        <v>84</v>
      </c>
      <c r="P129" s="73">
        <f t="array" ref="P129">IFERROR(IF(OR(O129="USDT",O129="USD",O129="USDC"),N129,N129 * IFERROR(VLOOKUP(R129,[1]BASE!$F$1:$Q$1000,MATCH(O129,[1]BASE!$F$1:$Q$1,0),FALSE),IFERROR(VLOOKUP(R129-1,[1]BASE!$F$1:$Q$1000,MATCH(O129,[1]BASE!$F$1:$Q$1,0),FALSE),VLOOKUP(R129-2,[1]BASE!$F$1:$Q$1000,MATCH(O129,[1]BASE!$F$1:$Q$1,0),FALSE)))),"")</f>
        <v>100.66127847171198</v>
      </c>
      <c r="Q129" s="23">
        <v>45252.625</v>
      </c>
      <c r="R129" s="23">
        <v>45253</v>
      </c>
      <c r="S129" s="44">
        <f>([1]BASE!$E$3-R129)/30</f>
        <v>9.8333333333333339</v>
      </c>
      <c r="T129" s="45">
        <f t="array" ref="T129">IF(U129&lt;[1]BASE!$E$3,0,U129-R129)</f>
        <v>0</v>
      </c>
      <c r="U129" s="26">
        <f t="array" ref="U129">IF(WEEKDAY(R129, 2) = 5, R129 + 7, R129 + (5 - WEEKDAY(R129, 2) + IF(WEEKDAY(R129, 2) &gt; 5, 7, 0)))</f>
        <v>45254</v>
      </c>
      <c r="V129" s="27"/>
      <c r="W129" s="14"/>
      <c r="X129" s="28"/>
      <c r="Y129" s="75" t="str">
        <f t="array" ref="Y129">IFERROR(IF(OR(W129="USDT",W129="USD",W129="USDC"),V129,V129 * IFERROR(VLOOKUP(X129,[1]BASE!$F$1:$Q$1000,MATCH(W129,[1]BASE!$F$1:$Q$1,0),FALSE),IFERROR(VLOOKUP(X129-1,[1]BASE!$F$1:$Q$1000,MATCH(W129,[1]BASE!$F$1:$Q$1,0),FALSE),VLOOKUP(X129-2,[1]BASE!$F$1:$Q$1000,MATCH(W129,[1]BASE!$F$1:$Q$1,0),FALSE)))),"")</f>
        <v/>
      </c>
      <c r="Z129" s="49" t="str">
        <f t="array" ref="Z129">IFERROR(IF(X129="","",IF([1]BASE!$E$3-X129&gt;7,0,IF([1]BASE!$E$3-X129&lt;0,"",[1]BASE!$E$3-X129))),"")</f>
        <v/>
      </c>
      <c r="AA129" s="27"/>
      <c r="AB129" s="14"/>
      <c r="AC129" s="28"/>
      <c r="AD129" s="75" t="str">
        <f t="array" ref="AD129">IFERROR(IF(OR(AB129="USDT",AB129="USD",AB129="USDC"),AA129,AA129 * IFERROR(VLOOKUP(AC129,[1]BASE!$F$1:$Q$1000,MATCH(AB129,[1]BASE!$F$1:$Q$1,0),FALSE),IFERROR(VLOOKUP(AC129-1,[1]BASE!$F$1:$Q$1000,MATCH(AB129,[1]BASE!$F$1:$Q$1,0),FALSE),VLOOKUP(AC129-2,[1]BASE!$F$1:$Q$1000,MATCH(AB129,[1]BASE!$F$1:$Q$1,0),FALSE)))),"")</f>
        <v/>
      </c>
      <c r="AE129" s="49" t="str">
        <f t="array" ref="AE129">IFERROR(IF(AC129="","",IF([1]BASE!$E$3-AC129&gt;7,0,IF([1]BASE!$E$3-AC129&lt;0,"",[1]BASE!$E$3-AC129))),"")</f>
        <v/>
      </c>
      <c r="AF129" s="27"/>
      <c r="AG129" s="14"/>
      <c r="AH129" s="28"/>
      <c r="AI129" s="75" t="str">
        <f t="array" ref="AI129">IFERROR(IF(OR(AG129="USDT",AG129="USD",AG129="USDC"),AF129,AF129 * IFERROR(VLOOKUP(AH129,[1]BASE!$F$1:$Q$1000,MATCH(AG129,[1]BASE!$F$1:$Q$1,0),FALSE),IFERROR(VLOOKUP(AH129-1,[1]BASE!$F$1:$Q$1000,MATCH(AG129,[1]BASE!$F$1:$Q$1,0),FALSE),VLOOKUP(AH129-2,[1]BASE!$F$1:$Q$1000,MATCH(AG129,[1]BASE!$F$1:$Q$1,0),FALSE)))),"")</f>
        <v/>
      </c>
      <c r="AJ129" s="49" t="str">
        <f t="array" ref="AJ129">IFERROR(IF(AH129="","",IF([1]BASE!$E$3-AH129&gt;7,0,IF([1]BASE!$E$3-AH129&lt;0,"",[1]BASE!$E$3-AH129))),"")</f>
        <v/>
      </c>
      <c r="AK129" s="27"/>
      <c r="AL129" s="14"/>
      <c r="AM129" s="28"/>
      <c r="AN129" s="75" t="str">
        <f t="array" ref="AN129">IFERROR(IF(OR(AL129="USDT",AL129="USD",AL129="USDC"),AK129,AK129 * IFERROR(VLOOKUP(AM129,[1]BASE!$F$1:$Q$1000,MATCH(AL129,[1]BASE!$F$1:$Q$1,0),FALSE),IFERROR(VLOOKUP(AM129-1,[1]BASE!$F$1:$Q$1000,MATCH(AL129,[1]BASE!$F$1:$Q$1,0),FALSE),VLOOKUP(AM129-2,[1]BASE!$F$1:$Q$1000,MATCH(AL129,[1]BASE!$F$1:$Q$1,0),FALSE)))),"")</f>
        <v/>
      </c>
      <c r="AO129" s="49" t="str">
        <f t="array" ref="AO129">IFERROR(IF(AM129="","",IF([1]BASE!$E$3-AM129&gt;7,0,IF([1]BASE!$E$3-AM129&lt;0,"",[1]BASE!$E$3-AM129))),"")</f>
        <v/>
      </c>
      <c r="AP129" s="27"/>
      <c r="AQ129" s="14"/>
      <c r="AR129" s="28"/>
      <c r="AS129" s="75" t="str">
        <f t="array" ref="AS129">IFERROR(IF(OR(AQ129="USDT",AQ129="USD",AQ129="USDC"),AP129,AP129 * IFERROR(VLOOKUP(AR129,[1]BASE!$F$1:$Q$1000,MATCH(AQ129,[1]BASE!$F$1:$Q$1,0),FALSE),IFERROR(VLOOKUP(AR129-1,[1]BASE!$F$1:$Q$1000,MATCH(AQ129,[1]BASE!$F$1:$Q$1,0),FALSE),VLOOKUP(AR129-2,[1]BASE!$F$1:$Q$1000,MATCH(AQ129,[1]BASE!$F$1:$Q$1,0),FALSE)))),"")</f>
        <v/>
      </c>
      <c r="AT129" s="49" t="str">
        <f t="array" ref="AT129">IFERROR(IF(AR129="","",IF([1]BASE!$E$3-AR129&gt;7,0,IF([1]BASE!$E$3-AR129&lt;0,"",[1]BASE!$E$3-AR129))),"")</f>
        <v/>
      </c>
      <c r="AU129" s="27"/>
      <c r="AV129" s="33"/>
      <c r="AW129" s="34"/>
      <c r="AX129" s="75" t="str">
        <f t="array" ref="AX129">IFERROR(IF(OR(AV129="USDT",AV129="USD",AV129="USDC"),AU129,AU129 * IFERROR(VLOOKUP(AW129,[1]BASE!$F$1:$Q$1000,MATCH(AV129,[1]BASE!$F$1:$Q$1,0),FALSE),IFERROR(VLOOKUP(AW129-1,[1]BASE!$F$1:$Q$1000,MATCH(AV129,[1]BASE!$F$1:$Q$1,0),FALSE),VLOOKUP(AW129-2,[1]BASE!$F$1:$Q$1000,MATCH(AV129,[1]BASE!$F$1:$Q$1,0),FALSE)))),"")</f>
        <v/>
      </c>
      <c r="AY129" s="49" t="str">
        <f t="array" ref="AY129">IFERROR(IF(AW129="","",IF([1]BASE!$E$3-AW129&gt;7,0,IF([1]BASE!$E$3-AW129&lt;0,"",[1]BASE!$E$3-AW129))),"")</f>
        <v/>
      </c>
      <c r="AZ129" s="27"/>
      <c r="BA129" s="33"/>
      <c r="BB129" s="34"/>
      <c r="BC129" s="75" t="str">
        <f t="array" ref="BC129">IFERROR(IF(OR(BA129="USDT",BA129="USD",BA129="USDC"),AZ129,AZ129 * IFERROR(VLOOKUP(BB129,[1]BASE!$F$1:$Q$1000,MATCH(BA129,[1]BASE!$F$1:$Q$1,0),FALSE),IFERROR(VLOOKUP(BB129-1,[1]BASE!$F$1:$Q$1000,MATCH(BA129,[1]BASE!$F$1:$Q$1,0),FALSE),VLOOKUP(BB129-2,[1]BASE!$F$1:$Q$1000,MATCH(BA129,[1]BASE!$F$1:$Q$1,0),FALSE)))),"")</f>
        <v/>
      </c>
      <c r="BD129" s="49" t="str">
        <f t="array" ref="BD129">IFERROR(IF(BB129="","",IF([1]BASE!$E$3-BB129&gt;7,0,IF([1]BASE!$E$3-BB129&lt;0,"",[1]BASE!$E$3-BB129))),"")</f>
        <v/>
      </c>
    </row>
    <row r="130" spans="1:56" ht="28.8" x14ac:dyDescent="0.3">
      <c r="A130" s="51" t="s">
        <v>92</v>
      </c>
      <c r="B130" s="243" t="s">
        <v>788</v>
      </c>
      <c r="C130" s="36" t="s">
        <v>75</v>
      </c>
      <c r="D130" s="37">
        <v>1019010975</v>
      </c>
      <c r="E130" s="36" t="s">
        <v>789</v>
      </c>
      <c r="F130" s="39" t="s">
        <v>790</v>
      </c>
      <c r="G130" s="39" t="s">
        <v>791</v>
      </c>
      <c r="H130" s="39" t="s">
        <v>792</v>
      </c>
      <c r="I130" s="58" t="s">
        <v>96</v>
      </c>
      <c r="J130" s="17" t="s">
        <v>793</v>
      </c>
      <c r="K130" s="123">
        <v>3</v>
      </c>
      <c r="L130" s="124">
        <f t="shared" si="0"/>
        <v>3</v>
      </c>
      <c r="M130" s="72" t="e">
        <f t="array" ref="M130">IF(R130&gt;[1]BASE!$E$3, "BAJA", IF(P130+IF(X130&lt;=[1]BASE!$E$3,Y130,0)+IF(AC130&lt;=[1]BASE!$E$3,AD130,0)+IF(AH130&lt;=[1]BASE!$E$3,AI130,0)+IF(AM130&lt;=[1]BASE!$E$3,AN130,0)+IF(AR130&lt;=[1]BASE!$E$3,AS130,0)+IF(AW130&lt;=[1]BASE!$E$3,AX130,0)+IF(BB130&lt;=[1]BASE!$E$3,BC130,0)+IF(BG130&lt;=[1]BASE!$E$3,BH130,0)+IF(BL130&lt;=[1]BASE!$E$3,BM130,0)+IF(BQ130&lt;=[1]BASE!$E$3,BR130,0)&lt;=1999,"ALFA", IF(P130+IF(X130&lt;=[1]BASE!$E$3,Y130,0)+IF(AC130&lt;=[1]BASE!$E$3,AD130,0)+IF(AH130&lt;=[1]BASE!$E$3,AI130,0)+IF(AM130&lt;=[1]BASE!$E$3,AN130,0)+IF(AR130&lt;=[1]BASE!$E$3,AS130,0)+IF(AW130&lt;=[1]BASE!$E$3,AX130,0)+IF(BB130&lt;=[1]BASE!$E$3,BC130,0)+IF(BG130&lt;=[1]BASE!$E$3,BH130,0)+IF(BL130&lt;=[1]BASE!$E$3,BM130,0)+IF(BQ130&lt;=[1]BASE!$E$3,BR130,0)&lt;=3999,"BETA", IF(P130+IF(X130&lt;=[1]BASE!$E$3,Y130,0)+IF(AC130&lt;=[1]BASE!$E$3,AD130,0)+IF(AH130&lt;=[1]BASE!$E$3,AI130,0)+IF(AM130&lt;=[1]BASE!$E$3,AN130,0)+IF(AR130&lt;=[1]BASE!$E$3,AS130,0)+IF(AW130&lt;=[1]BASE!$E$3,AX130,0)+IF(BB130&lt;=[1]BASE!$E$3,BC130,0)+IF(BG130&lt;=[1]BASE!$E$3,BH130,0)+IF(BL130&lt;=[1]BASE!$E$3,BM130,0)+IF(BQ130&lt;=[1]BASE!$E$3,BR130,0)&lt;=5999,"GAMMA","DELTA"))))</f>
        <v>#VALUE!</v>
      </c>
      <c r="N130" s="125">
        <v>100</v>
      </c>
      <c r="O130" s="14" t="s">
        <v>60</v>
      </c>
      <c r="P130" s="22">
        <f t="array" ref="P130">IFERROR(IF(OR(O130="USDT",O130="USD",O130="USDC"),N130,N130 * IFERROR(VLOOKUP(R130,[1]BASE!$F$1:$Q$1000,MATCH(O130,[1]BASE!$F$1:$Q$1,0),FALSE),IFERROR(VLOOKUP(R130-1,[1]BASE!$F$1:$Q$1000,MATCH(O130,[1]BASE!$F$1:$Q$1,0),FALSE),VLOOKUP(R130-2,[1]BASE!$F$1:$Q$1000,MATCH(O130,[1]BASE!$F$1:$Q$1,0),FALSE)))),"")</f>
        <v>108.48</v>
      </c>
      <c r="Q130" s="23">
        <v>45247.625</v>
      </c>
      <c r="R130" s="23">
        <v>45248</v>
      </c>
      <c r="S130" s="24">
        <f>([1]BASE!$E$3-R130)/30</f>
        <v>10</v>
      </c>
      <c r="T130" s="25">
        <f t="array" ref="T130">IF(U130&lt;[1]BASE!$E$3,0,U130-R130)</f>
        <v>0</v>
      </c>
      <c r="U130" s="26">
        <f t="array" ref="U130">IF(WEEKDAY(R130, 2) = 5, R130 + 7, R130 + (5 - WEEKDAY(R130, 2) + IF(WEEKDAY(R130, 2) &gt; 5, 7, 0)))</f>
        <v>45254</v>
      </c>
      <c r="V130" s="135">
        <v>900</v>
      </c>
      <c r="W130" s="14" t="s">
        <v>66</v>
      </c>
      <c r="X130" s="47">
        <v>45260</v>
      </c>
      <c r="Y130" s="48">
        <f t="array" ref="Y130">IFERROR(IF(OR(W130="USDT",W130="USD",W130="USDC"),V130,V130 * IFERROR(VLOOKUP(X130,[1]BASE!$F$1:$Q$1000,MATCH(W130,[1]BASE!$F$1:$Q$1,0),FALSE),IFERROR(VLOOKUP(X130-1,[1]BASE!$F$1:$Q$1000,MATCH(W130,[1]BASE!$F$1:$Q$1,0),FALSE),VLOOKUP(X130-2,[1]BASE!$F$1:$Q$1000,MATCH(W130,[1]BASE!$F$1:$Q$1,0),FALSE)))),"")</f>
        <v>900</v>
      </c>
      <c r="Z130" s="30">
        <f t="array" ref="Z130">IFERROR(IF(X130="","",IF([1]BASE!$E$3-X130&gt;7,0,IF([1]BASE!$E$3-X130&lt;0,"",[1]BASE!$E$3-X130))),"")</f>
        <v>0</v>
      </c>
      <c r="AA130" s="27"/>
      <c r="AB130" s="31"/>
      <c r="AC130" s="28"/>
      <c r="AD130" s="29" t="str">
        <f t="array" ref="AD130">IFERROR(IF(OR(AB130="USDT",AB130="USD",AB130="USDC"),AA130,AA130 * IFERROR(VLOOKUP(AC130,[1]BASE!$F$1:$Q$1000,MATCH(AB130,[1]BASE!$F$1:$Q$1,0),FALSE),IFERROR(VLOOKUP(AC130-1,[1]BASE!$F$1:$Q$1000,MATCH(AB130,[1]BASE!$F$1:$Q$1,0),FALSE),VLOOKUP(AC130-2,[1]BASE!$F$1:$Q$1000,MATCH(AB130,[1]BASE!$F$1:$Q$1,0),FALSE)))),"")</f>
        <v/>
      </c>
      <c r="AE130" s="30" t="str">
        <f t="array" ref="AE130">IFERROR(IF(AC130="","",IF([1]BASE!$E$3-AC130&gt;7,0,IF([1]BASE!$E$3-AC130&lt;0,"",[1]BASE!$E$3-AC130))),"")</f>
        <v/>
      </c>
      <c r="AF130" s="27"/>
      <c r="AG130" s="92"/>
      <c r="AH130" s="28"/>
      <c r="AI130" s="29" t="str">
        <f t="array" ref="AI130">IFERROR(IF(OR(AG130="USDT",AG130="USD",AG130="USDC"),AF130,AF130 * IFERROR(VLOOKUP(AH130,[1]BASE!$F$1:$Q$1000,MATCH(AG130,[1]BASE!$F$1:$Q$1,0),FALSE),IFERROR(VLOOKUP(AH130-1,[1]BASE!$F$1:$Q$1000,MATCH(AG130,[1]BASE!$F$1:$Q$1,0),FALSE),VLOOKUP(AH130-2,[1]BASE!$F$1:$Q$1000,MATCH(AG130,[1]BASE!$F$1:$Q$1,0),FALSE)))),"")</f>
        <v/>
      </c>
      <c r="AJ130" s="30" t="str">
        <f t="array" ref="AJ130">IFERROR(IF(AH130="","",IF([1]BASE!$E$3-AH130&gt;7,0,IF([1]BASE!$E$3-AH130&lt;0,"",[1]BASE!$E$3-AH130))),"")</f>
        <v/>
      </c>
      <c r="AK130" s="27"/>
      <c r="AL130" s="92"/>
      <c r="AM130" s="28"/>
      <c r="AN130" s="29" t="str">
        <f t="array" ref="AN130">IFERROR(IF(OR(AL130="USDT",AL130="USD",AL130="USDC"),AK130,AK130 * IFERROR(VLOOKUP(AM130,[1]BASE!$F$1:$Q$1000,MATCH(AL130,[1]BASE!$F$1:$Q$1,0),FALSE),IFERROR(VLOOKUP(AM130-1,[1]BASE!$F$1:$Q$1000,MATCH(AL130,[1]BASE!$F$1:$Q$1,0),FALSE),VLOOKUP(AM130-2,[1]BASE!$F$1:$Q$1000,MATCH(AL130,[1]BASE!$F$1:$Q$1,0),FALSE)))),"")</f>
        <v/>
      </c>
      <c r="AO130" s="30" t="str">
        <f t="array" ref="AO130">IFERROR(IF(AM130="","",IF([1]BASE!$E$3-AM130&gt;7,0,IF([1]BASE!$E$3-AM130&lt;0,"",[1]BASE!$E$3-AM130))),"")</f>
        <v/>
      </c>
      <c r="AP130" s="27"/>
      <c r="AQ130" s="31"/>
      <c r="AR130" s="28"/>
      <c r="AS130" s="29" t="str">
        <f t="array" ref="AS130">IFERROR(IF(OR(AQ130="USDT",AQ130="USD",AQ130="USDC"),AP130,AP130 * IFERROR(VLOOKUP(AR130,[1]BASE!$F$1:$Q$1000,MATCH(AQ130,[1]BASE!$F$1:$Q$1,0),FALSE),IFERROR(VLOOKUP(AR130-1,[1]BASE!$F$1:$Q$1000,MATCH(AQ130,[1]BASE!$F$1:$Q$1,0),FALSE),VLOOKUP(AR130-2,[1]BASE!$F$1:$Q$1000,MATCH(AQ130,[1]BASE!$F$1:$Q$1,0),FALSE)))),"")</f>
        <v/>
      </c>
      <c r="AT130" s="30" t="str">
        <f t="array" ref="AT130">IFERROR(IF(AR130="","",IF([1]BASE!$E$3-AR130&gt;7,0,IF([1]BASE!$E$3-AR130&lt;0,"",[1]BASE!$E$3-AR130))),"")</f>
        <v/>
      </c>
      <c r="AU130" s="27"/>
      <c r="AV130" s="33"/>
      <c r="AW130" s="34"/>
      <c r="AX130" s="29" t="str">
        <f t="array" ref="AX130">IFERROR(IF(OR(AV130="USDT",AV130="USD",AV130="USDC"),AU130,AU130 * IFERROR(VLOOKUP(AW130,[1]BASE!$F$1:$Q$1000,MATCH(AV130,[1]BASE!$F$1:$Q$1,0),FALSE),IFERROR(VLOOKUP(AW130-1,[1]BASE!$F$1:$Q$1000,MATCH(AV130,[1]BASE!$F$1:$Q$1,0),FALSE),VLOOKUP(AW130-2,[1]BASE!$F$1:$Q$1000,MATCH(AV130,[1]BASE!$F$1:$Q$1,0),FALSE)))),"")</f>
        <v/>
      </c>
      <c r="AY130" s="30" t="str">
        <f t="array" ref="AY130">IFERROR(IF(AW130="","",IF([1]BASE!$E$3-AW130&gt;7,0,IF([1]BASE!$E$3-AW130&lt;0,"",[1]BASE!$E$3-AW130))),"")</f>
        <v/>
      </c>
      <c r="AZ130" s="27"/>
      <c r="BA130" s="33"/>
      <c r="BB130" s="34"/>
      <c r="BC130" s="29" t="str">
        <f t="array" ref="BC130">IFERROR(IF(OR(BA130="USDT",BA130="USD",BA130="USDC"),AZ130,AZ130 * IFERROR(VLOOKUP(BB130,[1]BASE!$F$1:$Q$1000,MATCH(BA130,[1]BASE!$F$1:$Q$1,0),FALSE),IFERROR(VLOOKUP(BB130-1,[1]BASE!$F$1:$Q$1000,MATCH(BA130,[1]BASE!$F$1:$Q$1,0),FALSE),VLOOKUP(BB130-2,[1]BASE!$F$1:$Q$1000,MATCH(BA130,[1]BASE!$F$1:$Q$1,0),FALSE)))),"")</f>
        <v/>
      </c>
      <c r="BD130" s="30" t="str">
        <f t="array" ref="BD130">IFERROR(IF(BB130="","",IF([1]BASE!$E$3-BB130&gt;7,0,IF([1]BASE!$E$3-BB130&lt;0,"",[1]BASE!$E$3-BB130))),"")</f>
        <v/>
      </c>
    </row>
    <row r="131" spans="1:56" ht="43.2" x14ac:dyDescent="0.3">
      <c r="A131" s="69" t="s">
        <v>85</v>
      </c>
      <c r="B131" s="93" t="s">
        <v>794</v>
      </c>
      <c r="C131" s="38" t="s">
        <v>75</v>
      </c>
      <c r="D131" s="37">
        <v>1006194252</v>
      </c>
      <c r="E131" s="36" t="s">
        <v>795</v>
      </c>
      <c r="F131" s="39" t="s">
        <v>796</v>
      </c>
      <c r="G131" s="232" t="s">
        <v>797</v>
      </c>
      <c r="H131" s="39" t="s">
        <v>798</v>
      </c>
      <c r="I131" s="39"/>
      <c r="J131" s="41" t="s">
        <v>799</v>
      </c>
      <c r="K131" s="87">
        <v>3</v>
      </c>
      <c r="L131" s="88">
        <f t="shared" si="0"/>
        <v>3</v>
      </c>
      <c r="M131" s="72" t="e">
        <f t="array" ref="M131">IF(R131&gt;[1]BASE!$E$3, "BAJA", IF(P131+IF(X131&lt;=[1]BASE!$E$3,Y131,0)+IF(AC131&lt;=[1]BASE!$E$3,AD131,0)+IF(AH131&lt;=[1]BASE!$E$3,AI131,0)+IF(AM131&lt;=[1]BASE!$E$3,AN131,0)+IF(AR131&lt;=[1]BASE!$E$3,AS131,0)+IF(AW131&lt;=[1]BASE!$E$3,AX131,0)+IF(BB131&lt;=[1]BASE!$E$3,BC131,0)+IF(BG131&lt;=[1]BASE!$E$3,BH131,0)+IF(BL131&lt;=[1]BASE!$E$3,BM131,0)+IF(BQ131&lt;=[1]BASE!$E$3,BR131,0)&lt;=1999,"ALFA", IF(P131+IF(X131&lt;=[1]BASE!$E$3,Y131,0)+IF(AC131&lt;=[1]BASE!$E$3,AD131,0)+IF(AH131&lt;=[1]BASE!$E$3,AI131,0)+IF(AM131&lt;=[1]BASE!$E$3,AN131,0)+IF(AR131&lt;=[1]BASE!$E$3,AS131,0)+IF(AW131&lt;=[1]BASE!$E$3,AX131,0)+IF(BB131&lt;=[1]BASE!$E$3,BC131,0)+IF(BG131&lt;=[1]BASE!$E$3,BH131,0)+IF(BL131&lt;=[1]BASE!$E$3,BM131,0)+IF(BQ131&lt;=[1]BASE!$E$3,BR131,0)&lt;=3999,"BETA", IF(P131+IF(X131&lt;=[1]BASE!$E$3,Y131,0)+IF(AC131&lt;=[1]BASE!$E$3,AD131,0)+IF(AH131&lt;=[1]BASE!$E$3,AI131,0)+IF(AM131&lt;=[1]BASE!$E$3,AN131,0)+IF(AR131&lt;=[1]BASE!$E$3,AS131,0)+IF(AW131&lt;=[1]BASE!$E$3,AX131,0)+IF(BB131&lt;=[1]BASE!$E$3,BC131,0)+IF(BG131&lt;=[1]BASE!$E$3,BH131,0)+IF(BL131&lt;=[1]BASE!$E$3,BM131,0)+IF(BQ131&lt;=[1]BASE!$E$3,BR131,0)&lt;=5999,"GAMMA","DELTA"))))</f>
        <v>#VALUE!</v>
      </c>
      <c r="N131" s="21">
        <v>500000</v>
      </c>
      <c r="O131" s="14" t="s">
        <v>84</v>
      </c>
      <c r="P131" s="62">
        <f t="array" ref="P131">IFERROR(IF(OR(O131="USDT",O131="USD",O131="USDC"),N131,N131 * IFERROR(VLOOKUP(R131,[1]BASE!$F$1:$Q$1000,MATCH(O131,[1]BASE!$F$1:$Q$1,0),FALSE),IFERROR(VLOOKUP(R131-1,[1]BASE!$F$1:$Q$1000,MATCH(O131,[1]BASE!$F$1:$Q$1,0),FALSE),VLOOKUP(R131-2,[1]BASE!$F$1:$Q$1000,MATCH(O131,[1]BASE!$F$1:$Q$1,0),FALSE)))),"")</f>
        <v>123.89516486729588</v>
      </c>
      <c r="Q131" s="23">
        <v>45250.625</v>
      </c>
      <c r="R131" s="23">
        <v>45251</v>
      </c>
      <c r="S131" s="44">
        <f>([1]BASE!$E$3-R131)/30</f>
        <v>9.9</v>
      </c>
      <c r="T131" s="45">
        <f t="array" ref="T131">IF(U131&lt;[1]BASE!$E$3,0,U131-R131)</f>
        <v>0</v>
      </c>
      <c r="U131" s="26">
        <f t="array" ref="U131">IF(WEEKDAY(R131, 2) = 5, R131 + 7, R131 + (5 - WEEKDAY(R131, 2) + IF(WEEKDAY(R131, 2) &gt; 5, 7, 0)))</f>
        <v>45254</v>
      </c>
      <c r="V131" s="27">
        <v>-147</v>
      </c>
      <c r="W131" s="14" t="s">
        <v>66</v>
      </c>
      <c r="X131" s="47">
        <v>45322</v>
      </c>
      <c r="Y131" s="84">
        <f t="array" ref="Y131">IFERROR(IF(OR(W131="USDT",W131="USD",W131="USDC"),V131,V131 * IFERROR(VLOOKUP(X131,[1]BASE!$F$1:$Q$1000,MATCH(W131,[1]BASE!$F$1:$Q$1,0),FALSE),IFERROR(VLOOKUP(X131-1,[1]BASE!$F$1:$Q$1000,MATCH(W131,[1]BASE!$F$1:$Q$1,0),FALSE),VLOOKUP(X131-2,[1]BASE!$F$1:$Q$1000,MATCH(W131,[1]BASE!$F$1:$Q$1,0),FALSE)))),"")</f>
        <v>-147</v>
      </c>
      <c r="Z131" s="49">
        <f t="array" ref="Z131">IFERROR(IF(X131="","",IF([1]BASE!$E$3-X131&gt;7,0,IF([1]BASE!$E$3-X131&lt;0,"",[1]BASE!$E$3-X131))),"")</f>
        <v>0</v>
      </c>
      <c r="AA131" s="46">
        <v>147.19</v>
      </c>
      <c r="AB131" s="14" t="s">
        <v>66</v>
      </c>
      <c r="AC131" s="47">
        <v>45322</v>
      </c>
      <c r="AD131" s="62">
        <f t="array" ref="AD131">IFERROR(IF(OR(AB131="USDT",AB131="USD",AB131="USDC"),AA131,AA131 * IFERROR(VLOOKUP(AC131,[1]BASE!$F$1:$Q$1000,MATCH(AB131,[1]BASE!$F$1:$Q$1,0),FALSE),IFERROR(VLOOKUP(AC131-1,[1]BASE!$F$1:$Q$1000,MATCH(AB131,[1]BASE!$F$1:$Q$1,0),FALSE),VLOOKUP(AC131-2,[1]BASE!$F$1:$Q$1000,MATCH(AB131,[1]BASE!$F$1:$Q$1,0),FALSE)))),"")</f>
        <v>147.19</v>
      </c>
      <c r="AE131" s="49">
        <f t="array" ref="AE131">IFERROR(IF(AC131="","",IF([1]BASE!$E$3-AC131&gt;7,0,IF([1]BASE!$E$3-AC131&lt;0,"",[1]BASE!$E$3-AC131))),"")</f>
        <v>0</v>
      </c>
      <c r="AF131" s="27"/>
      <c r="AG131" s="14"/>
      <c r="AH131" s="28"/>
      <c r="AI131" s="50" t="str">
        <f t="array" ref="AI131">IFERROR(IF(OR(AG131="USDT",AG131="USD",AG131="USDC"),AF131,AF131 * IFERROR(VLOOKUP(AH131,[1]BASE!$F$1:$Q$1000,MATCH(AG131,[1]BASE!$F$1:$Q$1,0),FALSE),IFERROR(VLOOKUP(AH131-1,[1]BASE!$F$1:$Q$1000,MATCH(AG131,[1]BASE!$F$1:$Q$1,0),FALSE),VLOOKUP(AH131-2,[1]BASE!$F$1:$Q$1000,MATCH(AG131,[1]BASE!$F$1:$Q$1,0),FALSE)))),"")</f>
        <v/>
      </c>
      <c r="AJ131" s="49" t="str">
        <f t="array" ref="AJ131">IFERROR(IF(AH131="","",IF([1]BASE!$E$3-AH131&gt;7,0,IF([1]BASE!$E$3-AH131&lt;0,"",[1]BASE!$E$3-AH131))),"")</f>
        <v/>
      </c>
      <c r="AK131" s="27"/>
      <c r="AL131" s="14"/>
      <c r="AM131" s="28"/>
      <c r="AN131" s="50" t="str">
        <f t="array" ref="AN131">IFERROR(IF(OR(AL131="USDT",AL131="USD",AL131="USDC"),AK131,AK131 * IFERROR(VLOOKUP(AM131,[1]BASE!$F$1:$Q$1000,MATCH(AL131,[1]BASE!$F$1:$Q$1,0),FALSE),IFERROR(VLOOKUP(AM131-1,[1]BASE!$F$1:$Q$1000,MATCH(AL131,[1]BASE!$F$1:$Q$1,0),FALSE),VLOOKUP(AM131-2,[1]BASE!$F$1:$Q$1000,MATCH(AL131,[1]BASE!$F$1:$Q$1,0),FALSE)))),"")</f>
        <v/>
      </c>
      <c r="AO131" s="49" t="str">
        <f t="array" ref="AO131">IFERROR(IF(AM131="","",IF([1]BASE!$E$3-AM131&gt;7,0,IF([1]BASE!$E$3-AM131&lt;0,"",[1]BASE!$E$3-AM131))),"")</f>
        <v/>
      </c>
      <c r="AP131" s="27"/>
      <c r="AQ131" s="14"/>
      <c r="AR131" s="28"/>
      <c r="AS131" s="50" t="str">
        <f t="array" ref="AS131">IFERROR(IF(OR(AQ131="USDT",AQ131="USD",AQ131="USDC"),AP131,AP131 * IFERROR(VLOOKUP(AR131,[1]BASE!$F$1:$Q$1000,MATCH(AQ131,[1]BASE!$F$1:$Q$1,0),FALSE),IFERROR(VLOOKUP(AR131-1,[1]BASE!$F$1:$Q$1000,MATCH(AQ131,[1]BASE!$F$1:$Q$1,0),FALSE),VLOOKUP(AR131-2,[1]BASE!$F$1:$Q$1000,MATCH(AQ131,[1]BASE!$F$1:$Q$1,0),FALSE)))),"")</f>
        <v/>
      </c>
      <c r="AT131" s="49" t="str">
        <f t="array" ref="AT131">IFERROR(IF(AR131="","",IF([1]BASE!$E$3-AR131&gt;7,0,IF([1]BASE!$E$3-AR131&lt;0,"",[1]BASE!$E$3-AR131))),"")</f>
        <v/>
      </c>
      <c r="AU131" s="27"/>
      <c r="AV131" s="33"/>
      <c r="AW131" s="34"/>
      <c r="AX131" s="50" t="str">
        <f t="array" ref="AX131">IFERROR(IF(OR(AV131="USDT",AV131="USD",AV131="USDC"),AU131,AU131 * IFERROR(VLOOKUP(AW131,[1]BASE!$F$1:$Q$1000,MATCH(AV131,[1]BASE!$F$1:$Q$1,0),FALSE),IFERROR(VLOOKUP(AW131-1,[1]BASE!$F$1:$Q$1000,MATCH(AV131,[1]BASE!$F$1:$Q$1,0),FALSE),VLOOKUP(AW131-2,[1]BASE!$F$1:$Q$1000,MATCH(AV131,[1]BASE!$F$1:$Q$1,0),FALSE)))),"")</f>
        <v/>
      </c>
      <c r="AY131" s="49" t="str">
        <f t="array" ref="AY131">IFERROR(IF(AW131="","",IF([1]BASE!$E$3-AW131&gt;7,0,IF([1]BASE!$E$3-AW131&lt;0,"",[1]BASE!$E$3-AW131))),"")</f>
        <v/>
      </c>
      <c r="AZ131" s="27"/>
      <c r="BA131" s="33"/>
      <c r="BB131" s="34"/>
      <c r="BC131" s="50" t="str">
        <f t="array" ref="BC131">IFERROR(IF(OR(BA131="USDT",BA131="USD",BA131="USDC"),AZ131,AZ131 * IFERROR(VLOOKUP(BB131,[1]BASE!$F$1:$Q$1000,MATCH(BA131,[1]BASE!$F$1:$Q$1,0),FALSE),IFERROR(VLOOKUP(BB131-1,[1]BASE!$F$1:$Q$1000,MATCH(BA131,[1]BASE!$F$1:$Q$1,0),FALSE),VLOOKUP(BB131-2,[1]BASE!$F$1:$Q$1000,MATCH(BA131,[1]BASE!$F$1:$Q$1,0),FALSE)))),"")</f>
        <v/>
      </c>
      <c r="BD131" s="49" t="str">
        <f t="array" ref="BD131">IFERROR(IF(BB131="","",IF([1]BASE!$E$3-BB131&gt;7,0,IF([1]BASE!$E$3-BB131&lt;0,"",[1]BASE!$E$3-BB131))),"")</f>
        <v/>
      </c>
    </row>
    <row r="132" spans="1:56" ht="41.4" x14ac:dyDescent="0.3">
      <c r="A132" s="69" t="s">
        <v>92</v>
      </c>
      <c r="B132" s="93" t="s">
        <v>800</v>
      </c>
      <c r="C132" s="93" t="s">
        <v>75</v>
      </c>
      <c r="D132" s="231">
        <v>1026147527</v>
      </c>
      <c r="E132" s="179" t="s">
        <v>801</v>
      </c>
      <c r="F132" s="232" t="s">
        <v>802</v>
      </c>
      <c r="G132" s="232" t="s">
        <v>803</v>
      </c>
      <c r="H132" s="232" t="s">
        <v>803</v>
      </c>
      <c r="I132" s="232" t="s">
        <v>766</v>
      </c>
      <c r="J132" s="101" t="s">
        <v>804</v>
      </c>
      <c r="K132" s="181">
        <v>3</v>
      </c>
      <c r="L132" s="182">
        <f t="shared" si="0"/>
        <v>3</v>
      </c>
      <c r="M132" s="104" t="e">
        <f t="array" ref="M132">IF(R132&gt;[1]BASE!$E$3, "BAJA", IF(P132+IF(X132&lt;=[1]BASE!$E$3,Y132,0)+IF(AC132&lt;=[1]BASE!$E$3,AD132,0)+IF(AH132&lt;=[1]BASE!$E$3,AI132,0)+IF(AM132&lt;=[1]BASE!$E$3,AN132,0)+IF(AR132&lt;=[1]BASE!$E$3,AS132,0)+IF(AW132&lt;=[1]BASE!$E$3,AX132,0)+IF(BB132&lt;=[1]BASE!$E$3,BC132,0)+IF(BG132&lt;=[1]BASE!$E$3,BH132,0)+IF(BL132&lt;=[1]BASE!$E$3,BM132,0)+IF(BQ132&lt;=[1]BASE!$E$3,BR132,0)&lt;=1999,"ALFA", IF(P132+IF(X132&lt;=[1]BASE!$E$3,Y132,0)+IF(AC132&lt;=[1]BASE!$E$3,AD132,0)+IF(AH132&lt;=[1]BASE!$E$3,AI132,0)+IF(AM132&lt;=[1]BASE!$E$3,AN132,0)+IF(AR132&lt;=[1]BASE!$E$3,AS132,0)+IF(AW132&lt;=[1]BASE!$E$3,AX132,0)+IF(BB132&lt;=[1]BASE!$E$3,BC132,0)+IF(BG132&lt;=[1]BASE!$E$3,BH132,0)+IF(BL132&lt;=[1]BASE!$E$3,BM132,0)+IF(BQ132&lt;=[1]BASE!$E$3,BR132,0)&lt;=3999,"BETA", IF(P132+IF(X132&lt;=[1]BASE!$E$3,Y132,0)+IF(AC132&lt;=[1]BASE!$E$3,AD132,0)+IF(AH132&lt;=[1]BASE!$E$3,AI132,0)+IF(AM132&lt;=[1]BASE!$E$3,AN132,0)+IF(AR132&lt;=[1]BASE!$E$3,AS132,0)+IF(AW132&lt;=[1]BASE!$E$3,AX132,0)+IF(BB132&lt;=[1]BASE!$E$3,BC132,0)+IF(BG132&lt;=[1]BASE!$E$3,BH132,0)+IF(BL132&lt;=[1]BASE!$E$3,BM132,0)+IF(BQ132&lt;=[1]BASE!$E$3,BR132,0)&lt;=5999,"GAMMA","DELTA"))))</f>
        <v>#VALUE!</v>
      </c>
      <c r="N132" s="105">
        <v>273.07</v>
      </c>
      <c r="O132" s="94" t="s">
        <v>66</v>
      </c>
      <c r="P132" s="244">
        <f t="array" ref="P132">IFERROR(IF(OR(O132="USDT",O132="USD",O132="USDC"),N132,N132 * IFERROR(VLOOKUP(R132,[1]BASE!$F$1:$Q$1000,MATCH(O132,[1]BASE!$F$1:$Q$1,0),FALSE),IFERROR(VLOOKUP(R132-1,[1]BASE!$F$1:$Q$1000,MATCH(O132,[1]BASE!$F$1:$Q$1,0),FALSE),VLOOKUP(R132-2,[1]BASE!$F$1:$Q$1000,MATCH(O132,[1]BASE!$F$1:$Q$1,0),FALSE)))),"")</f>
        <v>273.07</v>
      </c>
      <c r="Q132" s="234">
        <v>45251.625</v>
      </c>
      <c r="R132" s="234">
        <v>45252</v>
      </c>
      <c r="S132" s="241">
        <f>([1]BASE!$E$3-R132)/30</f>
        <v>9.8666666666666671</v>
      </c>
      <c r="T132" s="242">
        <f t="array" ref="T132">IF(U132&lt;[1]BASE!$E$3,0,U132-R132)</f>
        <v>0</v>
      </c>
      <c r="U132" s="237">
        <f t="array" ref="U132">IF(WEEKDAY(R132, 2) = 5, R132 + 7, R132 + (5 - WEEKDAY(R132, 2) + IF(WEEKDAY(R132, 2) &gt; 5, 7, 0)))</f>
        <v>45254</v>
      </c>
      <c r="V132" s="116"/>
      <c r="W132" s="94"/>
      <c r="X132" s="107"/>
      <c r="Y132" s="184" t="str">
        <f t="array" ref="Y132">IFERROR(IF(OR(W132="USDT",W132="USD",W132="USDC"),V132,V132 * IFERROR(VLOOKUP(X132,[1]BASE!$F$1:$Q$1000,MATCH(W132,[1]BASE!$F$1:$Q$1,0),FALSE),IFERROR(VLOOKUP(X132-1,[1]BASE!$F$1:$Q$1000,MATCH(W132,[1]BASE!$F$1:$Q$1,0),FALSE),VLOOKUP(X132-2,[1]BASE!$F$1:$Q$1000,MATCH(W132,[1]BASE!$F$1:$Q$1,0),FALSE)))),"")</f>
        <v/>
      </c>
      <c r="Z132" s="115" t="str">
        <f t="array" ref="Z132">IFERROR(IF(X132="","",IF([1]BASE!$E$3-X132&gt;7,0,IF([1]BASE!$E$3-X132&lt;0,"",[1]BASE!$E$3-X132))),"")</f>
        <v/>
      </c>
      <c r="AA132" s="116"/>
      <c r="AB132" s="94"/>
      <c r="AC132" s="107"/>
      <c r="AD132" s="183" t="str">
        <f t="array" ref="AD132">IFERROR(IF(OR(AB132="USDT",AB132="USD",AB132="USDC"),AA132,AA132 * IFERROR(VLOOKUP(AC132,[1]BASE!$F$1:$Q$1000,MATCH(AB132,[1]BASE!$F$1:$Q$1,0),FALSE),IFERROR(VLOOKUP(AC132-1,[1]BASE!$F$1:$Q$1000,MATCH(AB132,[1]BASE!$F$1:$Q$1,0),FALSE),VLOOKUP(AC132-2,[1]BASE!$F$1:$Q$1000,MATCH(AB132,[1]BASE!$F$1:$Q$1,0),FALSE)))),"")</f>
        <v/>
      </c>
      <c r="AE132" s="115" t="str">
        <f t="array" ref="AE132">IFERROR(IF(AC132="","",IF([1]BASE!$E$3-AC132&gt;7,0,IF([1]BASE!$E$3-AC132&lt;0,"",[1]BASE!$E$3-AC132))),"")</f>
        <v/>
      </c>
      <c r="AF132" s="116"/>
      <c r="AG132" s="94"/>
      <c r="AH132" s="107"/>
      <c r="AI132" s="185" t="str">
        <f t="array" ref="AI132">IFERROR(IF(OR(AG132="USDT",AG132="USD",AG132="USDC"),AF132,AF132 * IFERROR(VLOOKUP(AH132,[1]BASE!$F$1:$Q$1000,MATCH(AG132,[1]BASE!$F$1:$Q$1,0),FALSE),IFERROR(VLOOKUP(AH132-1,[1]BASE!$F$1:$Q$1000,MATCH(AG132,[1]BASE!$F$1:$Q$1,0),FALSE),VLOOKUP(AH132-2,[1]BASE!$F$1:$Q$1000,MATCH(AG132,[1]BASE!$F$1:$Q$1,0),FALSE)))),"")</f>
        <v/>
      </c>
      <c r="AJ132" s="115" t="str">
        <f t="array" ref="AJ132">IFERROR(IF(AH132="","",IF([1]BASE!$E$3-AH132&gt;7,0,IF([1]BASE!$E$3-AH132&lt;0,"",[1]BASE!$E$3-AH132))),"")</f>
        <v/>
      </c>
      <c r="AK132" s="116"/>
      <c r="AL132" s="94"/>
      <c r="AM132" s="107"/>
      <c r="AN132" s="185" t="str">
        <f t="array" ref="AN132">IFERROR(IF(OR(AL132="USDT",AL132="USD",AL132="USDC"),AK132,AK132 * IFERROR(VLOOKUP(AM132,[1]BASE!$F$1:$Q$1000,MATCH(AL132,[1]BASE!$F$1:$Q$1,0),FALSE),IFERROR(VLOOKUP(AM132-1,[1]BASE!$F$1:$Q$1000,MATCH(AL132,[1]BASE!$F$1:$Q$1,0),FALSE),VLOOKUP(AM132-2,[1]BASE!$F$1:$Q$1000,MATCH(AL132,[1]BASE!$F$1:$Q$1,0),FALSE)))),"")</f>
        <v/>
      </c>
      <c r="AO132" s="115" t="str">
        <f t="array" ref="AO132">IFERROR(IF(AM132="","",IF([1]BASE!$E$3-AM132&gt;7,0,IF([1]BASE!$E$3-AM132&lt;0,"",[1]BASE!$E$3-AM132))),"")</f>
        <v/>
      </c>
      <c r="AP132" s="116"/>
      <c r="AQ132" s="94"/>
      <c r="AR132" s="107"/>
      <c r="AS132" s="185" t="str">
        <f t="array" ref="AS132">IFERROR(IF(OR(AQ132="USDT",AQ132="USD",AQ132="USDC"),AP132,AP132 * IFERROR(VLOOKUP(AR132,[1]BASE!$F$1:$Q$1000,MATCH(AQ132,[1]BASE!$F$1:$Q$1,0),FALSE),IFERROR(VLOOKUP(AR132-1,[1]BASE!$F$1:$Q$1000,MATCH(AQ132,[1]BASE!$F$1:$Q$1,0),FALSE),VLOOKUP(AR132-2,[1]BASE!$F$1:$Q$1000,MATCH(AQ132,[1]BASE!$F$1:$Q$1,0),FALSE)))),"")</f>
        <v/>
      </c>
      <c r="AT132" s="115" t="str">
        <f t="array" ref="AT132">IFERROR(IF(AR132="","",IF([1]BASE!$E$3-AR132&gt;7,0,IF([1]BASE!$E$3-AR132&lt;0,"",[1]BASE!$E$3-AR132))),"")</f>
        <v/>
      </c>
      <c r="AU132" s="116"/>
      <c r="AV132" s="117"/>
      <c r="AW132" s="118"/>
      <c r="AX132" s="185" t="str">
        <f t="array" ref="AX132">IFERROR(IF(OR(AV132="USDT",AV132="USD",AV132="USDC"),AU132,AU132 * IFERROR(VLOOKUP(AW132,[1]BASE!$F$1:$Q$1000,MATCH(AV132,[1]BASE!$F$1:$Q$1,0),FALSE),IFERROR(VLOOKUP(AW132-1,[1]BASE!$F$1:$Q$1000,MATCH(AV132,[1]BASE!$F$1:$Q$1,0),FALSE),VLOOKUP(AW132-2,[1]BASE!$F$1:$Q$1000,MATCH(AV132,[1]BASE!$F$1:$Q$1,0),FALSE)))),"")</f>
        <v/>
      </c>
      <c r="AY132" s="115" t="str">
        <f t="array" ref="AY132">IFERROR(IF(AW132="","",IF([1]BASE!$E$3-AW132&gt;7,0,IF([1]BASE!$E$3-AW132&lt;0,"",[1]BASE!$E$3-AW132))),"")</f>
        <v/>
      </c>
      <c r="AZ132" s="116"/>
      <c r="BA132" s="117"/>
      <c r="BB132" s="118"/>
      <c r="BC132" s="185" t="str">
        <f t="array" ref="BC132">IFERROR(IF(OR(BA132="USDT",BA132="USD",BA132="USDC"),AZ132,AZ132 * IFERROR(VLOOKUP(BB132,[1]BASE!$F$1:$Q$1000,MATCH(BA132,[1]BASE!$F$1:$Q$1,0),FALSE),IFERROR(VLOOKUP(BB132-1,[1]BASE!$F$1:$Q$1000,MATCH(BA132,[1]BASE!$F$1:$Q$1,0),FALSE),VLOOKUP(BB132-2,[1]BASE!$F$1:$Q$1000,MATCH(BA132,[1]BASE!$F$1:$Q$1,0),FALSE)))),"")</f>
        <v/>
      </c>
      <c r="BD132" s="115" t="str">
        <f t="array" ref="BD132">IFERROR(IF(BB132="","",IF([1]BASE!$E$3-BB132&gt;7,0,IF([1]BASE!$E$3-BB132&lt;0,"",[1]BASE!$E$3-BB132))),"")</f>
        <v/>
      </c>
    </row>
    <row r="133" spans="1:56" ht="43.2" x14ac:dyDescent="0.3">
      <c r="A133" s="51" t="s">
        <v>85</v>
      </c>
      <c r="B133" s="94" t="s">
        <v>805</v>
      </c>
      <c r="C133" s="14" t="s">
        <v>75</v>
      </c>
      <c r="D133" s="13">
        <v>1111741985</v>
      </c>
      <c r="E133" s="12" t="s">
        <v>806</v>
      </c>
      <c r="F133" s="15" t="s">
        <v>807</v>
      </c>
      <c r="G133" s="15" t="s">
        <v>808</v>
      </c>
      <c r="H133" s="15" t="s">
        <v>808</v>
      </c>
      <c r="I133" s="15" t="s">
        <v>776</v>
      </c>
      <c r="J133" s="41" t="s">
        <v>809</v>
      </c>
      <c r="K133" s="87">
        <v>3</v>
      </c>
      <c r="L133" s="88">
        <f t="shared" si="0"/>
        <v>3</v>
      </c>
      <c r="M133" s="72" t="e">
        <f t="array" ref="M133">IF(R133&gt;[1]BASE!$E$3, "BAJA", IF(P133+IF(X133&lt;=[1]BASE!$E$3,Y133,0)+IF(AC133&lt;=[1]BASE!$E$3,AD133,0)+IF(AH133&lt;=[1]BASE!$E$3,AI133,0)+IF(AM133&lt;=[1]BASE!$E$3,AN133,0)+IF(AR133&lt;=[1]BASE!$E$3,AS133,0)+IF(AW133&lt;=[1]BASE!$E$3,AX133,0)+IF(BB133&lt;=[1]BASE!$E$3,BC133,0)+IF(BG133&lt;=[1]BASE!$E$3,BH133,0)+IF(BL133&lt;=[1]BASE!$E$3,BM133,0)+IF(BQ133&lt;=[1]BASE!$E$3,BR133,0)&lt;=1999,"ALFA", IF(P133+IF(X133&lt;=[1]BASE!$E$3,Y133,0)+IF(AC133&lt;=[1]BASE!$E$3,AD133,0)+IF(AH133&lt;=[1]BASE!$E$3,AI133,0)+IF(AM133&lt;=[1]BASE!$E$3,AN133,0)+IF(AR133&lt;=[1]BASE!$E$3,AS133,0)+IF(AW133&lt;=[1]BASE!$E$3,AX133,0)+IF(BB133&lt;=[1]BASE!$E$3,BC133,0)+IF(BG133&lt;=[1]BASE!$E$3,BH133,0)+IF(BL133&lt;=[1]BASE!$E$3,BM133,0)+IF(BQ133&lt;=[1]BASE!$E$3,BR133,0)&lt;=3999,"BETA", IF(P133+IF(X133&lt;=[1]BASE!$E$3,Y133,0)+IF(AC133&lt;=[1]BASE!$E$3,AD133,0)+IF(AH133&lt;=[1]BASE!$E$3,AI133,0)+IF(AM133&lt;=[1]BASE!$E$3,AN133,0)+IF(AR133&lt;=[1]BASE!$E$3,AS133,0)+IF(AW133&lt;=[1]BASE!$E$3,AX133,0)+IF(BB133&lt;=[1]BASE!$E$3,BC133,0)+IF(BG133&lt;=[1]BASE!$E$3,BH133,0)+IF(BL133&lt;=[1]BASE!$E$3,BM133,0)+IF(BQ133&lt;=[1]BASE!$E$3,BR133,0)&lt;=5999,"GAMMA","DELTA"))))</f>
        <v>#VALUE!</v>
      </c>
      <c r="N133" s="21">
        <v>410000</v>
      </c>
      <c r="O133" s="14" t="s">
        <v>84</v>
      </c>
      <c r="P133" s="73">
        <f t="array" ref="P133">IFERROR(IF(OR(O133="USDT",O133="USD",O133="USDC"),N133,N133 * IFERROR(VLOOKUP(R133,[1]BASE!$F$1:$Q$1000,MATCH(O133,[1]BASE!$F$1:$Q$1,0),FALSE),IFERROR(VLOOKUP(R133-1,[1]BASE!$F$1:$Q$1000,MATCH(O133,[1]BASE!$F$1:$Q$1,0),FALSE),VLOOKUP(R133-2,[1]BASE!$F$1:$Q$1000,MATCH(O133,[1]BASE!$F$1:$Q$1,0),FALSE)))),"")</f>
        <v>100.80025568845346</v>
      </c>
      <c r="Q133" s="23">
        <v>45251.625</v>
      </c>
      <c r="R133" s="23">
        <v>45252</v>
      </c>
      <c r="S133" s="44">
        <f>([1]BASE!$E$3-R133)/30</f>
        <v>9.8666666666666671</v>
      </c>
      <c r="T133" s="45">
        <f t="array" ref="T133">IF(U133&lt;[1]BASE!$E$3,0,U133-R133)</f>
        <v>0</v>
      </c>
      <c r="U133" s="26">
        <f t="array" ref="U133">IF(WEEKDAY(R133, 2) = 5, R133 + 7, R133 + (5 - WEEKDAY(R133, 2) + IF(WEEKDAY(R133, 2) &gt; 5, 7, 0)))</f>
        <v>45254</v>
      </c>
      <c r="V133" s="66">
        <v>2000000</v>
      </c>
      <c r="W133" s="14" t="s">
        <v>84</v>
      </c>
      <c r="X133" s="47">
        <v>45276</v>
      </c>
      <c r="Y133" s="84">
        <f t="array" ref="Y133">IFERROR(IF(OR(W133="USDT",W133="USD",W133="USDC"),V133,V133 * IFERROR(VLOOKUP(X133,[1]BASE!$F$1:$Q$1000,MATCH(W133,[1]BASE!$F$1:$Q$1,0),FALSE),IFERROR(VLOOKUP(X133-1,[1]BASE!$F$1:$Q$1000,MATCH(W133,[1]BASE!$F$1:$Q$1,0),FALSE),VLOOKUP(X133-2,[1]BASE!$F$1:$Q$1000,MATCH(W133,[1]BASE!$F$1:$Q$1,0),FALSE)))),"")</f>
        <v>503.33459166981248</v>
      </c>
      <c r="Z133" s="49">
        <f t="array" ref="Z133">IFERROR(IF(X133="","",IF([1]BASE!$E$3-X133&gt;7,0,IF([1]BASE!$E$3-X133&lt;0,"",[1]BASE!$E$3-X133))),"")</f>
        <v>0</v>
      </c>
      <c r="AA133" s="46">
        <v>2000000</v>
      </c>
      <c r="AB133" s="14" t="s">
        <v>84</v>
      </c>
      <c r="AC133" s="47">
        <v>45279</v>
      </c>
      <c r="AD133" s="62">
        <f t="array" ref="AD133">IFERROR(IF(OR(AB133="USDT",AB133="USD",AB133="USDC"),AA133,AA133 * IFERROR(VLOOKUP(AC133,[1]BASE!$F$1:$Q$1000,MATCH(AB133,[1]BASE!$F$1:$Q$1,0),FALSE),IFERROR(VLOOKUP(AC133-1,[1]BASE!$F$1:$Q$1000,MATCH(AB133,[1]BASE!$F$1:$Q$1,0),FALSE),VLOOKUP(AC133-2,[1]BASE!$F$1:$Q$1000,MATCH(AB133,[1]BASE!$F$1:$Q$1,0),FALSE)))),"")</f>
        <v>508.2385468443469</v>
      </c>
      <c r="AE133" s="49">
        <f t="array" ref="AE133">IFERROR(IF(AC133="","",IF([1]BASE!$E$3-AC133&gt;7,0,IF([1]BASE!$E$3-AC133&lt;0,"",[1]BASE!$E$3-AC133))),"")</f>
        <v>0</v>
      </c>
      <c r="AF133" s="27"/>
      <c r="AG133" s="14"/>
      <c r="AH133" s="28"/>
      <c r="AI133" s="41"/>
      <c r="AJ133" s="67"/>
      <c r="AK133" s="27"/>
      <c r="AL133" s="14"/>
      <c r="AM133" s="28"/>
      <c r="AN133" s="75" t="str">
        <f t="array" ref="AN133">IFERROR(IF(OR(AL133="USDT",AL133="USD",AL133="USDC"),AK133,AK133 * IFERROR(VLOOKUP(AM133,[1]BASE!$F$1:$Q$1000,MATCH(AL133,[1]BASE!$F$1:$Q$1,0),FALSE),IFERROR(VLOOKUP(AM133-1,[1]BASE!$F$1:$Q$1000,MATCH(AL133,[1]BASE!$F$1:$Q$1,0),FALSE),VLOOKUP(AM133-2,[1]BASE!$F$1:$Q$1000,MATCH(AL133,[1]BASE!$F$1:$Q$1,0),FALSE)))),"")</f>
        <v/>
      </c>
      <c r="AO133" s="49" t="str">
        <f t="array" ref="AO133">IFERROR(IF(AM133="","",IF([1]BASE!$E$3-AM133&gt;7,0,IF([1]BASE!$E$3-AM133&lt;0,"",[1]BASE!$E$3-AM133))),"")</f>
        <v/>
      </c>
      <c r="AP133" s="27"/>
      <c r="AQ133" s="31"/>
      <c r="AR133" s="28"/>
      <c r="AS133" s="75" t="str">
        <f t="array" ref="AS133">IFERROR(IF(OR(AQ133="USDT",AQ133="USD",AQ133="USDC"),AP133,AP133 * IFERROR(VLOOKUP(AR133,[1]BASE!$F$1:$Q$1000,MATCH(AQ133,[1]BASE!$F$1:$Q$1,0),FALSE),IFERROR(VLOOKUP(AR133-1,[1]BASE!$F$1:$Q$1000,MATCH(AQ133,[1]BASE!$F$1:$Q$1,0),FALSE),VLOOKUP(AR133-2,[1]BASE!$F$1:$Q$1000,MATCH(AQ133,[1]BASE!$F$1:$Q$1,0),FALSE)))),"")</f>
        <v/>
      </c>
      <c r="AT133" s="49" t="str">
        <f t="array" ref="AT133">IFERROR(IF(AR133="","",IF([1]BASE!$E$3-AR133&gt;7,0,IF([1]BASE!$E$3-AR133&lt;0,"",[1]BASE!$E$3-AR133))),"")</f>
        <v/>
      </c>
      <c r="AU133" s="27"/>
      <c r="AV133" s="33"/>
      <c r="AW133" s="34"/>
      <c r="AX133" s="75" t="str">
        <f t="array" ref="AX133">IFERROR(IF(OR(AV133="USDT",AV133="USD",AV133="USDC"),AU133,AU133 * IFERROR(VLOOKUP(AW133,[1]BASE!$F$1:$Q$1000,MATCH(AV133,[1]BASE!$F$1:$Q$1,0),FALSE),IFERROR(VLOOKUP(AW133-1,[1]BASE!$F$1:$Q$1000,MATCH(AV133,[1]BASE!$F$1:$Q$1,0),FALSE),VLOOKUP(AW133-2,[1]BASE!$F$1:$Q$1000,MATCH(AV133,[1]BASE!$F$1:$Q$1,0),FALSE)))),"")</f>
        <v/>
      </c>
      <c r="AY133" s="49" t="str">
        <f t="array" ref="AY133">IFERROR(IF(AW133="","",IF([1]BASE!$E$3-AW133&gt;7,0,IF([1]BASE!$E$3-AW133&lt;0,"",[1]BASE!$E$3-AW133))),"")</f>
        <v/>
      </c>
      <c r="AZ133" s="27"/>
      <c r="BA133" s="33"/>
      <c r="BB133" s="34"/>
      <c r="BC133" s="75" t="str">
        <f t="array" ref="BC133">IFERROR(IF(OR(BA133="USDT",BA133="USD",BA133="USDC"),AZ133,AZ133 * IFERROR(VLOOKUP(BB133,[1]BASE!$F$1:$Q$1000,MATCH(BA133,[1]BASE!$F$1:$Q$1,0),FALSE),IFERROR(VLOOKUP(BB133-1,[1]BASE!$F$1:$Q$1000,MATCH(BA133,[1]BASE!$F$1:$Q$1,0),FALSE),VLOOKUP(BB133-2,[1]BASE!$F$1:$Q$1000,MATCH(BA133,[1]BASE!$F$1:$Q$1,0),FALSE)))),"")</f>
        <v/>
      </c>
      <c r="BD133" s="49" t="str">
        <f t="array" ref="BD133">IFERROR(IF(BB133="","",IF([1]BASE!$E$3-BB133&gt;7,0,IF([1]BASE!$E$3-BB133&lt;0,"",[1]BASE!$E$3-BB133))),"")</f>
        <v/>
      </c>
    </row>
    <row r="134" spans="1:56" ht="41.4" x14ac:dyDescent="0.3">
      <c r="A134" s="69" t="s">
        <v>92</v>
      </c>
      <c r="B134" s="179" t="s">
        <v>810</v>
      </c>
      <c r="C134" s="179" t="s">
        <v>75</v>
      </c>
      <c r="D134" s="231">
        <v>43709792</v>
      </c>
      <c r="E134" s="179" t="s">
        <v>811</v>
      </c>
      <c r="F134" s="232" t="s">
        <v>812</v>
      </c>
      <c r="G134" s="232" t="s">
        <v>813</v>
      </c>
      <c r="H134" s="232" t="s">
        <v>813</v>
      </c>
      <c r="I134" s="232" t="s">
        <v>766</v>
      </c>
      <c r="J134" s="101" t="s">
        <v>814</v>
      </c>
      <c r="K134" s="181">
        <v>3</v>
      </c>
      <c r="L134" s="182">
        <f t="shared" si="0"/>
        <v>3</v>
      </c>
      <c r="M134" s="104" t="e">
        <f t="array" ref="M134">IF(R134&gt;[1]BASE!$E$3, "BAJA", IF(P134+IF(X134&lt;=[1]BASE!$E$3,Y134,0)+IF(AC134&lt;=[1]BASE!$E$3,AD134,0)+IF(AH134&lt;=[1]BASE!$E$3,AI134,0)+IF(AM134&lt;=[1]BASE!$E$3,AN134,0)+IF(AR134&lt;=[1]BASE!$E$3,AS134,0)+IF(AW134&lt;=[1]BASE!$E$3,AX134,0)+IF(BB134&lt;=[1]BASE!$E$3,BC134,0)+IF(BG134&lt;=[1]BASE!$E$3,BH134,0)+IF(BL134&lt;=[1]BASE!$E$3,BM134,0)+IF(BQ134&lt;=[1]BASE!$E$3,BR134,0)&lt;=1999,"ALFA", IF(P134+IF(X134&lt;=[1]BASE!$E$3,Y134,0)+IF(AC134&lt;=[1]BASE!$E$3,AD134,0)+IF(AH134&lt;=[1]BASE!$E$3,AI134,0)+IF(AM134&lt;=[1]BASE!$E$3,AN134,0)+IF(AR134&lt;=[1]BASE!$E$3,AS134,0)+IF(AW134&lt;=[1]BASE!$E$3,AX134,0)+IF(BB134&lt;=[1]BASE!$E$3,BC134,0)+IF(BG134&lt;=[1]BASE!$E$3,BH134,0)+IF(BL134&lt;=[1]BASE!$E$3,BM134,0)+IF(BQ134&lt;=[1]BASE!$E$3,BR134,0)&lt;=3999,"BETA", IF(P134+IF(X134&lt;=[1]BASE!$E$3,Y134,0)+IF(AC134&lt;=[1]BASE!$E$3,AD134,0)+IF(AH134&lt;=[1]BASE!$E$3,AI134,0)+IF(AM134&lt;=[1]BASE!$E$3,AN134,0)+IF(AR134&lt;=[1]BASE!$E$3,AS134,0)+IF(AW134&lt;=[1]BASE!$E$3,AX134,0)+IF(BB134&lt;=[1]BASE!$E$3,BC134,0)+IF(BG134&lt;=[1]BASE!$E$3,BH134,0)+IF(BL134&lt;=[1]BASE!$E$3,BM134,0)+IF(BQ134&lt;=[1]BASE!$E$3,BR134,0)&lt;=5999,"GAMMA","DELTA"))))</f>
        <v>#VALUE!</v>
      </c>
      <c r="N134" s="190">
        <v>250</v>
      </c>
      <c r="O134" s="94" t="s">
        <v>66</v>
      </c>
      <c r="P134" s="183">
        <f t="array" ref="P134">IFERROR(IF(OR(O134="USDT",O134="USD",O134="USDC"),N134,N134 * IFERROR(VLOOKUP(R134,[1]BASE!$F$1:$Q$1000,MATCH(O134,[1]BASE!$F$1:$Q$1,0),FALSE),IFERROR(VLOOKUP(R134-1,[1]BASE!$F$1:$Q$1000,MATCH(O134,[1]BASE!$F$1:$Q$1,0),FALSE),VLOOKUP(R134-2,[1]BASE!$F$1:$Q$1000,MATCH(O134,[1]BASE!$F$1:$Q$1,0),FALSE)))),"")</f>
        <v>250</v>
      </c>
      <c r="Q134" s="234">
        <v>45253</v>
      </c>
      <c r="R134" s="234">
        <v>45253</v>
      </c>
      <c r="S134" s="241">
        <f>([1]BASE!$E$3-R134)/30</f>
        <v>9.8333333333333339</v>
      </c>
      <c r="T134" s="242">
        <f t="array" ref="T134">IF(U134&lt;[1]BASE!$E$3,0,U134-R134)</f>
        <v>0</v>
      </c>
      <c r="U134" s="237">
        <f t="array" ref="U134">IF(WEEKDAY(R134, 2) = 5, R134 + 7, R134 + (5 - WEEKDAY(R134, 2) + IF(WEEKDAY(R134, 2) &gt; 5, 7, 0)))</f>
        <v>45254</v>
      </c>
      <c r="V134" s="191">
        <v>200</v>
      </c>
      <c r="W134" s="94" t="s">
        <v>98</v>
      </c>
      <c r="X134" s="113">
        <v>45269</v>
      </c>
      <c r="Y134" s="185">
        <f t="array" ref="Y134">IFERROR(IF(OR(W134="USDT",W134="USD",W134="USDC"),V134,V134 * IFERROR(VLOOKUP(X134,[1]BASE!$F$1:$Q$1000,MATCH(W134,[1]BASE!$F$1:$Q$1,0),FALSE),IFERROR(VLOOKUP(X134-1,[1]BASE!$F$1:$Q$1000,MATCH(W134,[1]BASE!$F$1:$Q$1,0),FALSE),VLOOKUP(X134-2,[1]BASE!$F$1:$Q$1000,MATCH(W134,[1]BASE!$F$1:$Q$1,0),FALSE)))),"")</f>
        <v>200</v>
      </c>
      <c r="Z134" s="115">
        <f t="array" ref="Z134">IFERROR(IF(X134="","",IF([1]BASE!$E$3-X134&gt;7,0,IF([1]BASE!$E$3-X134&lt;0,"",[1]BASE!$E$3-X134))),"")</f>
        <v>0</v>
      </c>
      <c r="AA134" s="116">
        <v>-242.1</v>
      </c>
      <c r="AB134" s="94" t="s">
        <v>98</v>
      </c>
      <c r="AC134" s="113">
        <v>45386</v>
      </c>
      <c r="AD134" s="185">
        <f t="array" ref="AD134">IFERROR(IF(OR(AB134="USDT",AB134="USD",AB134="USDC"),AA134,AA134 * IFERROR(VLOOKUP(AC134,[1]BASE!$F$1:$Q$1000,MATCH(AB134,[1]BASE!$F$1:$Q$1,0),FALSE),IFERROR(VLOOKUP(AC134-1,[1]BASE!$F$1:$Q$1000,MATCH(AB134,[1]BASE!$F$1:$Q$1,0),FALSE),VLOOKUP(AC134-2,[1]BASE!$F$1:$Q$1000,MATCH(AB134,[1]BASE!$F$1:$Q$1,0),FALSE)))),"")</f>
        <v>-242.1</v>
      </c>
      <c r="AE134" s="115">
        <f t="array" ref="AE134">IFERROR(IF(AC134="","",IF([1]BASE!$E$3-AC134&gt;7,0,IF([1]BASE!$E$3-AC134&lt;0,"",[1]BASE!$E$3-AC134))),"")</f>
        <v>0</v>
      </c>
      <c r="AF134" s="116"/>
      <c r="AG134" s="94"/>
      <c r="AH134" s="107"/>
      <c r="AI134" s="185" t="str">
        <f t="array" ref="AI134">IFERROR(IF(OR(AG134="USDT",AG134="USD",AG134="USDC"),AF134,AF134 * IFERROR(VLOOKUP(AH134,[1]BASE!$F$1:$Q$1000,MATCH(AG134,[1]BASE!$F$1:$Q$1,0),FALSE),IFERROR(VLOOKUP(AH134-1,[1]BASE!$F$1:$Q$1000,MATCH(AG134,[1]BASE!$F$1:$Q$1,0),FALSE),VLOOKUP(AH134-2,[1]BASE!$F$1:$Q$1000,MATCH(AG134,[1]BASE!$F$1:$Q$1,0),FALSE)))),"")</f>
        <v/>
      </c>
      <c r="AJ134" s="115" t="str">
        <f t="array" ref="AJ134">IFERROR(IF(AH134="","",IF([1]BASE!$E$3-AH134&gt;7,0,IF([1]BASE!$E$3-AH134&lt;0,"",[1]BASE!$E$3-AH134))),"")</f>
        <v/>
      </c>
      <c r="AK134" s="116"/>
      <c r="AL134" s="94"/>
      <c r="AM134" s="107"/>
      <c r="AN134" s="185" t="str">
        <f t="array" ref="AN134">IFERROR(IF(OR(AL134="USDT",AL134="USD",AL134="USDC"),AK134,AK134 * IFERROR(VLOOKUP(AM134,[1]BASE!$F$1:$Q$1000,MATCH(AL134,[1]BASE!$F$1:$Q$1,0),FALSE),IFERROR(VLOOKUP(AM134-1,[1]BASE!$F$1:$Q$1000,MATCH(AL134,[1]BASE!$F$1:$Q$1,0),FALSE),VLOOKUP(AM134-2,[1]BASE!$F$1:$Q$1000,MATCH(AL134,[1]BASE!$F$1:$Q$1,0),FALSE)))),"")</f>
        <v/>
      </c>
      <c r="AO134" s="115" t="str">
        <f t="array" ref="AO134">IFERROR(IF(AM134="","",IF([1]BASE!$E$3-AM134&gt;7,0,IF([1]BASE!$E$3-AM134&lt;0,"",[1]BASE!$E$3-AM134))),"")</f>
        <v/>
      </c>
      <c r="AP134" s="116"/>
      <c r="AQ134" s="94"/>
      <c r="AR134" s="107"/>
      <c r="AS134" s="185" t="str">
        <f t="array" ref="AS134">IFERROR(IF(OR(AQ134="USDT",AQ134="USD",AQ134="USDC"),AP134,AP134 * IFERROR(VLOOKUP(AR134,[1]BASE!$F$1:$Q$1000,MATCH(AQ134,[1]BASE!$F$1:$Q$1,0),FALSE),IFERROR(VLOOKUP(AR134-1,[1]BASE!$F$1:$Q$1000,MATCH(AQ134,[1]BASE!$F$1:$Q$1,0),FALSE),VLOOKUP(AR134-2,[1]BASE!$F$1:$Q$1000,MATCH(AQ134,[1]BASE!$F$1:$Q$1,0),FALSE)))),"")</f>
        <v/>
      </c>
      <c r="AT134" s="115" t="str">
        <f t="array" ref="AT134">IFERROR(IF(AR134="","",IF([1]BASE!$E$3-AR134&gt;7,0,IF([1]BASE!$E$3-AR134&lt;0,"",[1]BASE!$E$3-AR134))),"")</f>
        <v/>
      </c>
      <c r="AU134" s="116"/>
      <c r="AV134" s="117"/>
      <c r="AW134" s="118"/>
      <c r="AX134" s="185" t="str">
        <f t="array" ref="AX134">IFERROR(IF(OR(AV134="USDT",AV134="USD",AV134="USDC"),AU134,AU134 * IFERROR(VLOOKUP(AW134,[1]BASE!$F$1:$Q$1000,MATCH(AV134,[1]BASE!$F$1:$Q$1,0),FALSE),IFERROR(VLOOKUP(AW134-1,[1]BASE!$F$1:$Q$1000,MATCH(AV134,[1]BASE!$F$1:$Q$1,0),FALSE),VLOOKUP(AW134-2,[1]BASE!$F$1:$Q$1000,MATCH(AV134,[1]BASE!$F$1:$Q$1,0),FALSE)))),"")</f>
        <v/>
      </c>
      <c r="AY134" s="115" t="str">
        <f t="array" ref="AY134">IFERROR(IF(AW134="","",IF([1]BASE!$E$3-AW134&gt;7,0,IF([1]BASE!$E$3-AW134&lt;0,"",[1]BASE!$E$3-AW134))),"")</f>
        <v/>
      </c>
      <c r="AZ134" s="116"/>
      <c r="BA134" s="117"/>
      <c r="BB134" s="118"/>
      <c r="BC134" s="185" t="str">
        <f t="array" ref="BC134">IFERROR(IF(OR(BA134="USDT",BA134="USD",BA134="USDC"),AZ134,AZ134 * IFERROR(VLOOKUP(BB134,[1]BASE!$F$1:$Q$1000,MATCH(BA134,[1]BASE!$F$1:$Q$1,0),FALSE),IFERROR(VLOOKUP(BB134-1,[1]BASE!$F$1:$Q$1000,MATCH(BA134,[1]BASE!$F$1:$Q$1,0),FALSE),VLOOKUP(BB134-2,[1]BASE!$F$1:$Q$1000,MATCH(BA134,[1]BASE!$F$1:$Q$1,0),FALSE)))),"")</f>
        <v/>
      </c>
      <c r="BD134" s="115" t="str">
        <f t="array" ref="BD134">IFERROR(IF(BB134="","",IF([1]BASE!$E$3-BB134&gt;7,0,IF([1]BASE!$E$3-BB134&lt;0,"",[1]BASE!$E$3-BB134))),"")</f>
        <v/>
      </c>
    </row>
    <row r="135" spans="1:56" ht="43.2" x14ac:dyDescent="0.3">
      <c r="A135" s="69" t="s">
        <v>85</v>
      </c>
      <c r="B135" s="93" t="s">
        <v>815</v>
      </c>
      <c r="C135" s="38" t="s">
        <v>75</v>
      </c>
      <c r="D135" s="37" t="s">
        <v>816</v>
      </c>
      <c r="E135" s="36" t="s">
        <v>817</v>
      </c>
      <c r="F135" s="39" t="s">
        <v>818</v>
      </c>
      <c r="G135" s="232" t="s">
        <v>819</v>
      </c>
      <c r="H135" s="39" t="s">
        <v>819</v>
      </c>
      <c r="I135" s="39" t="s">
        <v>297</v>
      </c>
      <c r="J135" s="41" t="s">
        <v>820</v>
      </c>
      <c r="K135" s="137">
        <v>4</v>
      </c>
      <c r="L135" s="138">
        <f t="shared" si="0"/>
        <v>4</v>
      </c>
      <c r="M135" s="72" t="e">
        <f t="array" ref="M135">IF(R135&gt;[1]BASE!$E$3, "BAJA", IF(P135+IF(X135&lt;=[1]BASE!$E$3,Y135,0)+IF(AC135&lt;=[1]BASE!$E$3,AD135,0)+IF(AH135&lt;=[1]BASE!$E$3,AI135,0)+IF(AM135&lt;=[1]BASE!$E$3,AN135,0)+IF(AR135&lt;=[1]BASE!$E$3,AS135,0)+IF(AW135&lt;=[1]BASE!$E$3,AX135,0)+IF(BB135&lt;=[1]BASE!$E$3,BC135,0)+IF(BG135&lt;=[1]BASE!$E$3,BH135,0)+IF(BL135&lt;=[1]BASE!$E$3,BM135,0)+IF(BQ135&lt;=[1]BASE!$E$3,BR135,0)&lt;=1999,"ALFA", IF(P135+IF(X135&lt;=[1]BASE!$E$3,Y135,0)+IF(AC135&lt;=[1]BASE!$E$3,AD135,0)+IF(AH135&lt;=[1]BASE!$E$3,AI135,0)+IF(AM135&lt;=[1]BASE!$E$3,AN135,0)+IF(AR135&lt;=[1]BASE!$E$3,AS135,0)+IF(AW135&lt;=[1]BASE!$E$3,AX135,0)+IF(BB135&lt;=[1]BASE!$E$3,BC135,0)+IF(BG135&lt;=[1]BASE!$E$3,BH135,0)+IF(BL135&lt;=[1]BASE!$E$3,BM135,0)+IF(BQ135&lt;=[1]BASE!$E$3,BR135,0)&lt;=3999,"BETA", IF(P135+IF(X135&lt;=[1]BASE!$E$3,Y135,0)+IF(AC135&lt;=[1]BASE!$E$3,AD135,0)+IF(AH135&lt;=[1]BASE!$E$3,AI135,0)+IF(AM135&lt;=[1]BASE!$E$3,AN135,0)+IF(AR135&lt;=[1]BASE!$E$3,AS135,0)+IF(AW135&lt;=[1]BASE!$E$3,AX135,0)+IF(BB135&lt;=[1]BASE!$E$3,BC135,0)+IF(BG135&lt;=[1]BASE!$E$3,BH135,0)+IF(BL135&lt;=[1]BASE!$E$3,BM135,0)+IF(BQ135&lt;=[1]BASE!$E$3,BR135,0)&lt;=5999,"GAMMA","DELTA"))))</f>
        <v>#VALUE!</v>
      </c>
      <c r="N135" s="21">
        <v>1000</v>
      </c>
      <c r="O135" s="14" t="s">
        <v>60</v>
      </c>
      <c r="P135" s="73">
        <f t="array" ref="P135">IFERROR(IF(OR(O135="USDT",O135="USD",O135="USDC"),N135,N135 * IFERROR(VLOOKUP(R135,[1]BASE!$F$1:$Q$1000,MATCH(O135,[1]BASE!$F$1:$Q$1,0),FALSE),IFERROR(VLOOKUP(R135-1,[1]BASE!$F$1:$Q$1000,MATCH(O135,[1]BASE!$F$1:$Q$1,0),FALSE),VLOOKUP(R135-2,[1]BASE!$F$1:$Q$1000,MATCH(O135,[1]BASE!$F$1:$Q$1,0),FALSE)))),"")</f>
        <v>1084.8</v>
      </c>
      <c r="Q135" s="23">
        <v>45246.625</v>
      </c>
      <c r="R135" s="23">
        <v>45247</v>
      </c>
      <c r="S135" s="44">
        <f>([1]BASE!$E$3-R135)/30</f>
        <v>10.033333333333333</v>
      </c>
      <c r="T135" s="45">
        <f t="array" ref="T135">IF(U135&lt;[1]BASE!$E$3,0,U135-R135)</f>
        <v>0</v>
      </c>
      <c r="U135" s="26">
        <f t="array" ref="U135">IF(WEEKDAY(R135, 2) = 5, R135 + 7, R135 + (5 - WEEKDAY(R135, 2) + IF(WEEKDAY(R135, 2) &gt; 5, 7, 0)))</f>
        <v>45254</v>
      </c>
      <c r="V135" s="27"/>
      <c r="W135" s="14"/>
      <c r="X135" s="28"/>
      <c r="Y135" s="74" t="str">
        <f t="array" ref="Y135">IFERROR(IF(OR(W135="USDT",W135="USD",W135="USDC"),V135,V135 * IFERROR(VLOOKUP(X135,[1]BASE!$F$1:$Q$1000,MATCH(W135,[1]BASE!$F$1:$Q$1,0),FALSE),IFERROR(VLOOKUP(X135-1,[1]BASE!$F$1:$Q$1000,MATCH(W135,[1]BASE!$F$1:$Q$1,0),FALSE),VLOOKUP(X135-2,[1]BASE!$F$1:$Q$1000,MATCH(W135,[1]BASE!$F$1:$Q$1,0),FALSE)))),"")</f>
        <v/>
      </c>
      <c r="Z135" s="49" t="str">
        <f t="array" ref="Z135">IFERROR(IF(X135="","",IF([1]BASE!$E$3-X135&gt;7,0,IF([1]BASE!$E$3-X135&lt;0,"",[1]BASE!$E$3-X135))),"")</f>
        <v/>
      </c>
      <c r="AA135" s="27"/>
      <c r="AB135" s="14"/>
      <c r="AC135" s="28"/>
      <c r="AD135" s="75" t="str">
        <f t="array" ref="AD135">IFERROR(IF(OR(AB135="USDT",AB135="USD",AB135="USDC"),AA135,AA135 * IFERROR(VLOOKUP(AC135,[1]BASE!$F$1:$Q$1000,MATCH(AB135,[1]BASE!$F$1:$Q$1,0),FALSE),IFERROR(VLOOKUP(AC135-1,[1]BASE!$F$1:$Q$1000,MATCH(AB135,[1]BASE!$F$1:$Q$1,0),FALSE),VLOOKUP(AC135-2,[1]BASE!$F$1:$Q$1000,MATCH(AB135,[1]BASE!$F$1:$Q$1,0),FALSE)))),"")</f>
        <v/>
      </c>
      <c r="AE135" s="49" t="str">
        <f t="array" ref="AE135">IFERROR(IF(AC135="","",IF([1]BASE!$E$3-AC135&gt;7,0,IF([1]BASE!$E$3-AC135&lt;0,"",[1]BASE!$E$3-AC135))),"")</f>
        <v/>
      </c>
      <c r="AF135" s="27"/>
      <c r="AG135" s="14"/>
      <c r="AH135" s="28"/>
      <c r="AI135" s="75" t="str">
        <f t="array" ref="AI135">IFERROR(IF(OR(AG135="USDT",AG135="USD",AG135="USDC"),AF135,AF135 * IFERROR(VLOOKUP(AH135,[1]BASE!$F$1:$Q$1000,MATCH(AG135,[1]BASE!$F$1:$Q$1,0),FALSE),IFERROR(VLOOKUP(AH135-1,[1]BASE!$F$1:$Q$1000,MATCH(AG135,[1]BASE!$F$1:$Q$1,0),FALSE),VLOOKUP(AH135-2,[1]BASE!$F$1:$Q$1000,MATCH(AG135,[1]BASE!$F$1:$Q$1,0),FALSE)))),"")</f>
        <v/>
      </c>
      <c r="AJ135" s="49" t="str">
        <f t="array" ref="AJ135">IFERROR(IF(AH135="","",IF([1]BASE!$E$3-AH135&gt;7,0,IF([1]BASE!$E$3-AH135&lt;0,"",[1]BASE!$E$3-AH135))),"")</f>
        <v/>
      </c>
      <c r="AK135" s="27"/>
      <c r="AL135" s="14"/>
      <c r="AM135" s="28"/>
      <c r="AN135" s="75" t="str">
        <f t="array" ref="AN135">IFERROR(IF(OR(AL135="USDT",AL135="USD",AL135="USDC"),AK135,AK135 * IFERROR(VLOOKUP(AM135,[1]BASE!$F$1:$Q$1000,MATCH(AL135,[1]BASE!$F$1:$Q$1,0),FALSE),IFERROR(VLOOKUP(AM135-1,[1]BASE!$F$1:$Q$1000,MATCH(AL135,[1]BASE!$F$1:$Q$1,0),FALSE),VLOOKUP(AM135-2,[1]BASE!$F$1:$Q$1000,MATCH(AL135,[1]BASE!$F$1:$Q$1,0),FALSE)))),"")</f>
        <v/>
      </c>
      <c r="AO135" s="49" t="str">
        <f t="array" ref="AO135">IFERROR(IF(AM135="","",IF([1]BASE!$E$3-AM135&gt;7,0,IF([1]BASE!$E$3-AM135&lt;0,"",[1]BASE!$E$3-AM135))),"")</f>
        <v/>
      </c>
      <c r="AP135" s="27"/>
      <c r="AQ135" s="14"/>
      <c r="AR135" s="28"/>
      <c r="AS135" s="75" t="str">
        <f t="array" ref="AS135">IFERROR(IF(OR(AQ135="USDT",AQ135="USD",AQ135="USDC"),AP135,AP135 * IFERROR(VLOOKUP(AR135,[1]BASE!$F$1:$Q$1000,MATCH(AQ135,[1]BASE!$F$1:$Q$1,0),FALSE),IFERROR(VLOOKUP(AR135-1,[1]BASE!$F$1:$Q$1000,MATCH(AQ135,[1]BASE!$F$1:$Q$1,0),FALSE),VLOOKUP(AR135-2,[1]BASE!$F$1:$Q$1000,MATCH(AQ135,[1]BASE!$F$1:$Q$1,0),FALSE)))),"")</f>
        <v/>
      </c>
      <c r="AT135" s="49" t="str">
        <f t="array" ref="AT135">IFERROR(IF(AR135="","",IF([1]BASE!$E$3-AR135&gt;7,0,IF([1]BASE!$E$3-AR135&lt;0,"",[1]BASE!$E$3-AR135))),"")</f>
        <v/>
      </c>
      <c r="AU135" s="27"/>
      <c r="AV135" s="33"/>
      <c r="AW135" s="34"/>
      <c r="AX135" s="75" t="str">
        <f t="array" ref="AX135">IFERROR(IF(OR(AV135="USDT",AV135="USD",AV135="USDC"),AU135,AU135 * IFERROR(VLOOKUP(AW135,[1]BASE!$F$1:$Q$1000,MATCH(AV135,[1]BASE!$F$1:$Q$1,0),FALSE),IFERROR(VLOOKUP(AW135-1,[1]BASE!$F$1:$Q$1000,MATCH(AV135,[1]BASE!$F$1:$Q$1,0),FALSE),VLOOKUP(AW135-2,[1]BASE!$F$1:$Q$1000,MATCH(AV135,[1]BASE!$F$1:$Q$1,0),FALSE)))),"")</f>
        <v/>
      </c>
      <c r="AY135" s="49" t="str">
        <f t="array" ref="AY135">IFERROR(IF(AW135="","",IF([1]BASE!$E$3-AW135&gt;7,0,IF([1]BASE!$E$3-AW135&lt;0,"",[1]BASE!$E$3-AW135))),"")</f>
        <v/>
      </c>
      <c r="AZ135" s="27"/>
      <c r="BA135" s="33"/>
      <c r="BB135" s="34"/>
      <c r="BC135" s="75" t="str">
        <f t="array" ref="BC135">IFERROR(IF(OR(BA135="USDT",BA135="USD",BA135="USDC"),AZ135,AZ135 * IFERROR(VLOOKUP(BB135,[1]BASE!$F$1:$Q$1000,MATCH(BA135,[1]BASE!$F$1:$Q$1,0),FALSE),IFERROR(VLOOKUP(BB135-1,[1]BASE!$F$1:$Q$1000,MATCH(BA135,[1]BASE!$F$1:$Q$1,0),FALSE),VLOOKUP(BB135-2,[1]BASE!$F$1:$Q$1000,MATCH(BA135,[1]BASE!$F$1:$Q$1,0),FALSE)))),"")</f>
        <v/>
      </c>
      <c r="BD135" s="49" t="str">
        <f t="array" ref="BD135">IFERROR(IF(BB135="","",IF([1]BASE!$E$3-BB135&gt;7,0,IF([1]BASE!$E$3-BB135&lt;0,"",[1]BASE!$E$3-BB135))),"")</f>
        <v/>
      </c>
    </row>
    <row r="136" spans="1:56" ht="28.8" x14ac:dyDescent="0.3">
      <c r="A136" s="51" t="s">
        <v>92</v>
      </c>
      <c r="B136" s="93" t="s">
        <v>821</v>
      </c>
      <c r="C136" s="38" t="s">
        <v>75</v>
      </c>
      <c r="D136" s="37" t="s">
        <v>822</v>
      </c>
      <c r="E136" s="36" t="s">
        <v>823</v>
      </c>
      <c r="F136" s="39" t="s">
        <v>824</v>
      </c>
      <c r="G136" s="39" t="s">
        <v>825</v>
      </c>
      <c r="H136" s="39" t="s">
        <v>825</v>
      </c>
      <c r="I136" s="39" t="s">
        <v>297</v>
      </c>
      <c r="J136" s="17" t="s">
        <v>826</v>
      </c>
      <c r="K136" s="186">
        <v>4</v>
      </c>
      <c r="L136" s="187">
        <f t="shared" si="0"/>
        <v>4</v>
      </c>
      <c r="M136" s="72" t="e">
        <f t="array" ref="M136">IF(R136&gt;[1]BASE!$E$3, "BAJA", IF(P136+IF(X136&lt;=[1]BASE!$E$3,Y136,0)+IF(AC136&lt;=[1]BASE!$E$3,AD136,0)+IF(AH136&lt;=[1]BASE!$E$3,AI136,0)+IF(AM136&lt;=[1]BASE!$E$3,AN136,0)+IF(AR136&lt;=[1]BASE!$E$3,AS136,0)+IF(AW136&lt;=[1]BASE!$E$3,AX136,0)+IF(BB136&lt;=[1]BASE!$E$3,BC136,0)+IF(BG136&lt;=[1]BASE!$E$3,BH136,0)+IF(BL136&lt;=[1]BASE!$E$3,BM136,0)+IF(BQ136&lt;=[1]BASE!$E$3,BR136,0)&lt;=1999,"ALFA", IF(P136+IF(X136&lt;=[1]BASE!$E$3,Y136,0)+IF(AC136&lt;=[1]BASE!$E$3,AD136,0)+IF(AH136&lt;=[1]BASE!$E$3,AI136,0)+IF(AM136&lt;=[1]BASE!$E$3,AN136,0)+IF(AR136&lt;=[1]BASE!$E$3,AS136,0)+IF(AW136&lt;=[1]BASE!$E$3,AX136,0)+IF(BB136&lt;=[1]BASE!$E$3,BC136,0)+IF(BG136&lt;=[1]BASE!$E$3,BH136,0)+IF(BL136&lt;=[1]BASE!$E$3,BM136,0)+IF(BQ136&lt;=[1]BASE!$E$3,BR136,0)&lt;=3999,"BETA", IF(P136+IF(X136&lt;=[1]BASE!$E$3,Y136,0)+IF(AC136&lt;=[1]BASE!$E$3,AD136,0)+IF(AH136&lt;=[1]BASE!$E$3,AI136,0)+IF(AM136&lt;=[1]BASE!$E$3,AN136,0)+IF(AR136&lt;=[1]BASE!$E$3,AS136,0)+IF(AW136&lt;=[1]BASE!$E$3,AX136,0)+IF(BB136&lt;=[1]BASE!$E$3,BC136,0)+IF(BG136&lt;=[1]BASE!$E$3,BH136,0)+IF(BL136&lt;=[1]BASE!$E$3,BM136,0)+IF(BQ136&lt;=[1]BASE!$E$3,BR136,0)&lt;=5999,"GAMMA","DELTA"))))</f>
        <v>#VALUE!</v>
      </c>
      <c r="N136" s="125">
        <v>1000</v>
      </c>
      <c r="O136" s="14" t="s">
        <v>60</v>
      </c>
      <c r="P136" s="90">
        <f t="array" ref="P136">IFERROR(IF(OR(O136="USDT",O136="USD",O136="USDC"),N136,N136 * IFERROR(VLOOKUP(R136,[1]BASE!$F$1:$Q$1000,MATCH(O136,[1]BASE!$F$1:$Q$1,0),FALSE),IFERROR(VLOOKUP(R136-1,[1]BASE!$F$1:$Q$1000,MATCH(O136,[1]BASE!$F$1:$Q$1,0),FALSE),VLOOKUP(R136-2,[1]BASE!$F$1:$Q$1000,MATCH(O136,[1]BASE!$F$1:$Q$1,0),FALSE)))),"")</f>
        <v>1084.8</v>
      </c>
      <c r="Q136" s="23">
        <v>45247.625</v>
      </c>
      <c r="R136" s="23">
        <v>45248</v>
      </c>
      <c r="S136" s="24">
        <f>([1]BASE!$E$3-R136)/30</f>
        <v>10</v>
      </c>
      <c r="T136" s="25">
        <f t="array" ref="T136">IF(U136&lt;[1]BASE!$E$3,0,U136-R136)</f>
        <v>0</v>
      </c>
      <c r="U136" s="26">
        <f t="array" ref="U136">IF(WEEKDAY(R136, 2) = 5, R136 + 7, R136 + (5 - WEEKDAY(R136, 2) + IF(WEEKDAY(R136, 2) &gt; 5, 7, 0)))</f>
        <v>45254</v>
      </c>
      <c r="V136" s="27"/>
      <c r="W136" s="14"/>
      <c r="X136" s="28"/>
      <c r="Y136" s="98" t="str">
        <f t="array" ref="Y136">IFERROR(IF(OR(W136="USDT",W136="USD",W136="USDC"),V136,V136 * IFERROR(VLOOKUP(X136,[1]BASE!$F$1:$Q$1000,MATCH(W136,[1]BASE!$F$1:$Q$1,0),FALSE),IFERROR(VLOOKUP(X136-1,[1]BASE!$F$1:$Q$1000,MATCH(W136,[1]BASE!$F$1:$Q$1,0),FALSE),VLOOKUP(X136-2,[1]BASE!$F$1:$Q$1000,MATCH(W136,[1]BASE!$F$1:$Q$1,0),FALSE)))),"")</f>
        <v/>
      </c>
      <c r="Z136" s="30" t="str">
        <f t="array" ref="Z136">IFERROR(IF(X136="","",IF([1]BASE!$E$3-X136&gt;7,0,IF([1]BASE!$E$3-X136&lt;0,"",[1]BASE!$E$3-X136))),"")</f>
        <v/>
      </c>
      <c r="AA136" s="27"/>
      <c r="AB136" s="14"/>
      <c r="AC136" s="28"/>
      <c r="AD136" s="91" t="str">
        <f t="array" ref="AD136">IFERROR(IF(OR(AB136="USDT",AB136="USD",AB136="USDC"),AA136,AA136 * IFERROR(VLOOKUP(AC136,[1]BASE!$F$1:$Q$1000,MATCH(AB136,[1]BASE!$F$1:$Q$1,0),FALSE),IFERROR(VLOOKUP(AC136-1,[1]BASE!$F$1:$Q$1000,MATCH(AB136,[1]BASE!$F$1:$Q$1,0),FALSE),VLOOKUP(AC136-2,[1]BASE!$F$1:$Q$1000,MATCH(AB136,[1]BASE!$F$1:$Q$1,0),FALSE)))),"")</f>
        <v/>
      </c>
      <c r="AE136" s="30" t="str">
        <f t="array" ref="AE136">IFERROR(IF(AC136="","",IF([1]BASE!$E$3-AC136&gt;7,0,IF([1]BASE!$E$3-AC136&lt;0,"",[1]BASE!$E$3-AC136))),"")</f>
        <v/>
      </c>
      <c r="AF136" s="27"/>
      <c r="AG136" s="14"/>
      <c r="AH136" s="28"/>
      <c r="AI136" s="29" t="str">
        <f t="array" ref="AI136">IFERROR(IF(OR(AG136="USDT",AG136="USD",AG136="USDC"),AF136,AF136 * IFERROR(VLOOKUP(AH136,[1]BASE!$F$1:$Q$1000,MATCH(AG136,[1]BASE!$F$1:$Q$1,0),FALSE),IFERROR(VLOOKUP(AH136-1,[1]BASE!$F$1:$Q$1000,MATCH(AG136,[1]BASE!$F$1:$Q$1,0),FALSE),VLOOKUP(AH136-2,[1]BASE!$F$1:$Q$1000,MATCH(AG136,[1]BASE!$F$1:$Q$1,0),FALSE)))),"")</f>
        <v/>
      </c>
      <c r="AJ136" s="30" t="str">
        <f t="array" ref="AJ136">IFERROR(IF(AH136="","",IF([1]BASE!$E$3-AH136&gt;7,0,IF([1]BASE!$E$3-AH136&lt;0,"",[1]BASE!$E$3-AH136))),"")</f>
        <v/>
      </c>
      <c r="AK136" s="27"/>
      <c r="AL136" s="14"/>
      <c r="AM136" s="28"/>
      <c r="AN136" s="91" t="str">
        <f t="array" ref="AN136">IFERROR(IF(OR(AL136="USDT",AL136="USD",AL136="USDC"),AK136,AK136 * IFERROR(VLOOKUP(AM136,[1]BASE!$F$1:$Q$1000,MATCH(AL136,[1]BASE!$F$1:$Q$1,0),FALSE),IFERROR(VLOOKUP(AM136-1,[1]BASE!$F$1:$Q$1000,MATCH(AL136,[1]BASE!$F$1:$Q$1,0),FALSE),VLOOKUP(AM136-2,[1]BASE!$F$1:$Q$1000,MATCH(AL136,[1]BASE!$F$1:$Q$1,0),FALSE)))),"")</f>
        <v/>
      </c>
      <c r="AO136" s="30" t="str">
        <f t="array" ref="AO136">IFERROR(IF(AM136="","",IF([1]BASE!$E$3-AM136&gt;7,0,IF([1]BASE!$E$3-AM136&lt;0,"",[1]BASE!$E$3-AM136))),"")</f>
        <v/>
      </c>
      <c r="AP136" s="27"/>
      <c r="AQ136" s="14"/>
      <c r="AR136" s="28"/>
      <c r="AS136" s="91" t="str">
        <f t="array" ref="AS136">IFERROR(IF(OR(AQ136="USDT",AQ136="USD",AQ136="USDC"),AP136,AP136 * IFERROR(VLOOKUP(AR136,[1]BASE!$F$1:$Q$1000,MATCH(AQ136,[1]BASE!$F$1:$Q$1,0),FALSE),IFERROR(VLOOKUP(AR136-1,[1]BASE!$F$1:$Q$1000,MATCH(AQ136,[1]BASE!$F$1:$Q$1,0),FALSE),VLOOKUP(AR136-2,[1]BASE!$F$1:$Q$1000,MATCH(AQ136,[1]BASE!$F$1:$Q$1,0),FALSE)))),"")</f>
        <v/>
      </c>
      <c r="AT136" s="30" t="str">
        <f t="array" ref="AT136">IFERROR(IF(AR136="","",IF([1]BASE!$E$3-AR136&gt;7,0,IF([1]BASE!$E$3-AR136&lt;0,"",[1]BASE!$E$3-AR136))),"")</f>
        <v/>
      </c>
      <c r="AU136" s="27"/>
      <c r="AV136" s="33"/>
      <c r="AW136" s="34"/>
      <c r="AX136" s="91" t="str">
        <f t="array" ref="AX136">IFERROR(IF(OR(AV136="USDT",AV136="USD",AV136="USDC"),AU136,AU136 * IFERROR(VLOOKUP(AW136,[1]BASE!$F$1:$Q$1000,MATCH(AV136,[1]BASE!$F$1:$Q$1,0),FALSE),IFERROR(VLOOKUP(AW136-1,[1]BASE!$F$1:$Q$1000,MATCH(AV136,[1]BASE!$F$1:$Q$1,0),FALSE),VLOOKUP(AW136-2,[1]BASE!$F$1:$Q$1000,MATCH(AV136,[1]BASE!$F$1:$Q$1,0),FALSE)))),"")</f>
        <v/>
      </c>
      <c r="AY136" s="30" t="str">
        <f t="array" ref="AY136">IFERROR(IF(AW136="","",IF([1]BASE!$E$3-AW136&gt;7,0,IF([1]BASE!$E$3-AW136&lt;0,"",[1]BASE!$E$3-AW136))),"")</f>
        <v/>
      </c>
      <c r="AZ136" s="27"/>
      <c r="BA136" s="33"/>
      <c r="BB136" s="34"/>
      <c r="BC136" s="91" t="str">
        <f t="array" ref="BC136">IFERROR(IF(OR(BA136="USDT",BA136="USD",BA136="USDC"),AZ136,AZ136 * IFERROR(VLOOKUP(BB136,[1]BASE!$F$1:$Q$1000,MATCH(BA136,[1]BASE!$F$1:$Q$1,0),FALSE),IFERROR(VLOOKUP(BB136-1,[1]BASE!$F$1:$Q$1000,MATCH(BA136,[1]BASE!$F$1:$Q$1,0),FALSE),VLOOKUP(BB136-2,[1]BASE!$F$1:$Q$1000,MATCH(BA136,[1]BASE!$F$1:$Q$1,0),FALSE)))),"")</f>
        <v/>
      </c>
      <c r="BD136" s="30" t="str">
        <f t="array" ref="BD136">IFERROR(IF(BB136="","",IF([1]BASE!$E$3-BB136&gt;7,0,IF([1]BASE!$E$3-BB136&lt;0,"",[1]BASE!$E$3-BB136))),"")</f>
        <v/>
      </c>
    </row>
    <row r="137" spans="1:56" ht="27.6" x14ac:dyDescent="0.3">
      <c r="A137" s="69" t="s">
        <v>92</v>
      </c>
      <c r="B137" s="94" t="s">
        <v>827</v>
      </c>
      <c r="C137" s="94" t="s">
        <v>75</v>
      </c>
      <c r="D137" s="245" t="s">
        <v>828</v>
      </c>
      <c r="E137" s="246" t="s">
        <v>829</v>
      </c>
      <c r="F137" s="247" t="s">
        <v>830</v>
      </c>
      <c r="G137" s="247" t="s">
        <v>831</v>
      </c>
      <c r="H137" s="247" t="s">
        <v>831</v>
      </c>
      <c r="I137" s="247" t="s">
        <v>330</v>
      </c>
      <c r="J137" s="126" t="s">
        <v>832</v>
      </c>
      <c r="K137" s="239">
        <v>5</v>
      </c>
      <c r="L137" s="240">
        <f t="shared" si="0"/>
        <v>5</v>
      </c>
      <c r="M137" s="104" t="e">
        <f t="array" ref="M137">IF(R137&gt;[1]BASE!$E$3, "BAJA", IF(P137+IF(X137&lt;=[1]BASE!$E$3,Y137,0)+IF(AC137&lt;=[1]BASE!$E$3,AD137,0)+IF(AH137&lt;=[1]BASE!$E$3,AI137,0)+IF(AM137&lt;=[1]BASE!$E$3,AN137,0)+IF(AR137&lt;=[1]BASE!$E$3,AS137,0)+IF(AW137&lt;=[1]BASE!$E$3,AX137,0)+IF(BB137&lt;=[1]BASE!$E$3,BC137,0)+IF(BG137&lt;=[1]BASE!$E$3,BH137,0)+IF(BL137&lt;=[1]BASE!$E$3,BM137,0)+IF(BQ137&lt;=[1]BASE!$E$3,BR137,0)&lt;=1999,"ALFA", IF(P137+IF(X137&lt;=[1]BASE!$E$3,Y137,0)+IF(AC137&lt;=[1]BASE!$E$3,AD137,0)+IF(AH137&lt;=[1]BASE!$E$3,AI137,0)+IF(AM137&lt;=[1]BASE!$E$3,AN137,0)+IF(AR137&lt;=[1]BASE!$E$3,AS137,0)+IF(AW137&lt;=[1]BASE!$E$3,AX137,0)+IF(BB137&lt;=[1]BASE!$E$3,BC137,0)+IF(BG137&lt;=[1]BASE!$E$3,BH137,0)+IF(BL137&lt;=[1]BASE!$E$3,BM137,0)+IF(BQ137&lt;=[1]BASE!$E$3,BR137,0)&lt;=3999,"BETA", IF(P137+IF(X137&lt;=[1]BASE!$E$3,Y137,0)+IF(AC137&lt;=[1]BASE!$E$3,AD137,0)+IF(AH137&lt;=[1]BASE!$E$3,AI137,0)+IF(AM137&lt;=[1]BASE!$E$3,AN137,0)+IF(AR137&lt;=[1]BASE!$E$3,AS137,0)+IF(AW137&lt;=[1]BASE!$E$3,AX137,0)+IF(BB137&lt;=[1]BASE!$E$3,BC137,0)+IF(BG137&lt;=[1]BASE!$E$3,BH137,0)+IF(BL137&lt;=[1]BASE!$E$3,BM137,0)+IF(BQ137&lt;=[1]BASE!$E$3,BR137,0)&lt;=5999,"GAMMA","DELTA"))))</f>
        <v>#VALUE!</v>
      </c>
      <c r="N137" s="190">
        <v>100</v>
      </c>
      <c r="O137" s="94" t="s">
        <v>60</v>
      </c>
      <c r="P137" s="200">
        <f t="array" ref="P137">IFERROR(IF(OR(O137="USDT",O137="USD",O137="USDC"),N137,N137 * IFERROR(VLOOKUP(R137,[1]BASE!$F$1:$Q$1000,MATCH(O137,[1]BASE!$F$1:$Q$1,0),FALSE),IFERROR(VLOOKUP(R137-1,[1]BASE!$F$1:$Q$1000,MATCH(O137,[1]BASE!$F$1:$Q$1,0),FALSE),VLOOKUP(R137-2,[1]BASE!$F$1:$Q$1000,MATCH(O137,[1]BASE!$F$1:$Q$1,0),FALSE)))),"")</f>
        <v>108.88</v>
      </c>
      <c r="Q137" s="234">
        <v>45253</v>
      </c>
      <c r="R137" s="234">
        <v>45253</v>
      </c>
      <c r="S137" s="235">
        <f>([1]BASE!$E$3-R137)/30</f>
        <v>9.8333333333333339</v>
      </c>
      <c r="T137" s="236">
        <f t="array" ref="T137">IF(U137&lt;[1]BASE!$E$3,0,U137-R137)</f>
        <v>0</v>
      </c>
      <c r="U137" s="237">
        <f t="array" ref="U137">IF(WEEKDAY(R137, 2) = 5, R137 + 7, R137 + (5 - WEEKDAY(R137, 2) + IF(WEEKDAY(R137, 2) &gt; 5, 7, 0)))</f>
        <v>45254</v>
      </c>
      <c r="V137" s="111">
        <v>52.33</v>
      </c>
      <c r="W137" s="94" t="s">
        <v>60</v>
      </c>
      <c r="X137" s="113">
        <v>45296</v>
      </c>
      <c r="Y137" s="201">
        <f t="array" ref="Y137">IFERROR(IF(OR(W137="USDT",W137="USD",W137="USDC"),V137,V137 * IFERROR(VLOOKUP(X137,[1]BASE!$F$1:$Q$1000,MATCH(W137,[1]BASE!$F$1:$Q$1,0),FALSE),IFERROR(VLOOKUP(X137-1,[1]BASE!$F$1:$Q$1000,MATCH(W137,[1]BASE!$F$1:$Q$1,0),FALSE),VLOOKUP(X137-2,[1]BASE!$F$1:$Q$1000,MATCH(W137,[1]BASE!$F$1:$Q$1,0),FALSE)))),"")</f>
        <v>57.285651000000001</v>
      </c>
      <c r="Z137" s="133">
        <f t="array" ref="Z137">IFERROR(IF(X137="","",IF([1]BASE!$E$3-X137&gt;7,0,IF([1]BASE!$E$3-X137&lt;0,"",[1]BASE!$E$3-X137))),"")</f>
        <v>0</v>
      </c>
      <c r="AA137" s="111">
        <v>50</v>
      </c>
      <c r="AB137" s="112" t="s">
        <v>60</v>
      </c>
      <c r="AC137" s="113">
        <v>45369</v>
      </c>
      <c r="AD137" s="201">
        <f t="array" ref="AD137">IFERROR(IF(OR(AB137="USDT",AB137="USD",AB137="USDC"),AA137,AA137 * IFERROR(VLOOKUP(AC137,[1]BASE!$F$1:$Q$1000,MATCH(AB137,[1]BASE!$F$1:$Q$1,0),FALSE),IFERROR(VLOOKUP(AC137-1,[1]BASE!$F$1:$Q$1000,MATCH(AB137,[1]BASE!$F$1:$Q$1,0),FALSE),VLOOKUP(AC137-2,[1]BASE!$F$1:$Q$1000,MATCH(AB137,[1]BASE!$F$1:$Q$1,0),FALSE)))),"")</f>
        <v>54.464999999999996</v>
      </c>
      <c r="AE137" s="133">
        <f t="array" ref="AE137">IFERROR(IF(AC137="","",IF([1]BASE!$E$3-AC137&gt;7,0,IF([1]BASE!$E$3-AC137&lt;0,"",[1]BASE!$E$3-AC137))),"")</f>
        <v>0</v>
      </c>
      <c r="AF137" s="111">
        <v>68.19</v>
      </c>
      <c r="AG137" s="94" t="s">
        <v>60</v>
      </c>
      <c r="AH137" s="113">
        <v>45447</v>
      </c>
      <c r="AI137" s="201">
        <f t="array" ref="AI137">IFERROR(IF(OR(AG137="USDT",AG137="USD",AG137="USDC"),AF137,AF137 * IFERROR(VLOOKUP(AH137,[1]BASE!$F$1:$Q$1000,MATCH(AG137,[1]BASE!$F$1:$Q$1,0),FALSE),IFERROR(VLOOKUP(AH137-1,[1]BASE!$F$1:$Q$1000,MATCH(AG137,[1]BASE!$F$1:$Q$1,0),FALSE),VLOOKUP(AH137-2,[1]BASE!$F$1:$Q$1000,MATCH(AG137,[1]BASE!$F$1:$Q$1,0),FALSE)))),"")</f>
        <v>74.354376000000002</v>
      </c>
      <c r="AJ137" s="133">
        <f t="array" ref="AJ137">IFERROR(IF(AH137="","",IF([1]BASE!$E$3-AH137&gt;7,0,IF([1]BASE!$E$3-AH137&lt;0,"",[1]BASE!$E$3-AH137))),"")</f>
        <v>0</v>
      </c>
      <c r="AK137" s="116"/>
      <c r="AL137" s="212"/>
      <c r="AM137" s="107"/>
      <c r="AN137" s="203" t="str">
        <f t="array" ref="AN137">IFERROR(IF(OR(AL137="USDT",AL137="USD",AL137="USDC"),AK137,AK137 * IFERROR(VLOOKUP(AM137,[1]BASE!$F$1:$Q$1000,MATCH(AL137,[1]BASE!$F$1:$Q$1,0),FALSE),IFERROR(VLOOKUP(AM137-1,[1]BASE!$F$1:$Q$1000,MATCH(AL137,[1]BASE!$F$1:$Q$1,0),FALSE),VLOOKUP(AM137-2,[1]BASE!$F$1:$Q$1000,MATCH(AL137,[1]BASE!$F$1:$Q$1,0),FALSE)))),"")</f>
        <v/>
      </c>
      <c r="AO137" s="133" t="str">
        <f t="array" ref="AO137">IFERROR(IF(AM137="","",IF([1]BASE!$E$3-AM137&gt;7,0,IF([1]BASE!$E$3-AM137&lt;0,"",[1]BASE!$E$3-AM137))),"")</f>
        <v/>
      </c>
      <c r="AP137" s="116"/>
      <c r="AQ137" s="112"/>
      <c r="AR137" s="107"/>
      <c r="AS137" s="203" t="str">
        <f t="array" ref="AS137">IFERROR(IF(OR(AQ137="USDT",AQ137="USD",AQ137="USDC"),AP137,AP137 * IFERROR(VLOOKUP(AR137,[1]BASE!$F$1:$Q$1000,MATCH(AQ137,[1]BASE!$F$1:$Q$1,0),FALSE),IFERROR(VLOOKUP(AR137-1,[1]BASE!$F$1:$Q$1000,MATCH(AQ137,[1]BASE!$F$1:$Q$1,0),FALSE),VLOOKUP(AR137-2,[1]BASE!$F$1:$Q$1000,MATCH(AQ137,[1]BASE!$F$1:$Q$1,0),FALSE)))),"")</f>
        <v/>
      </c>
      <c r="AT137" s="133" t="str">
        <f t="array" ref="AT137">IFERROR(IF(AR137="","",IF([1]BASE!$E$3-AR137&gt;7,0,IF([1]BASE!$E$3-AR137&lt;0,"",[1]BASE!$E$3-AR137))),"")</f>
        <v/>
      </c>
      <c r="AU137" s="116"/>
      <c r="AV137" s="117"/>
      <c r="AW137" s="118"/>
      <c r="AX137" s="203" t="str">
        <f t="array" ref="AX137">IFERROR(IF(OR(AV137="USDT",AV137="USD",AV137="USDC"),AU137,AU137 * IFERROR(VLOOKUP(AW137,[1]BASE!$F$1:$Q$1000,MATCH(AV137,[1]BASE!$F$1:$Q$1,0),FALSE),IFERROR(VLOOKUP(AW137-1,[1]BASE!$F$1:$Q$1000,MATCH(AV137,[1]BASE!$F$1:$Q$1,0),FALSE),VLOOKUP(AW137-2,[1]BASE!$F$1:$Q$1000,MATCH(AV137,[1]BASE!$F$1:$Q$1,0),FALSE)))),"")</f>
        <v/>
      </c>
      <c r="AY137" s="133" t="str">
        <f t="array" ref="AY137">IFERROR(IF(AW137="","",IF([1]BASE!$E$3-AW137&gt;7,0,IF([1]BASE!$E$3-AW137&lt;0,"",[1]BASE!$E$3-AW137))),"")</f>
        <v/>
      </c>
      <c r="AZ137" s="116"/>
      <c r="BA137" s="117"/>
      <c r="BB137" s="118"/>
      <c r="BC137" s="203" t="str">
        <f t="array" ref="BC137">IFERROR(IF(OR(BA137="USDT",BA137="USD",BA137="USDC"),AZ137,AZ137 * IFERROR(VLOOKUP(BB137,[1]BASE!$F$1:$Q$1000,MATCH(BA137,[1]BASE!$F$1:$Q$1,0),FALSE),IFERROR(VLOOKUP(BB137-1,[1]BASE!$F$1:$Q$1000,MATCH(BA137,[1]BASE!$F$1:$Q$1,0),FALSE),VLOOKUP(BB137-2,[1]BASE!$F$1:$Q$1000,MATCH(BA137,[1]BASE!$F$1:$Q$1,0),FALSE)))),"")</f>
        <v/>
      </c>
      <c r="BD137" s="133" t="str">
        <f t="array" ref="BD137">IFERROR(IF(BB137="","",IF([1]BASE!$E$3-BB137&gt;7,0,IF([1]BASE!$E$3-BB137&lt;0,"",[1]BASE!$E$3-BB137))),"")</f>
        <v/>
      </c>
    </row>
    <row r="138" spans="1:56" x14ac:dyDescent="0.3">
      <c r="A138" s="69" t="s">
        <v>85</v>
      </c>
      <c r="B138" s="93" t="s">
        <v>833</v>
      </c>
      <c r="C138" s="38" t="s">
        <v>75</v>
      </c>
      <c r="D138" s="57" t="s">
        <v>834</v>
      </c>
      <c r="E138" s="38" t="s">
        <v>835</v>
      </c>
      <c r="F138" s="58" t="s">
        <v>818</v>
      </c>
      <c r="G138" s="97" t="s">
        <v>836</v>
      </c>
      <c r="H138" s="58" t="s">
        <v>836</v>
      </c>
      <c r="I138" s="58" t="s">
        <v>819</v>
      </c>
      <c r="J138" s="17" t="s">
        <v>837</v>
      </c>
      <c r="K138" s="141">
        <v>5</v>
      </c>
      <c r="L138" s="142">
        <f t="shared" si="0"/>
        <v>5</v>
      </c>
      <c r="M138" s="72" t="e">
        <f t="array" ref="M138">IF(R138&gt;[1]BASE!$E$3, "BAJA", IF(P138+IF(X138&lt;=[1]BASE!$E$3,Y138,0)+IF(AC138&lt;=[1]BASE!$E$3,AD138,0)+IF(AH138&lt;=[1]BASE!$E$3,AI138,0)+IF(AM138&lt;=[1]BASE!$E$3,AN138,0)+IF(AR138&lt;=[1]BASE!$E$3,AS138,0)+IF(AW138&lt;=[1]BASE!$E$3,AX138,0)+IF(BB138&lt;=[1]BASE!$E$3,BC138,0)+IF(BG138&lt;=[1]BASE!$E$3,BH138,0)+IF(BL138&lt;=[1]BASE!$E$3,BM138,0)+IF(BQ138&lt;=[1]BASE!$E$3,BR138,0)&lt;=1999,"ALFA", IF(P138+IF(X138&lt;=[1]BASE!$E$3,Y138,0)+IF(AC138&lt;=[1]BASE!$E$3,AD138,0)+IF(AH138&lt;=[1]BASE!$E$3,AI138,0)+IF(AM138&lt;=[1]BASE!$E$3,AN138,0)+IF(AR138&lt;=[1]BASE!$E$3,AS138,0)+IF(AW138&lt;=[1]BASE!$E$3,AX138,0)+IF(BB138&lt;=[1]BASE!$E$3,BC138,0)+IF(BG138&lt;=[1]BASE!$E$3,BH138,0)+IF(BL138&lt;=[1]BASE!$E$3,BM138,0)+IF(BQ138&lt;=[1]BASE!$E$3,BR138,0)&lt;=3999,"BETA", IF(P138+IF(X138&lt;=[1]BASE!$E$3,Y138,0)+IF(AC138&lt;=[1]BASE!$E$3,AD138,0)+IF(AH138&lt;=[1]BASE!$E$3,AI138,0)+IF(AM138&lt;=[1]BASE!$E$3,AN138,0)+IF(AR138&lt;=[1]BASE!$E$3,AS138,0)+IF(AW138&lt;=[1]BASE!$E$3,AX138,0)+IF(BB138&lt;=[1]BASE!$E$3,BC138,0)+IF(BG138&lt;=[1]BASE!$E$3,BH138,0)+IF(BL138&lt;=[1]BASE!$E$3,BM138,0)+IF(BQ138&lt;=[1]BASE!$E$3,BR138,0)&lt;=5999,"GAMMA","DELTA"))))</f>
        <v>#VALUE!</v>
      </c>
      <c r="N138" s="21">
        <v>1000</v>
      </c>
      <c r="O138" s="14" t="s">
        <v>60</v>
      </c>
      <c r="P138" s="90">
        <f t="array" ref="P138">IFERROR(IF(OR(O138="USDT",O138="USD",O138="USDC"),N138,N138 * IFERROR(VLOOKUP(R138,[1]BASE!$F$1:$Q$1000,MATCH(O138,[1]BASE!$F$1:$Q$1,0),FALSE),IFERROR(VLOOKUP(R138-1,[1]BASE!$F$1:$Q$1000,MATCH(O138,[1]BASE!$F$1:$Q$1,0),FALSE),VLOOKUP(R138-2,[1]BASE!$F$1:$Q$1000,MATCH(O138,[1]BASE!$F$1:$Q$1,0),FALSE)))),"")</f>
        <v>1084.8</v>
      </c>
      <c r="Q138" s="28">
        <v>45246.625</v>
      </c>
      <c r="R138" s="28">
        <v>45247</v>
      </c>
      <c r="S138" s="54">
        <f>([1]BASE!$E$3-R138)/30</f>
        <v>10.033333333333333</v>
      </c>
      <c r="T138" s="55">
        <f t="array" ref="T138">IF(U138&lt;[1]BASE!$E$3,0,U138-R138)</f>
        <v>0</v>
      </c>
      <c r="U138" s="56">
        <f t="array" ref="U138">IF(WEEKDAY(R138, 2) = 5, R138 + 7, R138 + (5 - WEEKDAY(R138, 2) + IF(WEEKDAY(R138, 2) &gt; 5, 7, 0)))</f>
        <v>45254</v>
      </c>
      <c r="V138" s="27"/>
      <c r="W138" s="14"/>
      <c r="X138" s="28"/>
      <c r="Y138" s="98" t="str">
        <f t="array" ref="Y138">IFERROR(IF(OR(W138="USDT",W138="USD",W138="USDC"),V138,V138 * IFERROR(VLOOKUP(X138,[1]BASE!$F$1:$Q$1000,MATCH(W138,[1]BASE!$F$1:$Q$1,0),FALSE),IFERROR(VLOOKUP(X138-1,[1]BASE!$F$1:$Q$1000,MATCH(W138,[1]BASE!$F$1:$Q$1,0),FALSE),VLOOKUP(X138-2,[1]BASE!$F$1:$Q$1000,MATCH(W138,[1]BASE!$F$1:$Q$1,0),FALSE)))),"")</f>
        <v/>
      </c>
      <c r="Z138" s="30" t="str">
        <f t="array" ref="Z138">IFERROR(IF(X138="","",IF([1]BASE!$E$3-X138&gt;7,0,IF([1]BASE!$E$3-X138&lt;0,"",[1]BASE!$E$3-X138))),"")</f>
        <v/>
      </c>
      <c r="AA138" s="27"/>
      <c r="AB138" s="14"/>
      <c r="AC138" s="28"/>
      <c r="AD138" s="98" t="str">
        <f t="array" ref="AD138">IFERROR(IF(OR(AB138="USDT",AB138="USD",AB138="USDC"),AA138,AA138 * IFERROR(VLOOKUP(AC138,[1]BASE!$F$1:$Q$1000,MATCH(AB138,[1]BASE!$F$1:$Q$1,0),FALSE),IFERROR(VLOOKUP(AC138-1,[1]BASE!$F$1:$Q$1000,MATCH(AB138,[1]BASE!$F$1:$Q$1,0),FALSE),VLOOKUP(AC138-2,[1]BASE!$F$1:$Q$1000,MATCH(AB138,[1]BASE!$F$1:$Q$1,0),FALSE)))),"")</f>
        <v/>
      </c>
      <c r="AE138" s="30" t="str">
        <f t="array" ref="AE138">IFERROR(IF(AC138="","",IF([1]BASE!$E$3-AC138&gt;7,0,IF([1]BASE!$E$3-AC138&lt;0,"",[1]BASE!$E$3-AC138))),"")</f>
        <v/>
      </c>
      <c r="AF138" s="27"/>
      <c r="AG138" s="14"/>
      <c r="AH138" s="28"/>
      <c r="AI138" s="91" t="str">
        <f t="array" ref="AI138">IFERROR(IF(OR(AG138="USDT",AG138="USD",AG138="USDC"),AF138,AF138 * IFERROR(VLOOKUP(AH138,[1]BASE!$F$1:$Q$1000,MATCH(AG138,[1]BASE!$F$1:$Q$1,0),FALSE),IFERROR(VLOOKUP(AH138-1,[1]BASE!$F$1:$Q$1000,MATCH(AG138,[1]BASE!$F$1:$Q$1,0),FALSE),VLOOKUP(AH138-2,[1]BASE!$F$1:$Q$1000,MATCH(AG138,[1]BASE!$F$1:$Q$1,0),FALSE)))),"")</f>
        <v/>
      </c>
      <c r="AJ138" s="30" t="str">
        <f t="array" ref="AJ138">IFERROR(IF(AH138="","",IF([1]BASE!$E$3-AH138&gt;7,0,IF([1]BASE!$E$3-AH138&lt;0,"",[1]BASE!$E$3-AH138))),"")</f>
        <v/>
      </c>
      <c r="AK138" s="27"/>
      <c r="AL138" s="14"/>
      <c r="AM138" s="28"/>
      <c r="AN138" s="91" t="str">
        <f t="array" ref="AN138">IFERROR(IF(OR(AL138="USDT",AL138="USD",AL138="USDC"),AK138,AK138 * IFERROR(VLOOKUP(AM138,[1]BASE!$F$1:$Q$1000,MATCH(AL138,[1]BASE!$F$1:$Q$1,0),FALSE),IFERROR(VLOOKUP(AM138-1,[1]BASE!$F$1:$Q$1000,MATCH(AL138,[1]BASE!$F$1:$Q$1,0),FALSE),VLOOKUP(AM138-2,[1]BASE!$F$1:$Q$1000,MATCH(AL138,[1]BASE!$F$1:$Q$1,0),FALSE)))),"")</f>
        <v/>
      </c>
      <c r="AO138" s="30" t="str">
        <f t="array" ref="AO138">IFERROR(IF(AM138="","",IF([1]BASE!$E$3-AM138&gt;7,0,IF([1]BASE!$E$3-AM138&lt;0,"",[1]BASE!$E$3-AM138))),"")</f>
        <v/>
      </c>
      <c r="AP138" s="27"/>
      <c r="AQ138" s="14"/>
      <c r="AR138" s="28"/>
      <c r="AS138" s="91" t="str">
        <f t="array" ref="AS138">IFERROR(IF(OR(AQ138="USDT",AQ138="USD",AQ138="USDC"),AP138,AP138 * IFERROR(VLOOKUP(AR138,[1]BASE!$F$1:$Q$1000,MATCH(AQ138,[1]BASE!$F$1:$Q$1,0),FALSE),IFERROR(VLOOKUP(AR138-1,[1]BASE!$F$1:$Q$1000,MATCH(AQ138,[1]BASE!$F$1:$Q$1,0),FALSE),VLOOKUP(AR138-2,[1]BASE!$F$1:$Q$1000,MATCH(AQ138,[1]BASE!$F$1:$Q$1,0),FALSE)))),"")</f>
        <v/>
      </c>
      <c r="AT138" s="30" t="str">
        <f t="array" ref="AT138">IFERROR(IF(AR138="","",IF([1]BASE!$E$3-AR138&gt;7,0,IF([1]BASE!$E$3-AR138&lt;0,"",[1]BASE!$E$3-AR138))),"")</f>
        <v/>
      </c>
      <c r="AU138" s="27"/>
      <c r="AV138" s="33"/>
      <c r="AW138" s="34"/>
      <c r="AX138" s="91" t="str">
        <f t="array" ref="AX138">IFERROR(IF(OR(AV138="USDT",AV138="USD",AV138="USDC"),AU138,AU138 * IFERROR(VLOOKUP(AW138,[1]BASE!$F$1:$Q$1000,MATCH(AV138,[1]BASE!$F$1:$Q$1,0),FALSE),IFERROR(VLOOKUP(AW138-1,[1]BASE!$F$1:$Q$1000,MATCH(AV138,[1]BASE!$F$1:$Q$1,0),FALSE),VLOOKUP(AW138-2,[1]BASE!$F$1:$Q$1000,MATCH(AV138,[1]BASE!$F$1:$Q$1,0),FALSE)))),"")</f>
        <v/>
      </c>
      <c r="AY138" s="30" t="str">
        <f t="array" ref="AY138">IFERROR(IF(AW138="","",IF([1]BASE!$E$3-AW138&gt;7,0,IF([1]BASE!$E$3-AW138&lt;0,"",[1]BASE!$E$3-AW138))),"")</f>
        <v/>
      </c>
      <c r="AZ138" s="27"/>
      <c r="BA138" s="33"/>
      <c r="BB138" s="34"/>
      <c r="BC138" s="91" t="str">
        <f t="array" ref="BC138">IFERROR(IF(OR(BA138="USDT",BA138="USD",BA138="USDC"),AZ138,AZ138 * IFERROR(VLOOKUP(BB138,[1]BASE!$F$1:$Q$1000,MATCH(BA138,[1]BASE!$F$1:$Q$1,0),FALSE),IFERROR(VLOOKUP(BB138-1,[1]BASE!$F$1:$Q$1000,MATCH(BA138,[1]BASE!$F$1:$Q$1,0),FALSE),VLOOKUP(BB138-2,[1]BASE!$F$1:$Q$1000,MATCH(BA138,[1]BASE!$F$1:$Q$1,0),FALSE)))),"")</f>
        <v/>
      </c>
      <c r="BD138" s="30" t="str">
        <f t="array" ref="BD138">IFERROR(IF(BB138="","",IF([1]BASE!$E$3-BB138&gt;7,0,IF([1]BASE!$E$3-BB138&lt;0,"",[1]BASE!$E$3-BB138))),"")</f>
        <v/>
      </c>
    </row>
    <row r="139" spans="1:56" ht="43.2" x14ac:dyDescent="0.3">
      <c r="A139" s="51" t="s">
        <v>92</v>
      </c>
      <c r="B139" s="246" t="s">
        <v>838</v>
      </c>
      <c r="C139" s="12" t="s">
        <v>75</v>
      </c>
      <c r="D139" s="13" t="s">
        <v>839</v>
      </c>
      <c r="E139" s="12" t="s">
        <v>840</v>
      </c>
      <c r="F139" s="15" t="s">
        <v>841</v>
      </c>
      <c r="G139" s="53" t="s">
        <v>842</v>
      </c>
      <c r="H139" s="53" t="s">
        <v>842</v>
      </c>
      <c r="I139" s="15" t="s">
        <v>819</v>
      </c>
      <c r="J139" s="41" t="s">
        <v>843</v>
      </c>
      <c r="K139" s="193">
        <v>5</v>
      </c>
      <c r="L139" s="194">
        <f t="shared" si="0"/>
        <v>5</v>
      </c>
      <c r="M139" s="89" t="e">
        <f t="array" ref="M139">IF(R139&gt;[1]BASE!$E$3, "BAJA", IF(P139+IF(X139&lt;=[1]BASE!$E$3,Y139,0)+IF(AC139&lt;=[1]BASE!$E$3,AD139,0)+IF(AH139&lt;=[1]BASE!$E$3,AI139,0)+IF(AM139&lt;=[1]BASE!$E$3,AN139,0)+IF(AR139&lt;=[1]BASE!$E$3,AS139,0)+IF(AW139&lt;=[1]BASE!$E$3,AX139,0)+IF(BB139&lt;=[1]BASE!$E$3,BC139,0)+IF(BG139&lt;=[1]BASE!$E$3,BH139,0)+IF(BL139&lt;=[1]BASE!$E$3,BM139,0)+IF(BQ139&lt;=[1]BASE!$E$3,BR139,0)&lt;=1999,"ALFA", IF(P139+IF(X139&lt;=[1]BASE!$E$3,Y139,0)+IF(AC139&lt;=[1]BASE!$E$3,AD139,0)+IF(AH139&lt;=[1]BASE!$E$3,AI139,0)+IF(AM139&lt;=[1]BASE!$E$3,AN139,0)+IF(AR139&lt;=[1]BASE!$E$3,AS139,0)+IF(AW139&lt;=[1]BASE!$E$3,AX139,0)+IF(BB139&lt;=[1]BASE!$E$3,BC139,0)+IF(BG139&lt;=[1]BASE!$E$3,BH139,0)+IF(BL139&lt;=[1]BASE!$E$3,BM139,0)+IF(BQ139&lt;=[1]BASE!$E$3,BR139,0)&lt;=3999,"BETA", IF(P139+IF(X139&lt;=[1]BASE!$E$3,Y139,0)+IF(AC139&lt;=[1]BASE!$E$3,AD139,0)+IF(AH139&lt;=[1]BASE!$E$3,AI139,0)+IF(AM139&lt;=[1]BASE!$E$3,AN139,0)+IF(AR139&lt;=[1]BASE!$E$3,AS139,0)+IF(AW139&lt;=[1]BASE!$E$3,AX139,0)+IF(BB139&lt;=[1]BASE!$E$3,BC139,0)+IF(BG139&lt;=[1]BASE!$E$3,BH139,0)+IF(BL139&lt;=[1]BASE!$E$3,BM139,0)+IF(BQ139&lt;=[1]BASE!$E$3,BR139,0)&lt;=5999,"GAMMA","DELTA"))))</f>
        <v>#VALUE!</v>
      </c>
      <c r="N139" s="21">
        <v>1087</v>
      </c>
      <c r="O139" s="14" t="s">
        <v>66</v>
      </c>
      <c r="P139" s="73">
        <f t="array" ref="P139">IFERROR(IF(OR(O139="USDT",O139="USD",O139="USDC"),N139,N139 * IFERROR(VLOOKUP(R139,[1]BASE!$F$1:$Q$1000,MATCH(O139,[1]BASE!$F$1:$Q$1,0),FALSE),IFERROR(VLOOKUP(R139-1,[1]BASE!$F$1:$Q$1000,MATCH(O139,[1]BASE!$F$1:$Q$1,0),FALSE),VLOOKUP(R139-2,[1]BASE!$F$1:$Q$1000,MATCH(O139,[1]BASE!$F$1:$Q$1,0),FALSE)))),"")</f>
        <v>1087</v>
      </c>
      <c r="Q139" s="23">
        <v>45246.625</v>
      </c>
      <c r="R139" s="23">
        <v>45247</v>
      </c>
      <c r="S139" s="44">
        <f>([1]BASE!$E$3-R139)/30</f>
        <v>10.033333333333333</v>
      </c>
      <c r="T139" s="45">
        <f t="array" ref="T139">IF(U139&lt;[1]BASE!$E$3,0,U139-R139)</f>
        <v>0</v>
      </c>
      <c r="U139" s="26">
        <f t="array" ref="U139">IF(WEEKDAY(R139, 2) = 5, R139 + 7, R139 + (5 - WEEKDAY(R139, 2) + IF(WEEKDAY(R139, 2) &gt; 5, 7, 0)))</f>
        <v>45254</v>
      </c>
      <c r="V139" s="135">
        <v>487</v>
      </c>
      <c r="W139" s="14" t="s">
        <v>66</v>
      </c>
      <c r="X139" s="47">
        <v>45277</v>
      </c>
      <c r="Y139" s="48">
        <f t="array" ref="Y139">IFERROR(IF(OR(W139="USDT",W139="USD",W139="USDC"),V139,V139 * IFERROR(VLOOKUP(X139,[1]BASE!$F$1:$Q$1000,MATCH(W139,[1]BASE!$F$1:$Q$1,0),FALSE),IFERROR(VLOOKUP(X139-1,[1]BASE!$F$1:$Q$1000,MATCH(W139,[1]BASE!$F$1:$Q$1,0),FALSE),VLOOKUP(X139-2,[1]BASE!$F$1:$Q$1000,MATCH(W139,[1]BASE!$F$1:$Q$1,0),FALSE)))),"")</f>
        <v>487</v>
      </c>
      <c r="Z139" s="49">
        <f t="array" ref="Z139">IFERROR(IF(X139="","",IF([1]BASE!$E$3-X139&gt;7,0,IF([1]BASE!$E$3-X139&lt;0,"",[1]BASE!$E$3-X139))),"")</f>
        <v>0</v>
      </c>
      <c r="AA139" s="135">
        <v>546</v>
      </c>
      <c r="AB139" s="31" t="s">
        <v>98</v>
      </c>
      <c r="AC139" s="47">
        <v>45277</v>
      </c>
      <c r="AD139" s="84">
        <f t="array" ref="AD139">IFERROR(IF(OR(AB139="USDT",AB139="USD",AB139="USDC"),AA139,AA139 * IFERROR(VLOOKUP(AC139,[1]BASE!$F$1:$Q$1000,MATCH(AB139,[1]BASE!$F$1:$Q$1,0),FALSE),IFERROR(VLOOKUP(AC139-1,[1]BASE!$F$1:$Q$1000,MATCH(AB139,[1]BASE!$F$1:$Q$1,0),FALSE),VLOOKUP(AC139-2,[1]BASE!$F$1:$Q$1000,MATCH(AB139,[1]BASE!$F$1:$Q$1,0),FALSE)))),"")</f>
        <v>546</v>
      </c>
      <c r="AE139" s="49">
        <f t="array" ref="AE139">IFERROR(IF(AC139="","",IF([1]BASE!$E$3-AC139&gt;7,0,IF([1]BASE!$E$3-AC139&lt;0,"",[1]BASE!$E$3-AC139))),"")</f>
        <v>0</v>
      </c>
      <c r="AF139" s="27"/>
      <c r="AG139" s="92"/>
      <c r="AH139" s="28"/>
      <c r="AI139" s="75" t="str">
        <f t="array" ref="AI139">IFERROR(IF(OR(AG139="USDT",AG139="USD",AG139="USDC"),AF139,AF139 * IFERROR(VLOOKUP(AH139,[1]BASE!$F$1:$Q$1000,MATCH(AG139,[1]BASE!$F$1:$Q$1,0),FALSE),IFERROR(VLOOKUP(AH139-1,[1]BASE!$F$1:$Q$1000,MATCH(AG139,[1]BASE!$F$1:$Q$1,0),FALSE),VLOOKUP(AH139-2,[1]BASE!$F$1:$Q$1000,MATCH(AG139,[1]BASE!$F$1:$Q$1,0),FALSE)))),"")</f>
        <v/>
      </c>
      <c r="AJ139" s="49" t="str">
        <f t="array" ref="AJ139">IFERROR(IF(AH139="","",IF([1]BASE!$E$3-AH139&gt;7,0,IF([1]BASE!$E$3-AH139&lt;0,"",[1]BASE!$E$3-AH139))),"")</f>
        <v/>
      </c>
      <c r="AK139" s="27"/>
      <c r="AL139" s="92"/>
      <c r="AM139" s="28"/>
      <c r="AN139" s="75" t="str">
        <f t="array" ref="AN139">IFERROR(IF(OR(AL139="USDT",AL139="USD",AL139="USDC"),AK139,AK139 * IFERROR(VLOOKUP(AM139,[1]BASE!$F$1:$Q$1000,MATCH(AL139,[1]BASE!$F$1:$Q$1,0),FALSE),IFERROR(VLOOKUP(AM139-1,[1]BASE!$F$1:$Q$1000,MATCH(AL139,[1]BASE!$F$1:$Q$1,0),FALSE),VLOOKUP(AM139-2,[1]BASE!$F$1:$Q$1000,MATCH(AL139,[1]BASE!$F$1:$Q$1,0),FALSE)))),"")</f>
        <v/>
      </c>
      <c r="AO139" s="49" t="str">
        <f t="array" ref="AO139">IFERROR(IF(AM139="","",IF([1]BASE!$E$3-AM139&gt;7,0,IF([1]BASE!$E$3-AM139&lt;0,"",[1]BASE!$E$3-AM139))),"")</f>
        <v/>
      </c>
      <c r="AP139" s="27"/>
      <c r="AQ139" s="31"/>
      <c r="AR139" s="28"/>
      <c r="AS139" s="75" t="str">
        <f t="array" ref="AS139">IFERROR(IF(OR(AQ139="USDT",AQ139="USD",AQ139="USDC"),AP139,AP139 * IFERROR(VLOOKUP(AR139,[1]BASE!$F$1:$Q$1000,MATCH(AQ139,[1]BASE!$F$1:$Q$1,0),FALSE),IFERROR(VLOOKUP(AR139-1,[1]BASE!$F$1:$Q$1000,MATCH(AQ139,[1]BASE!$F$1:$Q$1,0),FALSE),VLOOKUP(AR139-2,[1]BASE!$F$1:$Q$1000,MATCH(AQ139,[1]BASE!$F$1:$Q$1,0),FALSE)))),"")</f>
        <v/>
      </c>
      <c r="AT139" s="49" t="str">
        <f t="array" ref="AT139">IFERROR(IF(AR139="","",IF([1]BASE!$E$3-AR139&gt;7,0,IF([1]BASE!$E$3-AR139&lt;0,"",[1]BASE!$E$3-AR139))),"")</f>
        <v/>
      </c>
      <c r="AU139" s="27"/>
      <c r="AV139" s="33"/>
      <c r="AW139" s="34"/>
      <c r="AX139" s="75" t="str">
        <f t="array" ref="AX139">IFERROR(IF(OR(AV139="USDT",AV139="USD",AV139="USDC"),AU139,AU139 * IFERROR(VLOOKUP(AW139,[1]BASE!$F$1:$Q$1000,MATCH(AV139,[1]BASE!$F$1:$Q$1,0),FALSE),IFERROR(VLOOKUP(AW139-1,[1]BASE!$F$1:$Q$1000,MATCH(AV139,[1]BASE!$F$1:$Q$1,0),FALSE),VLOOKUP(AW139-2,[1]BASE!$F$1:$Q$1000,MATCH(AV139,[1]BASE!$F$1:$Q$1,0),FALSE)))),"")</f>
        <v/>
      </c>
      <c r="AY139" s="49" t="str">
        <f t="array" ref="AY139">IFERROR(IF(AW139="","",IF([1]BASE!$E$3-AW139&gt;7,0,IF([1]BASE!$E$3-AW139&lt;0,"",[1]BASE!$E$3-AW139))),"")</f>
        <v/>
      </c>
      <c r="AZ139" s="27"/>
      <c r="BA139" s="33"/>
      <c r="BB139" s="34"/>
      <c r="BC139" s="75" t="str">
        <f t="array" ref="BC139">IFERROR(IF(OR(BA139="USDT",BA139="USD",BA139="USDC"),AZ139,AZ139 * IFERROR(VLOOKUP(BB139,[1]BASE!$F$1:$Q$1000,MATCH(BA139,[1]BASE!$F$1:$Q$1,0),FALSE),IFERROR(VLOOKUP(BB139-1,[1]BASE!$F$1:$Q$1000,MATCH(BA139,[1]BASE!$F$1:$Q$1,0),FALSE),VLOOKUP(BB139-2,[1]BASE!$F$1:$Q$1000,MATCH(BA139,[1]BASE!$F$1:$Q$1,0),FALSE)))),"")</f>
        <v/>
      </c>
      <c r="BD139" s="49" t="str">
        <f t="array" ref="BD139">IFERROR(IF(BB139="","",IF([1]BASE!$E$3-BB139&gt;7,0,IF([1]BASE!$E$3-BB139&lt;0,"",[1]BASE!$E$3-BB139))),"")</f>
        <v/>
      </c>
    </row>
    <row r="140" spans="1:56" ht="43.2" x14ac:dyDescent="0.3">
      <c r="A140" s="69" t="s">
        <v>85</v>
      </c>
      <c r="B140" s="12" t="s">
        <v>844</v>
      </c>
      <c r="C140" s="12" t="s">
        <v>133</v>
      </c>
      <c r="D140" s="13" t="s">
        <v>845</v>
      </c>
      <c r="E140" s="12" t="s">
        <v>846</v>
      </c>
      <c r="F140" s="15" t="s">
        <v>818</v>
      </c>
      <c r="G140" s="247" t="s">
        <v>847</v>
      </c>
      <c r="H140" s="15" t="s">
        <v>847</v>
      </c>
      <c r="I140" s="15" t="s">
        <v>819</v>
      </c>
      <c r="J140" s="17" t="s">
        <v>848</v>
      </c>
      <c r="K140" s="141">
        <v>5</v>
      </c>
      <c r="L140" s="142">
        <f t="shared" si="0"/>
        <v>5</v>
      </c>
      <c r="M140" s="89" t="e">
        <f t="array" ref="M140">IF(R140&gt;[1]BASE!$E$3, "BAJA", IF(P140+IF(X140&lt;=[1]BASE!$E$3,Y140,0)+IF(AC140&lt;=[1]BASE!$E$3,AD140,0)+IF(AH140&lt;=[1]BASE!$E$3,AI140,0)+IF(AM140&lt;=[1]BASE!$E$3,AN140,0)+IF(AR140&lt;=[1]BASE!$E$3,AS140,0)+IF(AW140&lt;=[1]BASE!$E$3,AX140,0)+IF(BB140&lt;=[1]BASE!$E$3,BC140,0)+IF(BG140&lt;=[1]BASE!$E$3,BH140,0)+IF(BL140&lt;=[1]BASE!$E$3,BM140,0)+IF(BQ140&lt;=[1]BASE!$E$3,BR140,0)&lt;=1999,"ALFA", IF(P140+IF(X140&lt;=[1]BASE!$E$3,Y140,0)+IF(AC140&lt;=[1]BASE!$E$3,AD140,0)+IF(AH140&lt;=[1]BASE!$E$3,AI140,0)+IF(AM140&lt;=[1]BASE!$E$3,AN140,0)+IF(AR140&lt;=[1]BASE!$E$3,AS140,0)+IF(AW140&lt;=[1]BASE!$E$3,AX140,0)+IF(BB140&lt;=[1]BASE!$E$3,BC140,0)+IF(BG140&lt;=[1]BASE!$E$3,BH140,0)+IF(BL140&lt;=[1]BASE!$E$3,BM140,0)+IF(BQ140&lt;=[1]BASE!$E$3,BR140,0)&lt;=3999,"BETA", IF(P140+IF(X140&lt;=[1]BASE!$E$3,Y140,0)+IF(AC140&lt;=[1]BASE!$E$3,AD140,0)+IF(AH140&lt;=[1]BASE!$E$3,AI140,0)+IF(AM140&lt;=[1]BASE!$E$3,AN140,0)+IF(AR140&lt;=[1]BASE!$E$3,AS140,0)+IF(AW140&lt;=[1]BASE!$E$3,AX140,0)+IF(BB140&lt;=[1]BASE!$E$3,BC140,0)+IF(BG140&lt;=[1]BASE!$E$3,BH140,0)+IF(BL140&lt;=[1]BASE!$E$3,BM140,0)+IF(BQ140&lt;=[1]BASE!$E$3,BR140,0)&lt;=5999,"GAMMA","DELTA"))))</f>
        <v>#VALUE!</v>
      </c>
      <c r="N140" s="21">
        <v>1000</v>
      </c>
      <c r="O140" s="14" t="s">
        <v>60</v>
      </c>
      <c r="P140" s="90">
        <f t="array" ref="P140">IFERROR(IF(OR(O140="USDT",O140="USD",O140="USDC"),N140,N140 * IFERROR(VLOOKUP(R140,[1]BASE!$F$1:$Q$1000,MATCH(O140,[1]BASE!$F$1:$Q$1,0),FALSE),IFERROR(VLOOKUP(R140-1,[1]BASE!$F$1:$Q$1000,MATCH(O140,[1]BASE!$F$1:$Q$1,0),FALSE),VLOOKUP(R140-2,[1]BASE!$F$1:$Q$1000,MATCH(O140,[1]BASE!$F$1:$Q$1,0),FALSE)))),"")</f>
        <v>1084.8</v>
      </c>
      <c r="Q140" s="23">
        <v>45246.625</v>
      </c>
      <c r="R140" s="23">
        <v>45247</v>
      </c>
      <c r="S140" s="24">
        <f>([1]BASE!$E$3-R140)/30</f>
        <v>10.033333333333333</v>
      </c>
      <c r="T140" s="25">
        <f t="array" ref="T140">IF(U140&lt;[1]BASE!$E$3,0,U140-R140)</f>
        <v>0</v>
      </c>
      <c r="U140" s="26">
        <f t="array" ref="U140">IF(WEEKDAY(R140, 2) = 5, R140 + 7, R140 + (5 - WEEKDAY(R140, 2) + IF(WEEKDAY(R140, 2) &gt; 5, 7, 0)))</f>
        <v>45254</v>
      </c>
      <c r="V140" s="135">
        <v>1091</v>
      </c>
      <c r="W140" s="14" t="s">
        <v>66</v>
      </c>
      <c r="X140" s="47">
        <v>45254</v>
      </c>
      <c r="Y140" s="79">
        <f t="array" ref="Y140">IFERROR(IF(OR(W140="USDT",W140="USD",W140="USDC"),V140,V140 * IFERROR(VLOOKUP(X140,[1]BASE!$F$1:$Q$1000,MATCH(W140,[1]BASE!$F$1:$Q$1,0),FALSE),IFERROR(VLOOKUP(X140-1,[1]BASE!$F$1:$Q$1000,MATCH(W140,[1]BASE!$F$1:$Q$1,0),FALSE),VLOOKUP(X140-2,[1]BASE!$F$1:$Q$1000,MATCH(W140,[1]BASE!$F$1:$Q$1,0),FALSE)))),"")</f>
        <v>1091</v>
      </c>
      <c r="Z140" s="30">
        <f t="array" ref="Z140">IFERROR(IF(X140="","",IF([1]BASE!$E$3-X140&gt;7,0,IF([1]BASE!$E$3-X140&lt;0,"",[1]BASE!$E$3-X140))),"")</f>
        <v>0</v>
      </c>
      <c r="AA140" s="27"/>
      <c r="AB140" s="31"/>
      <c r="AC140" s="28"/>
      <c r="AD140" s="91" t="str">
        <f t="array" ref="AD140">IFERROR(IF(OR(AB140="USDT",AB140="USD",AB140="USDC"),AA140,AA140 * IFERROR(VLOOKUP(AC140,[1]BASE!$F$1:$Q$1000,MATCH(AB140,[1]BASE!$F$1:$Q$1,0),FALSE),IFERROR(VLOOKUP(AC140-1,[1]BASE!$F$1:$Q$1000,MATCH(AB140,[1]BASE!$F$1:$Q$1,0),FALSE),VLOOKUP(AC140-2,[1]BASE!$F$1:$Q$1000,MATCH(AB140,[1]BASE!$F$1:$Q$1,0),FALSE)))),"")</f>
        <v/>
      </c>
      <c r="AE140" s="30" t="str">
        <f t="array" ref="AE140">IFERROR(IF(AC140="","",IF([1]BASE!$E$3-AC140&gt;7,0,IF([1]BASE!$E$3-AC140&lt;0,"",[1]BASE!$E$3-AC140))),"")</f>
        <v/>
      </c>
      <c r="AF140" s="27"/>
      <c r="AG140" s="92"/>
      <c r="AH140" s="28"/>
      <c r="AI140" s="91" t="str">
        <f t="array" ref="AI140">IFERROR(IF(OR(AG140="USDT",AG140="USD",AG140="USDC"),AF140,AF140 * IFERROR(VLOOKUP(AH140,[1]BASE!$F$1:$Q$1000,MATCH(AG140,[1]BASE!$F$1:$Q$1,0),FALSE),IFERROR(VLOOKUP(AH140-1,[1]BASE!$F$1:$Q$1000,MATCH(AG140,[1]BASE!$F$1:$Q$1,0),FALSE),VLOOKUP(AH140-2,[1]BASE!$F$1:$Q$1000,MATCH(AG140,[1]BASE!$F$1:$Q$1,0),FALSE)))),"")</f>
        <v/>
      </c>
      <c r="AJ140" s="30" t="str">
        <f t="array" ref="AJ140">IFERROR(IF(AH140="","",IF([1]BASE!$E$3-AH140&gt;7,0,IF([1]BASE!$E$3-AH140&lt;0,"",[1]BASE!$E$3-AH140))),"")</f>
        <v/>
      </c>
      <c r="AK140" s="27"/>
      <c r="AL140" s="92"/>
      <c r="AM140" s="28"/>
      <c r="AN140" s="91" t="str">
        <f t="array" ref="AN140">IFERROR(IF(OR(AL140="USDT",AL140="USD",AL140="USDC"),AK140,AK140 * IFERROR(VLOOKUP(AM140,[1]BASE!$F$1:$Q$1000,MATCH(AL140,[1]BASE!$F$1:$Q$1,0),FALSE),IFERROR(VLOOKUP(AM140-1,[1]BASE!$F$1:$Q$1000,MATCH(AL140,[1]BASE!$F$1:$Q$1,0),FALSE),VLOOKUP(AM140-2,[1]BASE!$F$1:$Q$1000,MATCH(AL140,[1]BASE!$F$1:$Q$1,0),FALSE)))),"")</f>
        <v/>
      </c>
      <c r="AO140" s="30" t="str">
        <f t="array" ref="AO140">IFERROR(IF(AM140="","",IF([1]BASE!$E$3-AM140&gt;7,0,IF([1]BASE!$E$3-AM140&lt;0,"",[1]BASE!$E$3-AM140))),"")</f>
        <v/>
      </c>
      <c r="AP140" s="27"/>
      <c r="AQ140" s="31"/>
      <c r="AR140" s="28"/>
      <c r="AS140" s="91" t="str">
        <f t="array" ref="AS140">IFERROR(IF(OR(AQ140="USDT",AQ140="USD",AQ140="USDC"),AP140,AP140 * IFERROR(VLOOKUP(AR140,[1]BASE!$F$1:$Q$1000,MATCH(AQ140,[1]BASE!$F$1:$Q$1,0),FALSE),IFERROR(VLOOKUP(AR140-1,[1]BASE!$F$1:$Q$1000,MATCH(AQ140,[1]BASE!$F$1:$Q$1,0),FALSE),VLOOKUP(AR140-2,[1]BASE!$F$1:$Q$1000,MATCH(AQ140,[1]BASE!$F$1:$Q$1,0),FALSE)))),"")</f>
        <v/>
      </c>
      <c r="AT140" s="30" t="str">
        <f t="array" ref="AT140">IFERROR(IF(AR140="","",IF([1]BASE!$E$3-AR140&gt;7,0,IF([1]BASE!$E$3-AR140&lt;0,"",[1]BASE!$E$3-AR140))),"")</f>
        <v/>
      </c>
      <c r="AU140" s="27"/>
      <c r="AV140" s="33"/>
      <c r="AW140" s="34"/>
      <c r="AX140" s="91" t="str">
        <f t="array" ref="AX140">IFERROR(IF(OR(AV140="USDT",AV140="USD",AV140="USDC"),AU140,AU140 * IFERROR(VLOOKUP(AW140,[1]BASE!$F$1:$Q$1000,MATCH(AV140,[1]BASE!$F$1:$Q$1,0),FALSE),IFERROR(VLOOKUP(AW140-1,[1]BASE!$F$1:$Q$1000,MATCH(AV140,[1]BASE!$F$1:$Q$1,0),FALSE),VLOOKUP(AW140-2,[1]BASE!$F$1:$Q$1000,MATCH(AV140,[1]BASE!$F$1:$Q$1,0),FALSE)))),"")</f>
        <v/>
      </c>
      <c r="AY140" s="30" t="str">
        <f t="array" ref="AY140">IFERROR(IF(AW140="","",IF([1]BASE!$E$3-AW140&gt;7,0,IF([1]BASE!$E$3-AW140&lt;0,"",[1]BASE!$E$3-AW140))),"")</f>
        <v/>
      </c>
      <c r="AZ140" s="27"/>
      <c r="BA140" s="33"/>
      <c r="BB140" s="34"/>
      <c r="BC140" s="91" t="str">
        <f t="array" ref="BC140">IFERROR(IF(OR(BA140="USDT",BA140="USD",BA140="USDC"),AZ140,AZ140 * IFERROR(VLOOKUP(BB140,[1]BASE!$F$1:$Q$1000,MATCH(BA140,[1]BASE!$F$1:$Q$1,0),FALSE),IFERROR(VLOOKUP(BB140-1,[1]BASE!$F$1:$Q$1000,MATCH(BA140,[1]BASE!$F$1:$Q$1,0),FALSE),VLOOKUP(BB140-2,[1]BASE!$F$1:$Q$1000,MATCH(BA140,[1]BASE!$F$1:$Q$1,0),FALSE)))),"")</f>
        <v/>
      </c>
      <c r="BD140" s="30" t="str">
        <f t="array" ref="BD140">IFERROR(IF(BB140="","",IF([1]BASE!$E$3-BB140&gt;7,0,IF([1]BASE!$E$3-BB140&lt;0,"",[1]BASE!$E$3-BB140))),"")</f>
        <v/>
      </c>
    </row>
    <row r="141" spans="1:56" ht="43.2" x14ac:dyDescent="0.3">
      <c r="A141" s="51" t="s">
        <v>92</v>
      </c>
      <c r="B141" s="119" t="s">
        <v>849</v>
      </c>
      <c r="C141" s="14" t="s">
        <v>75</v>
      </c>
      <c r="D141" s="13" t="s">
        <v>850</v>
      </c>
      <c r="E141" s="12" t="s">
        <v>851</v>
      </c>
      <c r="F141" s="15" t="s">
        <v>852</v>
      </c>
      <c r="G141" s="15" t="s">
        <v>853</v>
      </c>
      <c r="H141" s="15" t="s">
        <v>854</v>
      </c>
      <c r="I141" s="15" t="s">
        <v>330</v>
      </c>
      <c r="J141" s="41" t="s">
        <v>855</v>
      </c>
      <c r="K141" s="193">
        <v>5</v>
      </c>
      <c r="L141" s="194">
        <f t="shared" si="0"/>
        <v>5</v>
      </c>
      <c r="M141" s="20" t="e">
        <f t="array" ref="M141">IF(R141&gt;[1]BASE!$E$3, "BAJA", IF(P141+IF(X141&lt;=[1]BASE!$E$3,Y141,0)+IF(AC141&lt;=[1]BASE!$E$3,AD141,0)+IF(AH141&lt;=[1]BASE!$E$3,AI141,0)+IF(AM141&lt;=[1]BASE!$E$3,AN141,0)+IF(AR141&lt;=[1]BASE!$E$3,AS141,0)+IF(AW141&lt;=[1]BASE!$E$3,AX141,0)+IF(BB141&lt;=[1]BASE!$E$3,BC141,0)+IF(BG141&lt;=[1]BASE!$E$3,BH141,0)+IF(BL141&lt;=[1]BASE!$E$3,BM141,0)+IF(BQ141&lt;=[1]BASE!$E$3,BR141,0)&lt;=1999,"ALFA", IF(P141+IF(X141&lt;=[1]BASE!$E$3,Y141,0)+IF(AC141&lt;=[1]BASE!$E$3,AD141,0)+IF(AH141&lt;=[1]BASE!$E$3,AI141,0)+IF(AM141&lt;=[1]BASE!$E$3,AN141,0)+IF(AR141&lt;=[1]BASE!$E$3,AS141,0)+IF(AW141&lt;=[1]BASE!$E$3,AX141,0)+IF(BB141&lt;=[1]BASE!$E$3,BC141,0)+IF(BG141&lt;=[1]BASE!$E$3,BH141,0)+IF(BL141&lt;=[1]BASE!$E$3,BM141,0)+IF(BQ141&lt;=[1]BASE!$E$3,BR141,0)&lt;=3999,"BETA", IF(P141+IF(X141&lt;=[1]BASE!$E$3,Y141,0)+IF(AC141&lt;=[1]BASE!$E$3,AD141,0)+IF(AH141&lt;=[1]BASE!$E$3,AI141,0)+IF(AM141&lt;=[1]BASE!$E$3,AN141,0)+IF(AR141&lt;=[1]BASE!$E$3,AS141,0)+IF(AW141&lt;=[1]BASE!$E$3,AX141,0)+IF(BB141&lt;=[1]BASE!$E$3,BC141,0)+IF(BG141&lt;=[1]BASE!$E$3,BH141,0)+IF(BL141&lt;=[1]BASE!$E$3,BM141,0)+IF(BQ141&lt;=[1]BASE!$E$3,BR141,0)&lt;=5999,"GAMMA","DELTA"))))</f>
        <v>#VALUE!</v>
      </c>
      <c r="N141" s="125">
        <v>2233</v>
      </c>
      <c r="O141" s="14" t="s">
        <v>60</v>
      </c>
      <c r="P141" s="73">
        <f t="array" ref="P141">IFERROR(IF(OR(O141="USDT",O141="USD",O141="USDC"),N141,N141 * IFERROR(VLOOKUP(R141,[1]BASE!$F$1:$Q$1000,MATCH(O141,[1]BASE!$F$1:$Q$1,0),FALSE),IFERROR(VLOOKUP(R141-1,[1]BASE!$F$1:$Q$1000,MATCH(O141,[1]BASE!$F$1:$Q$1,0),FALSE),VLOOKUP(R141-2,[1]BASE!$F$1:$Q$1000,MATCH(O141,[1]BASE!$F$1:$Q$1,0),FALSE)))),"")</f>
        <v>2422.3584000000001</v>
      </c>
      <c r="Q141" s="23">
        <v>45246.625</v>
      </c>
      <c r="R141" s="23">
        <v>45247</v>
      </c>
      <c r="S141" s="44">
        <f>([1]BASE!$E$3-R141)/30</f>
        <v>10.033333333333333</v>
      </c>
      <c r="T141" s="45">
        <f t="array" ref="T141">IF(U141&lt;[1]BASE!$E$3,0,U141-R141)</f>
        <v>0</v>
      </c>
      <c r="U141" s="26">
        <f t="array" ref="U141">IF(WEEKDAY(R141, 2) = 5, R141 + 7, R141 + (5 - WEEKDAY(R141, 2) + IF(WEEKDAY(R141, 2) &gt; 5, 7, 0)))</f>
        <v>45254</v>
      </c>
      <c r="V141" s="248">
        <v>1009</v>
      </c>
      <c r="W141" s="12" t="s">
        <v>60</v>
      </c>
      <c r="X141" s="249">
        <v>45334</v>
      </c>
      <c r="Y141" s="48">
        <f t="array" ref="Y141">IFERROR(IF(OR(W141="USDT",W141="USD",W141="USDC"),V141,V141 * IFERROR(VLOOKUP(X141,[1]BASE!$F$1:$Q$1000,MATCH(W141,[1]BASE!$F$1:$Q$1,0),FALSE),IFERROR(VLOOKUP(X141-1,[1]BASE!$F$1:$Q$1000,MATCH(W141,[1]BASE!$F$1:$Q$1,0),FALSE),VLOOKUP(X141-2,[1]BASE!$F$1:$Q$1000,MATCH(W141,[1]BASE!$F$1:$Q$1,0),FALSE)))),"")</f>
        <v>1087.8029000000001</v>
      </c>
      <c r="Z141" s="49">
        <f t="array" ref="Z141">IFERROR(IF(X141="","",IF([1]BASE!$E$3-X141&gt;7,0,IF([1]BASE!$E$3-X141&lt;0,"",[1]BASE!$E$3-X141))),"")</f>
        <v>0</v>
      </c>
      <c r="AA141" s="248">
        <v>695.2</v>
      </c>
      <c r="AB141" s="250" t="s">
        <v>98</v>
      </c>
      <c r="AC141" s="249">
        <v>45339</v>
      </c>
      <c r="AD141" s="84">
        <f t="array" ref="AD141">IFERROR(IF(OR(AB141="USDT",AB141="USD",AB141="USDC"),AA141,AA141 * IFERROR(VLOOKUP(AC141,[1]BASE!$F$1:$Q$1000,MATCH(AB141,[1]BASE!$F$1:$Q$1,0),FALSE),IFERROR(VLOOKUP(AC141-1,[1]BASE!$F$1:$Q$1000,MATCH(AB141,[1]BASE!$F$1:$Q$1,0),FALSE),VLOOKUP(AC141-2,[1]BASE!$F$1:$Q$1000,MATCH(AB141,[1]BASE!$F$1:$Q$1,0),FALSE)))),"")</f>
        <v>695.2</v>
      </c>
      <c r="AE141" s="49">
        <f t="array" ref="AE141">IFERROR(IF(AC141="","",IF([1]BASE!$E$3-AC141&gt;7,0,IF([1]BASE!$E$3-AC141&lt;0,"",[1]BASE!$E$3-AC141))),"")</f>
        <v>0</v>
      </c>
      <c r="AF141" s="248">
        <v>862.37</v>
      </c>
      <c r="AG141" s="12" t="s">
        <v>98</v>
      </c>
      <c r="AH141" s="249">
        <v>45347</v>
      </c>
      <c r="AI141" s="84">
        <f t="array" ref="AI141">IFERROR(IF(OR(AG141="USDT",AG141="USD",AG141="USDC"),AF141,AF141 * IFERROR(VLOOKUP(AH141,[1]BASE!$F$1:$Q$1000,MATCH(AG141,[1]BASE!$F$1:$Q$1,0),FALSE),IFERROR(VLOOKUP(AH141-1,[1]BASE!$F$1:$Q$1000,MATCH(AG141,[1]BASE!$F$1:$Q$1,0),FALSE),VLOOKUP(AH141-2,[1]BASE!$F$1:$Q$1000,MATCH(AG141,[1]BASE!$F$1:$Q$1,0),FALSE)))),"")</f>
        <v>862.37</v>
      </c>
      <c r="AJ141" s="49">
        <f t="array" ref="AJ141">IFERROR(IF(AH141="","",IF([1]BASE!$E$3-AH141&gt;7,0,IF([1]BASE!$E$3-AH141&lt;0,"",[1]BASE!$E$3-AH141))),"")</f>
        <v>0</v>
      </c>
      <c r="AK141" s="248">
        <v>18</v>
      </c>
      <c r="AL141" s="12" t="s">
        <v>98</v>
      </c>
      <c r="AM141" s="249">
        <v>45354</v>
      </c>
      <c r="AN141" s="84">
        <f t="array" ref="AN141">IFERROR(IF(OR(AL141="USDT",AL141="USD",AL141="USDC"),AK141,AK141 * IFERROR(VLOOKUP(AM141,[1]BASE!$F$1:$Q$1000,MATCH(AL141,[1]BASE!$F$1:$Q$1,0),FALSE),IFERROR(VLOOKUP(AM141-1,[1]BASE!$F$1:$Q$1000,MATCH(AL141,[1]BASE!$F$1:$Q$1,0),FALSE),VLOOKUP(AM141-2,[1]BASE!$F$1:$Q$1000,MATCH(AL141,[1]BASE!$F$1:$Q$1,0),FALSE)))),"")</f>
        <v>18</v>
      </c>
      <c r="AO141" s="49">
        <f t="array" ref="AO141">IFERROR(IF(AM141="","",IF([1]BASE!$E$3-AM141&gt;7,0,IF([1]BASE!$E$3-AM141&lt;0,"",[1]BASE!$E$3-AM141))),"")</f>
        <v>0</v>
      </c>
      <c r="AP141" s="248">
        <v>666</v>
      </c>
      <c r="AQ141" s="250" t="s">
        <v>98</v>
      </c>
      <c r="AR141" s="249">
        <v>45422</v>
      </c>
      <c r="AS141" s="84">
        <f t="array" ref="AS141">IFERROR(IF(OR(AQ141="USDT",AQ141="USD",AQ141="USDC"),AP141,AP141 * IFERROR(VLOOKUP(AR141,[1]BASE!$F$1:$Q$1000,MATCH(AQ141,[1]BASE!$F$1:$Q$1,0),FALSE),IFERROR(VLOOKUP(AR141-1,[1]BASE!$F$1:$Q$1000,MATCH(AQ141,[1]BASE!$F$1:$Q$1,0),FALSE),VLOOKUP(AR141-2,[1]BASE!$F$1:$Q$1000,MATCH(AQ141,[1]BASE!$F$1:$Q$1,0),FALSE)))),"")</f>
        <v>666</v>
      </c>
      <c r="AT141" s="49">
        <f t="array" ref="AT141">IFERROR(IF(AR141="","",IF([1]BASE!$E$3-AR141&gt;7,0,IF([1]BASE!$E$3-AR141&lt;0,"",[1]BASE!$E$3-AR141))),"")</f>
        <v>0</v>
      </c>
      <c r="AU141" s="248">
        <v>600</v>
      </c>
      <c r="AV141" s="33" t="s">
        <v>98</v>
      </c>
      <c r="AW141" s="34">
        <v>45494</v>
      </c>
      <c r="AX141" s="84">
        <f t="array" ref="AX141">IFERROR(IF(OR(AV141="USDT",AV141="USD",AV141="USDC"),AU141,AU141 * IFERROR(VLOOKUP(AW141,[1]BASE!$F$1:$Q$1000,MATCH(AV141,[1]BASE!$F$1:$Q$1,0),FALSE),IFERROR(VLOOKUP(AW141-1,[1]BASE!$F$1:$Q$1000,MATCH(AV141,[1]BASE!$F$1:$Q$1,0),FALSE),VLOOKUP(AW141-2,[1]BASE!$F$1:$Q$1000,MATCH(AV141,[1]BASE!$F$1:$Q$1,0),FALSE)))),"")</f>
        <v>600</v>
      </c>
      <c r="AY141" s="49">
        <f t="array" ref="AY141">IFERROR(IF(AW141="","",IF([1]BASE!$E$3-AW141&gt;7,0,IF([1]BASE!$E$3-AW141&lt;0,"",[1]BASE!$E$3-AW141))),"")</f>
        <v>0</v>
      </c>
      <c r="AZ141" s="251"/>
      <c r="BA141" s="33"/>
      <c r="BB141" s="34"/>
      <c r="BC141" s="84" t="str">
        <f t="array" ref="BC141">IFERROR(IF(OR(BA141="USDT",BA141="USD",BA141="USDC"),AZ141,AZ141 * IFERROR(VLOOKUP(BB141,[1]BASE!$F$1:$Q$1000,MATCH(BA141,[1]BASE!$F$1:$Q$1,0),FALSE),IFERROR(VLOOKUP(BB141-1,[1]BASE!$F$1:$Q$1000,MATCH(BA141,[1]BASE!$F$1:$Q$1,0),FALSE),VLOOKUP(BB141-2,[1]BASE!$F$1:$Q$1000,MATCH(BA141,[1]BASE!$F$1:$Q$1,0),FALSE)))),"")</f>
        <v/>
      </c>
      <c r="BD141" s="49" t="str">
        <f t="array" ref="BD141">IFERROR(IF(BB141="","",IF([1]BASE!$E$3-BB141&gt;7,0,IF([1]BASE!$E$3-BB141&lt;0,"",[1]BASE!$E$3-BB141))),"")</f>
        <v/>
      </c>
    </row>
    <row r="142" spans="1:56" ht="28.8" x14ac:dyDescent="0.3">
      <c r="A142" s="69" t="s">
        <v>85</v>
      </c>
      <c r="B142" s="38" t="s">
        <v>856</v>
      </c>
      <c r="C142" s="38" t="s">
        <v>75</v>
      </c>
      <c r="D142" s="37" t="s">
        <v>857</v>
      </c>
      <c r="E142" s="36" t="s">
        <v>858</v>
      </c>
      <c r="F142" s="39" t="s">
        <v>859</v>
      </c>
      <c r="G142" s="232" t="s">
        <v>860</v>
      </c>
      <c r="H142" s="39" t="s">
        <v>860</v>
      </c>
      <c r="I142" s="39" t="s">
        <v>656</v>
      </c>
      <c r="J142" s="17" t="s">
        <v>861</v>
      </c>
      <c r="K142" s="141">
        <v>5</v>
      </c>
      <c r="L142" s="142">
        <f t="shared" si="0"/>
        <v>5</v>
      </c>
      <c r="M142" s="20" t="e">
        <f t="array" ref="M142">IF(R142&gt;[1]BASE!$E$3, "BAJA", IF(P142+IF(X142&lt;=[1]BASE!$E$3,Y142,0)+IF(AC142&lt;=[1]BASE!$E$3,AD142,0)+IF(AH142&lt;=[1]BASE!$E$3,AI142,0)+IF(AM142&lt;=[1]BASE!$E$3,AN142,0)+IF(AR142&lt;=[1]BASE!$E$3,AS142,0)+IF(AW142&lt;=[1]BASE!$E$3,AX142,0)+IF(BB142&lt;=[1]BASE!$E$3,BC142,0)+IF(BG142&lt;=[1]BASE!$E$3,BH142,0)+IF(BL142&lt;=[1]BASE!$E$3,BM142,0)+IF(BQ142&lt;=[1]BASE!$E$3,BR142,0)&lt;=1999,"ALFA", IF(P142+IF(X142&lt;=[1]BASE!$E$3,Y142,0)+IF(AC142&lt;=[1]BASE!$E$3,AD142,0)+IF(AH142&lt;=[1]BASE!$E$3,AI142,0)+IF(AM142&lt;=[1]BASE!$E$3,AN142,0)+IF(AR142&lt;=[1]BASE!$E$3,AS142,0)+IF(AW142&lt;=[1]BASE!$E$3,AX142,0)+IF(BB142&lt;=[1]BASE!$E$3,BC142,0)+IF(BG142&lt;=[1]BASE!$E$3,BH142,0)+IF(BL142&lt;=[1]BASE!$E$3,BM142,0)+IF(BQ142&lt;=[1]BASE!$E$3,BR142,0)&lt;=3999,"BETA", IF(P142+IF(X142&lt;=[1]BASE!$E$3,Y142,0)+IF(AC142&lt;=[1]BASE!$E$3,AD142,0)+IF(AH142&lt;=[1]BASE!$E$3,AI142,0)+IF(AM142&lt;=[1]BASE!$E$3,AN142,0)+IF(AR142&lt;=[1]BASE!$E$3,AS142,0)+IF(AW142&lt;=[1]BASE!$E$3,AX142,0)+IF(BB142&lt;=[1]BASE!$E$3,BC142,0)+IF(BG142&lt;=[1]BASE!$E$3,BH142,0)+IF(BL142&lt;=[1]BASE!$E$3,BM142,0)+IF(BQ142&lt;=[1]BASE!$E$3,BR142,0)&lt;=5999,"GAMMA","DELTA"))))</f>
        <v>#VALUE!</v>
      </c>
      <c r="N142" s="125">
        <v>1000</v>
      </c>
      <c r="O142" s="14" t="s">
        <v>66</v>
      </c>
      <c r="P142" s="22">
        <f t="array" ref="P142">IFERROR(IF(OR(O142="USDT",O142="USD",O142="USDC"),N142,N142 * IFERROR(VLOOKUP(R142,[1]BASE!$F$1:$Q$1000,MATCH(O142,[1]BASE!$F$1:$Q$1,0),FALSE),IFERROR(VLOOKUP(R142-1,[1]BASE!$F$1:$Q$1000,MATCH(O142,[1]BASE!$F$1:$Q$1,0),FALSE),VLOOKUP(R142-2,[1]BASE!$F$1:$Q$1000,MATCH(O142,[1]BASE!$F$1:$Q$1,0),FALSE)))),"")</f>
        <v>1000</v>
      </c>
      <c r="Q142" s="23">
        <v>45248.625</v>
      </c>
      <c r="R142" s="23">
        <v>45250</v>
      </c>
      <c r="S142" s="24">
        <f>([1]BASE!$E$3-R142)/30</f>
        <v>9.9333333333333336</v>
      </c>
      <c r="T142" s="25">
        <f t="array" ref="T142">IF(U142&lt;[1]BASE!$E$3,0,U142-R142)</f>
        <v>0</v>
      </c>
      <c r="U142" s="26">
        <f t="array" ref="U142">IF(WEEKDAY(R142, 2) = 5, R142 + 7, R142 + (5 - WEEKDAY(R142, 2) + IF(WEEKDAY(R142, 2) &gt; 5, 7, 0)))</f>
        <v>45254</v>
      </c>
      <c r="V142" s="85">
        <v>5000</v>
      </c>
      <c r="W142" s="14" t="s">
        <v>66</v>
      </c>
      <c r="X142" s="47">
        <v>45470</v>
      </c>
      <c r="Y142" s="79">
        <f t="array" ref="Y142">IFERROR(IF(OR(W142="USDT",W142="USD",W142="USDC"),V142,V142 * IFERROR(VLOOKUP(X142,[1]BASE!$F$1:$Q$1000,MATCH(W142,[1]BASE!$F$1:$Q$1,0),FALSE),IFERROR(VLOOKUP(X142-1,[1]BASE!$F$1:$Q$1000,MATCH(W142,[1]BASE!$F$1:$Q$1,0),FALSE),VLOOKUP(X142-2,[1]BASE!$F$1:$Q$1000,MATCH(W142,[1]BASE!$F$1:$Q$1,0),FALSE)))),"")</f>
        <v>5000</v>
      </c>
      <c r="Z142" s="30">
        <f t="array" ref="Z142">IFERROR(IF(X142="","",IF([1]BASE!$E$3-X142&gt;7,0,IF([1]BASE!$E$3-X142&lt;0,"",[1]BASE!$E$3-X142))),"")</f>
        <v>0</v>
      </c>
      <c r="AA142" s="27"/>
      <c r="AB142" s="31"/>
      <c r="AC142" s="28"/>
      <c r="AD142" s="29" t="str">
        <f t="array" ref="AD142">IFERROR(IF(OR(AB142="USDT",AB142="USD",AB142="USDC"),AA142,AA142 * IFERROR(VLOOKUP(AC142,[1]BASE!$F$1:$Q$1000,MATCH(AB142,[1]BASE!$F$1:$Q$1,0),FALSE),IFERROR(VLOOKUP(AC142-1,[1]BASE!$F$1:$Q$1000,MATCH(AB142,[1]BASE!$F$1:$Q$1,0),FALSE),VLOOKUP(AC142-2,[1]BASE!$F$1:$Q$1000,MATCH(AB142,[1]BASE!$F$1:$Q$1,0),FALSE)))),"")</f>
        <v/>
      </c>
      <c r="AE142" s="30" t="str">
        <f t="array" ref="AE142">IFERROR(IF(AC142="","",IF([1]BASE!$E$3-AC142&gt;7,0,IF([1]BASE!$E$3-AC142&lt;0,"",[1]BASE!$E$3-AC142))),"")</f>
        <v/>
      </c>
      <c r="AF142" s="27"/>
      <c r="AG142" s="32"/>
      <c r="AH142" s="28"/>
      <c r="AI142" s="29" t="str">
        <f t="array" ref="AI142">IFERROR(IF(OR(AG142="USDT",AG142="USD",AG142="USDC"),AF142,AF142 * IFERROR(VLOOKUP(AH142,[1]BASE!$F$1:$Q$1000,MATCH(AG142,[1]BASE!$F$1:$Q$1,0),FALSE),IFERROR(VLOOKUP(AH142-1,[1]BASE!$F$1:$Q$1000,MATCH(AG142,[1]BASE!$F$1:$Q$1,0),FALSE),VLOOKUP(AH142-2,[1]BASE!$F$1:$Q$1000,MATCH(AG142,[1]BASE!$F$1:$Q$1,0),FALSE)))),"")</f>
        <v/>
      </c>
      <c r="AJ142" s="30" t="str">
        <f t="array" ref="AJ142">IFERROR(IF(AH142="","",IF([1]BASE!$E$3-AH142&gt;7,0,IF([1]BASE!$E$3-AH142&lt;0,"",[1]BASE!$E$3-AH142))),"")</f>
        <v/>
      </c>
      <c r="AK142" s="27"/>
      <c r="AL142" s="32"/>
      <c r="AM142" s="28"/>
      <c r="AN142" s="29" t="str">
        <f t="array" ref="AN142">IFERROR(IF(OR(AL142="USDT",AL142="USD",AL142="USDC"),AK142,AK142 * IFERROR(VLOOKUP(AM142,[1]BASE!$F$1:$Q$1000,MATCH(AL142,[1]BASE!$F$1:$Q$1,0),FALSE),IFERROR(VLOOKUP(AM142-1,[1]BASE!$F$1:$Q$1000,MATCH(AL142,[1]BASE!$F$1:$Q$1,0),FALSE),VLOOKUP(AM142-2,[1]BASE!$F$1:$Q$1000,MATCH(AL142,[1]BASE!$F$1:$Q$1,0),FALSE)))),"")</f>
        <v/>
      </c>
      <c r="AO142" s="30" t="str">
        <f t="array" ref="AO142">IFERROR(IF(AM142="","",IF([1]BASE!$E$3-AM142&gt;7,0,IF([1]BASE!$E$3-AM142&lt;0,"",[1]BASE!$E$3-AM142))),"")</f>
        <v/>
      </c>
      <c r="AP142" s="27"/>
      <c r="AQ142" s="31"/>
      <c r="AR142" s="28"/>
      <c r="AS142" s="29" t="str">
        <f t="array" ref="AS142">IFERROR(IF(OR(AQ142="USDT",AQ142="USD",AQ142="USDC"),AP142,AP142 * IFERROR(VLOOKUP(AR142,[1]BASE!$F$1:$Q$1000,MATCH(AQ142,[1]BASE!$F$1:$Q$1,0),FALSE),IFERROR(VLOOKUP(AR142-1,[1]BASE!$F$1:$Q$1000,MATCH(AQ142,[1]BASE!$F$1:$Q$1,0),FALSE),VLOOKUP(AR142-2,[1]BASE!$F$1:$Q$1000,MATCH(AQ142,[1]BASE!$F$1:$Q$1,0),FALSE)))),"")</f>
        <v/>
      </c>
      <c r="AT142" s="30" t="str">
        <f t="array" ref="AT142">IFERROR(IF(AR142="","",IF([1]BASE!$E$3-AR142&gt;7,0,IF([1]BASE!$E$3-AR142&lt;0,"",[1]BASE!$E$3-AR142))),"")</f>
        <v/>
      </c>
      <c r="AU142" s="27"/>
      <c r="AV142" s="33"/>
      <c r="AW142" s="34"/>
      <c r="AX142" s="29" t="str">
        <f t="array" ref="AX142">IFERROR(IF(OR(AV142="USDT",AV142="USD",AV142="USDC"),AU142,AU142 * IFERROR(VLOOKUP(AW142,[1]BASE!$F$1:$Q$1000,MATCH(AV142,[1]BASE!$F$1:$Q$1,0),FALSE),IFERROR(VLOOKUP(AW142-1,[1]BASE!$F$1:$Q$1000,MATCH(AV142,[1]BASE!$F$1:$Q$1,0),FALSE),VLOOKUP(AW142-2,[1]BASE!$F$1:$Q$1000,MATCH(AV142,[1]BASE!$F$1:$Q$1,0),FALSE)))),"")</f>
        <v/>
      </c>
      <c r="AY142" s="30" t="str">
        <f t="array" ref="AY142">IFERROR(IF(AW142="","",IF([1]BASE!$E$3-AW142&gt;7,0,IF([1]BASE!$E$3-AW142&lt;0,"",[1]BASE!$E$3-AW142))),"")</f>
        <v/>
      </c>
      <c r="AZ142" s="27"/>
      <c r="BA142" s="33"/>
      <c r="BB142" s="34"/>
      <c r="BC142" s="29" t="str">
        <f t="array" ref="BC142">IFERROR(IF(OR(BA142="USDT",BA142="USD",BA142="USDC"),AZ142,AZ142 * IFERROR(VLOOKUP(BB142,[1]BASE!$F$1:$Q$1000,MATCH(BA142,[1]BASE!$F$1:$Q$1,0),FALSE),IFERROR(VLOOKUP(BB142-1,[1]BASE!$F$1:$Q$1000,MATCH(BA142,[1]BASE!$F$1:$Q$1,0),FALSE),VLOOKUP(BB142-2,[1]BASE!$F$1:$Q$1000,MATCH(BA142,[1]BASE!$F$1:$Q$1,0),FALSE)))),"")</f>
        <v/>
      </c>
      <c r="BD142" s="30" t="str">
        <f t="array" ref="BD142">IFERROR(IF(BB142="","",IF([1]BASE!$E$3-BB142&gt;7,0,IF([1]BASE!$E$3-BB142&lt;0,"",[1]BASE!$E$3-BB142))),"")</f>
        <v/>
      </c>
    </row>
    <row r="143" spans="1:56" ht="28.8" x14ac:dyDescent="0.3">
      <c r="A143" s="51" t="s">
        <v>85</v>
      </c>
      <c r="B143" s="93" t="s">
        <v>862</v>
      </c>
      <c r="C143" s="38" t="s">
        <v>75</v>
      </c>
      <c r="D143" s="37" t="s">
        <v>863</v>
      </c>
      <c r="E143" s="36" t="s">
        <v>864</v>
      </c>
      <c r="F143" s="39" t="s">
        <v>865</v>
      </c>
      <c r="G143" s="39" t="s">
        <v>866</v>
      </c>
      <c r="H143" s="39" t="s">
        <v>866</v>
      </c>
      <c r="I143" s="39" t="s">
        <v>853</v>
      </c>
      <c r="J143" s="41" t="s">
        <v>867</v>
      </c>
      <c r="K143" s="143">
        <v>6</v>
      </c>
      <c r="L143" s="78">
        <f t="shared" si="0"/>
        <v>6</v>
      </c>
      <c r="M143" s="89" t="e">
        <f t="array" ref="M143">IF(R143&gt;[1]BASE!$E$3, "BAJA", IF(P143+IF(X143&lt;=[1]BASE!$E$3,Y143,0)+IF(AC143&lt;=[1]BASE!$E$3,AD143,0)+IF(AH143&lt;=[1]BASE!$E$3,AI143,0)+IF(AM143&lt;=[1]BASE!$E$3,AN143,0)+IF(AR143&lt;=[1]BASE!$E$3,AS143,0)+IF(AW143&lt;=[1]BASE!$E$3,AX143,0)+IF(BB143&lt;=[1]BASE!$E$3,BC143,0)+IF(BG143&lt;=[1]BASE!$E$3,BH143,0)+IF(BL143&lt;=[1]BASE!$E$3,BM143,0)+IF(BQ143&lt;=[1]BASE!$E$3,BR143,0)&lt;=1999,"ALFA", IF(P143+IF(X143&lt;=[1]BASE!$E$3,Y143,0)+IF(AC143&lt;=[1]BASE!$E$3,AD143,0)+IF(AH143&lt;=[1]BASE!$E$3,AI143,0)+IF(AM143&lt;=[1]BASE!$E$3,AN143,0)+IF(AR143&lt;=[1]BASE!$E$3,AS143,0)+IF(AW143&lt;=[1]BASE!$E$3,AX143,0)+IF(BB143&lt;=[1]BASE!$E$3,BC143,0)+IF(BG143&lt;=[1]BASE!$E$3,BH143,0)+IF(BL143&lt;=[1]BASE!$E$3,BM143,0)+IF(BQ143&lt;=[1]BASE!$E$3,BR143,0)&lt;=3999,"BETA", IF(P143+IF(X143&lt;=[1]BASE!$E$3,Y143,0)+IF(AC143&lt;=[1]BASE!$E$3,AD143,0)+IF(AH143&lt;=[1]BASE!$E$3,AI143,0)+IF(AM143&lt;=[1]BASE!$E$3,AN143,0)+IF(AR143&lt;=[1]BASE!$E$3,AS143,0)+IF(AW143&lt;=[1]BASE!$E$3,AX143,0)+IF(BB143&lt;=[1]BASE!$E$3,BC143,0)+IF(BG143&lt;=[1]BASE!$E$3,BH143,0)+IF(BL143&lt;=[1]BASE!$E$3,BM143,0)+IF(BQ143&lt;=[1]BASE!$E$3,BR143,0)&lt;=5999,"GAMMA","DELTA"))))</f>
        <v>#VALUE!</v>
      </c>
      <c r="N143" s="21">
        <v>111</v>
      </c>
      <c r="O143" s="14" t="s">
        <v>60</v>
      </c>
      <c r="P143" s="73">
        <f t="array" ref="P143">IFERROR(IF(OR(O143="USDT",O143="USD",O143="USDC"),N143,N143 * IFERROR(VLOOKUP(R143,[1]BASE!$F$1:$Q$1000,MATCH(O143,[1]BASE!$F$1:$Q$1,0),FALSE),IFERROR(VLOOKUP(R143-1,[1]BASE!$F$1:$Q$1000,MATCH(O143,[1]BASE!$F$1:$Q$1,0),FALSE),VLOOKUP(R143-2,[1]BASE!$F$1:$Q$1000,MATCH(O143,[1]BASE!$F$1:$Q$1,0),FALSE)))),"")</f>
        <v>120.4128</v>
      </c>
      <c r="Q143" s="23">
        <v>45246.625</v>
      </c>
      <c r="R143" s="23">
        <v>45247</v>
      </c>
      <c r="S143" s="44">
        <f>([1]BASE!$E$3-R143)/30</f>
        <v>10.033333333333333</v>
      </c>
      <c r="T143" s="45">
        <f t="array" ref="T143">IF(U143&lt;[1]BASE!$E$3,0,U143-R143)</f>
        <v>0</v>
      </c>
      <c r="U143" s="26">
        <f t="array" ref="U143">IF(WEEKDAY(R143, 2) = 5, R143 + 7, R143 + (5 - WEEKDAY(R143, 2) + IF(WEEKDAY(R143, 2) &gt; 5, 7, 0)))</f>
        <v>45254</v>
      </c>
      <c r="V143" s="46">
        <v>2111</v>
      </c>
      <c r="W143" s="14" t="s">
        <v>60</v>
      </c>
      <c r="X143" s="47">
        <v>45251</v>
      </c>
      <c r="Y143" s="84">
        <f t="array" ref="Y143">IFERROR(IF(OR(W143="USDT",W143="USD",W143="USDC"),V143,V143 * IFERROR(VLOOKUP(X143,[1]BASE!$F$1:$Q$1000,MATCH(W143,[1]BASE!$F$1:$Q$1,0),FALSE),IFERROR(VLOOKUP(X143-1,[1]BASE!$F$1:$Q$1000,MATCH(W143,[1]BASE!$F$1:$Q$1,0),FALSE),VLOOKUP(X143-2,[1]BASE!$F$1:$Q$1000,MATCH(W143,[1]BASE!$F$1:$Q$1,0),FALSE)))),"")</f>
        <v>2309.4340000000002</v>
      </c>
      <c r="Z143" s="49">
        <f t="array" ref="Z143">IFERROR(IF(X143="","",IF([1]BASE!$E$3-X143&gt;7,0,IF([1]BASE!$E$3-X143&lt;0,"",[1]BASE!$E$3-X143))),"")</f>
        <v>0</v>
      </c>
      <c r="AA143" s="27"/>
      <c r="AB143" s="31"/>
      <c r="AC143" s="28"/>
      <c r="AD143" s="75" t="str">
        <f t="array" ref="AD143">IFERROR(IF(OR(AB143="USDT",AB143="USD",AB143="USDC"),AA143,AA143 * IFERROR(VLOOKUP(AC143,[1]BASE!$F$1:$Q$1000,MATCH(AB143,[1]BASE!$F$1:$Q$1,0),FALSE),IFERROR(VLOOKUP(AC143-1,[1]BASE!$F$1:$Q$1000,MATCH(AB143,[1]BASE!$F$1:$Q$1,0),FALSE),VLOOKUP(AC143-2,[1]BASE!$F$1:$Q$1000,MATCH(AB143,[1]BASE!$F$1:$Q$1,0),FALSE)))),"")</f>
        <v/>
      </c>
      <c r="AE143" s="49" t="str">
        <f t="array" ref="AE143">IFERROR(IF(AC143="","",IF([1]BASE!$E$3-AC143&gt;7,0,IF([1]BASE!$E$3-AC143&lt;0,"",[1]BASE!$E$3-AC143))),"")</f>
        <v/>
      </c>
      <c r="AF143" s="27"/>
      <c r="AG143" s="92"/>
      <c r="AH143" s="28"/>
      <c r="AI143" s="75" t="str">
        <f t="array" ref="AI143">IFERROR(IF(OR(AG143="USDT",AG143="USD",AG143="USDC"),AF143,AF143 * IFERROR(VLOOKUP(AH143,[1]BASE!$F$1:$Q$1000,MATCH(AG143,[1]BASE!$F$1:$Q$1,0),FALSE),IFERROR(VLOOKUP(AH143-1,[1]BASE!$F$1:$Q$1000,MATCH(AG143,[1]BASE!$F$1:$Q$1,0),FALSE),VLOOKUP(AH143-2,[1]BASE!$F$1:$Q$1000,MATCH(AG143,[1]BASE!$F$1:$Q$1,0),FALSE)))),"")</f>
        <v/>
      </c>
      <c r="AJ143" s="49" t="str">
        <f t="array" ref="AJ143">IFERROR(IF(AH143="","",IF([1]BASE!$E$3-AH143&gt;7,0,IF([1]BASE!$E$3-AH143&lt;0,"",[1]BASE!$E$3-AH143))),"")</f>
        <v/>
      </c>
      <c r="AK143" s="27"/>
      <c r="AL143" s="92"/>
      <c r="AM143" s="28"/>
      <c r="AN143" s="75" t="str">
        <f t="array" ref="AN143">IFERROR(IF(OR(AL143="USDT",AL143="USD",AL143="USDC"),AK143,AK143 * IFERROR(VLOOKUP(AM143,[1]BASE!$F$1:$Q$1000,MATCH(AL143,[1]BASE!$F$1:$Q$1,0),FALSE),IFERROR(VLOOKUP(AM143-1,[1]BASE!$F$1:$Q$1000,MATCH(AL143,[1]BASE!$F$1:$Q$1,0),FALSE),VLOOKUP(AM143-2,[1]BASE!$F$1:$Q$1000,MATCH(AL143,[1]BASE!$F$1:$Q$1,0),FALSE)))),"")</f>
        <v/>
      </c>
      <c r="AO143" s="49" t="str">
        <f t="array" ref="AO143">IFERROR(IF(AM143="","",IF([1]BASE!$E$3-AM143&gt;7,0,IF([1]BASE!$E$3-AM143&lt;0,"",[1]BASE!$E$3-AM143))),"")</f>
        <v/>
      </c>
      <c r="AP143" s="27"/>
      <c r="AQ143" s="31"/>
      <c r="AR143" s="28"/>
      <c r="AS143" s="75" t="str">
        <f t="array" ref="AS143">IFERROR(IF(OR(AQ143="USDT",AQ143="USD",AQ143="USDC"),AP143,AP143 * IFERROR(VLOOKUP(AR143,[1]BASE!$F$1:$Q$1000,MATCH(AQ143,[1]BASE!$F$1:$Q$1,0),FALSE),IFERROR(VLOOKUP(AR143-1,[1]BASE!$F$1:$Q$1000,MATCH(AQ143,[1]BASE!$F$1:$Q$1,0),FALSE),VLOOKUP(AR143-2,[1]BASE!$F$1:$Q$1000,MATCH(AQ143,[1]BASE!$F$1:$Q$1,0),FALSE)))),"")</f>
        <v/>
      </c>
      <c r="AT143" s="49" t="str">
        <f t="array" ref="AT143">IFERROR(IF(AR143="","",IF([1]BASE!$E$3-AR143&gt;7,0,IF([1]BASE!$E$3-AR143&lt;0,"",[1]BASE!$E$3-AR143))),"")</f>
        <v/>
      </c>
      <c r="AU143" s="27"/>
      <c r="AV143" s="33"/>
      <c r="AW143" s="34"/>
      <c r="AX143" s="75" t="str">
        <f t="array" ref="AX143">IFERROR(IF(OR(AV143="USDT",AV143="USD",AV143="USDC"),AU143,AU143 * IFERROR(VLOOKUP(AW143,[1]BASE!$F$1:$Q$1000,MATCH(AV143,[1]BASE!$F$1:$Q$1,0),FALSE),IFERROR(VLOOKUP(AW143-1,[1]BASE!$F$1:$Q$1000,MATCH(AV143,[1]BASE!$F$1:$Q$1,0),FALSE),VLOOKUP(AW143-2,[1]BASE!$F$1:$Q$1000,MATCH(AV143,[1]BASE!$F$1:$Q$1,0),FALSE)))),"")</f>
        <v/>
      </c>
      <c r="AY143" s="49" t="str">
        <f t="array" ref="AY143">IFERROR(IF(AW143="","",IF([1]BASE!$E$3-AW143&gt;7,0,IF([1]BASE!$E$3-AW143&lt;0,"",[1]BASE!$E$3-AW143))),"")</f>
        <v/>
      </c>
      <c r="AZ143" s="27"/>
      <c r="BA143" s="33"/>
      <c r="BB143" s="34"/>
      <c r="BC143" s="75" t="str">
        <f t="array" ref="BC143">IFERROR(IF(OR(BA143="USDT",BA143="USD",BA143="USDC"),AZ143,AZ143 * IFERROR(VLOOKUP(BB143,[1]BASE!$F$1:$Q$1000,MATCH(BA143,[1]BASE!$F$1:$Q$1,0),FALSE),IFERROR(VLOOKUP(BB143-1,[1]BASE!$F$1:$Q$1000,MATCH(BA143,[1]BASE!$F$1:$Q$1,0),FALSE),VLOOKUP(BB143-2,[1]BASE!$F$1:$Q$1000,MATCH(BA143,[1]BASE!$F$1:$Q$1,0),FALSE)))),"")</f>
        <v/>
      </c>
      <c r="BD143" s="49" t="str">
        <f t="array" ref="BD143">IFERROR(IF(BB143="","",IF([1]BASE!$E$3-BB143&gt;7,0,IF([1]BASE!$E$3-BB143&lt;0,"",[1]BASE!$E$3-BB143))),"")</f>
        <v/>
      </c>
    </row>
    <row r="144" spans="1:56" ht="43.2" x14ac:dyDescent="0.3">
      <c r="A144" s="51" t="s">
        <v>92</v>
      </c>
      <c r="B144" s="119" t="s">
        <v>868</v>
      </c>
      <c r="C144" s="14" t="s">
        <v>75</v>
      </c>
      <c r="D144" s="13" t="s">
        <v>869</v>
      </c>
      <c r="E144" s="12" t="s">
        <v>870</v>
      </c>
      <c r="F144" s="15" t="s">
        <v>871</v>
      </c>
      <c r="G144" s="15" t="s">
        <v>872</v>
      </c>
      <c r="H144" s="15" t="s">
        <v>873</v>
      </c>
      <c r="I144" s="15" t="s">
        <v>853</v>
      </c>
      <c r="J144" s="17" t="s">
        <v>874</v>
      </c>
      <c r="K144" s="144">
        <v>6</v>
      </c>
      <c r="L144" s="19">
        <f t="shared" si="0"/>
        <v>6</v>
      </c>
      <c r="M144" s="20" t="str">
        <f t="array" ref="M144">IF(R144&gt;[1]BASE!$E$3, "BAJA", IF(P144+IF(X144&lt;=[1]BASE!$E$3,Y144,0)+IF(AC144&lt;=[1]BASE!$E$3,AD144,0)+IF(AH144&lt;=[1]BASE!$E$3,AI144,0)+IF(AM144&lt;=[1]BASE!$E$3,AN144,0)+IF(AR144&lt;=[1]BASE!$E$3,AS144,0)+IF(AW144&lt;=[1]BASE!$E$3,AX144,0)+IF(BB144&lt;=[1]BASE!$E$3,BC144,0)+IF(BG144&lt;=[1]BASE!$E$3,BH144,0)+IF(BL144&lt;=[1]BASE!$E$3,BM144,0)+IF(BQ144&lt;=[1]BASE!$E$3,BR144,0)&lt;=1999,"ALFA", IF(P144+IF(X144&lt;=[1]BASE!$E$3,Y144,0)+IF(AC144&lt;=[1]BASE!$E$3,AD144,0)+IF(AH144&lt;=[1]BASE!$E$3,AI144,0)+IF(AM144&lt;=[1]BASE!$E$3,AN144,0)+IF(AR144&lt;=[1]BASE!$E$3,AS144,0)+IF(AW144&lt;=[1]BASE!$E$3,AX144,0)+IF(BB144&lt;=[1]BASE!$E$3,BC144,0)+IF(BG144&lt;=[1]BASE!$E$3,BH144,0)+IF(BL144&lt;=[1]BASE!$E$3,BM144,0)+IF(BQ144&lt;=[1]BASE!$E$3,BR144,0)&lt;=3999,"BETA", IF(P144+IF(X144&lt;=[1]BASE!$E$3,Y144,0)+IF(AC144&lt;=[1]BASE!$E$3,AD144,0)+IF(AH144&lt;=[1]BASE!$E$3,AI144,0)+IF(AM144&lt;=[1]BASE!$E$3,AN144,0)+IF(AR144&lt;=[1]BASE!$E$3,AS144,0)+IF(AW144&lt;=[1]BASE!$E$3,AX144,0)+IF(BB144&lt;=[1]BASE!$E$3,BC144,0)+IF(BG144&lt;=[1]BASE!$E$3,BH144,0)+IF(BL144&lt;=[1]BASE!$E$3,BM144,0)+IF(BQ144&lt;=[1]BASE!$E$3,BR144,0)&lt;=5999,"GAMMA","DELTA"))))</f>
        <v>DELTA</v>
      </c>
      <c r="N144" s="21">
        <v>400</v>
      </c>
      <c r="O144" s="14" t="s">
        <v>60</v>
      </c>
      <c r="P144" s="90">
        <f t="array" ref="P144">IFERROR(IF(OR(O144="USDT",O144="USD",O144="USDC"),N144,N144 * IFERROR(VLOOKUP(R144,[1]BASE!$F$1:$Q$1000,MATCH(O144,[1]BASE!$F$1:$Q$1,0),FALSE),IFERROR(VLOOKUP(R144-1,[1]BASE!$F$1:$Q$1000,MATCH(O144,[1]BASE!$F$1:$Q$1,0),FALSE),VLOOKUP(R144-2,[1]BASE!$F$1:$Q$1000,MATCH(O144,[1]BASE!$F$1:$Q$1,0),FALSE)))),"")</f>
        <v>433.92</v>
      </c>
      <c r="Q144" s="23">
        <v>45246.625</v>
      </c>
      <c r="R144" s="23">
        <v>45247</v>
      </c>
      <c r="S144" s="24">
        <f>([1]BASE!$E$3-R144)/30</f>
        <v>10.033333333333333</v>
      </c>
      <c r="T144" s="25">
        <f t="array" ref="T144">IF(U144&lt;[1]BASE!$E$3,0,U144-R144)</f>
        <v>0</v>
      </c>
      <c r="U144" s="26">
        <f t="array" ref="U144">IF(WEEKDAY(R144, 2) = 5, R144 + 7, R144 + (5 - WEEKDAY(R144, 2) + IF(WEEKDAY(R144, 2) &gt; 5, 7, 0)))</f>
        <v>45254</v>
      </c>
      <c r="V144" s="248">
        <v>7768.12</v>
      </c>
      <c r="W144" s="14" t="s">
        <v>875</v>
      </c>
      <c r="X144" s="47">
        <v>45250</v>
      </c>
      <c r="Y144" s="91">
        <f t="array" ref="Y144">IFERROR(IF(OR(W144="USDT",W144="USD",W144="USDC"),V144,V144 * IFERROR(VLOOKUP(X144,[1]BASE!$F$1:$Q$1000,MATCH(W144,[1]BASE!$F$1:$Q$1,0),FALSE),IFERROR(VLOOKUP(X144-1,[1]BASE!$F$1:$Q$1000,MATCH(W144,[1]BASE!$F$1:$Q$1,0),FALSE),VLOOKUP(X144-2,[1]BASE!$F$1:$Q$1000,MATCH(W144,[1]BASE!$F$1:$Q$1,0),FALSE)))),"")</f>
        <v>4865.1735559999997</v>
      </c>
      <c r="Z144" s="30">
        <f t="array" ref="Z144">IFERROR(IF(X144="","",IF([1]BASE!$E$3-X144&gt;7,0,IF([1]BASE!$E$3-X144&lt;0,"",[1]BASE!$E$3-X144))),"")</f>
        <v>0</v>
      </c>
      <c r="AA144" s="46">
        <v>357</v>
      </c>
      <c r="AB144" s="31" t="s">
        <v>875</v>
      </c>
      <c r="AC144" s="47">
        <v>45268</v>
      </c>
      <c r="AD144" s="91">
        <f t="array" ref="AD144">IFERROR(IF(OR(AB144="USDT",AB144="USD",AB144="USDC"),AA144,AA144 * IFERROR(VLOOKUP(AC144,[1]BASE!$F$1:$Q$1000,MATCH(AB144,[1]BASE!$F$1:$Q$1,0),FALSE),IFERROR(VLOOKUP(AC144-1,[1]BASE!$F$1:$Q$1000,MATCH(AB144,[1]BASE!$F$1:$Q$1,0),FALSE),VLOOKUP(AC144-2,[1]BASE!$F$1:$Q$1000,MATCH(AB144,[1]BASE!$F$1:$Q$1,0),FALSE)))),"")</f>
        <v>229.76519999999999</v>
      </c>
      <c r="AE144" s="30">
        <f t="array" ref="AE144">IFERROR(IF(AC144="","",IF([1]BASE!$E$3-AC144&gt;7,0,IF([1]BASE!$E$3-AC144&lt;0,"",[1]BASE!$E$3-AC144))),"")</f>
        <v>0</v>
      </c>
      <c r="AF144" s="46">
        <v>1320.8</v>
      </c>
      <c r="AG144" s="14" t="s">
        <v>875</v>
      </c>
      <c r="AH144" s="47">
        <v>45286</v>
      </c>
      <c r="AI144" s="91">
        <f t="array" ref="AI144">IFERROR(IF(OR(AG144="USDT",AG144="USD",AG144="USDC"),AF144,AF144 * IFERROR(VLOOKUP(AH144,[1]BASE!$F$1:$Q$1000,MATCH(AG144,[1]BASE!$F$1:$Q$1,0),FALSE),IFERROR(VLOOKUP(AH144-1,[1]BASE!$F$1:$Q$1000,MATCH(AG144,[1]BASE!$F$1:$Q$1,0),FALSE),VLOOKUP(AH144-2,[1]BASE!$F$1:$Q$1000,MATCH(AG144,[1]BASE!$F$1:$Q$1,0),FALSE)))),"")</f>
        <v>853.36887999999999</v>
      </c>
      <c r="AJ144" s="30">
        <f t="array" ref="AJ144">IFERROR(IF(AH144="","",IF([1]BASE!$E$3-AH144&gt;7,0,IF([1]BASE!$E$3-AH144&lt;0,"",[1]BASE!$E$3-AH144))),"")</f>
        <v>0</v>
      </c>
      <c r="AK144" s="135">
        <v>885.5</v>
      </c>
      <c r="AL144" s="14" t="s">
        <v>98</v>
      </c>
      <c r="AM144" s="47">
        <v>45310</v>
      </c>
      <c r="AN144" s="91">
        <f t="array" ref="AN144">IFERROR(IF(OR(AL144="USDT",AL144="USD",AL144="USDC"),AK144,AK144 * IFERROR(VLOOKUP(AM144,[1]BASE!$F$1:$Q$1000,MATCH(AL144,[1]BASE!$F$1:$Q$1,0),FALSE),IFERROR(VLOOKUP(AM144-1,[1]BASE!$F$1:$Q$1000,MATCH(AL144,[1]BASE!$F$1:$Q$1,0),FALSE),VLOOKUP(AM144-2,[1]BASE!$F$1:$Q$1000,MATCH(AL144,[1]BASE!$F$1:$Q$1,0),FALSE)))),"")</f>
        <v>885.5</v>
      </c>
      <c r="AO144" s="30">
        <f t="array" ref="AO144">IFERROR(IF(AM144="","",IF([1]BASE!$E$3-AM144&gt;7,0,IF([1]BASE!$E$3-AM144&lt;0,"",[1]BASE!$E$3-AM144))),"")</f>
        <v>0</v>
      </c>
      <c r="AP144" s="46">
        <v>605.64</v>
      </c>
      <c r="AQ144" s="31" t="s">
        <v>875</v>
      </c>
      <c r="AR144" s="47">
        <v>45422</v>
      </c>
      <c r="AS144" s="91">
        <f t="array" ref="AS144">IFERROR(IF(OR(AQ144="USDT",AQ144="USD",AQ144="USDC"),AP144,AP144 * IFERROR(VLOOKUP(AR144,[1]BASE!$F$1:$Q$1000,MATCH(AQ144,[1]BASE!$F$1:$Q$1,0),FALSE),IFERROR(VLOOKUP(AR144-1,[1]BASE!$F$1:$Q$1000,MATCH(AQ144,[1]BASE!$F$1:$Q$1,0),FALSE),VLOOKUP(AR144-2,[1]BASE!$F$1:$Q$1000,MATCH(AQ144,[1]BASE!$F$1:$Q$1,0),FALSE)))),"")</f>
        <v>315.29618400000004</v>
      </c>
      <c r="AT144" s="30">
        <f t="array" ref="AT144">IFERROR(IF(AR144="","",IF([1]BASE!$E$3-AR144&gt;7,0,IF([1]BASE!$E$3-AR144&lt;0,"",[1]BASE!$E$3-AR144))),"")</f>
        <v>0</v>
      </c>
      <c r="AU144" s="46">
        <v>4564.67</v>
      </c>
      <c r="AV144" s="33" t="s">
        <v>875</v>
      </c>
      <c r="AW144" s="34">
        <v>45465</v>
      </c>
      <c r="AX144" s="91">
        <f t="array" ref="AX144">IFERROR(IF(OR(AV144="USDT",AV144="USD",AV144="USDC"),AU144,AU144 * IFERROR(VLOOKUP(AW144,[1]BASE!$F$1:$Q$1000,MATCH(AV144,[1]BASE!$F$1:$Q$1,0),FALSE),IFERROR(VLOOKUP(AW144-1,[1]BASE!$F$1:$Q$1000,MATCH(AV144,[1]BASE!$F$1:$Q$1,0),FALSE),VLOOKUP(AW144-2,[1]BASE!$F$1:$Q$1000,MATCH(AV144,[1]BASE!$F$1:$Q$1,0),FALSE)))),"")</f>
        <v>2231.6671630000001</v>
      </c>
      <c r="AY144" s="30">
        <f t="array" ref="AY144">IFERROR(IF(AW144="","",IF([1]BASE!$E$3-AW144&gt;7,0,IF([1]BASE!$E$3-AW144&lt;0,"",[1]BASE!$E$3-AW144))),"")</f>
        <v>0</v>
      </c>
      <c r="AZ144" s="46">
        <v>186</v>
      </c>
      <c r="BA144" s="33" t="s">
        <v>875</v>
      </c>
      <c r="BB144" s="34">
        <v>45494</v>
      </c>
      <c r="BC144" s="91">
        <f t="array" ref="BC144">IFERROR(IF(OR(BA144="USDT",BA144="USD",BA144="USDC"),AZ144,AZ144 * IFERROR(VLOOKUP(BB144,[1]BASE!$F$1:$Q$1000,MATCH(BA144,[1]BASE!$F$1:$Q$1,0),FALSE),IFERROR(VLOOKUP(BB144-1,[1]BASE!$F$1:$Q$1000,MATCH(BA144,[1]BASE!$F$1:$Q$1,0),FALSE),VLOOKUP(BB144-2,[1]BASE!$F$1:$Q$1000,MATCH(BA144,[1]BASE!$F$1:$Q$1,0),FALSE)))),"")</f>
        <v>105.83400000000002</v>
      </c>
      <c r="BD144" s="30">
        <f t="array" ref="BD144">IFERROR(IF(BB144="","",IF([1]BASE!$E$3-BB144&gt;7,0,IF([1]BASE!$E$3-BB144&lt;0,"",[1]BASE!$E$3-BB144))),"")</f>
        <v>0</v>
      </c>
    </row>
    <row r="145" spans="1:56" ht="43.2" x14ac:dyDescent="0.3">
      <c r="A145" s="69" t="s">
        <v>85</v>
      </c>
      <c r="B145" s="179" t="s">
        <v>876</v>
      </c>
      <c r="C145" s="36" t="s">
        <v>213</v>
      </c>
      <c r="D145" s="37" t="s">
        <v>877</v>
      </c>
      <c r="E145" s="36" t="s">
        <v>878</v>
      </c>
      <c r="F145" s="39" t="s">
        <v>879</v>
      </c>
      <c r="G145" s="39" t="s">
        <v>880</v>
      </c>
      <c r="H145" s="39" t="s">
        <v>712</v>
      </c>
      <c r="I145" s="39" t="s">
        <v>662</v>
      </c>
      <c r="J145" s="41" t="s">
        <v>881</v>
      </c>
      <c r="K145" s="143">
        <v>6</v>
      </c>
      <c r="L145" s="78">
        <f t="shared" si="0"/>
        <v>6</v>
      </c>
      <c r="M145" s="72" t="e">
        <f t="array" ref="M145">IF(R145&gt;[1]BASE!$E$3, "BAJA", IF(P145+IF(X145&lt;=[1]BASE!$E$3,Y145,0)+IF(AC145&lt;=[1]BASE!$E$3,AD145,0)+IF(AH145&lt;=[1]BASE!$E$3,AI145,0)+IF(AM145&lt;=[1]BASE!$E$3,AN145,0)+IF(AR145&lt;=[1]BASE!$E$3,AS145,0)+IF(AW145&lt;=[1]BASE!$E$3,AX145,0)+IF(BB145&lt;=[1]BASE!$E$3,BC145,0)+IF(BG145&lt;=[1]BASE!$E$3,BH145,0)+IF(BL145&lt;=[1]BASE!$E$3,BM145,0)+IF(BQ145&lt;=[1]BASE!$E$3,BR145,0)&lt;=1999,"ALFA", IF(P145+IF(X145&lt;=[1]BASE!$E$3,Y145,0)+IF(AC145&lt;=[1]BASE!$E$3,AD145,0)+IF(AH145&lt;=[1]BASE!$E$3,AI145,0)+IF(AM145&lt;=[1]BASE!$E$3,AN145,0)+IF(AR145&lt;=[1]BASE!$E$3,AS145,0)+IF(AW145&lt;=[1]BASE!$E$3,AX145,0)+IF(BB145&lt;=[1]BASE!$E$3,BC145,0)+IF(BG145&lt;=[1]BASE!$E$3,BH145,0)+IF(BL145&lt;=[1]BASE!$E$3,BM145,0)+IF(BQ145&lt;=[1]BASE!$E$3,BR145,0)&lt;=3999,"BETA", IF(P145+IF(X145&lt;=[1]BASE!$E$3,Y145,0)+IF(AC145&lt;=[1]BASE!$E$3,AD145,0)+IF(AH145&lt;=[1]BASE!$E$3,AI145,0)+IF(AM145&lt;=[1]BASE!$E$3,AN145,0)+IF(AR145&lt;=[1]BASE!$E$3,AS145,0)+IF(AW145&lt;=[1]BASE!$E$3,AX145,0)+IF(BB145&lt;=[1]BASE!$E$3,BC145,0)+IF(BG145&lt;=[1]BASE!$E$3,BH145,0)+IF(BL145&lt;=[1]BASE!$E$3,BM145,0)+IF(BQ145&lt;=[1]BASE!$E$3,BR145,0)&lt;=5999,"GAMMA","DELTA"))))</f>
        <v>#VALUE!</v>
      </c>
      <c r="N145" s="21">
        <v>500</v>
      </c>
      <c r="O145" s="14" t="s">
        <v>60</v>
      </c>
      <c r="P145" s="62">
        <f t="array" ref="P145">IFERROR(IF(OR(O145="USDT",O145="USD",O145="USDC"),N145,N145 * IFERROR(VLOOKUP(R145,[1]BASE!$F$1:$Q$1000,MATCH(O145,[1]BASE!$F$1:$Q$1,0),FALSE),IFERROR(VLOOKUP(R145-1,[1]BASE!$F$1:$Q$1000,MATCH(O145,[1]BASE!$F$1:$Q$1,0),FALSE),VLOOKUP(R145-2,[1]BASE!$F$1:$Q$1000,MATCH(O145,[1]BASE!$F$1:$Q$1,0),FALSE)))),"")</f>
        <v>542.4</v>
      </c>
      <c r="Q145" s="23">
        <v>45247</v>
      </c>
      <c r="R145" s="23">
        <v>45247</v>
      </c>
      <c r="S145" s="44">
        <f>([1]BASE!$E$3-R145)/30</f>
        <v>10.033333333333333</v>
      </c>
      <c r="T145" s="45">
        <f t="array" ref="T145">IF(U145&lt;[1]BASE!$E$3,0,U145-R145)</f>
        <v>0</v>
      </c>
      <c r="U145" s="26">
        <f t="array" ref="U145">IF(WEEKDAY(R145, 2) = 5, R145 + 7, R145 + (5 - WEEKDAY(R145, 2) + IF(WEEKDAY(R145, 2) &gt; 5, 7, 0)))</f>
        <v>45254</v>
      </c>
      <c r="V145" s="27"/>
      <c r="W145" s="14"/>
      <c r="X145" s="28"/>
      <c r="Y145" s="98" t="str">
        <f t="array" ref="Y145">IFERROR(IF(OR(W145="USDT",W145="USD",W145="USDC"),V145,V145 * IFERROR(VLOOKUP(X145,[1]BASE!$F$1:$Q$1000,MATCH(W145,[1]BASE!$F$1:$Q$1,0),FALSE),IFERROR(VLOOKUP(X145-1,[1]BASE!$F$1:$Q$1000,MATCH(W145,[1]BASE!$F$1:$Q$1,0),FALSE),VLOOKUP(X145-2,[1]BASE!$F$1:$Q$1000,MATCH(W145,[1]BASE!$F$1:$Q$1,0),FALSE)))),"")</f>
        <v/>
      </c>
      <c r="Z145" s="49" t="str">
        <f t="array" ref="Z145">IFERROR(IF(X145="","",IF([1]BASE!$E$3-X145&gt;7,0,IF([1]BASE!$E$3-X145&lt;0,"",[1]BASE!$E$3-X145))),"")</f>
        <v/>
      </c>
      <c r="AA145" s="27"/>
      <c r="AB145" s="14"/>
      <c r="AC145" s="28"/>
      <c r="AD145" s="50" t="str">
        <f t="array" ref="AD145">IFERROR(IF(OR(AB145="USDT",AB145="USD",AB145="USDC"),AA145,AA145 * IFERROR(VLOOKUP(AC145,[1]BASE!$F$1:$Q$1000,MATCH(AB145,[1]BASE!$F$1:$Q$1,0),FALSE),IFERROR(VLOOKUP(AC145-1,[1]BASE!$F$1:$Q$1000,MATCH(AB145,[1]BASE!$F$1:$Q$1,0),FALSE),VLOOKUP(AC145-2,[1]BASE!$F$1:$Q$1000,MATCH(AB145,[1]BASE!$F$1:$Q$1,0),FALSE)))),"")</f>
        <v/>
      </c>
      <c r="AE145" s="49" t="str">
        <f t="array" ref="AE145">IFERROR(IF(AC145="","",IF([1]BASE!$E$3-AC145&gt;7,0,IF([1]BASE!$E$3-AC145&lt;0,"",[1]BASE!$E$3-AC145))),"")</f>
        <v/>
      </c>
      <c r="AF145" s="27"/>
      <c r="AG145" s="14"/>
      <c r="AH145" s="28"/>
      <c r="AI145" s="50" t="str">
        <f t="array" ref="AI145">IFERROR(IF(OR(AG145="USDT",AG145="USD",AG145="USDC"),AF145,AF145 * IFERROR(VLOOKUP(AH145,[1]BASE!$F$1:$Q$1000,MATCH(AG145,[1]BASE!$F$1:$Q$1,0),FALSE),IFERROR(VLOOKUP(AH145-1,[1]BASE!$F$1:$Q$1000,MATCH(AG145,[1]BASE!$F$1:$Q$1,0),FALSE),VLOOKUP(AH145-2,[1]BASE!$F$1:$Q$1000,MATCH(AG145,[1]BASE!$F$1:$Q$1,0),FALSE)))),"")</f>
        <v/>
      </c>
      <c r="AJ145" s="49" t="str">
        <f t="array" ref="AJ145">IFERROR(IF(AH145="","",IF([1]BASE!$E$3-AH145&gt;7,0,IF([1]BASE!$E$3-AH145&lt;0,"",[1]BASE!$E$3-AH145))),"")</f>
        <v/>
      </c>
      <c r="AK145" s="27"/>
      <c r="AL145" s="14"/>
      <c r="AM145" s="28"/>
      <c r="AN145" s="50" t="str">
        <f t="array" ref="AN145">IFERROR(IF(OR(AL145="USDT",AL145="USD",AL145="USDC"),AK145,AK145 * IFERROR(VLOOKUP(AM145,[1]BASE!$F$1:$Q$1000,MATCH(AL145,[1]BASE!$F$1:$Q$1,0),FALSE),IFERROR(VLOOKUP(AM145-1,[1]BASE!$F$1:$Q$1000,MATCH(AL145,[1]BASE!$F$1:$Q$1,0),FALSE),VLOOKUP(AM145-2,[1]BASE!$F$1:$Q$1000,MATCH(AL145,[1]BASE!$F$1:$Q$1,0),FALSE)))),"")</f>
        <v/>
      </c>
      <c r="AO145" s="49" t="str">
        <f t="array" ref="AO145">IFERROR(IF(AM145="","",IF([1]BASE!$E$3-AM145&gt;7,0,IF([1]BASE!$E$3-AM145&lt;0,"",[1]BASE!$E$3-AM145))),"")</f>
        <v/>
      </c>
      <c r="AP145" s="27"/>
      <c r="AQ145" s="14"/>
      <c r="AR145" s="28"/>
      <c r="AS145" s="50" t="str">
        <f t="array" ref="AS145">IFERROR(IF(OR(AQ145="USDT",AQ145="USD",AQ145="USDC"),AP145,AP145 * IFERROR(VLOOKUP(AR145,[1]BASE!$F$1:$Q$1000,MATCH(AQ145,[1]BASE!$F$1:$Q$1,0),FALSE),IFERROR(VLOOKUP(AR145-1,[1]BASE!$F$1:$Q$1000,MATCH(AQ145,[1]BASE!$F$1:$Q$1,0),FALSE),VLOOKUP(AR145-2,[1]BASE!$F$1:$Q$1000,MATCH(AQ145,[1]BASE!$F$1:$Q$1,0),FALSE)))),"")</f>
        <v/>
      </c>
      <c r="AT145" s="49" t="str">
        <f t="array" ref="AT145">IFERROR(IF(AR145="","",IF([1]BASE!$E$3-AR145&gt;7,0,IF([1]BASE!$E$3-AR145&lt;0,"",[1]BASE!$E$3-AR145))),"")</f>
        <v/>
      </c>
      <c r="AU145" s="27"/>
      <c r="AV145" s="33"/>
      <c r="AW145" s="34"/>
      <c r="AX145" s="50" t="str">
        <f t="array" ref="AX145">IFERROR(IF(OR(AV145="USDT",AV145="USD",AV145="USDC"),AU145,AU145 * IFERROR(VLOOKUP(AW145,[1]BASE!$F$1:$Q$1000,MATCH(AV145,[1]BASE!$F$1:$Q$1,0),FALSE),IFERROR(VLOOKUP(AW145-1,[1]BASE!$F$1:$Q$1000,MATCH(AV145,[1]BASE!$F$1:$Q$1,0),FALSE),VLOOKUP(AW145-2,[1]BASE!$F$1:$Q$1000,MATCH(AV145,[1]BASE!$F$1:$Q$1,0),FALSE)))),"")</f>
        <v/>
      </c>
      <c r="AY145" s="49" t="str">
        <f t="array" ref="AY145">IFERROR(IF(AW145="","",IF([1]BASE!$E$3-AW145&gt;7,0,IF([1]BASE!$E$3-AW145&lt;0,"",[1]BASE!$E$3-AW145))),"")</f>
        <v/>
      </c>
      <c r="AZ145" s="27"/>
      <c r="BA145" s="33"/>
      <c r="BB145" s="34"/>
      <c r="BC145" s="50" t="str">
        <f t="array" ref="BC145">IFERROR(IF(OR(BA145="USDT",BA145="USD",BA145="USDC"),AZ145,AZ145 * IFERROR(VLOOKUP(BB145,[1]BASE!$F$1:$Q$1000,MATCH(BA145,[1]BASE!$F$1:$Q$1,0),FALSE),IFERROR(VLOOKUP(BB145-1,[1]BASE!$F$1:$Q$1000,MATCH(BA145,[1]BASE!$F$1:$Q$1,0),FALSE),VLOOKUP(BB145-2,[1]BASE!$F$1:$Q$1000,MATCH(BA145,[1]BASE!$F$1:$Q$1,0),FALSE)))),"")</f>
        <v/>
      </c>
      <c r="BD145" s="49" t="str">
        <f t="array" ref="BD145">IFERROR(IF(BB145="","",IF([1]BASE!$E$3-BB145&gt;7,0,IF([1]BASE!$E$3-BB145&lt;0,"",[1]BASE!$E$3-BB145))),"")</f>
        <v/>
      </c>
    </row>
    <row r="146" spans="1:56" ht="41.4" x14ac:dyDescent="0.3">
      <c r="A146" s="69" t="s">
        <v>92</v>
      </c>
      <c r="B146" s="179" t="s">
        <v>882</v>
      </c>
      <c r="C146" s="179" t="s">
        <v>133</v>
      </c>
      <c r="D146" s="231" t="s">
        <v>883</v>
      </c>
      <c r="E146" s="179" t="s">
        <v>884</v>
      </c>
      <c r="F146" s="232" t="s">
        <v>885</v>
      </c>
      <c r="G146" s="232" t="s">
        <v>886</v>
      </c>
      <c r="H146" s="232" t="s">
        <v>886</v>
      </c>
      <c r="I146" s="232" t="s">
        <v>662</v>
      </c>
      <c r="J146" s="101" t="s">
        <v>887</v>
      </c>
      <c r="K146" s="219">
        <v>6</v>
      </c>
      <c r="L146" s="220">
        <f t="shared" si="0"/>
        <v>6</v>
      </c>
      <c r="M146" s="104" t="e">
        <f t="array" ref="M146">IF(R146&gt;[1]BASE!$E$3, "BAJA", IF(P146+IF(X146&lt;=[1]BASE!$E$3,Y146,0)+IF(AC146&lt;=[1]BASE!$E$3,AD146,0)+IF(AH146&lt;=[1]BASE!$E$3,AI146,0)+IF(AM146&lt;=[1]BASE!$E$3,AN146,0)+IF(AR146&lt;=[1]BASE!$E$3,AS146,0)+IF(AW146&lt;=[1]BASE!$E$3,AX146,0)+IF(BB146&lt;=[1]BASE!$E$3,BC146,0)+IF(BG146&lt;=[1]BASE!$E$3,BH146,0)+IF(BL146&lt;=[1]BASE!$E$3,BM146,0)+IF(BQ146&lt;=[1]BASE!$E$3,BR146,0)&lt;=1999,"ALFA", IF(P146+IF(X146&lt;=[1]BASE!$E$3,Y146,0)+IF(AC146&lt;=[1]BASE!$E$3,AD146,0)+IF(AH146&lt;=[1]BASE!$E$3,AI146,0)+IF(AM146&lt;=[1]BASE!$E$3,AN146,0)+IF(AR146&lt;=[1]BASE!$E$3,AS146,0)+IF(AW146&lt;=[1]BASE!$E$3,AX146,0)+IF(BB146&lt;=[1]BASE!$E$3,BC146,0)+IF(BG146&lt;=[1]BASE!$E$3,BH146,0)+IF(BL146&lt;=[1]BASE!$E$3,BM146,0)+IF(BQ146&lt;=[1]BASE!$E$3,BR146,0)&lt;=3999,"BETA", IF(P146+IF(X146&lt;=[1]BASE!$E$3,Y146,0)+IF(AC146&lt;=[1]BASE!$E$3,AD146,0)+IF(AH146&lt;=[1]BASE!$E$3,AI146,0)+IF(AM146&lt;=[1]BASE!$E$3,AN146,0)+IF(AR146&lt;=[1]BASE!$E$3,AS146,0)+IF(AW146&lt;=[1]BASE!$E$3,AX146,0)+IF(BB146&lt;=[1]BASE!$E$3,BC146,0)+IF(BG146&lt;=[1]BASE!$E$3,BH146,0)+IF(BL146&lt;=[1]BASE!$E$3,BM146,0)+IF(BQ146&lt;=[1]BASE!$E$3,BR146,0)&lt;=5999,"GAMMA","DELTA"))))</f>
        <v>#VALUE!</v>
      </c>
      <c r="N146" s="105">
        <v>300</v>
      </c>
      <c r="O146" s="94" t="s">
        <v>60</v>
      </c>
      <c r="P146" s="183">
        <f t="array" ref="P146">IFERROR(IF(OR(O146="USDT",O146="USD",O146="USDC"),N146,N146 * IFERROR(VLOOKUP(R146,[1]BASE!$F$1:$Q$1000,MATCH(O146,[1]BASE!$F$1:$Q$1,0),FALSE),IFERROR(VLOOKUP(R146-1,[1]BASE!$F$1:$Q$1000,MATCH(O146,[1]BASE!$F$1:$Q$1,0),FALSE),VLOOKUP(R146-2,[1]BASE!$F$1:$Q$1000,MATCH(O146,[1]BASE!$F$1:$Q$1,0),FALSE)))),"")</f>
        <v>326.64</v>
      </c>
      <c r="Q146" s="234">
        <v>45252.625</v>
      </c>
      <c r="R146" s="234">
        <v>45253</v>
      </c>
      <c r="S146" s="241">
        <f>([1]BASE!$E$3-R146)/30</f>
        <v>9.8333333333333339</v>
      </c>
      <c r="T146" s="242">
        <f t="array" ref="T146">IF(U146&lt;[1]BASE!$E$3,0,U146-R146)</f>
        <v>0</v>
      </c>
      <c r="U146" s="237">
        <f t="array" ref="U146">IF(WEEKDAY(R146, 2) = 5, R146 + 7, R146 + (5 - WEEKDAY(R146, 2) + IF(WEEKDAY(R146, 2) &gt; 5, 7, 0)))</f>
        <v>45254</v>
      </c>
      <c r="V146" s="116"/>
      <c r="W146" s="94"/>
      <c r="X146" s="107"/>
      <c r="Y146" s="185" t="str">
        <f t="array" ref="Y146">IFERROR(IF(OR(W146="USDT",W146="USD",W146="USDC"),V146,V146 * IFERROR(VLOOKUP(X146,[1]BASE!$F$1:$Q$1000,MATCH(W146,[1]BASE!$F$1:$Q$1,0),FALSE),IFERROR(VLOOKUP(X146-1,[1]BASE!$F$1:$Q$1000,MATCH(W146,[1]BASE!$F$1:$Q$1,0),FALSE),VLOOKUP(X146-2,[1]BASE!$F$1:$Q$1000,MATCH(W146,[1]BASE!$F$1:$Q$1,0),FALSE)))),"")</f>
        <v/>
      </c>
      <c r="Z146" s="115" t="str">
        <f t="array" ref="Z146">IFERROR(IF(X146="","",IF([1]BASE!$E$3-X146&gt;7,0,IF([1]BASE!$E$3-X146&lt;0,"",[1]BASE!$E$3-X146))),"")</f>
        <v/>
      </c>
      <c r="AA146" s="116"/>
      <c r="AB146" s="94"/>
      <c r="AC146" s="107"/>
      <c r="AD146" s="185" t="str">
        <f t="array" ref="AD146">IFERROR(IF(OR(AB146="USDT",AB146="USD",AB146="USDC"),AA146,AA146 * IFERROR(VLOOKUP(AC146,[1]BASE!$F$1:$Q$1000,MATCH(AB146,[1]BASE!$F$1:$Q$1,0),FALSE),IFERROR(VLOOKUP(AC146-1,[1]BASE!$F$1:$Q$1000,MATCH(AB146,[1]BASE!$F$1:$Q$1,0),FALSE),VLOOKUP(AC146-2,[1]BASE!$F$1:$Q$1000,MATCH(AB146,[1]BASE!$F$1:$Q$1,0),FALSE)))),"")</f>
        <v/>
      </c>
      <c r="AE146" s="115" t="str">
        <f t="array" ref="AE146">IFERROR(IF(AC146="","",IF([1]BASE!$E$3-AC146&gt;7,0,IF([1]BASE!$E$3-AC146&lt;0,"",[1]BASE!$E$3-AC146))),"")</f>
        <v/>
      </c>
      <c r="AF146" s="116"/>
      <c r="AG146" s="94"/>
      <c r="AH146" s="107"/>
      <c r="AI146" s="185" t="str">
        <f t="array" ref="AI146">IFERROR(IF(OR(AG146="USDT",AG146="USD",AG146="USDC"),AF146,AF146 * IFERROR(VLOOKUP(AH146,[1]BASE!$F$1:$Q$1000,MATCH(AG146,[1]BASE!$F$1:$Q$1,0),FALSE),IFERROR(VLOOKUP(AH146-1,[1]BASE!$F$1:$Q$1000,MATCH(AG146,[1]BASE!$F$1:$Q$1,0),FALSE),VLOOKUP(AH146-2,[1]BASE!$F$1:$Q$1000,MATCH(AG146,[1]BASE!$F$1:$Q$1,0),FALSE)))),"")</f>
        <v/>
      </c>
      <c r="AJ146" s="115" t="str">
        <f t="array" ref="AJ146">IFERROR(IF(AH146="","",IF([1]BASE!$E$3-AH146&gt;7,0,IF([1]BASE!$E$3-AH146&lt;0,"",[1]BASE!$E$3-AH146))),"")</f>
        <v/>
      </c>
      <c r="AK146" s="116"/>
      <c r="AL146" s="94"/>
      <c r="AM146" s="107"/>
      <c r="AN146" s="185" t="str">
        <f t="array" ref="AN146">IFERROR(IF(OR(AL146="USDT",AL146="USD",AL146="USDC"),AK146,AK146 * IFERROR(VLOOKUP(AM146,[1]BASE!$F$1:$Q$1000,MATCH(AL146,[1]BASE!$F$1:$Q$1,0),FALSE),IFERROR(VLOOKUP(AM146-1,[1]BASE!$F$1:$Q$1000,MATCH(AL146,[1]BASE!$F$1:$Q$1,0),FALSE),VLOOKUP(AM146-2,[1]BASE!$F$1:$Q$1000,MATCH(AL146,[1]BASE!$F$1:$Q$1,0),FALSE)))),"")</f>
        <v/>
      </c>
      <c r="AO146" s="115" t="str">
        <f t="array" ref="AO146">IFERROR(IF(AM146="","",IF([1]BASE!$E$3-AM146&gt;7,0,IF([1]BASE!$E$3-AM146&lt;0,"",[1]BASE!$E$3-AM146))),"")</f>
        <v/>
      </c>
      <c r="AP146" s="116"/>
      <c r="AQ146" s="94"/>
      <c r="AR146" s="107"/>
      <c r="AS146" s="185" t="str">
        <f t="array" ref="AS146">IFERROR(IF(OR(AQ146="USDT",AQ146="USD",AQ146="USDC"),AP146,AP146 * IFERROR(VLOOKUP(AR146,[1]BASE!$F$1:$Q$1000,MATCH(AQ146,[1]BASE!$F$1:$Q$1,0),FALSE),IFERROR(VLOOKUP(AR146-1,[1]BASE!$F$1:$Q$1000,MATCH(AQ146,[1]BASE!$F$1:$Q$1,0),FALSE),VLOOKUP(AR146-2,[1]BASE!$F$1:$Q$1000,MATCH(AQ146,[1]BASE!$F$1:$Q$1,0),FALSE)))),"")</f>
        <v/>
      </c>
      <c r="AT146" s="115" t="str">
        <f t="array" ref="AT146">IFERROR(IF(AR146="","",IF([1]BASE!$E$3-AR146&gt;7,0,IF([1]BASE!$E$3-AR146&lt;0,"",[1]BASE!$E$3-AR146))),"")</f>
        <v/>
      </c>
      <c r="AU146" s="116"/>
      <c r="AV146" s="117"/>
      <c r="AW146" s="118"/>
      <c r="AX146" s="185" t="str">
        <f t="array" ref="AX146">IFERROR(IF(OR(AV146="USDT",AV146="USD",AV146="USDC"),AU146,AU146 * IFERROR(VLOOKUP(AW146,[1]BASE!$F$1:$Q$1000,MATCH(AV146,[1]BASE!$F$1:$Q$1,0),FALSE),IFERROR(VLOOKUP(AW146-1,[1]BASE!$F$1:$Q$1000,MATCH(AV146,[1]BASE!$F$1:$Q$1,0),FALSE),VLOOKUP(AW146-2,[1]BASE!$F$1:$Q$1000,MATCH(AV146,[1]BASE!$F$1:$Q$1,0),FALSE)))),"")</f>
        <v/>
      </c>
      <c r="AY146" s="115" t="str">
        <f t="array" ref="AY146">IFERROR(IF(AW146="","",IF([1]BASE!$E$3-AW146&gt;7,0,IF([1]BASE!$E$3-AW146&lt;0,"",[1]BASE!$E$3-AW146))),"")</f>
        <v/>
      </c>
      <c r="AZ146" s="116"/>
      <c r="BA146" s="117"/>
      <c r="BB146" s="118"/>
      <c r="BC146" s="185" t="str">
        <f t="array" ref="BC146">IFERROR(IF(OR(BA146="USDT",BA146="USD",BA146="USDC"),AZ146,AZ146 * IFERROR(VLOOKUP(BB146,[1]BASE!$F$1:$Q$1000,MATCH(BA146,[1]BASE!$F$1:$Q$1,0),FALSE),IFERROR(VLOOKUP(BB146-1,[1]BASE!$F$1:$Q$1000,MATCH(BA146,[1]BASE!$F$1:$Q$1,0),FALSE),VLOOKUP(BB146-2,[1]BASE!$F$1:$Q$1000,MATCH(BA146,[1]BASE!$F$1:$Q$1,0),FALSE)))),"")</f>
        <v/>
      </c>
      <c r="BD146" s="115" t="str">
        <f t="array" ref="BD146">IFERROR(IF(BB146="","",IF([1]BASE!$E$3-BB146&gt;7,0,IF([1]BASE!$E$3-BB146&lt;0,"",[1]BASE!$E$3-BB146))),"")</f>
        <v/>
      </c>
    </row>
    <row r="147" spans="1:56" ht="43.2" x14ac:dyDescent="0.3">
      <c r="A147" s="69" t="s">
        <v>85</v>
      </c>
      <c r="B147" s="14" t="s">
        <v>888</v>
      </c>
      <c r="C147" s="14" t="s">
        <v>75</v>
      </c>
      <c r="D147" s="13" t="s">
        <v>889</v>
      </c>
      <c r="E147" s="12" t="s">
        <v>890</v>
      </c>
      <c r="F147" s="15" t="s">
        <v>891</v>
      </c>
      <c r="G147" s="247" t="s">
        <v>892</v>
      </c>
      <c r="H147" s="15" t="s">
        <v>892</v>
      </c>
      <c r="I147" s="15" t="s">
        <v>853</v>
      </c>
      <c r="J147" s="41" t="s">
        <v>893</v>
      </c>
      <c r="K147" s="143">
        <v>6</v>
      </c>
      <c r="L147" s="78">
        <f t="shared" si="0"/>
        <v>6</v>
      </c>
      <c r="M147" s="43" t="e">
        <f t="array" ref="M147">IF(R147&gt;[1]BASE!$E$3, "BAJA", IF(P147+IF(X147&lt;=[1]BASE!$E$3,Y147,0)+IF(AC147&lt;=[1]BASE!$E$3,AD147,0)+IF(AH147&lt;=[1]BASE!$E$3,AI147,0)+IF(AM147&lt;=[1]BASE!$E$3,AN147,0)+IF(AR147&lt;=[1]BASE!$E$3,AS147,0)+IF(AW147&lt;=[1]BASE!$E$3,AX147,0)+IF(BB147&lt;=[1]BASE!$E$3,BC147,0)+IF(BG147&lt;=[1]BASE!$E$3,BH147,0)+IF(BL147&lt;=[1]BASE!$E$3,BM147,0)+IF(BQ147&lt;=[1]BASE!$E$3,BR147,0)&lt;=1999,"ALFA", IF(P147+IF(X147&lt;=[1]BASE!$E$3,Y147,0)+IF(AC147&lt;=[1]BASE!$E$3,AD147,0)+IF(AH147&lt;=[1]BASE!$E$3,AI147,0)+IF(AM147&lt;=[1]BASE!$E$3,AN147,0)+IF(AR147&lt;=[1]BASE!$E$3,AS147,0)+IF(AW147&lt;=[1]BASE!$E$3,AX147,0)+IF(BB147&lt;=[1]BASE!$E$3,BC147,0)+IF(BG147&lt;=[1]BASE!$E$3,BH147,0)+IF(BL147&lt;=[1]BASE!$E$3,BM147,0)+IF(BQ147&lt;=[1]BASE!$E$3,BR147,0)&lt;=3999,"BETA", IF(P147+IF(X147&lt;=[1]BASE!$E$3,Y147,0)+IF(AC147&lt;=[1]BASE!$E$3,AD147,0)+IF(AH147&lt;=[1]BASE!$E$3,AI147,0)+IF(AM147&lt;=[1]BASE!$E$3,AN147,0)+IF(AR147&lt;=[1]BASE!$E$3,AS147,0)+IF(AW147&lt;=[1]BASE!$E$3,AX147,0)+IF(BB147&lt;=[1]BASE!$E$3,BC147,0)+IF(BG147&lt;=[1]BASE!$E$3,BH147,0)+IF(BL147&lt;=[1]BASE!$E$3,BM147,0)+IF(BQ147&lt;=[1]BASE!$E$3,BR147,0)&lt;=5999,"GAMMA","DELTA"))))</f>
        <v>#VALUE!</v>
      </c>
      <c r="N147" s="125">
        <v>100</v>
      </c>
      <c r="O147" s="14" t="s">
        <v>66</v>
      </c>
      <c r="P147" s="73">
        <f t="array" ref="P147">IFERROR(IF(OR(O147="USDT",O147="USD",O147="USDC"),N147,N147 * IFERROR(VLOOKUP(R147,[1]BASE!$F$1:$Q$1000,MATCH(O147,[1]BASE!$F$1:$Q$1,0),FALSE),IFERROR(VLOOKUP(R147-1,[1]BASE!$F$1:$Q$1000,MATCH(O147,[1]BASE!$F$1:$Q$1,0),FALSE),VLOOKUP(R147-2,[1]BASE!$F$1:$Q$1000,MATCH(O147,[1]BASE!$F$1:$Q$1,0),FALSE)))),"")</f>
        <v>100</v>
      </c>
      <c r="Q147" s="23">
        <v>45252.625</v>
      </c>
      <c r="R147" s="23">
        <v>45253</v>
      </c>
      <c r="S147" s="44">
        <f>([1]BASE!$E$3-R147)/30</f>
        <v>9.8333333333333339</v>
      </c>
      <c r="T147" s="45">
        <f t="array" ref="T147">IF(U147&lt;[1]BASE!$E$3,0,U147-R147)</f>
        <v>0</v>
      </c>
      <c r="U147" s="26">
        <f t="array" ref="U147">IF(WEEKDAY(R147, 2) = 5, R147 + 7, R147 + (5 - WEEKDAY(R147, 2) + IF(WEEKDAY(R147, 2) &gt; 5, 7, 0)))</f>
        <v>45254</v>
      </c>
      <c r="V147" s="135">
        <v>921.68</v>
      </c>
      <c r="W147" s="14" t="s">
        <v>66</v>
      </c>
      <c r="X147" s="47">
        <v>45256</v>
      </c>
      <c r="Y147" s="84">
        <f t="array" ref="Y147">IFERROR(IF(OR(W147="USDT",W147="USD",W147="USDC"),V147,V147 * IFERROR(VLOOKUP(X147,[1]BASE!$F$1:$Q$1000,MATCH(W147,[1]BASE!$F$1:$Q$1,0),FALSE),IFERROR(VLOOKUP(X147-1,[1]BASE!$F$1:$Q$1000,MATCH(W147,[1]BASE!$F$1:$Q$1,0),FALSE),VLOOKUP(X147-2,[1]BASE!$F$1:$Q$1000,MATCH(W147,[1]BASE!$F$1:$Q$1,0),FALSE)))),"")</f>
        <v>921.68</v>
      </c>
      <c r="Z147" s="49">
        <f t="array" ref="Z147">IFERROR(IF(X147="","",IF([1]BASE!$E$3-X147&gt;7,0,IF([1]BASE!$E$3-X147&lt;0,"",[1]BASE!$E$3-X147))),"")</f>
        <v>0</v>
      </c>
      <c r="AA147" s="135">
        <v>1000</v>
      </c>
      <c r="AB147" s="31" t="s">
        <v>66</v>
      </c>
      <c r="AC147" s="47">
        <v>45375</v>
      </c>
      <c r="AD147" s="84">
        <f t="array" ref="AD147">IFERROR(IF(OR(AB147="USDT",AB147="USD",AB147="USDC"),AA147,AA147 * IFERROR(VLOOKUP(AC147,[1]BASE!$F$1:$Q$1000,MATCH(AB147,[1]BASE!$F$1:$Q$1,0),FALSE),IFERROR(VLOOKUP(AC147-1,[1]BASE!$F$1:$Q$1000,MATCH(AB147,[1]BASE!$F$1:$Q$1,0),FALSE),VLOOKUP(AC147-2,[1]BASE!$F$1:$Q$1000,MATCH(AB147,[1]BASE!$F$1:$Q$1,0),FALSE)))),"")</f>
        <v>1000</v>
      </c>
      <c r="AE147" s="49">
        <f t="array" ref="AE147">IFERROR(IF(AC147="","",IF([1]BASE!$E$3-AC147&gt;7,0,IF([1]BASE!$E$3-AC147&lt;0,"",[1]BASE!$E$3-AC147))),"")</f>
        <v>0</v>
      </c>
      <c r="AF147" s="135">
        <v>2000</v>
      </c>
      <c r="AG147" s="14" t="s">
        <v>66</v>
      </c>
      <c r="AH147" s="47">
        <v>45375</v>
      </c>
      <c r="AI147" s="84">
        <f t="array" ref="AI147">IFERROR(IF(OR(AG147="USDT",AG147="USD",AG147="USDC"),AF147,AF147 * IFERROR(VLOOKUP(AH147,[1]BASE!$F$1:$Q$1000,MATCH(AG147,[1]BASE!$F$1:$Q$1,0),FALSE),IFERROR(VLOOKUP(AH147-1,[1]BASE!$F$1:$Q$1000,MATCH(AG147,[1]BASE!$F$1:$Q$1,0),FALSE),VLOOKUP(AH147-2,[1]BASE!$F$1:$Q$1000,MATCH(AG147,[1]BASE!$F$1:$Q$1,0),FALSE)))),"")</f>
        <v>2000</v>
      </c>
      <c r="AJ147" s="49">
        <f t="array" ref="AJ147">IFERROR(IF(AH147="","",IF([1]BASE!$E$3-AH147&gt;7,0,IF([1]BASE!$E$3-AH147&lt;0,"",[1]BASE!$E$3-AH147))),"")</f>
        <v>0</v>
      </c>
      <c r="AK147" s="27"/>
      <c r="AL147" s="92"/>
      <c r="AM147" s="28"/>
      <c r="AN147" s="75" t="str">
        <f t="array" ref="AN147">IFERROR(IF(OR(AL147="USDT",AL147="USD",AL147="USDC"),AK147,AK147 * IFERROR(VLOOKUP(AM147,[1]BASE!$F$1:$Q$1000,MATCH(AL147,[1]BASE!$F$1:$Q$1,0),FALSE),IFERROR(VLOOKUP(AM147-1,[1]BASE!$F$1:$Q$1000,MATCH(AL147,[1]BASE!$F$1:$Q$1,0),FALSE),VLOOKUP(AM147-2,[1]BASE!$F$1:$Q$1000,MATCH(AL147,[1]BASE!$F$1:$Q$1,0),FALSE)))),"")</f>
        <v/>
      </c>
      <c r="AO147" s="49" t="str">
        <f t="array" ref="AO147">IFERROR(IF(AM147="","",IF([1]BASE!$E$3-AM147&gt;7,0,IF([1]BASE!$E$3-AM147&lt;0,"",[1]BASE!$E$3-AM147))),"")</f>
        <v/>
      </c>
      <c r="AP147" s="27"/>
      <c r="AQ147" s="31"/>
      <c r="AR147" s="28"/>
      <c r="AS147" s="75" t="str">
        <f t="array" ref="AS147">IFERROR(IF(OR(AQ147="USDT",AQ147="USD",AQ147="USDC"),AP147,AP147 * IFERROR(VLOOKUP(AR147,[1]BASE!$F$1:$Q$1000,MATCH(AQ147,[1]BASE!$F$1:$Q$1,0),FALSE),IFERROR(VLOOKUP(AR147-1,[1]BASE!$F$1:$Q$1000,MATCH(AQ147,[1]BASE!$F$1:$Q$1,0),FALSE),VLOOKUP(AR147-2,[1]BASE!$F$1:$Q$1000,MATCH(AQ147,[1]BASE!$F$1:$Q$1,0),FALSE)))),"")</f>
        <v/>
      </c>
      <c r="AT147" s="49" t="str">
        <f t="array" ref="AT147">IFERROR(IF(AR147="","",IF([1]BASE!$E$3-AR147&gt;7,0,IF([1]BASE!$E$3-AR147&lt;0,"",[1]BASE!$E$3-AR147))),"")</f>
        <v/>
      </c>
      <c r="AU147" s="27"/>
      <c r="AV147" s="33"/>
      <c r="AW147" s="34"/>
      <c r="AX147" s="75" t="str">
        <f t="array" ref="AX147">IFERROR(IF(OR(AV147="USDT",AV147="USD",AV147="USDC"),AU147,AU147 * IFERROR(VLOOKUP(AW147,[1]BASE!$F$1:$Q$1000,MATCH(AV147,[1]BASE!$F$1:$Q$1,0),FALSE),IFERROR(VLOOKUP(AW147-1,[1]BASE!$F$1:$Q$1000,MATCH(AV147,[1]BASE!$F$1:$Q$1,0),FALSE),VLOOKUP(AW147-2,[1]BASE!$F$1:$Q$1000,MATCH(AV147,[1]BASE!$F$1:$Q$1,0),FALSE)))),"")</f>
        <v/>
      </c>
      <c r="AY147" s="49" t="str">
        <f t="array" ref="AY147">IFERROR(IF(AW147="","",IF([1]BASE!$E$3-AW147&gt;7,0,IF([1]BASE!$E$3-AW147&lt;0,"",[1]BASE!$E$3-AW147))),"")</f>
        <v/>
      </c>
      <c r="AZ147" s="27"/>
      <c r="BA147" s="33"/>
      <c r="BB147" s="34"/>
      <c r="BC147" s="75" t="str">
        <f t="array" ref="BC147">IFERROR(IF(OR(BA147="USDT",BA147="USD",BA147="USDC"),AZ147,AZ147 * IFERROR(VLOOKUP(BB147,[1]BASE!$F$1:$Q$1000,MATCH(BA147,[1]BASE!$F$1:$Q$1,0),FALSE),IFERROR(VLOOKUP(BB147-1,[1]BASE!$F$1:$Q$1000,MATCH(BA147,[1]BASE!$F$1:$Q$1,0),FALSE),VLOOKUP(BB147-2,[1]BASE!$F$1:$Q$1000,MATCH(BA147,[1]BASE!$F$1:$Q$1,0),FALSE)))),"")</f>
        <v/>
      </c>
      <c r="BD147" s="49" t="str">
        <f t="array" ref="BD147">IFERROR(IF(BB147="","",IF([1]BASE!$E$3-BB147&gt;7,0,IF([1]BASE!$E$3-BB147&lt;0,"",[1]BASE!$E$3-BB147))),"")</f>
        <v/>
      </c>
    </row>
    <row r="148" spans="1:56" ht="43.2" x14ac:dyDescent="0.3">
      <c r="A148" s="69" t="s">
        <v>85</v>
      </c>
      <c r="B148" s="38" t="s">
        <v>894</v>
      </c>
      <c r="C148" s="38" t="s">
        <v>75</v>
      </c>
      <c r="D148" s="37" t="s">
        <v>895</v>
      </c>
      <c r="E148" s="36" t="s">
        <v>896</v>
      </c>
      <c r="F148" s="39" t="s">
        <v>859</v>
      </c>
      <c r="G148" s="232" t="s">
        <v>897</v>
      </c>
      <c r="H148" s="39" t="s">
        <v>897</v>
      </c>
      <c r="I148" s="39" t="s">
        <v>860</v>
      </c>
      <c r="J148" s="17" t="s">
        <v>898</v>
      </c>
      <c r="K148" s="144">
        <v>6</v>
      </c>
      <c r="L148" s="19">
        <f t="shared" si="0"/>
        <v>6</v>
      </c>
      <c r="M148" s="20" t="e">
        <f t="array" ref="M148">IF(R148&gt;[1]BASE!$E$3, "BAJA", IF(P148+IF(X148&lt;=[1]BASE!$E$3,Y148,0)+IF(AC148&lt;=[1]BASE!$E$3,AD148,0)+IF(AH148&lt;=[1]BASE!$E$3,AI148,0)+IF(AM148&lt;=[1]BASE!$E$3,AN148,0)+IF(AR148&lt;=[1]BASE!$E$3,AS148,0)+IF(AW148&lt;=[1]BASE!$E$3,AX148,0)+IF(BB148&lt;=[1]BASE!$E$3,BC148,0)+IF(BG148&lt;=[1]BASE!$E$3,BH148,0)+IF(BL148&lt;=[1]BASE!$E$3,BM148,0)+IF(BQ148&lt;=[1]BASE!$E$3,BR148,0)&lt;=1999,"ALFA", IF(P148+IF(X148&lt;=[1]BASE!$E$3,Y148,0)+IF(AC148&lt;=[1]BASE!$E$3,AD148,0)+IF(AH148&lt;=[1]BASE!$E$3,AI148,0)+IF(AM148&lt;=[1]BASE!$E$3,AN148,0)+IF(AR148&lt;=[1]BASE!$E$3,AS148,0)+IF(AW148&lt;=[1]BASE!$E$3,AX148,0)+IF(BB148&lt;=[1]BASE!$E$3,BC148,0)+IF(BG148&lt;=[1]BASE!$E$3,BH148,0)+IF(BL148&lt;=[1]BASE!$E$3,BM148,0)+IF(BQ148&lt;=[1]BASE!$E$3,BR148,0)&lt;=3999,"BETA", IF(P148+IF(X148&lt;=[1]BASE!$E$3,Y148,0)+IF(AC148&lt;=[1]BASE!$E$3,AD148,0)+IF(AH148&lt;=[1]BASE!$E$3,AI148,0)+IF(AM148&lt;=[1]BASE!$E$3,AN148,0)+IF(AR148&lt;=[1]BASE!$E$3,AS148,0)+IF(AW148&lt;=[1]BASE!$E$3,AX148,0)+IF(BB148&lt;=[1]BASE!$E$3,BC148,0)+IF(BG148&lt;=[1]BASE!$E$3,BH148,0)+IF(BL148&lt;=[1]BASE!$E$3,BM148,0)+IF(BQ148&lt;=[1]BASE!$E$3,BR148,0)&lt;=5999,"GAMMA","DELTA"))))</f>
        <v>#VALUE!</v>
      </c>
      <c r="N148" s="125">
        <v>1000</v>
      </c>
      <c r="O148" s="14" t="s">
        <v>66</v>
      </c>
      <c r="P148" s="90">
        <f t="array" ref="P148">IFERROR(IF(OR(O148="USDT",O148="USD",O148="USDC"),N148,N148 * IFERROR(VLOOKUP(R148,[1]BASE!$F$1:$Q$1000,MATCH(O148,[1]BASE!$F$1:$Q$1,0),FALSE),IFERROR(VLOOKUP(R148-1,[1]BASE!$F$1:$Q$1000,MATCH(O148,[1]BASE!$F$1:$Q$1,0),FALSE),VLOOKUP(R148-2,[1]BASE!$F$1:$Q$1000,MATCH(O148,[1]BASE!$F$1:$Q$1,0),FALSE)))),"")</f>
        <v>1000</v>
      </c>
      <c r="Q148" s="23">
        <v>45249</v>
      </c>
      <c r="R148" s="23">
        <v>45249</v>
      </c>
      <c r="S148" s="24">
        <f>([1]BASE!$E$3-R148)/30</f>
        <v>9.9666666666666668</v>
      </c>
      <c r="T148" s="25">
        <f t="array" ref="T148">IF(U148&lt;[1]BASE!$E$3,0,U148-R148)</f>
        <v>0</v>
      </c>
      <c r="U148" s="26">
        <f t="array" ref="U148">IF(WEEKDAY(R148, 2) = 5, R148 + 7, R148 + (5 - WEEKDAY(R148, 2) + IF(WEEKDAY(R148, 2) &gt; 5, 7, 0)))</f>
        <v>45254</v>
      </c>
      <c r="V148" s="135">
        <v>3035.64</v>
      </c>
      <c r="W148" s="14" t="s">
        <v>66</v>
      </c>
      <c r="X148" s="47">
        <v>45386</v>
      </c>
      <c r="Y148" s="48">
        <f t="array" ref="Y148">IFERROR(IF(OR(W148="USDT",W148="USD",W148="USDC"),V148,V148 * IFERROR(VLOOKUP(X148,[1]BASE!$F$1:$Q$1000,MATCH(W148,[1]BASE!$F$1:$Q$1,0),FALSE),IFERROR(VLOOKUP(X148-1,[1]BASE!$F$1:$Q$1000,MATCH(W148,[1]BASE!$F$1:$Q$1,0),FALSE),VLOOKUP(X148-2,[1]BASE!$F$1:$Q$1000,MATCH(W148,[1]BASE!$F$1:$Q$1,0),FALSE)))),"")</f>
        <v>3035.64</v>
      </c>
      <c r="Z148" s="30">
        <f t="array" ref="Z148">IFERROR(IF(X148="","",IF([1]BASE!$E$3-X148&gt;7,0,IF([1]BASE!$E$3-X148&lt;0,"",[1]BASE!$E$3-X148))),"")</f>
        <v>0</v>
      </c>
      <c r="AA148" s="135">
        <v>1965</v>
      </c>
      <c r="AB148" s="31" t="s">
        <v>66</v>
      </c>
      <c r="AC148" s="47">
        <v>45422</v>
      </c>
      <c r="AD148" s="48">
        <f t="array" ref="AD148">IFERROR(IF(OR(AB148="USDT",AB148="USD",AB148="USDC"),AA148,AA148 * IFERROR(VLOOKUP(AC148,[1]BASE!$F$1:$Q$1000,MATCH(AB148,[1]BASE!$F$1:$Q$1,0),FALSE),IFERROR(VLOOKUP(AC148-1,[1]BASE!$F$1:$Q$1000,MATCH(AB148,[1]BASE!$F$1:$Q$1,0),FALSE),VLOOKUP(AC148-2,[1]BASE!$F$1:$Q$1000,MATCH(AB148,[1]BASE!$F$1:$Q$1,0),FALSE)))),"")</f>
        <v>1965</v>
      </c>
      <c r="AE148" s="30">
        <f t="array" ref="AE148">IFERROR(IF(AC148="","",IF([1]BASE!$E$3-AC148&gt;7,0,IF([1]BASE!$E$3-AC148&lt;0,"",[1]BASE!$E$3-AC148))),"")</f>
        <v>0</v>
      </c>
      <c r="AF148" s="135">
        <v>3999.36</v>
      </c>
      <c r="AG148" s="14" t="s">
        <v>66</v>
      </c>
      <c r="AH148" s="47">
        <v>45438</v>
      </c>
      <c r="AI148" s="48">
        <f t="array" ref="AI148">IFERROR(IF(OR(AG148="USDT",AG148="USD",AG148="USDC"),AF148,AF148 * IFERROR(VLOOKUP(AH148,[1]BASE!$F$1:$Q$1000,MATCH(AG148,[1]BASE!$F$1:$Q$1,0),FALSE),IFERROR(VLOOKUP(AH148-1,[1]BASE!$F$1:$Q$1000,MATCH(AG148,[1]BASE!$F$1:$Q$1,0),FALSE),VLOOKUP(AH148-2,[1]BASE!$F$1:$Q$1000,MATCH(AG148,[1]BASE!$F$1:$Q$1,0),FALSE)))),"")</f>
        <v>3999.36</v>
      </c>
      <c r="AJ148" s="30">
        <f t="array" ref="AJ148">IFERROR(IF(AH148="","",IF([1]BASE!$E$3-AH148&gt;7,0,IF([1]BASE!$E$3-AH148&lt;0,"",[1]BASE!$E$3-AH148))),"")</f>
        <v>0</v>
      </c>
      <c r="AK148" s="27"/>
      <c r="AL148" s="32"/>
      <c r="AM148" s="28"/>
      <c r="AN148" s="91" t="str">
        <f t="array" ref="AN148">IFERROR(IF(OR(AL148="USDT",AL148="USD",AL148="USDC"),AK148,AK148 * IFERROR(VLOOKUP(AM148,[1]BASE!$F$1:$Q$1000,MATCH(AL148,[1]BASE!$F$1:$Q$1,0),FALSE),IFERROR(VLOOKUP(AM148-1,[1]BASE!$F$1:$Q$1000,MATCH(AL148,[1]BASE!$F$1:$Q$1,0),FALSE),VLOOKUP(AM148-2,[1]BASE!$F$1:$Q$1000,MATCH(AL148,[1]BASE!$F$1:$Q$1,0),FALSE)))),"")</f>
        <v/>
      </c>
      <c r="AO148" s="30" t="str">
        <f t="array" ref="AO148">IFERROR(IF(AM148="","",IF([1]BASE!$E$3-AM148&gt;7,0,IF([1]BASE!$E$3-AM148&lt;0,"",[1]BASE!$E$3-AM148))),"")</f>
        <v/>
      </c>
      <c r="AP148" s="27"/>
      <c r="AQ148" s="31"/>
      <c r="AR148" s="28"/>
      <c r="AS148" s="91" t="str">
        <f t="array" ref="AS148">IFERROR(IF(OR(AQ148="USDT",AQ148="USD",AQ148="USDC"),AP148,AP148 * IFERROR(VLOOKUP(AR148,[1]BASE!$F$1:$Q$1000,MATCH(AQ148,[1]BASE!$F$1:$Q$1,0),FALSE),IFERROR(VLOOKUP(AR148-1,[1]BASE!$F$1:$Q$1000,MATCH(AQ148,[1]BASE!$F$1:$Q$1,0),FALSE),VLOOKUP(AR148-2,[1]BASE!$F$1:$Q$1000,MATCH(AQ148,[1]BASE!$F$1:$Q$1,0),FALSE)))),"")</f>
        <v/>
      </c>
      <c r="AT148" s="30" t="str">
        <f t="array" ref="AT148">IFERROR(IF(AR148="","",IF([1]BASE!$E$3-AR148&gt;7,0,IF([1]BASE!$E$3-AR148&lt;0,"",[1]BASE!$E$3-AR148))),"")</f>
        <v/>
      </c>
      <c r="AU148" s="27"/>
      <c r="AV148" s="33"/>
      <c r="AW148" s="34"/>
      <c r="AX148" s="91" t="str">
        <f t="array" ref="AX148">IFERROR(IF(OR(AV148="USDT",AV148="USD",AV148="USDC"),AU148,AU148 * IFERROR(VLOOKUP(AW148,[1]BASE!$F$1:$Q$1000,MATCH(AV148,[1]BASE!$F$1:$Q$1,0),FALSE),IFERROR(VLOOKUP(AW148-1,[1]BASE!$F$1:$Q$1000,MATCH(AV148,[1]BASE!$F$1:$Q$1,0),FALSE),VLOOKUP(AW148-2,[1]BASE!$F$1:$Q$1000,MATCH(AV148,[1]BASE!$F$1:$Q$1,0),FALSE)))),"")</f>
        <v/>
      </c>
      <c r="AY148" s="30" t="str">
        <f t="array" ref="AY148">IFERROR(IF(AW148="","",IF([1]BASE!$E$3-AW148&gt;7,0,IF([1]BASE!$E$3-AW148&lt;0,"",[1]BASE!$E$3-AW148))),"")</f>
        <v/>
      </c>
      <c r="AZ148" s="27"/>
      <c r="BA148" s="33"/>
      <c r="BB148" s="34"/>
      <c r="BC148" s="91" t="str">
        <f t="array" ref="BC148">IFERROR(IF(OR(BA148="USDT",BA148="USD",BA148="USDC"),AZ148,AZ148 * IFERROR(VLOOKUP(BB148,[1]BASE!$F$1:$Q$1000,MATCH(BA148,[1]BASE!$F$1:$Q$1,0),FALSE),IFERROR(VLOOKUP(BB148-1,[1]BASE!$F$1:$Q$1000,MATCH(BA148,[1]BASE!$F$1:$Q$1,0),FALSE),VLOOKUP(BB148-2,[1]BASE!$F$1:$Q$1000,MATCH(BA148,[1]BASE!$F$1:$Q$1,0),FALSE)))),"")</f>
        <v/>
      </c>
      <c r="BD148" s="30" t="str">
        <f t="array" ref="BD148">IFERROR(IF(BB148="","",IF([1]BASE!$E$3-BB148&gt;7,0,IF([1]BASE!$E$3-BB148&lt;0,"",[1]BASE!$E$3-BB148))),"")</f>
        <v/>
      </c>
    </row>
    <row r="149" spans="1:56" ht="43.2" x14ac:dyDescent="0.3">
      <c r="A149" s="51" t="s">
        <v>92</v>
      </c>
      <c r="B149" s="119" t="s">
        <v>899</v>
      </c>
      <c r="C149" s="38" t="s">
        <v>75</v>
      </c>
      <c r="D149" s="37" t="s">
        <v>900</v>
      </c>
      <c r="E149" s="36" t="s">
        <v>901</v>
      </c>
      <c r="F149" s="39" t="s">
        <v>902</v>
      </c>
      <c r="G149" s="39" t="s">
        <v>903</v>
      </c>
      <c r="H149" s="39" t="s">
        <v>903</v>
      </c>
      <c r="I149" s="39" t="s">
        <v>866</v>
      </c>
      <c r="J149" s="41" t="s">
        <v>904</v>
      </c>
      <c r="K149" s="143">
        <v>7</v>
      </c>
      <c r="L149" s="78">
        <f t="shared" si="0"/>
        <v>7</v>
      </c>
      <c r="M149" s="89" t="e">
        <f t="array" ref="M149">IF(R149&gt;[1]BASE!$E$3, "BAJA", IF(P149+IF(X149&lt;=[1]BASE!$E$3,Y149,0)+IF(AC149&lt;=[1]BASE!$E$3,AD149,0)+IF(AH149&lt;=[1]BASE!$E$3,AI149,0)+IF(AM149&lt;=[1]BASE!$E$3,AN149,0)+IF(AR149&lt;=[1]BASE!$E$3,AS149,0)+IF(AW149&lt;=[1]BASE!$E$3,AX149,0)+IF(BB149&lt;=[1]BASE!$E$3,BC149,0)+IF(BG149&lt;=[1]BASE!$E$3,BH149,0)+IF(BL149&lt;=[1]BASE!$E$3,BM149,0)+IF(BQ149&lt;=[1]BASE!$E$3,BR149,0)&lt;=1999,"ALFA", IF(P149+IF(X149&lt;=[1]BASE!$E$3,Y149,0)+IF(AC149&lt;=[1]BASE!$E$3,AD149,0)+IF(AH149&lt;=[1]BASE!$E$3,AI149,0)+IF(AM149&lt;=[1]BASE!$E$3,AN149,0)+IF(AR149&lt;=[1]BASE!$E$3,AS149,0)+IF(AW149&lt;=[1]BASE!$E$3,AX149,0)+IF(BB149&lt;=[1]BASE!$E$3,BC149,0)+IF(BG149&lt;=[1]BASE!$E$3,BH149,0)+IF(BL149&lt;=[1]BASE!$E$3,BM149,0)+IF(BQ149&lt;=[1]BASE!$E$3,BR149,0)&lt;=3999,"BETA", IF(P149+IF(X149&lt;=[1]BASE!$E$3,Y149,0)+IF(AC149&lt;=[1]BASE!$E$3,AD149,0)+IF(AH149&lt;=[1]BASE!$E$3,AI149,0)+IF(AM149&lt;=[1]BASE!$E$3,AN149,0)+IF(AR149&lt;=[1]BASE!$E$3,AS149,0)+IF(AW149&lt;=[1]BASE!$E$3,AX149,0)+IF(BB149&lt;=[1]BASE!$E$3,BC149,0)+IF(BG149&lt;=[1]BASE!$E$3,BH149,0)+IF(BL149&lt;=[1]BASE!$E$3,BM149,0)+IF(BQ149&lt;=[1]BASE!$E$3,BR149,0)&lt;=5999,"GAMMA","DELTA"))))</f>
        <v>#VALUE!</v>
      </c>
      <c r="N149" s="125">
        <v>100</v>
      </c>
      <c r="O149" s="14" t="s">
        <v>60</v>
      </c>
      <c r="P149" s="73">
        <f t="array" ref="P149">IFERROR(IF(OR(O149="USDT",O149="USD",O149="USDC"),N149,N149 * IFERROR(VLOOKUP(R149,[1]BASE!$F$1:$Q$1000,MATCH(O149,[1]BASE!$F$1:$Q$1,0),FALSE),IFERROR(VLOOKUP(R149-1,[1]BASE!$F$1:$Q$1000,MATCH(O149,[1]BASE!$F$1:$Q$1,0),FALSE),VLOOKUP(R149-2,[1]BASE!$F$1:$Q$1000,MATCH(O149,[1]BASE!$F$1:$Q$1,0),FALSE)))),"")</f>
        <v>108.48</v>
      </c>
      <c r="Q149" s="23">
        <v>45246.625</v>
      </c>
      <c r="R149" s="23">
        <v>45247</v>
      </c>
      <c r="S149" s="44">
        <f>([1]BASE!$E$3-R149)/30</f>
        <v>10.033333333333333</v>
      </c>
      <c r="T149" s="45">
        <f t="array" ref="T149">IF(U149&lt;[1]BASE!$E$3,0,U149-R149)</f>
        <v>0</v>
      </c>
      <c r="U149" s="26">
        <f t="array" ref="U149">IF(WEEKDAY(R149, 2) = 5, R149 + 7, R149 + (5 - WEEKDAY(R149, 2) + IF(WEEKDAY(R149, 2) &gt; 5, 7, 0)))</f>
        <v>45254</v>
      </c>
      <c r="V149" s="135">
        <v>2000</v>
      </c>
      <c r="W149" s="14" t="s">
        <v>60</v>
      </c>
      <c r="X149" s="47">
        <v>45352</v>
      </c>
      <c r="Y149" s="48">
        <f t="array" ref="Y149">IFERROR(IF(OR(W149="USDT",W149="USD",W149="USDC"),V149,V149 * IFERROR(VLOOKUP(X149,[1]BASE!$F$1:$Q$1000,MATCH(W149,[1]BASE!$F$1:$Q$1,0),FALSE),IFERROR(VLOOKUP(X149-1,[1]BASE!$F$1:$Q$1000,MATCH(W149,[1]BASE!$F$1:$Q$1,0),FALSE),VLOOKUP(X149-2,[1]BASE!$F$1:$Q$1000,MATCH(W149,[1]BASE!$F$1:$Q$1,0),FALSE)))),"")</f>
        <v>2160.8000000000002</v>
      </c>
      <c r="Z149" s="49">
        <f t="array" ref="Z149">IFERROR(IF(X149="","",IF([1]BASE!$E$3-X149&gt;7,0,IF([1]BASE!$E$3-X149&lt;0,"",[1]BASE!$E$3-X149))),"")</f>
        <v>0</v>
      </c>
      <c r="AA149" s="27"/>
      <c r="AB149" s="31"/>
      <c r="AC149" s="28"/>
      <c r="AD149" s="74" t="str">
        <f t="array" ref="AD149">IFERROR(IF(OR(AB149="USDT",AB149="USD",AB149="USDC"),AA149,AA149 * IFERROR(VLOOKUP(AC149,[1]BASE!$F$1:$Q$1000,MATCH(AB149,[1]BASE!$F$1:$Q$1,0),FALSE),IFERROR(VLOOKUP(AC149-1,[1]BASE!$F$1:$Q$1000,MATCH(AB149,[1]BASE!$F$1:$Q$1,0),FALSE),VLOOKUP(AC149-2,[1]BASE!$F$1:$Q$1000,MATCH(AB149,[1]BASE!$F$1:$Q$1,0),FALSE)))),"")</f>
        <v/>
      </c>
      <c r="AE149" s="49" t="str">
        <f t="array" ref="AE149">IFERROR(IF(AC149="","",IF([1]BASE!$E$3-AC149&gt;7,0,IF([1]BASE!$E$3-AC149&lt;0,"",[1]BASE!$E$3-AC149))),"")</f>
        <v/>
      </c>
      <c r="AF149" s="27"/>
      <c r="AG149" s="32"/>
      <c r="AH149" s="28"/>
      <c r="AI149" s="74" t="str">
        <f t="array" ref="AI149">IFERROR(IF(OR(AG149="USDT",AG149="USD",AG149="USDC"),AF149,AF149 * IFERROR(VLOOKUP(AH149,[1]BASE!$F$1:$Q$1000,MATCH(AG149,[1]BASE!$F$1:$Q$1,0),FALSE),IFERROR(VLOOKUP(AH149-1,[1]BASE!$F$1:$Q$1000,MATCH(AG149,[1]BASE!$F$1:$Q$1,0),FALSE),VLOOKUP(AH149-2,[1]BASE!$F$1:$Q$1000,MATCH(AG149,[1]BASE!$F$1:$Q$1,0),FALSE)))),"")</f>
        <v/>
      </c>
      <c r="AJ149" s="49" t="str">
        <f t="array" ref="AJ149">IFERROR(IF(AH149="","",IF([1]BASE!$E$3-AH149&gt;7,0,IF([1]BASE!$E$3-AH149&lt;0,"",[1]BASE!$E$3-AH149))),"")</f>
        <v/>
      </c>
      <c r="AK149" s="27"/>
      <c r="AL149" s="32"/>
      <c r="AM149" s="28"/>
      <c r="AN149" s="74" t="str">
        <f t="array" ref="AN149">IFERROR(IF(OR(AL149="USDT",AL149="USD",AL149="USDC"),AK149,AK149 * IFERROR(VLOOKUP(AM149,[1]BASE!$F$1:$Q$1000,MATCH(AL149,[1]BASE!$F$1:$Q$1,0),FALSE),IFERROR(VLOOKUP(AM149-1,[1]BASE!$F$1:$Q$1000,MATCH(AL149,[1]BASE!$F$1:$Q$1,0),FALSE),VLOOKUP(AM149-2,[1]BASE!$F$1:$Q$1000,MATCH(AL149,[1]BASE!$F$1:$Q$1,0),FALSE)))),"")</f>
        <v/>
      </c>
      <c r="AO149" s="49" t="str">
        <f t="array" ref="AO149">IFERROR(IF(AM149="","",IF([1]BASE!$E$3-AM149&gt;7,0,IF([1]BASE!$E$3-AM149&lt;0,"",[1]BASE!$E$3-AM149))),"")</f>
        <v/>
      </c>
      <c r="AP149" s="27"/>
      <c r="AQ149" s="31"/>
      <c r="AR149" s="28"/>
      <c r="AS149" s="74" t="str">
        <f t="array" ref="AS149">IFERROR(IF(OR(AQ149="USDT",AQ149="USD",AQ149="USDC"),AP149,AP149 * IFERROR(VLOOKUP(AR149,[1]BASE!$F$1:$Q$1000,MATCH(AQ149,[1]BASE!$F$1:$Q$1,0),FALSE),IFERROR(VLOOKUP(AR149-1,[1]BASE!$F$1:$Q$1000,MATCH(AQ149,[1]BASE!$F$1:$Q$1,0),FALSE),VLOOKUP(AR149-2,[1]BASE!$F$1:$Q$1000,MATCH(AQ149,[1]BASE!$F$1:$Q$1,0),FALSE)))),"")</f>
        <v/>
      </c>
      <c r="AT149" s="49" t="str">
        <f t="array" ref="AT149">IFERROR(IF(AR149="","",IF([1]BASE!$E$3-AR149&gt;7,0,IF([1]BASE!$E$3-AR149&lt;0,"",[1]BASE!$E$3-AR149))),"")</f>
        <v/>
      </c>
      <c r="AU149" s="27"/>
      <c r="AV149" s="33"/>
      <c r="AW149" s="34"/>
      <c r="AX149" s="91" t="str">
        <f t="array" ref="AX149">IFERROR(IF(OR(AV149="USDT",AV149="USD",AV149="USDC"),AU149,AU149 * IFERROR(VLOOKUP(AW149,[1]BASE!$F$1:$Q$1000,MATCH(AV149,[1]BASE!$F$1:$Q$1,0),FALSE),IFERROR(VLOOKUP(AW149-1,[1]BASE!$F$1:$Q$1000,MATCH(AV149,[1]BASE!$F$1:$Q$1,0),FALSE),VLOOKUP(AW149-2,[1]BASE!$F$1:$Q$1000,MATCH(AV149,[1]BASE!$F$1:$Q$1,0),FALSE)))),"")</f>
        <v/>
      </c>
      <c r="AY149" s="49" t="str">
        <f t="array" ref="AY149">IFERROR(IF(AW149="","",IF([1]BASE!$E$3-AW149&gt;7,0,IF([1]BASE!$E$3-AW149&lt;0,"",[1]BASE!$E$3-AW149))),"")</f>
        <v/>
      </c>
      <c r="AZ149" s="27"/>
      <c r="BA149" s="33"/>
      <c r="BB149" s="34"/>
      <c r="BC149" s="74" t="str">
        <f t="array" ref="BC149">IFERROR(IF(OR(BA149="USDT",BA149="USD",BA149="USDC"),AZ149,AZ149 * IFERROR(VLOOKUP(BB149,[1]BASE!$F$1:$Q$1000,MATCH(BA149,[1]BASE!$F$1:$Q$1,0),FALSE),IFERROR(VLOOKUP(BB149-1,[1]BASE!$F$1:$Q$1000,MATCH(BA149,[1]BASE!$F$1:$Q$1,0),FALSE),VLOOKUP(BB149-2,[1]BASE!$F$1:$Q$1000,MATCH(BA149,[1]BASE!$F$1:$Q$1,0),FALSE)))),"")</f>
        <v/>
      </c>
      <c r="BD149" s="49" t="str">
        <f t="array" ref="BD149">IFERROR(IF(BB149="","",IF([1]BASE!$E$3-BB149&gt;7,0,IF([1]BASE!$E$3-BB149&lt;0,"",[1]BASE!$E$3-BB149))),"")</f>
        <v/>
      </c>
    </row>
    <row r="150" spans="1:56" ht="28.8" x14ac:dyDescent="0.3">
      <c r="A150" s="51" t="s">
        <v>85</v>
      </c>
      <c r="B150" s="12" t="s">
        <v>905</v>
      </c>
      <c r="C150" s="12" t="s">
        <v>75</v>
      </c>
      <c r="D150" s="13" t="s">
        <v>906</v>
      </c>
      <c r="E150" s="12" t="s">
        <v>907</v>
      </c>
      <c r="F150" s="15" t="s">
        <v>908</v>
      </c>
      <c r="G150" s="53" t="s">
        <v>909</v>
      </c>
      <c r="H150" s="53" t="s">
        <v>909</v>
      </c>
      <c r="I150" s="15" t="s">
        <v>464</v>
      </c>
      <c r="J150" s="17" t="s">
        <v>910</v>
      </c>
      <c r="K150" s="144">
        <v>7</v>
      </c>
      <c r="L150" s="19">
        <f t="shared" si="0"/>
        <v>7</v>
      </c>
      <c r="M150" s="20" t="e">
        <f t="array" ref="M150">IF(R150&gt;[1]BASE!$E$3, "BAJA", IF(P150+IF(X150&lt;=[1]BASE!$E$3,Y150,0)+IF(AC150&lt;=[1]BASE!$E$3,AD150,0)+IF(AH150&lt;=[1]BASE!$E$3,AI150,0)+IF(AM150&lt;=[1]BASE!$E$3,AN150,0)+IF(AR150&lt;=[1]BASE!$E$3,AS150,0)+IF(AW150&lt;=[1]BASE!$E$3,AX150,0)+IF(BB150&lt;=[1]BASE!$E$3,BC150,0)+IF(BG150&lt;=[1]BASE!$E$3,BH150,0)+IF(BL150&lt;=[1]BASE!$E$3,BM150,0)+IF(BQ150&lt;=[1]BASE!$E$3,BR150,0)&lt;=1999,"ALFA", IF(P150+IF(X150&lt;=[1]BASE!$E$3,Y150,0)+IF(AC150&lt;=[1]BASE!$E$3,AD150,0)+IF(AH150&lt;=[1]BASE!$E$3,AI150,0)+IF(AM150&lt;=[1]BASE!$E$3,AN150,0)+IF(AR150&lt;=[1]BASE!$E$3,AS150,0)+IF(AW150&lt;=[1]BASE!$E$3,AX150,0)+IF(BB150&lt;=[1]BASE!$E$3,BC150,0)+IF(BG150&lt;=[1]BASE!$E$3,BH150,0)+IF(BL150&lt;=[1]BASE!$E$3,BM150,0)+IF(BQ150&lt;=[1]BASE!$E$3,BR150,0)&lt;=3999,"BETA", IF(P150+IF(X150&lt;=[1]BASE!$E$3,Y150,0)+IF(AC150&lt;=[1]BASE!$E$3,AD150,0)+IF(AH150&lt;=[1]BASE!$E$3,AI150,0)+IF(AM150&lt;=[1]BASE!$E$3,AN150,0)+IF(AR150&lt;=[1]BASE!$E$3,AS150,0)+IF(AW150&lt;=[1]BASE!$E$3,AX150,0)+IF(BB150&lt;=[1]BASE!$E$3,BC150,0)+IF(BG150&lt;=[1]BASE!$E$3,BH150,0)+IF(BL150&lt;=[1]BASE!$E$3,BM150,0)+IF(BQ150&lt;=[1]BASE!$E$3,BR150,0)&lt;=5999,"GAMMA","DELTA"))))</f>
        <v>#VALUE!</v>
      </c>
      <c r="N150" s="125">
        <v>5.2634100000000003E-2</v>
      </c>
      <c r="O150" s="14" t="s">
        <v>91</v>
      </c>
      <c r="P150" s="90">
        <f t="array" ref="P150">IFERROR(IF(OR(O150="USDT",O150="USD",O150="USDC"),N150,N150 * IFERROR(VLOOKUP(R150,[1]BASE!$F$1:$Q$1000,MATCH(O150,[1]BASE!$F$1:$Q$1,0),FALSE),IFERROR(VLOOKUP(R150-1,[1]BASE!$F$1:$Q$1000,MATCH(O150,[1]BASE!$F$1:$Q$1,0),FALSE),VLOOKUP(R150-2,[1]BASE!$F$1:$Q$1000,MATCH(O150,[1]BASE!$F$1:$Q$1,0),FALSE)))),"")</f>
        <v>1903.3437973800003</v>
      </c>
      <c r="Q150" s="23">
        <v>45246.625</v>
      </c>
      <c r="R150" s="23">
        <v>45247</v>
      </c>
      <c r="S150" s="24">
        <f>([1]BASE!$E$3-R150)/30</f>
        <v>10.033333333333333</v>
      </c>
      <c r="T150" s="25">
        <f t="array" ref="T150">IF(U150&lt;[1]BASE!$E$3,0,U150-R150)</f>
        <v>0</v>
      </c>
      <c r="U150" s="26">
        <f t="array" ref="U150">IF(WEEKDAY(R150, 2) = 5, R150 + 7, R150 + (5 - WEEKDAY(R150, 2) + IF(WEEKDAY(R150, 2) &gt; 5, 7, 0)))</f>
        <v>45254</v>
      </c>
      <c r="V150" s="146">
        <v>0.12</v>
      </c>
      <c r="W150" s="14" t="s">
        <v>91</v>
      </c>
      <c r="X150" s="47">
        <v>45294</v>
      </c>
      <c r="Y150" s="91">
        <f t="array" ref="Y150">IFERROR(IF(OR(W150="USDT",W150="USD",W150="USDC"),V150,V150 * IFERROR(VLOOKUP(X150,[1]BASE!$F$1:$Q$1000,MATCH(W150,[1]BASE!$F$1:$Q$1,0),FALSE),IFERROR(VLOOKUP(X150-1,[1]BASE!$F$1:$Q$1000,MATCH(W150,[1]BASE!$F$1:$Q$1,0),FALSE),VLOOKUP(X150-2,[1]BASE!$F$1:$Q$1000,MATCH(W150,[1]BASE!$F$1:$Q$1,0),FALSE)))),"")</f>
        <v>5393.2439999999997</v>
      </c>
      <c r="Z150" s="30">
        <f t="array" ref="Z150">IFERROR(IF(X150="","",IF([1]BASE!$E$3-X150&gt;7,0,IF([1]BASE!$E$3-X150&lt;0,"",[1]BASE!$E$3-X150))),"")</f>
        <v>0</v>
      </c>
      <c r="AA150" s="80">
        <v>0.03</v>
      </c>
      <c r="AB150" s="31" t="s">
        <v>91</v>
      </c>
      <c r="AC150" s="47">
        <v>45361</v>
      </c>
      <c r="AD150" s="91">
        <f t="array" ref="AD150">IFERROR(IF(OR(AB150="USDT",AB150="USD",AB150="USDC"),AA150,AA150 * IFERROR(VLOOKUP(AC150,[1]BASE!$F$1:$Q$1000,MATCH(AB150,[1]BASE!$F$1:$Q$1,0),FALSE),IFERROR(VLOOKUP(AC150-1,[1]BASE!$F$1:$Q$1000,MATCH(AB150,[1]BASE!$F$1:$Q$1,0),FALSE),VLOOKUP(AC150-2,[1]BASE!$F$1:$Q$1000,MATCH(AB150,[1]BASE!$F$1:$Q$1,0),FALSE)))),"")</f>
        <v>2005.6319999999998</v>
      </c>
      <c r="AE150" s="30">
        <f t="array" ref="AE150">IFERROR(IF(AC150="","",IF([1]BASE!$E$3-AC150&gt;7,0,IF([1]BASE!$E$3-AC150&lt;0,"",[1]BASE!$E$3-AC150))),"")</f>
        <v>0</v>
      </c>
      <c r="AF150" s="27"/>
      <c r="AG150" s="81"/>
      <c r="AH150" s="28"/>
      <c r="AI150" s="91" t="str">
        <f t="array" ref="AI150">IFERROR(IF(OR(AG150="USDT",AG150="USD",AG150="USDC"),AF150,AF150 * IFERROR(VLOOKUP(AH150,[1]BASE!$F$1:$Q$1000,MATCH(AG150,[1]BASE!$F$1:$Q$1,0),FALSE),IFERROR(VLOOKUP(AH150-1,[1]BASE!$F$1:$Q$1000,MATCH(AG150,[1]BASE!$F$1:$Q$1,0),FALSE),VLOOKUP(AH150-2,[1]BASE!$F$1:$Q$1000,MATCH(AG150,[1]BASE!$F$1:$Q$1,0),FALSE)))),"")</f>
        <v/>
      </c>
      <c r="AJ150" s="30" t="str">
        <f t="array" ref="AJ150">IFERROR(IF(AH150="","",IF([1]BASE!$E$3-AH150&gt;7,0,IF([1]BASE!$E$3-AH150&lt;0,"",[1]BASE!$E$3-AH150))),"")</f>
        <v/>
      </c>
      <c r="AK150" s="27"/>
      <c r="AL150" s="81"/>
      <c r="AM150" s="28"/>
      <c r="AN150" s="91" t="str">
        <f t="array" ref="AN150">IFERROR(IF(OR(AL150="USDT",AL150="USD",AL150="USDC"),AK150,AK150 * IFERROR(VLOOKUP(AM150,[1]BASE!$F$1:$Q$1000,MATCH(AL150,[1]BASE!$F$1:$Q$1,0),FALSE),IFERROR(VLOOKUP(AM150-1,[1]BASE!$F$1:$Q$1000,MATCH(AL150,[1]BASE!$F$1:$Q$1,0),FALSE),VLOOKUP(AM150-2,[1]BASE!$F$1:$Q$1000,MATCH(AL150,[1]BASE!$F$1:$Q$1,0),FALSE)))),"")</f>
        <v/>
      </c>
      <c r="AO150" s="30" t="str">
        <f t="array" ref="AO150">IFERROR(IF(AM150="","",IF([1]BASE!$E$3-AM150&gt;7,0,IF([1]BASE!$E$3-AM150&lt;0,"",[1]BASE!$E$3-AM150))),"")</f>
        <v/>
      </c>
      <c r="AP150" s="27"/>
      <c r="AQ150" s="31"/>
      <c r="AR150" s="28"/>
      <c r="AS150" s="91" t="str">
        <f t="array" ref="AS150">IFERROR(IF(OR(AQ150="USDT",AQ150="USD",AQ150="USDC"),AP150,AP150 * IFERROR(VLOOKUP(AR150,[1]BASE!$F$1:$Q$1000,MATCH(AQ150,[1]BASE!$F$1:$Q$1,0),FALSE),IFERROR(VLOOKUP(AR150-1,[1]BASE!$F$1:$Q$1000,MATCH(AQ150,[1]BASE!$F$1:$Q$1,0),FALSE),VLOOKUP(AR150-2,[1]BASE!$F$1:$Q$1000,MATCH(AQ150,[1]BASE!$F$1:$Q$1,0),FALSE)))),"")</f>
        <v/>
      </c>
      <c r="AT150" s="30" t="str">
        <f t="array" ref="AT150">IFERROR(IF(AR150="","",IF([1]BASE!$E$3-AR150&gt;7,0,IF([1]BASE!$E$3-AR150&lt;0,"",[1]BASE!$E$3-AR150))),"")</f>
        <v/>
      </c>
      <c r="AU150" s="27"/>
      <c r="AV150" s="33"/>
      <c r="AW150" s="34"/>
      <c r="AX150" s="91" t="str">
        <f t="array" ref="AX150">IFERROR(IF(OR(AV150="USDT",AV150="USD",AV150="USDC"),AU150,AU150 * IFERROR(VLOOKUP(AW150,[1]BASE!$F$1:$Q$1000,MATCH(AV150,[1]BASE!$F$1:$Q$1,0),FALSE),IFERROR(VLOOKUP(AW150-1,[1]BASE!$F$1:$Q$1000,MATCH(AV150,[1]BASE!$F$1:$Q$1,0),FALSE),VLOOKUP(AW150-2,[1]BASE!$F$1:$Q$1000,MATCH(AV150,[1]BASE!$F$1:$Q$1,0),FALSE)))),"")</f>
        <v/>
      </c>
      <c r="AY150" s="30" t="str">
        <f t="array" ref="AY150">IFERROR(IF(AW150="","",IF([1]BASE!$E$3-AW150&gt;7,0,IF([1]BASE!$E$3-AW150&lt;0,"",[1]BASE!$E$3-AW150))),"")</f>
        <v/>
      </c>
      <c r="AZ150" s="27"/>
      <c r="BA150" s="33"/>
      <c r="BB150" s="34"/>
      <c r="BC150" s="91" t="str">
        <f t="array" ref="BC150">IFERROR(IF(OR(BA150="USDT",BA150="USD",BA150="USDC"),AZ150,AZ150 * IFERROR(VLOOKUP(BB150,[1]BASE!$F$1:$Q$1000,MATCH(BA150,[1]BASE!$F$1:$Q$1,0),FALSE),IFERROR(VLOOKUP(BB150-1,[1]BASE!$F$1:$Q$1000,MATCH(BA150,[1]BASE!$F$1:$Q$1,0),FALSE),VLOOKUP(BB150-2,[1]BASE!$F$1:$Q$1000,MATCH(BA150,[1]BASE!$F$1:$Q$1,0),FALSE)))),"")</f>
        <v/>
      </c>
      <c r="BD150" s="30" t="str">
        <f t="array" ref="BD150">IFERROR(IF(BB150="","",IF([1]BASE!$E$3-BB150&gt;7,0,IF([1]BASE!$E$3-BB150&lt;0,"",[1]BASE!$E$3-BB150))),"")</f>
        <v/>
      </c>
    </row>
    <row r="151" spans="1:56" ht="43.2" x14ac:dyDescent="0.3">
      <c r="A151" s="51" t="s">
        <v>92</v>
      </c>
      <c r="B151" s="94" t="s">
        <v>911</v>
      </c>
      <c r="C151" s="14" t="s">
        <v>75</v>
      </c>
      <c r="D151" s="13" t="s">
        <v>912</v>
      </c>
      <c r="E151" s="12" t="s">
        <v>913</v>
      </c>
      <c r="F151" s="15" t="s">
        <v>914</v>
      </c>
      <c r="G151" s="15" t="s">
        <v>915</v>
      </c>
      <c r="H151" s="15" t="s">
        <v>915</v>
      </c>
      <c r="I151" s="15" t="s">
        <v>897</v>
      </c>
      <c r="J151" s="41" t="s">
        <v>916</v>
      </c>
      <c r="K151" s="143">
        <v>7</v>
      </c>
      <c r="L151" s="78">
        <f t="shared" si="0"/>
        <v>7</v>
      </c>
      <c r="M151" s="20" t="e">
        <f t="array" ref="M151">IF(R151&gt;[1]BASE!$E$3, "BAJA", IF(P151+IF(X151&lt;=[1]BASE!$E$3,Y151,0)+IF(AC151&lt;=[1]BASE!$E$3,AD151,0)+IF(AH151&lt;=[1]BASE!$E$3,AI151,0)+IF(AM151&lt;=[1]BASE!$E$3,AN151,0)+IF(AR151&lt;=[1]BASE!$E$3,AS151,0)+IF(AW151&lt;=[1]BASE!$E$3,AX151,0)+IF(BB151&lt;=[1]BASE!$E$3,BC151,0)+IF(BG151&lt;=[1]BASE!$E$3,BH151,0)+IF(BL151&lt;=[1]BASE!$E$3,BM151,0)+IF(BQ151&lt;=[1]BASE!$E$3,BR151,0)&lt;=1999,"ALFA", IF(P151+IF(X151&lt;=[1]BASE!$E$3,Y151,0)+IF(AC151&lt;=[1]BASE!$E$3,AD151,0)+IF(AH151&lt;=[1]BASE!$E$3,AI151,0)+IF(AM151&lt;=[1]BASE!$E$3,AN151,0)+IF(AR151&lt;=[1]BASE!$E$3,AS151,0)+IF(AW151&lt;=[1]BASE!$E$3,AX151,0)+IF(BB151&lt;=[1]BASE!$E$3,BC151,0)+IF(BG151&lt;=[1]BASE!$E$3,BH151,0)+IF(BL151&lt;=[1]BASE!$E$3,BM151,0)+IF(BQ151&lt;=[1]BASE!$E$3,BR151,0)&lt;=3999,"BETA", IF(P151+IF(X151&lt;=[1]BASE!$E$3,Y151,0)+IF(AC151&lt;=[1]BASE!$E$3,AD151,0)+IF(AH151&lt;=[1]BASE!$E$3,AI151,0)+IF(AM151&lt;=[1]BASE!$E$3,AN151,0)+IF(AR151&lt;=[1]BASE!$E$3,AS151,0)+IF(AW151&lt;=[1]BASE!$E$3,AX151,0)+IF(BB151&lt;=[1]BASE!$E$3,BC151,0)+IF(BG151&lt;=[1]BASE!$E$3,BH151,0)+IF(BL151&lt;=[1]BASE!$E$3,BM151,0)+IF(BQ151&lt;=[1]BASE!$E$3,BR151,0)&lt;=5999,"GAMMA","DELTA"))))</f>
        <v>#VALUE!</v>
      </c>
      <c r="N151" s="125">
        <v>6710.41</v>
      </c>
      <c r="O151" s="14" t="s">
        <v>66</v>
      </c>
      <c r="P151" s="73">
        <f t="array" ref="P151">IFERROR(IF(OR(O151="USDT",O151="USD",O151="USDC"),N151,N151 * IFERROR(VLOOKUP(R151,[1]BASE!$F$1:$Q$1000,MATCH(O151,[1]BASE!$F$1:$Q$1,0),FALSE),IFERROR(VLOOKUP(R151-1,[1]BASE!$F$1:$Q$1000,MATCH(O151,[1]BASE!$F$1:$Q$1,0),FALSE),VLOOKUP(R151-2,[1]BASE!$F$1:$Q$1000,MATCH(O151,[1]BASE!$F$1:$Q$1,0),FALSE)))),"")</f>
        <v>6710.41</v>
      </c>
      <c r="Q151" s="23">
        <v>45248.625</v>
      </c>
      <c r="R151" s="23">
        <v>45249</v>
      </c>
      <c r="S151" s="44">
        <f>([1]BASE!$E$3-R151)/30</f>
        <v>9.9666666666666668</v>
      </c>
      <c r="T151" s="45">
        <f t="array" ref="T151">IF(U151&lt;[1]BASE!$E$3,0,U151-R151)</f>
        <v>0</v>
      </c>
      <c r="U151" s="26">
        <f t="array" ref="U151">IF(WEEKDAY(R151, 2) = 5, R151 + 7, R151 + (5 - WEEKDAY(R151, 2) + IF(WEEKDAY(R151, 2) &gt; 5, 7, 0)))</f>
        <v>45254</v>
      </c>
      <c r="V151" s="135">
        <v>2834.7</v>
      </c>
      <c r="W151" s="14" t="s">
        <v>98</v>
      </c>
      <c r="X151" s="47">
        <v>45289</v>
      </c>
      <c r="Y151" s="84">
        <f t="array" ref="Y151">IFERROR(IF(OR(W151="USDT",W151="USD",W151="USDC"),V151,V151 * IFERROR(VLOOKUP(X151,[1]BASE!$F$1:$Q$1000,MATCH(W151,[1]BASE!$F$1:$Q$1,0),FALSE),IFERROR(VLOOKUP(X151-1,[1]BASE!$F$1:$Q$1000,MATCH(W151,[1]BASE!$F$1:$Q$1,0),FALSE),VLOOKUP(X151-2,[1]BASE!$F$1:$Q$1000,MATCH(W151,[1]BASE!$F$1:$Q$1,0),FALSE)))),"")</f>
        <v>2834.7</v>
      </c>
      <c r="Z151" s="49">
        <f t="array" ref="Z151">IFERROR(IF(X151="","",IF([1]BASE!$E$3-X151&gt;7,0,IF([1]BASE!$E$3-X151&lt;0,"",[1]BASE!$E$3-X151))),"")</f>
        <v>0</v>
      </c>
      <c r="AA151" s="135">
        <v>456</v>
      </c>
      <c r="AB151" s="31" t="s">
        <v>98</v>
      </c>
      <c r="AC151" s="47">
        <v>45422</v>
      </c>
      <c r="AD151" s="84">
        <f t="array" ref="AD151">IFERROR(IF(OR(AB151="USDT",AB151="USD",AB151="USDC"),AA151,AA151 * IFERROR(VLOOKUP(AC151,[1]BASE!$F$1:$Q$1000,MATCH(AB151,[1]BASE!$F$1:$Q$1,0),FALSE),IFERROR(VLOOKUP(AC151-1,[1]BASE!$F$1:$Q$1000,MATCH(AB151,[1]BASE!$F$1:$Q$1,0),FALSE),VLOOKUP(AC151-2,[1]BASE!$F$1:$Q$1000,MATCH(AB151,[1]BASE!$F$1:$Q$1,0),FALSE)))),"")</f>
        <v>456</v>
      </c>
      <c r="AE151" s="49">
        <f t="array" ref="AE151">IFERROR(IF(AC151="","",IF([1]BASE!$E$3-AC151&gt;7,0,IF([1]BASE!$E$3-AC151&lt;0,"",[1]BASE!$E$3-AC151))),"")</f>
        <v>0</v>
      </c>
      <c r="AF151" s="27"/>
      <c r="AG151" s="32"/>
      <c r="AH151" s="28"/>
      <c r="AI151" s="75" t="str">
        <f t="array" ref="AI151">IFERROR(IF(OR(AG151="USDT",AG151="USD",AG151="USDC"),AF151,AF151 * IFERROR(VLOOKUP(AH151,[1]BASE!$F$1:$Q$1000,MATCH(AG151,[1]BASE!$F$1:$Q$1,0),FALSE),IFERROR(VLOOKUP(AH151-1,[1]BASE!$F$1:$Q$1000,MATCH(AG151,[1]BASE!$F$1:$Q$1,0),FALSE),VLOOKUP(AH151-2,[1]BASE!$F$1:$Q$1000,MATCH(AG151,[1]BASE!$F$1:$Q$1,0),FALSE)))),"")</f>
        <v/>
      </c>
      <c r="AJ151" s="49" t="str">
        <f t="array" ref="AJ151">IFERROR(IF(AH151="","",IF([1]BASE!$E$3-AH151&gt;7,0,IF([1]BASE!$E$3-AH151&lt;0,"",[1]BASE!$E$3-AH151))),"")</f>
        <v/>
      </c>
      <c r="AK151" s="27"/>
      <c r="AL151" s="32"/>
      <c r="AM151" s="28"/>
      <c r="AN151" s="75" t="str">
        <f t="array" ref="AN151">IFERROR(IF(OR(AL151="USDT",AL151="USD",AL151="USDC"),AK151,AK151 * IFERROR(VLOOKUP(AM151,[1]BASE!$F$1:$Q$1000,MATCH(AL151,[1]BASE!$F$1:$Q$1,0),FALSE),IFERROR(VLOOKUP(AM151-1,[1]BASE!$F$1:$Q$1000,MATCH(AL151,[1]BASE!$F$1:$Q$1,0),FALSE),VLOOKUP(AM151-2,[1]BASE!$F$1:$Q$1000,MATCH(AL151,[1]BASE!$F$1:$Q$1,0),FALSE)))),"")</f>
        <v/>
      </c>
      <c r="AO151" s="49" t="str">
        <f t="array" ref="AO151">IFERROR(IF(AM151="","",IF([1]BASE!$E$3-AM151&gt;7,0,IF([1]BASE!$E$3-AM151&lt;0,"",[1]BASE!$E$3-AM151))),"")</f>
        <v/>
      </c>
      <c r="AP151" s="27"/>
      <c r="AQ151" s="31"/>
      <c r="AR151" s="28"/>
      <c r="AS151" s="75" t="str">
        <f t="array" ref="AS151">IFERROR(IF(OR(AQ151="USDT",AQ151="USD",AQ151="USDC"),AP151,AP151 * IFERROR(VLOOKUP(AR151,[1]BASE!$F$1:$Q$1000,MATCH(AQ151,[1]BASE!$F$1:$Q$1,0),FALSE),IFERROR(VLOOKUP(AR151-1,[1]BASE!$F$1:$Q$1000,MATCH(AQ151,[1]BASE!$F$1:$Q$1,0),FALSE),VLOOKUP(AR151-2,[1]BASE!$F$1:$Q$1000,MATCH(AQ151,[1]BASE!$F$1:$Q$1,0),FALSE)))),"")</f>
        <v/>
      </c>
      <c r="AT151" s="49" t="str">
        <f t="array" ref="AT151">IFERROR(IF(AR151="","",IF([1]BASE!$E$3-AR151&gt;7,0,IF([1]BASE!$E$3-AR151&lt;0,"",[1]BASE!$E$3-AR151))),"")</f>
        <v/>
      </c>
      <c r="AU151" s="27"/>
      <c r="AV151" s="33"/>
      <c r="AW151" s="34"/>
      <c r="AX151" s="75" t="str">
        <f t="array" ref="AX151">IFERROR(IF(OR(AV151="USDT",AV151="USD",AV151="USDC"),AU151,AU151 * IFERROR(VLOOKUP(AW151,[1]BASE!$F$1:$Q$1000,MATCH(AV151,[1]BASE!$F$1:$Q$1,0),FALSE),IFERROR(VLOOKUP(AW151-1,[1]BASE!$F$1:$Q$1000,MATCH(AV151,[1]BASE!$F$1:$Q$1,0),FALSE),VLOOKUP(AW151-2,[1]BASE!$F$1:$Q$1000,MATCH(AV151,[1]BASE!$F$1:$Q$1,0),FALSE)))),"")</f>
        <v/>
      </c>
      <c r="AY151" s="49" t="str">
        <f t="array" ref="AY151">IFERROR(IF(AW151="","",IF([1]BASE!$E$3-AW151&gt;7,0,IF([1]BASE!$E$3-AW151&lt;0,"",[1]BASE!$E$3-AW151))),"")</f>
        <v/>
      </c>
      <c r="AZ151" s="27"/>
      <c r="BA151" s="33"/>
      <c r="BB151" s="34"/>
      <c r="BC151" s="75" t="str">
        <f t="array" ref="BC151">IFERROR(IF(OR(BA151="USDT",BA151="USD",BA151="USDC"),AZ151,AZ151 * IFERROR(VLOOKUP(BB151,[1]BASE!$F$1:$Q$1000,MATCH(BA151,[1]BASE!$F$1:$Q$1,0),FALSE),IFERROR(VLOOKUP(BB151-1,[1]BASE!$F$1:$Q$1000,MATCH(BA151,[1]BASE!$F$1:$Q$1,0),FALSE),VLOOKUP(BB151-2,[1]BASE!$F$1:$Q$1000,MATCH(BA151,[1]BASE!$F$1:$Q$1,0),FALSE)))),"")</f>
        <v/>
      </c>
      <c r="BD151" s="49" t="str">
        <f t="array" ref="BD151">IFERROR(IF(BB151="","",IF([1]BASE!$E$3-BB151&gt;7,0,IF([1]BASE!$E$3-BB151&lt;0,"",[1]BASE!$E$3-BB151))),"")</f>
        <v/>
      </c>
    </row>
    <row r="152" spans="1:56" ht="28.8" x14ac:dyDescent="0.3">
      <c r="A152" s="51" t="s">
        <v>85</v>
      </c>
      <c r="B152" s="38" t="s">
        <v>917</v>
      </c>
      <c r="C152" s="38" t="s">
        <v>75</v>
      </c>
      <c r="D152" s="37" t="s">
        <v>918</v>
      </c>
      <c r="E152" s="36" t="s">
        <v>919</v>
      </c>
      <c r="F152" s="39" t="s">
        <v>920</v>
      </c>
      <c r="G152" s="58" t="s">
        <v>921</v>
      </c>
      <c r="H152" s="58" t="s">
        <v>921</v>
      </c>
      <c r="I152" s="39" t="s">
        <v>872</v>
      </c>
      <c r="J152" s="17" t="s">
        <v>922</v>
      </c>
      <c r="K152" s="144">
        <v>7</v>
      </c>
      <c r="L152" s="19">
        <f t="shared" si="0"/>
        <v>7</v>
      </c>
      <c r="M152" s="20" t="str">
        <f t="array" ref="M152">IF(R152&gt;[1]BASE!$E$3, "BAJA", IF(P152+IF(X152&lt;=[1]BASE!$E$3,Y152,0)+IF(AC152&lt;=[1]BASE!$E$3,AD152,0)+IF(AH152&lt;=[1]BASE!$E$3,AI152,0)+IF(AM152&lt;=[1]BASE!$E$3,AN152,0)+IF(AR152&lt;=[1]BASE!$E$3,AS152,0)+IF(AW152&lt;=[1]BASE!$E$3,AX152,0)+IF(BB152&lt;=[1]BASE!$E$3,BC152,0)+IF(BG152&lt;=[1]BASE!$E$3,BH152,0)+IF(BL152&lt;=[1]BASE!$E$3,BM152,0)+IF(BQ152&lt;=[1]BASE!$E$3,BR152,0)&lt;=1999,"ALFA", IF(P152+IF(X152&lt;=[1]BASE!$E$3,Y152,0)+IF(AC152&lt;=[1]BASE!$E$3,AD152,0)+IF(AH152&lt;=[1]BASE!$E$3,AI152,0)+IF(AM152&lt;=[1]BASE!$E$3,AN152,0)+IF(AR152&lt;=[1]BASE!$E$3,AS152,0)+IF(AW152&lt;=[1]BASE!$E$3,AX152,0)+IF(BB152&lt;=[1]BASE!$E$3,BC152,0)+IF(BG152&lt;=[1]BASE!$E$3,BH152,0)+IF(BL152&lt;=[1]BASE!$E$3,BM152,0)+IF(BQ152&lt;=[1]BASE!$E$3,BR152,0)&lt;=3999,"BETA", IF(P152+IF(X152&lt;=[1]BASE!$E$3,Y152,0)+IF(AC152&lt;=[1]BASE!$E$3,AD152,0)+IF(AH152&lt;=[1]BASE!$E$3,AI152,0)+IF(AM152&lt;=[1]BASE!$E$3,AN152,0)+IF(AR152&lt;=[1]BASE!$E$3,AS152,0)+IF(AW152&lt;=[1]BASE!$E$3,AX152,0)+IF(BB152&lt;=[1]BASE!$E$3,BC152,0)+IF(BG152&lt;=[1]BASE!$E$3,BH152,0)+IF(BL152&lt;=[1]BASE!$E$3,BM152,0)+IF(BQ152&lt;=[1]BASE!$E$3,BR152,0)&lt;=5999,"GAMMA","DELTA"))))</f>
        <v>GAMMA</v>
      </c>
      <c r="N152" s="21">
        <v>100</v>
      </c>
      <c r="O152" s="14" t="s">
        <v>60</v>
      </c>
      <c r="P152" s="90">
        <f t="array" ref="P152">IFERROR(IF(OR(O152="USDT",O152="USD",O152="USDC"),N152,N152 * IFERROR(VLOOKUP(R152,[1]BASE!$F$1:$Q$1000,MATCH(O152,[1]BASE!$F$1:$Q$1,0),FALSE),IFERROR(VLOOKUP(R152-1,[1]BASE!$F$1:$Q$1000,MATCH(O152,[1]BASE!$F$1:$Q$1,0),FALSE),VLOOKUP(R152-2,[1]BASE!$F$1:$Q$1000,MATCH(O152,[1]BASE!$F$1:$Q$1,0),FALSE)))),"")</f>
        <v>109.11</v>
      </c>
      <c r="Q152" s="23">
        <v>45251.625</v>
      </c>
      <c r="R152" s="23">
        <v>45252</v>
      </c>
      <c r="S152" s="24">
        <f>([1]BASE!$E$3-R152)/30</f>
        <v>9.8666666666666671</v>
      </c>
      <c r="T152" s="25">
        <f t="array" ref="T152">IF(U152&lt;[1]BASE!$E$3,0,U152-R152)</f>
        <v>0</v>
      </c>
      <c r="U152" s="26">
        <f t="array" ref="U152">IF(WEEKDAY(R152, 2) = 5, R152 + 7, R152 + (5 - WEEKDAY(R152, 2) + IF(WEEKDAY(R152, 2) &gt; 5, 7, 0)))</f>
        <v>45254</v>
      </c>
      <c r="V152" s="46">
        <v>1250</v>
      </c>
      <c r="W152" s="14" t="s">
        <v>60</v>
      </c>
      <c r="X152" s="47">
        <v>45261</v>
      </c>
      <c r="Y152" s="79">
        <f t="array" ref="Y152">IFERROR(IF(OR(W152="USDT",W152="USD",W152="USDC"),V152,V152 * IFERROR(VLOOKUP(X152,[1]BASE!$F$1:$Q$1000,MATCH(W152,[1]BASE!$F$1:$Q$1,0),FALSE),IFERROR(VLOOKUP(X152-1,[1]BASE!$F$1:$Q$1000,MATCH(W152,[1]BASE!$F$1:$Q$1,0),FALSE),VLOOKUP(X152-2,[1]BASE!$F$1:$Q$1000,MATCH(W152,[1]BASE!$F$1:$Q$1,0),FALSE)))),"")</f>
        <v>1360.875</v>
      </c>
      <c r="Z152" s="30">
        <f t="array" ref="Z152">IFERROR(IF(X152="","",IF([1]BASE!$E$3-X152&gt;7,0,IF([1]BASE!$E$3-X152&lt;0,"",[1]BASE!$E$3-X152))),"")</f>
        <v>0</v>
      </c>
      <c r="AA152" s="46">
        <v>380</v>
      </c>
      <c r="AB152" s="31" t="s">
        <v>60</v>
      </c>
      <c r="AC152" s="47">
        <v>45297</v>
      </c>
      <c r="AD152" s="79">
        <f t="array" ref="AD152">IFERROR(IF(OR(AB152="USDT",AB152="USD",AB152="USDC"),AA152,AA152 * IFERROR(VLOOKUP(AC152,[1]BASE!$F$1:$Q$1000,MATCH(AB152,[1]BASE!$F$1:$Q$1,0),FALSE),IFERROR(VLOOKUP(AC152-1,[1]BASE!$F$1:$Q$1000,MATCH(AB152,[1]BASE!$F$1:$Q$1,0),FALSE),VLOOKUP(AC152-2,[1]BASE!$F$1:$Q$1000,MATCH(AB152,[1]BASE!$F$1:$Q$1,0),FALSE)))),"")</f>
        <v>415.98599999999999</v>
      </c>
      <c r="AE152" s="30">
        <f t="array" ref="AE152">IFERROR(IF(AC152="","",IF([1]BASE!$E$3-AC152&gt;7,0,IF([1]BASE!$E$3-AC152&lt;0,"",[1]BASE!$E$3-AC152))),"")</f>
        <v>0</v>
      </c>
      <c r="AF152" s="135">
        <v>986.64700000000005</v>
      </c>
      <c r="AG152" s="14" t="s">
        <v>875</v>
      </c>
      <c r="AH152" s="47">
        <v>45316</v>
      </c>
      <c r="AI152" s="79">
        <f t="array" ref="AI152">IFERROR(IF(OR(AG152="USDT",AG152="USD",AG152="USDC"),AF152,AF152 * IFERROR(VLOOKUP(AH152,[1]BASE!$F$1:$Q$1000,MATCH(AG152,[1]BASE!$F$1:$Q$1,0),FALSE),IFERROR(VLOOKUP(AH152-1,[1]BASE!$F$1:$Q$1000,MATCH(AG152,[1]BASE!$F$1:$Q$1,0),FALSE),VLOOKUP(AH152-2,[1]BASE!$F$1:$Q$1000,MATCH(AG152,[1]BASE!$F$1:$Q$1,0),FALSE)))),"")</f>
        <v>511.08314600000006</v>
      </c>
      <c r="AJ152" s="30">
        <f t="array" ref="AJ152">IFERROR(IF(AH152="","",IF([1]BASE!$E$3-AH152&gt;7,0,IF([1]BASE!$E$3-AH152&lt;0,"",[1]BASE!$E$3-AH152))),"")</f>
        <v>0</v>
      </c>
      <c r="AK152" s="46">
        <v>400</v>
      </c>
      <c r="AL152" s="14" t="s">
        <v>60</v>
      </c>
      <c r="AM152" s="47">
        <v>45323</v>
      </c>
      <c r="AN152" s="79">
        <f t="array" ref="AN152">IFERROR(IF(OR(AL152="USDT",AL152="USD",AL152="USDC"),AK152,AK152 * IFERROR(VLOOKUP(AM152,[1]BASE!$F$1:$Q$1000,MATCH(AL152,[1]BASE!$F$1:$Q$1,0),FALSE),IFERROR(VLOOKUP(AM152-1,[1]BASE!$F$1:$Q$1000,MATCH(AL152,[1]BASE!$F$1:$Q$1,0),FALSE),VLOOKUP(AM152-2,[1]BASE!$F$1:$Q$1000,MATCH(AL152,[1]BASE!$F$1:$Q$1,0),FALSE)))),"")</f>
        <v>432.55999999999995</v>
      </c>
      <c r="AO152" s="30">
        <f t="array" ref="AO152">IFERROR(IF(AM152="","",IF([1]BASE!$E$3-AM152&gt;7,0,IF([1]BASE!$E$3-AM152&lt;0,"",[1]BASE!$E$3-AM152))),"")</f>
        <v>0</v>
      </c>
      <c r="AP152" s="46">
        <v>1132</v>
      </c>
      <c r="AQ152" s="31" t="s">
        <v>66</v>
      </c>
      <c r="AR152" s="47">
        <v>45324</v>
      </c>
      <c r="AS152" s="79">
        <f t="array" ref="AS152">IFERROR(IF(OR(AQ152="USDT",AQ152="USD",AQ152="USDC"),AP152,AP152 * IFERROR(VLOOKUP(AR152,[1]BASE!$F$1:$Q$1000,MATCH(AQ152,[1]BASE!$F$1:$Q$1,0),FALSE),IFERROR(VLOOKUP(AR152-1,[1]BASE!$F$1:$Q$1000,MATCH(AQ152,[1]BASE!$F$1:$Q$1,0),FALSE),VLOOKUP(AR152-2,[1]BASE!$F$1:$Q$1000,MATCH(AQ152,[1]BASE!$F$1:$Q$1,0),FALSE)))),"")</f>
        <v>1132</v>
      </c>
      <c r="AT152" s="30">
        <f t="array" ref="AT152">IFERROR(IF(AR152="","",IF([1]BASE!$E$3-AR152&gt;7,0,IF([1]BASE!$E$3-AR152&lt;0,"",[1]BASE!$E$3-AR152))),"")</f>
        <v>0</v>
      </c>
      <c r="AU152" s="46">
        <v>322</v>
      </c>
      <c r="AV152" s="33" t="s">
        <v>66</v>
      </c>
      <c r="AW152" s="34">
        <v>45327</v>
      </c>
      <c r="AX152" s="79">
        <f t="array" ref="AX152">IFERROR(IF(OR(AV152="USDT",AV152="USD",AV152="USDC"),AU152,AU152 * IFERROR(VLOOKUP(AW152,[1]BASE!$F$1:$Q$1000,MATCH(AV152,[1]BASE!$F$1:$Q$1,0),FALSE),IFERROR(VLOOKUP(AW152-1,[1]BASE!$F$1:$Q$1000,MATCH(AV152,[1]BASE!$F$1:$Q$1,0),FALSE),VLOOKUP(AW152-2,[1]BASE!$F$1:$Q$1000,MATCH(AV152,[1]BASE!$F$1:$Q$1,0),FALSE)))),"")</f>
        <v>322</v>
      </c>
      <c r="AY152" s="30">
        <f t="array" ref="AY152">IFERROR(IF(AW152="","",IF([1]BASE!$E$3-AW152&gt;7,0,IF([1]BASE!$E$3-AW152&lt;0,"",[1]BASE!$E$3-AW152))),"")</f>
        <v>0</v>
      </c>
      <c r="AZ152" s="46">
        <v>1179.22</v>
      </c>
      <c r="BA152" s="33" t="s">
        <v>66</v>
      </c>
      <c r="BB152" s="34">
        <v>45334</v>
      </c>
      <c r="BC152" s="79">
        <f t="array" ref="BC152">IFERROR(IF(OR(BA152="USDT",BA152="USD",BA152="USDC"),AZ152,AZ152 * IFERROR(VLOOKUP(BB152,[1]BASE!$F$1:$Q$1000,MATCH(BA152,[1]BASE!$F$1:$Q$1,0),FALSE),IFERROR(VLOOKUP(BB152-1,[1]BASE!$F$1:$Q$1000,MATCH(BA152,[1]BASE!$F$1:$Q$1,0),FALSE),VLOOKUP(BB152-2,[1]BASE!$F$1:$Q$1000,MATCH(BA152,[1]BASE!$F$1:$Q$1,0),FALSE)))),"")</f>
        <v>1179.22</v>
      </c>
      <c r="BD152" s="30">
        <f t="array" ref="BD152">IFERROR(IF(BB152="","",IF([1]BASE!$E$3-BB152&gt;7,0,IF([1]BASE!$E$3-BB152&lt;0,"",[1]BASE!$E$3-BB152))),"")</f>
        <v>0</v>
      </c>
    </row>
    <row r="153" spans="1:56" ht="43.2" x14ac:dyDescent="0.3">
      <c r="A153" s="69" t="s">
        <v>85</v>
      </c>
      <c r="B153" s="179" t="s">
        <v>923</v>
      </c>
      <c r="C153" s="147" t="s">
        <v>715</v>
      </c>
      <c r="D153" s="37" t="s">
        <v>924</v>
      </c>
      <c r="E153" s="36" t="s">
        <v>925</v>
      </c>
      <c r="F153" s="39" t="s">
        <v>926</v>
      </c>
      <c r="G153" s="232" t="s">
        <v>927</v>
      </c>
      <c r="H153" s="39" t="s">
        <v>927</v>
      </c>
      <c r="I153" s="39" t="s">
        <v>470</v>
      </c>
      <c r="J153" s="41" t="s">
        <v>928</v>
      </c>
      <c r="K153" s="143">
        <v>8</v>
      </c>
      <c r="L153" s="78">
        <f t="shared" si="0"/>
        <v>8</v>
      </c>
      <c r="M153" s="72" t="e">
        <f t="array" ref="M153">IF(R153&gt;[1]BASE!$E$3, "BAJA", IF(P153+IF(X153&lt;=[1]BASE!$E$3,Y153,0)+IF(AC153&lt;=[1]BASE!$E$3,AD153,0)+IF(AH153&lt;=[1]BASE!$E$3,AI153,0)+IF(AM153&lt;=[1]BASE!$E$3,AN153,0)+IF(AR153&lt;=[1]BASE!$E$3,AS153,0)+IF(AW153&lt;=[1]BASE!$E$3,AX153,0)+IF(BB153&lt;=[1]BASE!$E$3,BC153,0)+IF(BG153&lt;=[1]BASE!$E$3,BH153,0)+IF(BL153&lt;=[1]BASE!$E$3,BM153,0)+IF(BQ153&lt;=[1]BASE!$E$3,BR153,0)&lt;=1999,"ALFA", IF(P153+IF(X153&lt;=[1]BASE!$E$3,Y153,0)+IF(AC153&lt;=[1]BASE!$E$3,AD153,0)+IF(AH153&lt;=[1]BASE!$E$3,AI153,0)+IF(AM153&lt;=[1]BASE!$E$3,AN153,0)+IF(AR153&lt;=[1]BASE!$E$3,AS153,0)+IF(AW153&lt;=[1]BASE!$E$3,AX153,0)+IF(BB153&lt;=[1]BASE!$E$3,BC153,0)+IF(BG153&lt;=[1]BASE!$E$3,BH153,0)+IF(BL153&lt;=[1]BASE!$E$3,BM153,0)+IF(BQ153&lt;=[1]BASE!$E$3,BR153,0)&lt;=3999,"BETA", IF(P153+IF(X153&lt;=[1]BASE!$E$3,Y153,0)+IF(AC153&lt;=[1]BASE!$E$3,AD153,0)+IF(AH153&lt;=[1]BASE!$E$3,AI153,0)+IF(AM153&lt;=[1]BASE!$E$3,AN153,0)+IF(AR153&lt;=[1]BASE!$E$3,AS153,0)+IF(AW153&lt;=[1]BASE!$E$3,AX153,0)+IF(BB153&lt;=[1]BASE!$E$3,BC153,0)+IF(BG153&lt;=[1]BASE!$E$3,BH153,0)+IF(BL153&lt;=[1]BASE!$E$3,BM153,0)+IF(BQ153&lt;=[1]BASE!$E$3,BR153,0)&lt;=5999,"GAMMA","DELTA"))))</f>
        <v>#VALUE!</v>
      </c>
      <c r="N153" s="125">
        <v>1007</v>
      </c>
      <c r="O153" s="14" t="s">
        <v>60</v>
      </c>
      <c r="P153" s="73">
        <f t="array" ref="P153">IFERROR(IF(OR(O153="USDT",O153="USD",O153="USDC"),N153,N153 * IFERROR(VLOOKUP(R153,[1]BASE!$F$1:$Q$1000,MATCH(O153,[1]BASE!$F$1:$Q$1,0),FALSE),IFERROR(VLOOKUP(R153-1,[1]BASE!$F$1:$Q$1000,MATCH(O153,[1]BASE!$F$1:$Q$1,0),FALSE),VLOOKUP(R153-2,[1]BASE!$F$1:$Q$1000,MATCH(O153,[1]BASE!$F$1:$Q$1,0),FALSE)))),"")</f>
        <v>1092.3935999999999</v>
      </c>
      <c r="Q153" s="23">
        <v>45247.625</v>
      </c>
      <c r="R153" s="23">
        <v>45248</v>
      </c>
      <c r="S153" s="44">
        <f>([1]BASE!$E$3-R153)/30</f>
        <v>10</v>
      </c>
      <c r="T153" s="45">
        <f t="array" ref="T153">IF(U153&lt;[1]BASE!$E$3,0,U153-R153)</f>
        <v>0</v>
      </c>
      <c r="U153" s="26">
        <f t="array" ref="U153">IF(WEEKDAY(R153, 2) = 5, R153 + 7, R153 + (5 - WEEKDAY(R153, 2) + IF(WEEKDAY(R153, 2) &gt; 5, 7, 0)))</f>
        <v>45254</v>
      </c>
      <c r="V153" s="27"/>
      <c r="W153" s="14"/>
      <c r="X153" s="28"/>
      <c r="Y153" s="75" t="str">
        <f t="array" ref="Y153">IFERROR(IF(OR(W153="USDT",W153="USD",W153="USDC"),V153,V153 * IFERROR(VLOOKUP(X153,[1]BASE!$F$1:$Q$1000,MATCH(W153,[1]BASE!$F$1:$Q$1,0),FALSE),IFERROR(VLOOKUP(X153-1,[1]BASE!$F$1:$Q$1000,MATCH(W153,[1]BASE!$F$1:$Q$1,0),FALSE),VLOOKUP(X153-2,[1]BASE!$F$1:$Q$1000,MATCH(W153,[1]BASE!$F$1:$Q$1,0),FALSE)))),"")</f>
        <v/>
      </c>
      <c r="Z153" s="49" t="str">
        <f t="array" ref="Z153">IFERROR(IF(X153="","",IF([1]BASE!$E$3-X153&gt;7,0,IF([1]BASE!$E$3-X153&lt;0,"",[1]BASE!$E$3-X153))),"")</f>
        <v/>
      </c>
      <c r="AA153" s="27"/>
      <c r="AB153" s="14"/>
      <c r="AC153" s="28"/>
      <c r="AD153" s="75" t="str">
        <f t="array" ref="AD153">IFERROR(IF(OR(AB153="USDT",AB153="USD",AB153="USDC"),AA153,AA153 * IFERROR(VLOOKUP(AC153,[1]BASE!$F$1:$Q$1000,MATCH(AB153,[1]BASE!$F$1:$Q$1,0),FALSE),IFERROR(VLOOKUP(AC153-1,[1]BASE!$F$1:$Q$1000,MATCH(AB153,[1]BASE!$F$1:$Q$1,0),FALSE),VLOOKUP(AC153-2,[1]BASE!$F$1:$Q$1000,MATCH(AB153,[1]BASE!$F$1:$Q$1,0),FALSE)))),"")</f>
        <v/>
      </c>
      <c r="AE153" s="49" t="str">
        <f t="array" ref="AE153">IFERROR(IF(AC153="","",IF([1]BASE!$E$3-AC153&gt;7,0,IF([1]BASE!$E$3-AC153&lt;0,"",[1]BASE!$E$3-AC153))),"")</f>
        <v/>
      </c>
      <c r="AF153" s="27"/>
      <c r="AG153" s="14"/>
      <c r="AH153" s="28"/>
      <c r="AI153" s="75" t="str">
        <f t="array" ref="AI153">IFERROR(IF(OR(AG153="USDT",AG153="USD",AG153="USDC"),AF153,AF153 * IFERROR(VLOOKUP(AH153,[1]BASE!$F$1:$Q$1000,MATCH(AG153,[1]BASE!$F$1:$Q$1,0),FALSE),IFERROR(VLOOKUP(AH153-1,[1]BASE!$F$1:$Q$1000,MATCH(AG153,[1]BASE!$F$1:$Q$1,0),FALSE),VLOOKUP(AH153-2,[1]BASE!$F$1:$Q$1000,MATCH(AG153,[1]BASE!$F$1:$Q$1,0),FALSE)))),"")</f>
        <v/>
      </c>
      <c r="AJ153" s="49" t="str">
        <f t="array" ref="AJ153">IFERROR(IF(AH153="","",IF([1]BASE!$E$3-AH153&gt;7,0,IF([1]BASE!$E$3-AH153&lt;0,"",[1]BASE!$E$3-AH153))),"")</f>
        <v/>
      </c>
      <c r="AK153" s="27"/>
      <c r="AL153" s="14"/>
      <c r="AM153" s="28"/>
      <c r="AN153" s="75" t="str">
        <f t="array" ref="AN153">IFERROR(IF(OR(AL153="USDT",AL153="USD",AL153="USDC"),AK153,AK153 * IFERROR(VLOOKUP(AM153,[1]BASE!$F$1:$Q$1000,MATCH(AL153,[1]BASE!$F$1:$Q$1,0),FALSE),IFERROR(VLOOKUP(AM153-1,[1]BASE!$F$1:$Q$1000,MATCH(AL153,[1]BASE!$F$1:$Q$1,0),FALSE),VLOOKUP(AM153-2,[1]BASE!$F$1:$Q$1000,MATCH(AL153,[1]BASE!$F$1:$Q$1,0),FALSE)))),"")</f>
        <v/>
      </c>
      <c r="AO153" s="49" t="str">
        <f t="array" ref="AO153">IFERROR(IF(AM153="","",IF([1]BASE!$E$3-AM153&gt;7,0,IF([1]BASE!$E$3-AM153&lt;0,"",[1]BASE!$E$3-AM153))),"")</f>
        <v/>
      </c>
      <c r="AP153" s="27"/>
      <c r="AQ153" s="14"/>
      <c r="AR153" s="28"/>
      <c r="AS153" s="75" t="str">
        <f t="array" ref="AS153">IFERROR(IF(OR(AQ153="USDT",AQ153="USD",AQ153="USDC"),AP153,AP153 * IFERROR(VLOOKUP(AR153,[1]BASE!$F$1:$Q$1000,MATCH(AQ153,[1]BASE!$F$1:$Q$1,0),FALSE),IFERROR(VLOOKUP(AR153-1,[1]BASE!$F$1:$Q$1000,MATCH(AQ153,[1]BASE!$F$1:$Q$1,0),FALSE),VLOOKUP(AR153-2,[1]BASE!$F$1:$Q$1000,MATCH(AQ153,[1]BASE!$F$1:$Q$1,0),FALSE)))),"")</f>
        <v/>
      </c>
      <c r="AT153" s="49" t="str">
        <f t="array" ref="AT153">IFERROR(IF(AR153="","",IF([1]BASE!$E$3-AR153&gt;7,0,IF([1]BASE!$E$3-AR153&lt;0,"",[1]BASE!$E$3-AR153))),"")</f>
        <v/>
      </c>
      <c r="AU153" s="27"/>
      <c r="AV153" s="33"/>
      <c r="AW153" s="34"/>
      <c r="AX153" s="75" t="str">
        <f t="array" ref="AX153">IFERROR(IF(OR(AV153="USDT",AV153="USD",AV153="USDC"),AU153,AU153 * IFERROR(VLOOKUP(AW153,[1]BASE!$F$1:$Q$1000,MATCH(AV153,[1]BASE!$F$1:$Q$1,0),FALSE),IFERROR(VLOOKUP(AW153-1,[1]BASE!$F$1:$Q$1000,MATCH(AV153,[1]BASE!$F$1:$Q$1,0),FALSE),VLOOKUP(AW153-2,[1]BASE!$F$1:$Q$1000,MATCH(AV153,[1]BASE!$F$1:$Q$1,0),FALSE)))),"")</f>
        <v/>
      </c>
      <c r="AY153" s="49" t="str">
        <f t="array" ref="AY153">IFERROR(IF(AW153="","",IF([1]BASE!$E$3-AW153&gt;7,0,IF([1]BASE!$E$3-AW153&lt;0,"",[1]BASE!$E$3-AW153))),"")</f>
        <v/>
      </c>
      <c r="AZ153" s="27"/>
      <c r="BA153" s="33"/>
      <c r="BB153" s="34"/>
      <c r="BC153" s="75" t="str">
        <f t="array" ref="BC153">IFERROR(IF(OR(BA153="USDT",BA153="USD",BA153="USDC"),AZ153,AZ153 * IFERROR(VLOOKUP(BB153,[1]BASE!$F$1:$Q$1000,MATCH(BA153,[1]BASE!$F$1:$Q$1,0),FALSE),IFERROR(VLOOKUP(BB153-1,[1]BASE!$F$1:$Q$1000,MATCH(BA153,[1]BASE!$F$1:$Q$1,0),FALSE),VLOOKUP(BB153-2,[1]BASE!$F$1:$Q$1000,MATCH(BA153,[1]BASE!$F$1:$Q$1,0),FALSE)))),"")</f>
        <v/>
      </c>
      <c r="BD153" s="49" t="str">
        <f t="array" ref="BD153">IFERROR(IF(BB153="","",IF([1]BASE!$E$3-BB153&gt;7,0,IF([1]BASE!$E$3-BB153&lt;0,"",[1]BASE!$E$3-BB153))),"")</f>
        <v/>
      </c>
    </row>
  </sheetData>
  <conditionalFormatting sqref="F54">
    <cfRule type="containsBlanks" dxfId="15" priority="10">
      <formula>LEN(TRIM(F54))=0</formula>
    </cfRule>
  </conditionalFormatting>
  <conditionalFormatting sqref="J1:J153">
    <cfRule type="cellIs" dxfId="14" priority="18" operator="equal">
      <formula>1.1</formula>
    </cfRule>
  </conditionalFormatting>
  <conditionalFormatting sqref="K1:L153">
    <cfRule type="cellIs" dxfId="13" priority="3" operator="equal">
      <formula>1</formula>
    </cfRule>
    <cfRule type="cellIs" dxfId="12" priority="4" operator="equal">
      <formula>2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greaterThanOrEqual">
      <formula>6</formula>
    </cfRule>
  </conditionalFormatting>
  <conditionalFormatting sqref="M1:M153">
    <cfRule type="containsText" dxfId="7" priority="16" operator="containsText" text="BAJA">
      <formula>NOT(ISERROR(SEARCH(("BAJA"),(M1))))</formula>
    </cfRule>
    <cfRule type="cellIs" dxfId="6" priority="19" operator="equal">
      <formula>"ALFA"</formula>
    </cfRule>
    <cfRule type="cellIs" dxfId="5" priority="20" operator="equal">
      <formula>"BETA"</formula>
    </cfRule>
    <cfRule type="cellIs" dxfId="4" priority="21" operator="equal">
      <formula>"GAMMA"</formula>
    </cfRule>
    <cfRule type="cellIs" dxfId="3" priority="22" operator="equal">
      <formula>"DELTA"</formula>
    </cfRule>
  </conditionalFormatting>
  <conditionalFormatting sqref="Y2:Y153 P2:P153 AD2:AD153 AI2:AI153 AN2:AN153 AS2:AS153 AX2:AX153 BC2:BC153">
    <cfRule type="cellIs" dxfId="2" priority="2" operator="equal">
      <formula>0</formula>
    </cfRule>
  </conditionalFormatting>
  <conditionalFormatting sqref="N1:N153">
    <cfRule type="cellIs" dxfId="1" priority="17" operator="lessThanOrEqual">
      <formula>0</formula>
    </cfRule>
  </conditionalFormatting>
  <conditionalFormatting sqref="S1:U153 AQ2:AR12 V2:V14 W2:AP153 AS2:AU153 AX2:AZ153 BC2:BD153 AV5:AW5 AV13:AW13 BB13 AQ14:AR153 V16:V68 V71:V72 V74:V127 V129:V153">
    <cfRule type="cellIs" dxfId="0" priority="9" operator="greaterThanOr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CORONADO SANTI, BRYAN SMITH</dc:creator>
  <cp:lastModifiedBy>CORONADO SANTI, BRYAN SMITH</cp:lastModifiedBy>
  <cp:lastPrinted>2025-02-13T23:35:59Z</cp:lastPrinted>
  <dcterms:created xsi:type="dcterms:W3CDTF">2025-02-13T23:18:05Z</dcterms:created>
  <dcterms:modified xsi:type="dcterms:W3CDTF">2025-02-13T23:36:38Z</dcterms:modified>
</cp:coreProperties>
</file>