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queryTables/queryTable8.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queryTables/queryTable9.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queryTables/queryTable10.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hidePivotFieldList="1"/>
  <xr:revisionPtr revIDLastSave="9" documentId="13_ncr:1_{2C35B0D4-65DC-47E6-A6B1-B4CA119ED28D}" xr6:coauthVersionLast="47" xr6:coauthVersionMax="47" xr10:uidLastSave="{4D8B7351-5791-45AC-ADC1-B2807437CC7A}"/>
  <bookViews>
    <workbookView xWindow="-120" yWindow="-120" windowWidth="29040" windowHeight="15720" tabRatio="783" xr2:uid="{00000000-000D-0000-FFFF-FFFF00000000}"/>
  </bookViews>
  <sheets>
    <sheet name="Forecast_script_helper" sheetId="26" r:id="rId1"/>
    <sheet name="Cover" sheetId="8" r:id="rId2"/>
    <sheet name="Net Abatement" sheetId="7" r:id="rId3"/>
    <sheet name="Property Summary" sheetId="18" state="hidden" r:id="rId4"/>
    <sheet name="CEA Attributes" sheetId="1" r:id="rId5"/>
    <sheet name="Abatement" sheetId="2" r:id="rId6"/>
    <sheet name="Project Emissions" sheetId="5" r:id="rId7"/>
    <sheet name="Global Warm Pot" sheetId="6" r:id="rId8"/>
    <sheet name="Fuel Emissions" sheetId="4" r:id="rId9"/>
    <sheet name="Fuel Reference previous report" sheetId="19" r:id="rId10"/>
    <sheet name="Tree Seedlings" sheetId="25" r:id="rId11"/>
    <sheet name="BW_CEA_01" sheetId="12" r:id="rId12"/>
    <sheet name="BW_CEA_02" sheetId="13" r:id="rId13"/>
    <sheet name="BW_CEA_03" sheetId="23" r:id="rId14"/>
    <sheet name="BW_CEA_04" sheetId="24" r:id="rId15"/>
    <sheet name="BW_CEA_05" sheetId="20" r:id="rId16"/>
    <sheet name="BW_CEA_06" sheetId="21" r:id="rId17"/>
    <sheet name="BW_CEA_07" sheetId="22" r:id="rId18"/>
  </sheets>
  <definedNames>
    <definedName name="_04._HID_CEA_01_GENERIC_NO_INIT_CAL___Output_1_1" localSheetId="11">BW_CEA_01!$A$1:$H$310</definedName>
    <definedName name="_04._JIN_CEA_01_GENERIC_NO_INIT_CAL___Output_1_1" localSheetId="15">BW_CEA_05!$A$1:$F$310</definedName>
    <definedName name="_04._JIN_CEA_01_GENERIC_NO_INIT_CAL___Output_1_1" localSheetId="16">BW_CEA_06!$A$1:$F$310</definedName>
    <definedName name="_04._JIN_CEA_01_GENERIC_NO_INIT_CAL___Output_1_1" localSheetId="17">BW_CEA_07!$A$1:$F$310</definedName>
    <definedName name="_04._LIS_CEA_01_GENERIC_NO_INIT_CAL___Output_1" localSheetId="12">BW_CEA_02!$A$1:$H$310</definedName>
    <definedName name="_04._LIS_CEA_01_GENERIC_NO_INIT_CAL___Output_1" localSheetId="13">BW_CEA_03!$A$1:$H$310</definedName>
    <definedName name="_04._LIS_CEA_01_GENERIC_NO_INIT_CAL___Output_1" localSheetId="14">BW_CEA_04!$A$1:$H$310</definedName>
    <definedName name="_04._LIS_CEA_01_GENERIC_NO_INIT_CAL___Output_1_1" localSheetId="12">BW_CEA_02!$A$1:$H$310</definedName>
    <definedName name="_04._LIS_CEA_01_GENERIC_NO_INIT_CAL___Output_1_1" localSheetId="13">BW_CEA_03!$A$1:$H$310</definedName>
    <definedName name="_04._LIS_CEA_01_GENERIC_NO_INIT_CAL___Output_1_1" localSheetId="14">BW_CEA_04!$A$1:$H$310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6" l="1" a="1"/>
  <c r="B24" i="26" s="1"/>
  <c r="C24" i="26" a="1"/>
  <c r="C24" i="26" s="1"/>
  <c r="D24" i="26" a="1"/>
  <c r="D24" i="26" s="1"/>
  <c r="E24" i="26" a="1"/>
  <c r="E24" i="26" s="1"/>
  <c r="F24" i="26" a="1"/>
  <c r="F24" i="26" s="1"/>
  <c r="G24" i="26" a="1"/>
  <c r="G24" i="26" s="1"/>
  <c r="H24" i="26" a="1"/>
  <c r="H24" i="26" s="1"/>
  <c r="B14" i="26" a="1"/>
  <c r="B14" i="26" s="1"/>
  <c r="B16" i="26" s="1"/>
  <c r="B17" i="26" s="1"/>
  <c r="C14" i="26" a="1"/>
  <c r="C14" i="26" s="1"/>
  <c r="C16" i="26" s="1"/>
  <c r="C17" i="26" s="1"/>
  <c r="D14" i="26" a="1"/>
  <c r="D14" i="26" s="1"/>
  <c r="D16" i="26" s="1"/>
  <c r="D17" i="26" s="1"/>
  <c r="E14" i="26" a="1"/>
  <c r="E14" i="26" s="1"/>
  <c r="E16" i="26" s="1"/>
  <c r="E17" i="26" s="1"/>
  <c r="F14" i="26" a="1"/>
  <c r="F14" i="26" s="1"/>
  <c r="F16" i="26" s="1"/>
  <c r="F17" i="26" s="1"/>
  <c r="G14" i="26" a="1"/>
  <c r="G14" i="26" s="1"/>
  <c r="G16" i="26" s="1"/>
  <c r="G17" i="26" s="1"/>
  <c r="H14" i="26" a="1"/>
  <c r="H14" i="26" s="1"/>
  <c r="H16" i="26" s="1"/>
  <c r="H17" i="26" s="1"/>
  <c r="G5" i="7"/>
  <c r="G9" i="7" s="1"/>
  <c r="C16" i="7"/>
  <c r="C14" i="7"/>
  <c r="C11" i="7"/>
  <c r="E5" i="26"/>
  <c r="E4" i="26"/>
  <c r="H25" i="26"/>
  <c r="G25" i="26"/>
  <c r="F25" i="26"/>
  <c r="E25" i="26"/>
  <c r="D25" i="26"/>
  <c r="C25" i="26"/>
  <c r="B25" i="26"/>
  <c r="C15" i="26"/>
  <c r="D15" i="26"/>
  <c r="E15" i="26"/>
  <c r="F15" i="26"/>
  <c r="G15" i="26"/>
  <c r="H15" i="26"/>
  <c r="B15" i="26"/>
  <c r="B10" i="26"/>
  <c r="E8" i="26"/>
  <c r="E9" i="26" s="1"/>
  <c r="E7" i="26"/>
  <c r="I17" i="2"/>
  <c r="G5" i="2"/>
  <c r="I5" i="2" s="1"/>
  <c r="C7" i="7"/>
  <c r="C41" i="4"/>
  <c r="C42" i="4"/>
  <c r="C43" i="4"/>
  <c r="C44" i="4"/>
  <c r="C45" i="4"/>
  <c r="C47" i="4"/>
  <c r="C46" i="4"/>
  <c r="C48" i="4"/>
  <c r="D6" i="4"/>
  <c r="D15" i="4"/>
  <c r="C22" i="4"/>
  <c r="D22" i="4"/>
  <c r="E22" i="4"/>
  <c r="F22" i="4"/>
  <c r="D12" i="4"/>
  <c r="D16" i="4"/>
  <c r="C23" i="4"/>
  <c r="D23" i="4"/>
  <c r="E23" i="4"/>
  <c r="F23" i="4"/>
  <c r="E26" i="4"/>
  <c r="D41" i="4"/>
  <c r="H11" i="2"/>
  <c r="H10" i="2"/>
  <c r="H9" i="2"/>
  <c r="H8" i="2"/>
  <c r="H7" i="2"/>
  <c r="H6" i="2"/>
  <c r="H5" i="2"/>
  <c r="G11" i="2"/>
  <c r="G10" i="2"/>
  <c r="G9" i="2"/>
  <c r="G8" i="2"/>
  <c r="G7" i="2"/>
  <c r="G6" i="2"/>
  <c r="I6" i="2"/>
  <c r="I7" i="2"/>
  <c r="I8" i="2"/>
  <c r="I9" i="2"/>
  <c r="I10" i="2"/>
  <c r="I11" i="2"/>
  <c r="J5" i="1"/>
  <c r="C6" i="1"/>
  <c r="F17" i="19"/>
  <c r="F18" i="19"/>
  <c r="G17" i="19"/>
  <c r="I15" i="19"/>
  <c r="K10" i="19"/>
  <c r="I16" i="19"/>
  <c r="D14" i="25"/>
  <c r="D9" i="5"/>
  <c r="D8" i="5"/>
  <c r="D7" i="5"/>
  <c r="D6" i="5"/>
  <c r="D5" i="5"/>
  <c r="F7" i="5"/>
  <c r="C7" i="5"/>
  <c r="C40" i="1"/>
  <c r="D40" i="1"/>
  <c r="E40" i="1"/>
  <c r="F40" i="1"/>
  <c r="G40" i="1"/>
  <c r="H40" i="1"/>
  <c r="C41" i="1"/>
  <c r="D41" i="1"/>
  <c r="E41" i="1"/>
  <c r="F41" i="1"/>
  <c r="G41" i="1"/>
  <c r="H41" i="1"/>
  <c r="I40" i="1"/>
  <c r="I41" i="1"/>
  <c r="I13" i="25"/>
  <c r="B10" i="25"/>
  <c r="C7" i="25"/>
  <c r="C12" i="25"/>
  <c r="D12" i="25"/>
  <c r="H12" i="25"/>
  <c r="J12" i="25"/>
  <c r="C2" i="25"/>
  <c r="C13" i="25"/>
  <c r="D13" i="25"/>
  <c r="H13" i="25"/>
  <c r="J13" i="25"/>
  <c r="D2" i="25"/>
  <c r="D7" i="25"/>
  <c r="F11" i="5"/>
  <c r="F10" i="5"/>
  <c r="F9" i="5"/>
  <c r="F8" i="5"/>
  <c r="F5" i="5"/>
  <c r="D11" i="5"/>
  <c r="D10" i="5"/>
  <c r="F6" i="5"/>
  <c r="C11" i="5"/>
  <c r="C10" i="5"/>
  <c r="C9" i="5"/>
  <c r="C8" i="5"/>
  <c r="E8" i="5"/>
  <c r="C6" i="5"/>
  <c r="C5" i="5"/>
  <c r="G8" i="5"/>
  <c r="E5" i="5"/>
  <c r="G9" i="5"/>
  <c r="E9" i="5"/>
  <c r="G5" i="5"/>
  <c r="E6" i="5"/>
  <c r="G6" i="5"/>
  <c r="I311" i="22"/>
  <c r="I311" i="20"/>
  <c r="I311" i="23"/>
  <c r="I311" i="13"/>
  <c r="I311" i="12"/>
  <c r="B47" i="4"/>
  <c r="B46" i="4"/>
  <c r="B45" i="4"/>
  <c r="B44" i="4"/>
  <c r="B43" i="4"/>
  <c r="A47" i="4"/>
  <c r="A46" i="4"/>
  <c r="A45" i="4"/>
  <c r="A44" i="4"/>
  <c r="A43" i="4"/>
  <c r="C11" i="2"/>
  <c r="F11" i="2"/>
  <c r="C10" i="2"/>
  <c r="F10" i="2"/>
  <c r="C9" i="2"/>
  <c r="C8" i="2"/>
  <c r="F8" i="2"/>
  <c r="C7" i="2"/>
  <c r="F7" i="2"/>
  <c r="C6" i="2"/>
  <c r="N30" i="24"/>
  <c r="C5" i="2"/>
  <c r="F5" i="2"/>
  <c r="N29" i="22"/>
  <c r="A42" i="4"/>
  <c r="A41" i="4"/>
  <c r="I310" i="24"/>
  <c r="I309" i="24"/>
  <c r="I308" i="24"/>
  <c r="I307" i="24"/>
  <c r="I306" i="24"/>
  <c r="I305" i="24"/>
  <c r="I304" i="24"/>
  <c r="I303" i="24"/>
  <c r="I302" i="24"/>
  <c r="I301" i="24"/>
  <c r="I300" i="24"/>
  <c r="I299" i="24"/>
  <c r="I298" i="24"/>
  <c r="I297" i="24"/>
  <c r="I296" i="24"/>
  <c r="I295" i="24"/>
  <c r="I294" i="24"/>
  <c r="I293" i="24"/>
  <c r="I292" i="24"/>
  <c r="I291" i="24"/>
  <c r="I290" i="24"/>
  <c r="I289" i="24"/>
  <c r="I288" i="24"/>
  <c r="I287" i="24"/>
  <c r="I286" i="24"/>
  <c r="I285" i="24"/>
  <c r="I284" i="24"/>
  <c r="I283" i="24"/>
  <c r="I282" i="24"/>
  <c r="I281" i="24"/>
  <c r="I280" i="24"/>
  <c r="I279" i="24"/>
  <c r="I278" i="24"/>
  <c r="I277" i="24"/>
  <c r="I276" i="24"/>
  <c r="I275" i="24"/>
  <c r="I274" i="24"/>
  <c r="I273" i="24"/>
  <c r="I272" i="24"/>
  <c r="I271" i="24"/>
  <c r="I270" i="24"/>
  <c r="I269" i="24"/>
  <c r="I268" i="24"/>
  <c r="I267" i="24"/>
  <c r="I266" i="24"/>
  <c r="I265" i="24"/>
  <c r="I264" i="24"/>
  <c r="I263" i="24"/>
  <c r="I262" i="24"/>
  <c r="I261" i="24"/>
  <c r="I260" i="24"/>
  <c r="I259" i="24"/>
  <c r="I258" i="24"/>
  <c r="I257" i="24"/>
  <c r="I256" i="24"/>
  <c r="I255" i="24"/>
  <c r="I254" i="24"/>
  <c r="I253" i="24"/>
  <c r="I252" i="24"/>
  <c r="I251" i="24"/>
  <c r="I250" i="24"/>
  <c r="I249" i="24"/>
  <c r="I248" i="24"/>
  <c r="I247" i="24"/>
  <c r="I246" i="24"/>
  <c r="I245" i="24"/>
  <c r="I244" i="24"/>
  <c r="I243" i="24"/>
  <c r="I242" i="24"/>
  <c r="I241" i="24"/>
  <c r="I240" i="24"/>
  <c r="I239" i="24"/>
  <c r="I238" i="24"/>
  <c r="I237" i="24"/>
  <c r="I236" i="24"/>
  <c r="I235" i="24"/>
  <c r="I234" i="24"/>
  <c r="I233" i="24"/>
  <c r="I232" i="24"/>
  <c r="I231" i="24"/>
  <c r="I230" i="24"/>
  <c r="I229" i="24"/>
  <c r="I228" i="24"/>
  <c r="I227" i="24"/>
  <c r="I226" i="24"/>
  <c r="I225" i="24"/>
  <c r="I224" i="24"/>
  <c r="I223" i="24"/>
  <c r="I222" i="24"/>
  <c r="I221" i="24"/>
  <c r="I220" i="24"/>
  <c r="I219" i="24"/>
  <c r="I218" i="24"/>
  <c r="I217" i="24"/>
  <c r="I216" i="24"/>
  <c r="I215" i="24"/>
  <c r="I214" i="24"/>
  <c r="I213" i="24"/>
  <c r="I212" i="24"/>
  <c r="I211" i="24"/>
  <c r="I210" i="24"/>
  <c r="I209" i="24"/>
  <c r="I208" i="24"/>
  <c r="I207" i="24"/>
  <c r="I206" i="24"/>
  <c r="I205" i="24"/>
  <c r="I204" i="24"/>
  <c r="I203" i="24"/>
  <c r="I202" i="24"/>
  <c r="I201" i="24"/>
  <c r="I200" i="24"/>
  <c r="I199" i="24"/>
  <c r="I198" i="24"/>
  <c r="I197" i="24"/>
  <c r="I196" i="24"/>
  <c r="I195" i="24"/>
  <c r="I194" i="24"/>
  <c r="I193" i="24"/>
  <c r="I192" i="24"/>
  <c r="I191" i="24"/>
  <c r="I190" i="24"/>
  <c r="I189" i="24"/>
  <c r="I188" i="24"/>
  <c r="I187" i="24"/>
  <c r="I186" i="24"/>
  <c r="I185" i="24"/>
  <c r="I184" i="24"/>
  <c r="I183" i="24"/>
  <c r="I182" i="24"/>
  <c r="I181" i="24"/>
  <c r="I180" i="24"/>
  <c r="I179" i="24"/>
  <c r="I178" i="24"/>
  <c r="I177" i="24"/>
  <c r="I176" i="24"/>
  <c r="I175" i="24"/>
  <c r="I174" i="24"/>
  <c r="I173" i="24"/>
  <c r="I172" i="24"/>
  <c r="I171" i="24"/>
  <c r="I170" i="24"/>
  <c r="I169" i="24"/>
  <c r="I168" i="24"/>
  <c r="I167" i="24"/>
  <c r="I166" i="24"/>
  <c r="I165" i="24"/>
  <c r="I164" i="24"/>
  <c r="I163" i="24"/>
  <c r="I162" i="24"/>
  <c r="I161" i="24"/>
  <c r="I160" i="24"/>
  <c r="I159" i="24"/>
  <c r="I158" i="24"/>
  <c r="I157" i="24"/>
  <c r="I156" i="24"/>
  <c r="I155" i="24"/>
  <c r="I154" i="24"/>
  <c r="I153" i="24"/>
  <c r="I152" i="24"/>
  <c r="I151" i="24"/>
  <c r="I150" i="24"/>
  <c r="I149" i="24"/>
  <c r="I148" i="24"/>
  <c r="I147" i="24"/>
  <c r="I146" i="24"/>
  <c r="I145" i="24"/>
  <c r="I144" i="24"/>
  <c r="I143" i="24"/>
  <c r="I142" i="24"/>
  <c r="I141" i="24"/>
  <c r="I140" i="24"/>
  <c r="I139" i="24"/>
  <c r="I138" i="24"/>
  <c r="I137" i="24"/>
  <c r="I136" i="24"/>
  <c r="I135" i="24"/>
  <c r="I134" i="24"/>
  <c r="I133" i="24"/>
  <c r="I132" i="24"/>
  <c r="I131" i="24"/>
  <c r="I130" i="24"/>
  <c r="I129" i="24"/>
  <c r="M31" i="24"/>
  <c r="I128" i="24"/>
  <c r="I127" i="24"/>
  <c r="I126" i="24"/>
  <c r="I125" i="24"/>
  <c r="I124" i="24"/>
  <c r="I123" i="24"/>
  <c r="I122" i="24"/>
  <c r="I121" i="24"/>
  <c r="I120" i="24"/>
  <c r="I119" i="24"/>
  <c r="I118" i="24"/>
  <c r="I117" i="24"/>
  <c r="I116" i="24"/>
  <c r="I115" i="24"/>
  <c r="I114" i="24"/>
  <c r="I113" i="24"/>
  <c r="I112" i="24"/>
  <c r="I111" i="24"/>
  <c r="I110" i="24"/>
  <c r="I109" i="24"/>
  <c r="I108" i="24"/>
  <c r="I107" i="24"/>
  <c r="I106" i="24"/>
  <c r="I105" i="24"/>
  <c r="M29" i="24"/>
  <c r="I104" i="24"/>
  <c r="I103" i="24"/>
  <c r="I102" i="24"/>
  <c r="I101" i="24"/>
  <c r="I100" i="24"/>
  <c r="I99" i="24"/>
  <c r="I98" i="24"/>
  <c r="I97" i="24"/>
  <c r="I96" i="24"/>
  <c r="I95" i="24"/>
  <c r="I94" i="24"/>
  <c r="M28" i="24"/>
  <c r="I93" i="24"/>
  <c r="I92" i="24"/>
  <c r="I91" i="24"/>
  <c r="I90" i="24"/>
  <c r="I89" i="24"/>
  <c r="I88" i="24"/>
  <c r="I87" i="24"/>
  <c r="I86" i="24"/>
  <c r="I85" i="24"/>
  <c r="I84" i="24"/>
  <c r="I83" i="24"/>
  <c r="I82" i="24"/>
  <c r="I81" i="24"/>
  <c r="M27" i="24"/>
  <c r="I80" i="24"/>
  <c r="I79" i="24"/>
  <c r="I78" i="24"/>
  <c r="I77" i="24"/>
  <c r="I76" i="24"/>
  <c r="I75" i="24"/>
  <c r="I74" i="24"/>
  <c r="I73" i="24"/>
  <c r="I72" i="24"/>
  <c r="I71" i="24"/>
  <c r="I70" i="24"/>
  <c r="I69" i="24"/>
  <c r="I68" i="24"/>
  <c r="I67" i="24"/>
  <c r="I66" i="24"/>
  <c r="I65" i="24"/>
  <c r="I64" i="24"/>
  <c r="I63" i="24"/>
  <c r="I62" i="24"/>
  <c r="I61" i="24"/>
  <c r="I60" i="24"/>
  <c r="I59" i="24"/>
  <c r="I58" i="24"/>
  <c r="I57" i="24"/>
  <c r="M25" i="24"/>
  <c r="I56" i="24"/>
  <c r="I55" i="24"/>
  <c r="I54" i="24"/>
  <c r="I53" i="24"/>
  <c r="I52" i="24"/>
  <c r="I51" i="24"/>
  <c r="I50" i="24"/>
  <c r="I49" i="24"/>
  <c r="I48" i="24"/>
  <c r="I47" i="24"/>
  <c r="I46" i="24"/>
  <c r="I45" i="24"/>
  <c r="I44" i="24"/>
  <c r="I43" i="24"/>
  <c r="I42" i="24"/>
  <c r="I41" i="24"/>
  <c r="I40" i="24"/>
  <c r="I39" i="24"/>
  <c r="I38" i="24"/>
  <c r="I37" i="24"/>
  <c r="I36" i="24"/>
  <c r="I35" i="24"/>
  <c r="I34" i="24"/>
  <c r="I33" i="24"/>
  <c r="M23" i="24"/>
  <c r="I32" i="24"/>
  <c r="I31" i="24"/>
  <c r="M30" i="24"/>
  <c r="I30" i="24"/>
  <c r="I29" i="24"/>
  <c r="I28" i="24"/>
  <c r="I27" i="24"/>
  <c r="M26" i="24"/>
  <c r="I26" i="24"/>
  <c r="I25" i="24"/>
  <c r="M24" i="24"/>
  <c r="I24" i="24"/>
  <c r="I23" i="24"/>
  <c r="K22" i="24"/>
  <c r="I22" i="24"/>
  <c r="I21" i="24"/>
  <c r="M22" i="24"/>
  <c r="I20" i="24"/>
  <c r="I19" i="24"/>
  <c r="I18" i="24"/>
  <c r="I17" i="24"/>
  <c r="I16" i="24"/>
  <c r="I15" i="24"/>
  <c r="I14" i="24"/>
  <c r="I13" i="24"/>
  <c r="I12" i="24"/>
  <c r="I11" i="24"/>
  <c r="I10" i="24"/>
  <c r="I310" i="23"/>
  <c r="I309" i="23"/>
  <c r="I308" i="23"/>
  <c r="I307" i="23"/>
  <c r="I306" i="23"/>
  <c r="I305" i="23"/>
  <c r="I304" i="23"/>
  <c r="I303" i="23"/>
  <c r="I302" i="23"/>
  <c r="I301" i="23"/>
  <c r="I300" i="23"/>
  <c r="I299" i="23"/>
  <c r="I298" i="23"/>
  <c r="I297" i="23"/>
  <c r="I296" i="23"/>
  <c r="I295" i="23"/>
  <c r="I294" i="23"/>
  <c r="I293" i="23"/>
  <c r="I292" i="23"/>
  <c r="I291" i="23"/>
  <c r="I290" i="23"/>
  <c r="I289" i="23"/>
  <c r="I288" i="23"/>
  <c r="I287" i="23"/>
  <c r="I286" i="23"/>
  <c r="I285" i="23"/>
  <c r="I284" i="23"/>
  <c r="I283" i="23"/>
  <c r="I282" i="23"/>
  <c r="I281" i="23"/>
  <c r="I280" i="23"/>
  <c r="I279" i="23"/>
  <c r="I278" i="23"/>
  <c r="I277" i="23"/>
  <c r="I276" i="23"/>
  <c r="I275" i="23"/>
  <c r="I274" i="23"/>
  <c r="I273" i="23"/>
  <c r="I272" i="23"/>
  <c r="I271" i="23"/>
  <c r="I270" i="23"/>
  <c r="I269" i="23"/>
  <c r="I268" i="23"/>
  <c r="I267" i="23"/>
  <c r="I266" i="23"/>
  <c r="I265" i="23"/>
  <c r="I264" i="23"/>
  <c r="I263" i="23"/>
  <c r="I262" i="23"/>
  <c r="I261" i="23"/>
  <c r="I260" i="23"/>
  <c r="I259" i="23"/>
  <c r="I258" i="23"/>
  <c r="I257" i="23"/>
  <c r="I256" i="23"/>
  <c r="I255" i="23"/>
  <c r="I254" i="23"/>
  <c r="I253" i="23"/>
  <c r="I252" i="23"/>
  <c r="I251" i="23"/>
  <c r="I250" i="23"/>
  <c r="I249" i="23"/>
  <c r="I248" i="23"/>
  <c r="I247" i="23"/>
  <c r="I246" i="23"/>
  <c r="I245" i="23"/>
  <c r="I244" i="23"/>
  <c r="I243" i="23"/>
  <c r="I242" i="23"/>
  <c r="I241" i="23"/>
  <c r="I240" i="23"/>
  <c r="I239" i="23"/>
  <c r="I238" i="23"/>
  <c r="I237" i="23"/>
  <c r="I236" i="23"/>
  <c r="I235" i="23"/>
  <c r="I234" i="23"/>
  <c r="I233" i="23"/>
  <c r="I232" i="23"/>
  <c r="I231" i="23"/>
  <c r="I230" i="23"/>
  <c r="I229" i="23"/>
  <c r="I228" i="23"/>
  <c r="I227" i="23"/>
  <c r="I226" i="23"/>
  <c r="I225" i="23"/>
  <c r="I224" i="23"/>
  <c r="I223" i="23"/>
  <c r="I222" i="23"/>
  <c r="I221" i="23"/>
  <c r="I220" i="23"/>
  <c r="I219" i="23"/>
  <c r="I218" i="23"/>
  <c r="I217" i="23"/>
  <c r="I216" i="23"/>
  <c r="I215" i="23"/>
  <c r="I214" i="23"/>
  <c r="I213" i="23"/>
  <c r="I212" i="23"/>
  <c r="I211" i="23"/>
  <c r="I210" i="23"/>
  <c r="I209" i="23"/>
  <c r="I208" i="23"/>
  <c r="I207" i="23"/>
  <c r="I206" i="23"/>
  <c r="I205" i="23"/>
  <c r="I204" i="23"/>
  <c r="I203" i="23"/>
  <c r="I202" i="23"/>
  <c r="I201" i="23"/>
  <c r="I200" i="23"/>
  <c r="I199" i="23"/>
  <c r="I198" i="23"/>
  <c r="I197" i="23"/>
  <c r="I196" i="23"/>
  <c r="I195" i="23"/>
  <c r="I194" i="23"/>
  <c r="I193" i="23"/>
  <c r="I192" i="23"/>
  <c r="I191" i="23"/>
  <c r="I190" i="23"/>
  <c r="I189" i="23"/>
  <c r="I188" i="23"/>
  <c r="I187" i="23"/>
  <c r="I186" i="23"/>
  <c r="I185" i="23"/>
  <c r="I184" i="23"/>
  <c r="I183" i="23"/>
  <c r="I182" i="23"/>
  <c r="I181" i="23"/>
  <c r="I180" i="23"/>
  <c r="I179" i="23"/>
  <c r="I178" i="23"/>
  <c r="I177" i="23"/>
  <c r="I176" i="23"/>
  <c r="I175" i="23"/>
  <c r="I174" i="23"/>
  <c r="I173" i="23"/>
  <c r="I172" i="23"/>
  <c r="I171" i="23"/>
  <c r="I170" i="23"/>
  <c r="I169" i="23"/>
  <c r="I168" i="23"/>
  <c r="I167" i="23"/>
  <c r="I166" i="23"/>
  <c r="I165" i="23"/>
  <c r="I164" i="23"/>
  <c r="I163" i="23"/>
  <c r="I162" i="23"/>
  <c r="I161" i="23"/>
  <c r="I160" i="23"/>
  <c r="I159" i="23"/>
  <c r="I158" i="23"/>
  <c r="I157" i="23"/>
  <c r="I156" i="23"/>
  <c r="I155" i="23"/>
  <c r="I154" i="23"/>
  <c r="I153" i="23"/>
  <c r="I152" i="23"/>
  <c r="I151" i="23"/>
  <c r="I150" i="23"/>
  <c r="I149" i="23"/>
  <c r="I148" i="23"/>
  <c r="I147" i="23"/>
  <c r="I146" i="23"/>
  <c r="I145" i="23"/>
  <c r="I144" i="23"/>
  <c r="I143" i="23"/>
  <c r="I142" i="23"/>
  <c r="I141" i="23"/>
  <c r="I140" i="23"/>
  <c r="I139" i="23"/>
  <c r="I138" i="23"/>
  <c r="I137" i="23"/>
  <c r="I136" i="23"/>
  <c r="I135" i="23"/>
  <c r="I134" i="23"/>
  <c r="I133" i="23"/>
  <c r="I132" i="23"/>
  <c r="I131" i="23"/>
  <c r="I130" i="23"/>
  <c r="I129" i="23"/>
  <c r="M31" i="23"/>
  <c r="I128" i="23"/>
  <c r="I127" i="23"/>
  <c r="I126" i="23"/>
  <c r="I125" i="23"/>
  <c r="I124" i="23"/>
  <c r="I123" i="23"/>
  <c r="I122" i="23"/>
  <c r="I121" i="23"/>
  <c r="I120" i="23"/>
  <c r="I119" i="23"/>
  <c r="I118" i="23"/>
  <c r="I117" i="23"/>
  <c r="I116" i="23"/>
  <c r="I115" i="23"/>
  <c r="I114" i="23"/>
  <c r="I113" i="23"/>
  <c r="I112" i="23"/>
  <c r="I111" i="23"/>
  <c r="I110" i="23"/>
  <c r="I109" i="23"/>
  <c r="I108" i="23"/>
  <c r="I107" i="23"/>
  <c r="I106" i="23"/>
  <c r="I105" i="23"/>
  <c r="I104" i="23"/>
  <c r="I103" i="23"/>
  <c r="I102" i="23"/>
  <c r="I101" i="23"/>
  <c r="I100" i="23"/>
  <c r="I99" i="23"/>
  <c r="I98" i="23"/>
  <c r="I97" i="23"/>
  <c r="I96" i="23"/>
  <c r="I95" i="23"/>
  <c r="I94" i="23"/>
  <c r="M28" i="23"/>
  <c r="I93" i="23"/>
  <c r="I92" i="23"/>
  <c r="I91" i="23"/>
  <c r="I90" i="23"/>
  <c r="I89" i="23"/>
  <c r="I88" i="23"/>
  <c r="I87" i="23"/>
  <c r="I86" i="23"/>
  <c r="I85" i="23"/>
  <c r="I84" i="23"/>
  <c r="I83" i="23"/>
  <c r="I82" i="23"/>
  <c r="I81" i="23"/>
  <c r="I80" i="23"/>
  <c r="I79" i="23"/>
  <c r="I78" i="23"/>
  <c r="I77" i="23"/>
  <c r="I76" i="23"/>
  <c r="I75" i="23"/>
  <c r="I74" i="23"/>
  <c r="I73" i="23"/>
  <c r="I72" i="23"/>
  <c r="I71" i="23"/>
  <c r="I70" i="23"/>
  <c r="I69" i="23"/>
  <c r="I68" i="23"/>
  <c r="I67" i="23"/>
  <c r="I66" i="23"/>
  <c r="M26" i="23"/>
  <c r="I65" i="23"/>
  <c r="I64" i="23"/>
  <c r="I63" i="23"/>
  <c r="I62" i="23"/>
  <c r="I61" i="23"/>
  <c r="I60" i="23"/>
  <c r="I59" i="23"/>
  <c r="I58" i="23"/>
  <c r="I57" i="23"/>
  <c r="M25" i="23"/>
  <c r="I56" i="23"/>
  <c r="I55" i="23"/>
  <c r="I54" i="23"/>
  <c r="I53" i="23"/>
  <c r="I52" i="23"/>
  <c r="I51" i="23"/>
  <c r="I50" i="23"/>
  <c r="I49" i="23"/>
  <c r="I48" i="23"/>
  <c r="I47" i="23"/>
  <c r="I46" i="23"/>
  <c r="I45" i="23"/>
  <c r="M24" i="23"/>
  <c r="I44" i="23"/>
  <c r="I43" i="23"/>
  <c r="I42" i="23"/>
  <c r="I41" i="23"/>
  <c r="I40" i="23"/>
  <c r="I39" i="23"/>
  <c r="I38" i="23"/>
  <c r="I37" i="23"/>
  <c r="I36" i="23"/>
  <c r="I35" i="23"/>
  <c r="I34" i="23"/>
  <c r="I33" i="23"/>
  <c r="M23" i="23"/>
  <c r="I32" i="23"/>
  <c r="I31" i="23"/>
  <c r="M30" i="23"/>
  <c r="I30" i="23"/>
  <c r="M29" i="23"/>
  <c r="I29" i="23"/>
  <c r="I28" i="23"/>
  <c r="M27" i="23"/>
  <c r="I27" i="23"/>
  <c r="I26" i="23"/>
  <c r="I25" i="23"/>
  <c r="I24" i="23"/>
  <c r="I23" i="23"/>
  <c r="M22" i="23"/>
  <c r="K22" i="23"/>
  <c r="I22" i="23"/>
  <c r="I21" i="23"/>
  <c r="I20" i="23"/>
  <c r="I19" i="23"/>
  <c r="I18" i="23"/>
  <c r="I17" i="23"/>
  <c r="I16" i="23"/>
  <c r="I15" i="23"/>
  <c r="I14" i="23"/>
  <c r="I13" i="23"/>
  <c r="I12" i="23"/>
  <c r="I11" i="23"/>
  <c r="I10" i="23"/>
  <c r="I310" i="22"/>
  <c r="I309" i="22"/>
  <c r="I308" i="22"/>
  <c r="I307" i="22"/>
  <c r="I306" i="22"/>
  <c r="I305" i="22"/>
  <c r="I304" i="22"/>
  <c r="I303" i="22"/>
  <c r="I302" i="22"/>
  <c r="I301" i="22"/>
  <c r="I300" i="22"/>
  <c r="I299" i="22"/>
  <c r="I298" i="22"/>
  <c r="I297" i="22"/>
  <c r="I296" i="22"/>
  <c r="I295" i="22"/>
  <c r="I294" i="22"/>
  <c r="I293" i="22"/>
  <c r="I292" i="22"/>
  <c r="I291" i="22"/>
  <c r="I290" i="22"/>
  <c r="I289" i="22"/>
  <c r="I288" i="22"/>
  <c r="I287" i="22"/>
  <c r="I286" i="22"/>
  <c r="I285" i="22"/>
  <c r="I284" i="22"/>
  <c r="I283" i="22"/>
  <c r="I282" i="22"/>
  <c r="I281" i="22"/>
  <c r="I280" i="22"/>
  <c r="I279" i="22"/>
  <c r="I278" i="22"/>
  <c r="I277" i="22"/>
  <c r="I276" i="22"/>
  <c r="I275" i="22"/>
  <c r="I274" i="22"/>
  <c r="I273" i="22"/>
  <c r="I272" i="22"/>
  <c r="I271" i="22"/>
  <c r="I270" i="22"/>
  <c r="I269" i="22"/>
  <c r="I268" i="22"/>
  <c r="I267" i="22"/>
  <c r="I266" i="22"/>
  <c r="I265" i="22"/>
  <c r="I264" i="22"/>
  <c r="I263" i="22"/>
  <c r="I262" i="22"/>
  <c r="I261" i="22"/>
  <c r="I260" i="22"/>
  <c r="I259" i="22"/>
  <c r="I258" i="22"/>
  <c r="I257" i="22"/>
  <c r="I256" i="22"/>
  <c r="I255" i="22"/>
  <c r="I254" i="22"/>
  <c r="I253" i="22"/>
  <c r="I252" i="22"/>
  <c r="I251" i="22"/>
  <c r="I250" i="22"/>
  <c r="I249" i="22"/>
  <c r="I248" i="22"/>
  <c r="I247" i="22"/>
  <c r="I246" i="22"/>
  <c r="I245" i="22"/>
  <c r="I244" i="22"/>
  <c r="I243" i="22"/>
  <c r="I242" i="22"/>
  <c r="I241" i="22"/>
  <c r="I240" i="22"/>
  <c r="I239" i="22"/>
  <c r="I238" i="22"/>
  <c r="I237" i="22"/>
  <c r="I236" i="22"/>
  <c r="I235" i="22"/>
  <c r="I234" i="22"/>
  <c r="I233" i="22"/>
  <c r="I232" i="22"/>
  <c r="I231" i="22"/>
  <c r="I230" i="22"/>
  <c r="I229" i="22"/>
  <c r="I228" i="22"/>
  <c r="I227" i="22"/>
  <c r="I226" i="22"/>
  <c r="I225" i="22"/>
  <c r="I224" i="22"/>
  <c r="I223" i="22"/>
  <c r="I222" i="22"/>
  <c r="I221" i="22"/>
  <c r="I220" i="22"/>
  <c r="I219" i="22"/>
  <c r="I218" i="22"/>
  <c r="I217" i="22"/>
  <c r="I216" i="22"/>
  <c r="I215" i="22"/>
  <c r="I214" i="22"/>
  <c r="I213" i="22"/>
  <c r="I212" i="22"/>
  <c r="I211" i="22"/>
  <c r="I210" i="22"/>
  <c r="I209" i="22"/>
  <c r="I208" i="22"/>
  <c r="I207" i="22"/>
  <c r="I206" i="22"/>
  <c r="I205" i="22"/>
  <c r="I204" i="22"/>
  <c r="I203" i="22"/>
  <c r="I202" i="22"/>
  <c r="I201" i="22"/>
  <c r="I200" i="22"/>
  <c r="I199" i="22"/>
  <c r="I198" i="22"/>
  <c r="I197" i="22"/>
  <c r="I196" i="22"/>
  <c r="I195" i="22"/>
  <c r="I194" i="22"/>
  <c r="I193" i="22"/>
  <c r="I192" i="22"/>
  <c r="I191" i="22"/>
  <c r="I190" i="22"/>
  <c r="I189" i="22"/>
  <c r="I188" i="22"/>
  <c r="I187" i="22"/>
  <c r="I186" i="22"/>
  <c r="I185" i="22"/>
  <c r="I184" i="22"/>
  <c r="I183" i="22"/>
  <c r="I182" i="22"/>
  <c r="I181" i="22"/>
  <c r="I180" i="22"/>
  <c r="I179" i="22"/>
  <c r="I178" i="22"/>
  <c r="I177" i="22"/>
  <c r="I176" i="22"/>
  <c r="I175" i="22"/>
  <c r="I174" i="22"/>
  <c r="I173" i="22"/>
  <c r="I172" i="22"/>
  <c r="I171" i="22"/>
  <c r="I170" i="22"/>
  <c r="I169" i="22"/>
  <c r="I168" i="22"/>
  <c r="I167" i="22"/>
  <c r="I166" i="22"/>
  <c r="I165" i="22"/>
  <c r="I164" i="22"/>
  <c r="I163" i="22"/>
  <c r="I162" i="22"/>
  <c r="I161" i="22"/>
  <c r="I160" i="22"/>
  <c r="I159" i="22"/>
  <c r="I158" i="22"/>
  <c r="I157" i="22"/>
  <c r="I156" i="22"/>
  <c r="I155" i="22"/>
  <c r="I154" i="22"/>
  <c r="I153" i="22"/>
  <c r="I152" i="22"/>
  <c r="I151" i="22"/>
  <c r="I150" i="22"/>
  <c r="I149" i="22"/>
  <c r="I148" i="22"/>
  <c r="I147" i="22"/>
  <c r="I146" i="22"/>
  <c r="I145" i="22"/>
  <c r="I144" i="22"/>
  <c r="I143" i="22"/>
  <c r="I142" i="22"/>
  <c r="I141" i="22"/>
  <c r="I140" i="22"/>
  <c r="I139" i="22"/>
  <c r="I138" i="22"/>
  <c r="I137" i="22"/>
  <c r="I136" i="22"/>
  <c r="I135" i="22"/>
  <c r="I134" i="22"/>
  <c r="I133" i="22"/>
  <c r="I132" i="22"/>
  <c r="I131" i="22"/>
  <c r="I130" i="22"/>
  <c r="M35" i="22"/>
  <c r="I129" i="22"/>
  <c r="I128" i="22"/>
  <c r="I127" i="22"/>
  <c r="I126" i="22"/>
  <c r="I125" i="22"/>
  <c r="I124" i="22"/>
  <c r="I123" i="22"/>
  <c r="I122" i="22"/>
  <c r="I121" i="22"/>
  <c r="I120" i="22"/>
  <c r="I119" i="22"/>
  <c r="I118" i="22"/>
  <c r="I117" i="22"/>
  <c r="I116" i="22"/>
  <c r="I115" i="22"/>
  <c r="I114" i="22"/>
  <c r="I113" i="22"/>
  <c r="I112" i="22"/>
  <c r="I111" i="22"/>
  <c r="I110" i="22"/>
  <c r="I109" i="22"/>
  <c r="I108" i="22"/>
  <c r="I107" i="22"/>
  <c r="I106" i="22"/>
  <c r="M33" i="22"/>
  <c r="I105" i="22"/>
  <c r="I104" i="22"/>
  <c r="I103" i="22"/>
  <c r="I102" i="22"/>
  <c r="I101" i="22"/>
  <c r="I100" i="22"/>
  <c r="I99" i="22"/>
  <c r="I98" i="22"/>
  <c r="I97" i="22"/>
  <c r="I96" i="22"/>
  <c r="I95" i="22"/>
  <c r="I94" i="22"/>
  <c r="M32" i="22"/>
  <c r="I93" i="22"/>
  <c r="I92" i="22"/>
  <c r="I91" i="22"/>
  <c r="I90" i="22"/>
  <c r="I89" i="22"/>
  <c r="I88" i="22"/>
  <c r="I87" i="22"/>
  <c r="I86" i="22"/>
  <c r="I85" i="22"/>
  <c r="I84" i="22"/>
  <c r="I83" i="22"/>
  <c r="I82" i="22"/>
  <c r="M31" i="22"/>
  <c r="I81" i="22"/>
  <c r="I80" i="22"/>
  <c r="I79" i="22"/>
  <c r="I78" i="22"/>
  <c r="I77" i="22"/>
  <c r="I76" i="22"/>
  <c r="I75" i="22"/>
  <c r="I74" i="22"/>
  <c r="I73" i="22"/>
  <c r="I72" i="22"/>
  <c r="I71" i="22"/>
  <c r="I70" i="22"/>
  <c r="I69" i="22"/>
  <c r="I68" i="22"/>
  <c r="I67" i="22"/>
  <c r="I66" i="22"/>
  <c r="I65" i="22"/>
  <c r="I64" i="22"/>
  <c r="I63" i="22"/>
  <c r="I62" i="22"/>
  <c r="I61" i="22"/>
  <c r="I60" i="22"/>
  <c r="I59" i="22"/>
  <c r="I58" i="22"/>
  <c r="M29" i="22"/>
  <c r="I57" i="22"/>
  <c r="I56" i="22"/>
  <c r="I55" i="22"/>
  <c r="I54" i="22"/>
  <c r="I53" i="22"/>
  <c r="I52" i="22"/>
  <c r="I51" i="22"/>
  <c r="I50" i="22"/>
  <c r="I49" i="22"/>
  <c r="I48" i="22"/>
  <c r="I47" i="22"/>
  <c r="I46" i="22"/>
  <c r="M28" i="22"/>
  <c r="I45" i="22"/>
  <c r="I44" i="22"/>
  <c r="I43" i="22"/>
  <c r="I42" i="22"/>
  <c r="I41" i="22"/>
  <c r="I40" i="22"/>
  <c r="I39" i="22"/>
  <c r="I38" i="22"/>
  <c r="I37" i="22"/>
  <c r="N36" i="22"/>
  <c r="M36" i="22"/>
  <c r="I36" i="22"/>
  <c r="I35" i="22"/>
  <c r="M34" i="22"/>
  <c r="I34" i="22"/>
  <c r="I33" i="22"/>
  <c r="I32" i="22"/>
  <c r="I31" i="22"/>
  <c r="M30" i="22"/>
  <c r="I30" i="22"/>
  <c r="I29" i="22"/>
  <c r="I28" i="22"/>
  <c r="M27" i="22"/>
  <c r="L27" i="22"/>
  <c r="K27" i="22"/>
  <c r="I27" i="22"/>
  <c r="I26" i="22"/>
  <c r="I25" i="22"/>
  <c r="I24" i="22"/>
  <c r="I23" i="22"/>
  <c r="I22" i="22"/>
  <c r="I21" i="22"/>
  <c r="I20" i="22"/>
  <c r="I19" i="22"/>
  <c r="I18" i="22"/>
  <c r="I17" i="22"/>
  <c r="I16" i="22"/>
  <c r="I15" i="22"/>
  <c r="I14" i="22"/>
  <c r="I13" i="22"/>
  <c r="I12" i="22"/>
  <c r="I11" i="22"/>
  <c r="I10" i="22"/>
  <c r="I310" i="21"/>
  <c r="I309" i="21"/>
  <c r="I308" i="21"/>
  <c r="I307" i="21"/>
  <c r="I306" i="21"/>
  <c r="I305" i="21"/>
  <c r="I304" i="21"/>
  <c r="I303" i="21"/>
  <c r="I302" i="21"/>
  <c r="I301" i="21"/>
  <c r="I300" i="21"/>
  <c r="I299" i="21"/>
  <c r="I298" i="21"/>
  <c r="I297" i="21"/>
  <c r="I296" i="21"/>
  <c r="I295" i="21"/>
  <c r="I294" i="21"/>
  <c r="I293" i="21"/>
  <c r="I292" i="21"/>
  <c r="I291" i="21"/>
  <c r="I290" i="21"/>
  <c r="I289" i="21"/>
  <c r="I288" i="21"/>
  <c r="I287" i="21"/>
  <c r="I286" i="21"/>
  <c r="I285" i="21"/>
  <c r="I284" i="21"/>
  <c r="I283" i="21"/>
  <c r="I282" i="21"/>
  <c r="I281" i="21"/>
  <c r="I280" i="21"/>
  <c r="I279" i="21"/>
  <c r="I278" i="21"/>
  <c r="I277" i="21"/>
  <c r="I276" i="21"/>
  <c r="I275" i="21"/>
  <c r="I274" i="21"/>
  <c r="I273" i="21"/>
  <c r="I272" i="21"/>
  <c r="I271" i="21"/>
  <c r="I270" i="21"/>
  <c r="I269" i="21"/>
  <c r="I268" i="21"/>
  <c r="I267" i="21"/>
  <c r="I266" i="21"/>
  <c r="I265" i="21"/>
  <c r="I264" i="21"/>
  <c r="I263" i="21"/>
  <c r="I262" i="21"/>
  <c r="I261" i="21"/>
  <c r="I260" i="21"/>
  <c r="I259" i="21"/>
  <c r="I258" i="21"/>
  <c r="I257" i="21"/>
  <c r="I256" i="21"/>
  <c r="I255" i="21"/>
  <c r="I254" i="21"/>
  <c r="I253" i="21"/>
  <c r="I252" i="21"/>
  <c r="I251" i="21"/>
  <c r="I250" i="21"/>
  <c r="I249" i="21"/>
  <c r="I248" i="21"/>
  <c r="I247" i="21"/>
  <c r="I246" i="21"/>
  <c r="I245" i="21"/>
  <c r="I244" i="21"/>
  <c r="I243" i="21"/>
  <c r="I242" i="21"/>
  <c r="I241" i="21"/>
  <c r="I240" i="21"/>
  <c r="I239" i="21"/>
  <c r="I238" i="21"/>
  <c r="I237" i="21"/>
  <c r="I236" i="21"/>
  <c r="I235" i="21"/>
  <c r="I234" i="21"/>
  <c r="I233" i="21"/>
  <c r="I232" i="21"/>
  <c r="I231" i="21"/>
  <c r="I230" i="21"/>
  <c r="I229" i="21"/>
  <c r="I228" i="21"/>
  <c r="I227" i="21"/>
  <c r="I226" i="21"/>
  <c r="I225" i="21"/>
  <c r="I224" i="21"/>
  <c r="I223" i="21"/>
  <c r="I222" i="21"/>
  <c r="I221" i="21"/>
  <c r="I220" i="21"/>
  <c r="I219" i="21"/>
  <c r="I218" i="21"/>
  <c r="I217" i="21"/>
  <c r="I216" i="21"/>
  <c r="I215" i="21"/>
  <c r="I214" i="21"/>
  <c r="I213" i="21"/>
  <c r="I212" i="21"/>
  <c r="I211" i="21"/>
  <c r="I210" i="21"/>
  <c r="I209" i="21"/>
  <c r="I208" i="21"/>
  <c r="I207" i="21"/>
  <c r="I206" i="21"/>
  <c r="I205" i="21"/>
  <c r="I204" i="21"/>
  <c r="I203" i="21"/>
  <c r="I202" i="21"/>
  <c r="I201" i="21"/>
  <c r="I200" i="21"/>
  <c r="I199" i="21"/>
  <c r="I198" i="21"/>
  <c r="I197" i="21"/>
  <c r="I196" i="21"/>
  <c r="I195" i="21"/>
  <c r="I194" i="21"/>
  <c r="I193" i="21"/>
  <c r="I192" i="21"/>
  <c r="I191" i="21"/>
  <c r="I190" i="21"/>
  <c r="I189" i="21"/>
  <c r="I188" i="21"/>
  <c r="I187" i="21"/>
  <c r="I186" i="21"/>
  <c r="I185" i="21"/>
  <c r="I184" i="21"/>
  <c r="I183" i="21"/>
  <c r="I182" i="21"/>
  <c r="I181" i="21"/>
  <c r="I180" i="21"/>
  <c r="I179" i="21"/>
  <c r="I178" i="21"/>
  <c r="I177" i="21"/>
  <c r="I176" i="21"/>
  <c r="I175" i="21"/>
  <c r="I174" i="21"/>
  <c r="I173" i="21"/>
  <c r="I172" i="21"/>
  <c r="I171" i="21"/>
  <c r="I170" i="21"/>
  <c r="I169" i="21"/>
  <c r="I168" i="21"/>
  <c r="I167" i="21"/>
  <c r="I166" i="21"/>
  <c r="I165" i="21"/>
  <c r="I164" i="21"/>
  <c r="I163" i="21"/>
  <c r="I162" i="21"/>
  <c r="I161" i="21"/>
  <c r="I160" i="21"/>
  <c r="I159" i="21"/>
  <c r="I158" i="21"/>
  <c r="I157" i="21"/>
  <c r="I156" i="21"/>
  <c r="I155" i="21"/>
  <c r="I154" i="21"/>
  <c r="I153" i="21"/>
  <c r="I152" i="21"/>
  <c r="I151" i="21"/>
  <c r="I150" i="21"/>
  <c r="I149" i="21"/>
  <c r="I148" i="21"/>
  <c r="I147" i="21"/>
  <c r="I146" i="21"/>
  <c r="I145" i="21"/>
  <c r="I144" i="21"/>
  <c r="I143" i="21"/>
  <c r="I142" i="21"/>
  <c r="I141" i="21"/>
  <c r="I140" i="21"/>
  <c r="I139" i="21"/>
  <c r="I138" i="21"/>
  <c r="I137" i="21"/>
  <c r="I136" i="21"/>
  <c r="I135" i="21"/>
  <c r="I134" i="21"/>
  <c r="I133" i="21"/>
  <c r="I132" i="21"/>
  <c r="I131" i="21"/>
  <c r="I130" i="21"/>
  <c r="M35" i="21"/>
  <c r="I129" i="21"/>
  <c r="I128" i="21"/>
  <c r="I127" i="21"/>
  <c r="I126" i="21"/>
  <c r="I125" i="21"/>
  <c r="I124" i="21"/>
  <c r="I123" i="21"/>
  <c r="I122" i="21"/>
  <c r="I121" i="21"/>
  <c r="I120" i="21"/>
  <c r="I119" i="21"/>
  <c r="I118" i="21"/>
  <c r="I117" i="21"/>
  <c r="I116" i="21"/>
  <c r="I115" i="21"/>
  <c r="I114" i="21"/>
  <c r="I113" i="21"/>
  <c r="I112" i="21"/>
  <c r="I111" i="21"/>
  <c r="I110" i="21"/>
  <c r="I109" i="21"/>
  <c r="I108" i="21"/>
  <c r="I107" i="21"/>
  <c r="I106" i="21"/>
  <c r="M33" i="21"/>
  <c r="I105" i="21"/>
  <c r="I104" i="21"/>
  <c r="I103" i="21"/>
  <c r="I102" i="21"/>
  <c r="I101" i="21"/>
  <c r="I100" i="21"/>
  <c r="I99" i="21"/>
  <c r="I98" i="21"/>
  <c r="I97" i="21"/>
  <c r="I96" i="21"/>
  <c r="I95" i="21"/>
  <c r="I94" i="21"/>
  <c r="M32" i="21"/>
  <c r="I93" i="21"/>
  <c r="I92" i="21"/>
  <c r="I91" i="21"/>
  <c r="I90" i="21"/>
  <c r="I89" i="21"/>
  <c r="I88" i="21"/>
  <c r="I87" i="21"/>
  <c r="I86" i="21"/>
  <c r="I85" i="21"/>
  <c r="I84" i="21"/>
  <c r="I83" i="21"/>
  <c r="I82" i="21"/>
  <c r="M31" i="21"/>
  <c r="I81" i="21"/>
  <c r="I80" i="21"/>
  <c r="I79" i="21"/>
  <c r="I78" i="21"/>
  <c r="I77" i="21"/>
  <c r="I76" i="21"/>
  <c r="I75" i="21"/>
  <c r="I74" i="21"/>
  <c r="I73" i="21"/>
  <c r="I72" i="21"/>
  <c r="I71" i="21"/>
  <c r="I70" i="21"/>
  <c r="M30" i="21"/>
  <c r="I69" i="21"/>
  <c r="I68" i="21"/>
  <c r="I67" i="21"/>
  <c r="I66" i="21"/>
  <c r="I65" i="21"/>
  <c r="I64" i="21"/>
  <c r="I63" i="21"/>
  <c r="I62" i="21"/>
  <c r="I61" i="21"/>
  <c r="I60" i="21"/>
  <c r="I59" i="21"/>
  <c r="I58" i="21"/>
  <c r="M29" i="21"/>
  <c r="I57" i="21"/>
  <c r="I56" i="21"/>
  <c r="I55" i="21"/>
  <c r="I54" i="21"/>
  <c r="I53" i="21"/>
  <c r="I52" i="21"/>
  <c r="I51" i="21"/>
  <c r="I50" i="21"/>
  <c r="I49" i="21"/>
  <c r="I48" i="21"/>
  <c r="I47" i="21"/>
  <c r="I46" i="21"/>
  <c r="M28" i="21"/>
  <c r="I45" i="21"/>
  <c r="I44" i="21"/>
  <c r="I43" i="21"/>
  <c r="I42" i="21"/>
  <c r="I41" i="21"/>
  <c r="I40" i="21"/>
  <c r="I39" i="21"/>
  <c r="I38" i="21"/>
  <c r="I37" i="21"/>
  <c r="M36" i="21"/>
  <c r="I36" i="21"/>
  <c r="I35" i="21"/>
  <c r="M34" i="21"/>
  <c r="I34" i="21"/>
  <c r="M27" i="21"/>
  <c r="I33" i="21"/>
  <c r="I32" i="21"/>
  <c r="I31" i="21"/>
  <c r="I30" i="21"/>
  <c r="I29" i="21"/>
  <c r="I28" i="21"/>
  <c r="L27" i="21"/>
  <c r="K27" i="21"/>
  <c r="I27" i="21"/>
  <c r="I26" i="21"/>
  <c r="I25" i="21"/>
  <c r="I24" i="21"/>
  <c r="I23" i="21"/>
  <c r="I22" i="21"/>
  <c r="I21" i="21"/>
  <c r="I20" i="21"/>
  <c r="I19" i="21"/>
  <c r="I18" i="21"/>
  <c r="I17" i="21"/>
  <c r="I16" i="21"/>
  <c r="I15" i="21"/>
  <c r="I14" i="21"/>
  <c r="I13" i="21"/>
  <c r="I12" i="21"/>
  <c r="I11" i="21"/>
  <c r="I10" i="21"/>
  <c r="I310" i="20"/>
  <c r="I309" i="20"/>
  <c r="I308" i="20"/>
  <c r="I307" i="20"/>
  <c r="I306" i="20"/>
  <c r="I305" i="20"/>
  <c r="I304" i="20"/>
  <c r="I303" i="20"/>
  <c r="I302" i="20"/>
  <c r="I301" i="20"/>
  <c r="I300" i="20"/>
  <c r="I299" i="20"/>
  <c r="I298" i="20"/>
  <c r="I297" i="20"/>
  <c r="I296" i="20"/>
  <c r="I295" i="20"/>
  <c r="I294" i="20"/>
  <c r="I293" i="20"/>
  <c r="I292" i="20"/>
  <c r="I291" i="20"/>
  <c r="I290" i="20"/>
  <c r="I289" i="20"/>
  <c r="I288" i="20"/>
  <c r="I287" i="20"/>
  <c r="I286" i="20"/>
  <c r="I285" i="20"/>
  <c r="I284" i="20"/>
  <c r="I283" i="20"/>
  <c r="I282" i="20"/>
  <c r="I281" i="20"/>
  <c r="I280" i="20"/>
  <c r="I279" i="20"/>
  <c r="I278" i="20"/>
  <c r="I277" i="20"/>
  <c r="I276" i="20"/>
  <c r="I275" i="20"/>
  <c r="I274" i="20"/>
  <c r="I273" i="20"/>
  <c r="I272" i="20"/>
  <c r="I271" i="20"/>
  <c r="I270" i="20"/>
  <c r="I269" i="20"/>
  <c r="I268" i="20"/>
  <c r="I267" i="20"/>
  <c r="I266" i="20"/>
  <c r="I265" i="20"/>
  <c r="I264" i="20"/>
  <c r="I263" i="20"/>
  <c r="I262" i="20"/>
  <c r="I261" i="20"/>
  <c r="I260" i="20"/>
  <c r="I259" i="20"/>
  <c r="I258" i="20"/>
  <c r="I257" i="20"/>
  <c r="I256" i="20"/>
  <c r="I255" i="20"/>
  <c r="I254" i="20"/>
  <c r="I253" i="20"/>
  <c r="I252" i="20"/>
  <c r="I251" i="20"/>
  <c r="I250" i="20"/>
  <c r="I249" i="20"/>
  <c r="I248" i="20"/>
  <c r="I247" i="20"/>
  <c r="I246" i="20"/>
  <c r="I245" i="20"/>
  <c r="I244" i="20"/>
  <c r="I243" i="20"/>
  <c r="I242" i="20"/>
  <c r="I241" i="20"/>
  <c r="I240" i="20"/>
  <c r="I239" i="20"/>
  <c r="I238" i="20"/>
  <c r="I237" i="20"/>
  <c r="I236" i="20"/>
  <c r="I235" i="20"/>
  <c r="I234" i="20"/>
  <c r="I233" i="20"/>
  <c r="I232" i="20"/>
  <c r="I231" i="20"/>
  <c r="I230" i="20"/>
  <c r="I229" i="20"/>
  <c r="I228" i="20"/>
  <c r="I227" i="20"/>
  <c r="I226" i="20"/>
  <c r="I225" i="20"/>
  <c r="I224" i="20"/>
  <c r="I223" i="20"/>
  <c r="I222" i="20"/>
  <c r="I221" i="20"/>
  <c r="I220" i="20"/>
  <c r="I219" i="20"/>
  <c r="I218" i="20"/>
  <c r="I217" i="20"/>
  <c r="I216" i="20"/>
  <c r="I215" i="20"/>
  <c r="I214" i="20"/>
  <c r="I213" i="20"/>
  <c r="I212" i="20"/>
  <c r="I211" i="20"/>
  <c r="I210" i="20"/>
  <c r="I209" i="20"/>
  <c r="I208" i="20"/>
  <c r="I207" i="20"/>
  <c r="I206" i="20"/>
  <c r="I205" i="20"/>
  <c r="I204" i="20"/>
  <c r="I203" i="20"/>
  <c r="I202" i="20"/>
  <c r="I201" i="20"/>
  <c r="I200" i="20"/>
  <c r="I199" i="20"/>
  <c r="I198" i="20"/>
  <c r="I197" i="20"/>
  <c r="I196" i="20"/>
  <c r="I195" i="20"/>
  <c r="I194" i="20"/>
  <c r="I193" i="20"/>
  <c r="I192" i="20"/>
  <c r="I191" i="20"/>
  <c r="I190" i="20"/>
  <c r="I189" i="20"/>
  <c r="I188" i="20"/>
  <c r="I187" i="20"/>
  <c r="I186" i="20"/>
  <c r="I185" i="20"/>
  <c r="I184" i="20"/>
  <c r="I183" i="20"/>
  <c r="I182" i="20"/>
  <c r="I181" i="20"/>
  <c r="I180" i="20"/>
  <c r="I179" i="20"/>
  <c r="I178" i="20"/>
  <c r="I177" i="20"/>
  <c r="I176" i="20"/>
  <c r="I175" i="20"/>
  <c r="I174" i="20"/>
  <c r="I173" i="20"/>
  <c r="I172" i="20"/>
  <c r="I171" i="20"/>
  <c r="I170" i="20"/>
  <c r="I169" i="20"/>
  <c r="I168" i="20"/>
  <c r="I167" i="20"/>
  <c r="I166" i="20"/>
  <c r="I165" i="20"/>
  <c r="I164" i="20"/>
  <c r="I163" i="20"/>
  <c r="I162" i="20"/>
  <c r="I161" i="20"/>
  <c r="I160" i="20"/>
  <c r="I159" i="20"/>
  <c r="I158" i="20"/>
  <c r="I157" i="20"/>
  <c r="I156" i="20"/>
  <c r="I155" i="20"/>
  <c r="I154" i="20"/>
  <c r="I153" i="20"/>
  <c r="I152" i="20"/>
  <c r="I151" i="20"/>
  <c r="I150" i="20"/>
  <c r="I149" i="20"/>
  <c r="I148" i="20"/>
  <c r="I147" i="20"/>
  <c r="I146" i="20"/>
  <c r="I145" i="20"/>
  <c r="I144" i="20"/>
  <c r="I143" i="20"/>
  <c r="I142" i="20"/>
  <c r="M36" i="20"/>
  <c r="I141" i="20"/>
  <c r="I140" i="20"/>
  <c r="I139" i="20"/>
  <c r="I138" i="20"/>
  <c r="I137" i="20"/>
  <c r="I136" i="20"/>
  <c r="I135" i="20"/>
  <c r="I134" i="20"/>
  <c r="I133" i="20"/>
  <c r="I132" i="20"/>
  <c r="I131" i="20"/>
  <c r="I130" i="20"/>
  <c r="I129" i="20"/>
  <c r="I128" i="20"/>
  <c r="I127" i="20"/>
  <c r="I126" i="20"/>
  <c r="I125" i="20"/>
  <c r="I124" i="20"/>
  <c r="I123" i="20"/>
  <c r="I122" i="20"/>
  <c r="I121" i="20"/>
  <c r="I120" i="20"/>
  <c r="I119" i="20"/>
  <c r="I118" i="20"/>
  <c r="M34" i="20"/>
  <c r="I117" i="20"/>
  <c r="I116" i="20"/>
  <c r="I115" i="20"/>
  <c r="I114" i="20"/>
  <c r="I113" i="20"/>
  <c r="I112" i="20"/>
  <c r="I111" i="20"/>
  <c r="I110" i="20"/>
  <c r="I109" i="20"/>
  <c r="I108" i="20"/>
  <c r="I107" i="20"/>
  <c r="I106" i="20"/>
  <c r="M33" i="20"/>
  <c r="I105" i="20"/>
  <c r="I104" i="20"/>
  <c r="I103" i="20"/>
  <c r="I102" i="20"/>
  <c r="I101" i="20"/>
  <c r="I100" i="20"/>
  <c r="I99" i="20"/>
  <c r="I98" i="20"/>
  <c r="I97" i="20"/>
  <c r="I96" i="20"/>
  <c r="I95" i="20"/>
  <c r="I94" i="20"/>
  <c r="M32" i="20"/>
  <c r="I93" i="20"/>
  <c r="I92" i="20"/>
  <c r="I91" i="20"/>
  <c r="I90" i="20"/>
  <c r="I89" i="20"/>
  <c r="I88" i="20"/>
  <c r="I87" i="20"/>
  <c r="I86" i="20"/>
  <c r="I85" i="20"/>
  <c r="I84" i="20"/>
  <c r="I83" i="20"/>
  <c r="I82" i="20"/>
  <c r="M31" i="20"/>
  <c r="I81" i="20"/>
  <c r="I80" i="20"/>
  <c r="I79" i="20"/>
  <c r="I78" i="20"/>
  <c r="I77" i="20"/>
  <c r="I76" i="20"/>
  <c r="I75" i="20"/>
  <c r="I74" i="20"/>
  <c r="I73" i="20"/>
  <c r="I72" i="20"/>
  <c r="I71" i="20"/>
  <c r="I70" i="20"/>
  <c r="M30" i="20"/>
  <c r="I69" i="20"/>
  <c r="I68" i="20"/>
  <c r="I67" i="20"/>
  <c r="I66" i="20"/>
  <c r="I65" i="20"/>
  <c r="I64" i="20"/>
  <c r="I63" i="20"/>
  <c r="I62" i="20"/>
  <c r="I61" i="20"/>
  <c r="I60" i="20"/>
  <c r="I59" i="20"/>
  <c r="I58" i="20"/>
  <c r="I57" i="20"/>
  <c r="I56" i="20"/>
  <c r="I55" i="20"/>
  <c r="I54" i="20"/>
  <c r="I53" i="20"/>
  <c r="I52" i="20"/>
  <c r="I51" i="20"/>
  <c r="I50" i="20"/>
  <c r="I49" i="20"/>
  <c r="I48" i="20"/>
  <c r="I47" i="20"/>
  <c r="I46" i="20"/>
  <c r="M28" i="20"/>
  <c r="I45" i="20"/>
  <c r="I44" i="20"/>
  <c r="I43" i="20"/>
  <c r="I42" i="20"/>
  <c r="I41" i="20"/>
  <c r="I40" i="20"/>
  <c r="I39" i="20"/>
  <c r="I38" i="20"/>
  <c r="I37" i="20"/>
  <c r="I36" i="20"/>
  <c r="M35" i="20"/>
  <c r="I35" i="20"/>
  <c r="I34" i="20"/>
  <c r="I33" i="20"/>
  <c r="I32" i="20"/>
  <c r="I31" i="20"/>
  <c r="I30" i="20"/>
  <c r="M29" i="20"/>
  <c r="I29" i="20"/>
  <c r="I28" i="20"/>
  <c r="M27" i="20"/>
  <c r="L27" i="20"/>
  <c r="K27" i="20"/>
  <c r="I27" i="20"/>
  <c r="I26" i="20"/>
  <c r="I25" i="20"/>
  <c r="I24" i="20"/>
  <c r="I23" i="20"/>
  <c r="I22" i="20"/>
  <c r="I21" i="20"/>
  <c r="I20" i="20"/>
  <c r="I19" i="20"/>
  <c r="I18" i="20"/>
  <c r="I17" i="20"/>
  <c r="I16" i="20"/>
  <c r="I15" i="20"/>
  <c r="I14" i="20"/>
  <c r="I13" i="20"/>
  <c r="I12" i="20"/>
  <c r="I11" i="20"/>
  <c r="I10" i="20"/>
  <c r="N35" i="21"/>
  <c r="O35" i="21"/>
  <c r="P35" i="21"/>
  <c r="N33" i="20"/>
  <c r="N32" i="21"/>
  <c r="N29" i="20"/>
  <c r="O29" i="20"/>
  <c r="P29" i="20"/>
  <c r="N33" i="22"/>
  <c r="O33" i="22"/>
  <c r="P33" i="22"/>
  <c r="N36" i="20"/>
  <c r="O36" i="20"/>
  <c r="P36" i="20"/>
  <c r="N28" i="21"/>
  <c r="O28" i="21"/>
  <c r="P28" i="21"/>
  <c r="N30" i="22"/>
  <c r="O30" i="22"/>
  <c r="P30" i="22"/>
  <c r="N34" i="20"/>
  <c r="O34" i="20"/>
  <c r="P34" i="20"/>
  <c r="N29" i="21"/>
  <c r="O29" i="21"/>
  <c r="P29" i="21"/>
  <c r="N33" i="21"/>
  <c r="O33" i="21"/>
  <c r="P33" i="21"/>
  <c r="N36" i="21"/>
  <c r="O36" i="21"/>
  <c r="P36" i="21"/>
  <c r="N27" i="22"/>
  <c r="O27" i="22"/>
  <c r="P27" i="22"/>
  <c r="N34" i="22"/>
  <c r="O34" i="22"/>
  <c r="P34" i="22"/>
  <c r="N27" i="20"/>
  <c r="O27" i="20"/>
  <c r="P27" i="20"/>
  <c r="N31" i="22"/>
  <c r="O31" i="22"/>
  <c r="P31" i="22"/>
  <c r="N30" i="20"/>
  <c r="O30" i="20"/>
  <c r="P30" i="20"/>
  <c r="N31" i="20"/>
  <c r="O31" i="20"/>
  <c r="P31" i="20"/>
  <c r="N30" i="21"/>
  <c r="O30" i="21"/>
  <c r="P30" i="21"/>
  <c r="N28" i="22"/>
  <c r="O28" i="22"/>
  <c r="P28" i="22"/>
  <c r="N35" i="22"/>
  <c r="O35" i="22"/>
  <c r="P35" i="22"/>
  <c r="N28" i="20"/>
  <c r="O28" i="20"/>
  <c r="P28" i="20"/>
  <c r="N34" i="21"/>
  <c r="O34" i="21"/>
  <c r="P34" i="21"/>
  <c r="N32" i="22"/>
  <c r="O32" i="22"/>
  <c r="P32" i="22"/>
  <c r="N35" i="20"/>
  <c r="O35" i="20"/>
  <c r="P35" i="20"/>
  <c r="N32" i="20"/>
  <c r="O32" i="20"/>
  <c r="P32" i="20"/>
  <c r="N27" i="21"/>
  <c r="O27" i="21"/>
  <c r="P27" i="21"/>
  <c r="N31" i="21"/>
  <c r="O31" i="21"/>
  <c r="P31" i="21"/>
  <c r="N24" i="24"/>
  <c r="O24" i="24"/>
  <c r="P24" i="24"/>
  <c r="R24" i="24"/>
  <c r="N29" i="23"/>
  <c r="O29" i="23"/>
  <c r="P29" i="23"/>
  <c r="R29" i="23"/>
  <c r="O29" i="22"/>
  <c r="P29" i="22"/>
  <c r="O30" i="24"/>
  <c r="P30" i="24"/>
  <c r="R30" i="24"/>
  <c r="N22" i="23"/>
  <c r="O22" i="23"/>
  <c r="P22" i="23"/>
  <c r="N26" i="23"/>
  <c r="O26" i="23"/>
  <c r="P26" i="23"/>
  <c r="R26" i="23"/>
  <c r="N28" i="24"/>
  <c r="O28" i="24"/>
  <c r="P28" i="24"/>
  <c r="R28" i="24"/>
  <c r="N28" i="23"/>
  <c r="O28" i="23"/>
  <c r="P28" i="23"/>
  <c r="R28" i="23"/>
  <c r="N31" i="23"/>
  <c r="O31" i="23"/>
  <c r="P31" i="23"/>
  <c r="R31" i="23"/>
  <c r="N23" i="24"/>
  <c r="O23" i="24"/>
  <c r="P23" i="24"/>
  <c r="R23" i="24"/>
  <c r="N26" i="24"/>
  <c r="O26" i="24"/>
  <c r="P26" i="24"/>
  <c r="R26" i="24"/>
  <c r="N25" i="23"/>
  <c r="O25" i="23"/>
  <c r="P25" i="23"/>
  <c r="R25" i="23"/>
  <c r="F9" i="2"/>
  <c r="N27" i="24"/>
  <c r="O27" i="24"/>
  <c r="P27" i="24"/>
  <c r="R27" i="24"/>
  <c r="N31" i="24"/>
  <c r="O31" i="24"/>
  <c r="P31" i="24"/>
  <c r="R31" i="24"/>
  <c r="N27" i="23"/>
  <c r="O27" i="23"/>
  <c r="P27" i="23"/>
  <c r="R27" i="23"/>
  <c r="N29" i="24"/>
  <c r="O29" i="24"/>
  <c r="P29" i="24"/>
  <c r="R29" i="24"/>
  <c r="N24" i="23"/>
  <c r="O24" i="23"/>
  <c r="P24" i="23"/>
  <c r="R24" i="23"/>
  <c r="N23" i="23"/>
  <c r="O23" i="23"/>
  <c r="P23" i="23"/>
  <c r="R23" i="23"/>
  <c r="N25" i="24"/>
  <c r="O25" i="24"/>
  <c r="P25" i="24"/>
  <c r="R25" i="24"/>
  <c r="N22" i="24"/>
  <c r="O22" i="24"/>
  <c r="P22" i="24"/>
  <c r="N30" i="23"/>
  <c r="O30" i="23"/>
  <c r="P30" i="23"/>
  <c r="R30" i="23"/>
  <c r="O33" i="20"/>
  <c r="P33" i="20"/>
  <c r="O32" i="21"/>
  <c r="P32" i="21"/>
  <c r="O36" i="22"/>
  <c r="P36" i="22"/>
  <c r="I314" i="24"/>
  <c r="I314" i="23"/>
  <c r="K4" i="18"/>
  <c r="K22" i="13"/>
  <c r="K25" i="12"/>
  <c r="L25" i="12"/>
  <c r="F8" i="19"/>
  <c r="F4" i="19"/>
  <c r="F6" i="19"/>
  <c r="F2" i="19"/>
  <c r="N22" i="13"/>
  <c r="N31" i="13"/>
  <c r="N30" i="13"/>
  <c r="N29" i="13"/>
  <c r="N28" i="13"/>
  <c r="N27" i="13"/>
  <c r="N26" i="13"/>
  <c r="N25" i="13"/>
  <c r="O25" i="13"/>
  <c r="N24" i="13"/>
  <c r="N23" i="13"/>
  <c r="N34" i="12"/>
  <c r="N33" i="12"/>
  <c r="N32" i="12"/>
  <c r="N31" i="12"/>
  <c r="O31" i="12"/>
  <c r="N30" i="12"/>
  <c r="N29" i="12"/>
  <c r="O29" i="12"/>
  <c r="N28" i="12"/>
  <c r="N27" i="12"/>
  <c r="N26" i="12"/>
  <c r="N25" i="12"/>
  <c r="F10" i="19"/>
  <c r="E4" i="18"/>
  <c r="F4" i="18"/>
  <c r="D6" i="18"/>
  <c r="D13" i="18"/>
  <c r="D5" i="18"/>
  <c r="D12" i="18"/>
  <c r="D4" i="18"/>
  <c r="D11" i="18"/>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M27" i="12"/>
  <c r="O27" i="12"/>
  <c r="P27" i="12"/>
  <c r="I46" i="12"/>
  <c r="I47" i="12"/>
  <c r="I48" i="12"/>
  <c r="I49" i="12"/>
  <c r="I50" i="12"/>
  <c r="I51" i="12"/>
  <c r="I52" i="12"/>
  <c r="I53" i="12"/>
  <c r="I54" i="12"/>
  <c r="I55" i="12"/>
  <c r="I56" i="12"/>
  <c r="I57" i="12"/>
  <c r="M28" i="12"/>
  <c r="O28" i="12"/>
  <c r="P28" i="12"/>
  <c r="I58" i="12"/>
  <c r="I59" i="12"/>
  <c r="I60" i="12"/>
  <c r="I61" i="12"/>
  <c r="I62" i="12"/>
  <c r="I63" i="12"/>
  <c r="I64" i="12"/>
  <c r="I65" i="12"/>
  <c r="I66" i="12"/>
  <c r="I67" i="12"/>
  <c r="I68" i="12"/>
  <c r="I69" i="12"/>
  <c r="M29" i="12"/>
  <c r="P29" i="12"/>
  <c r="I70" i="12"/>
  <c r="I71" i="12"/>
  <c r="I72" i="12"/>
  <c r="I73" i="12"/>
  <c r="I74" i="12"/>
  <c r="I75" i="12"/>
  <c r="I76" i="12"/>
  <c r="I77" i="12"/>
  <c r="I78" i="12"/>
  <c r="I79" i="12"/>
  <c r="I80" i="12"/>
  <c r="I81" i="12"/>
  <c r="M30" i="12"/>
  <c r="O30" i="12"/>
  <c r="P30" i="12"/>
  <c r="I82" i="12"/>
  <c r="I83" i="12"/>
  <c r="I84" i="12"/>
  <c r="I85" i="12"/>
  <c r="I86" i="12"/>
  <c r="I87" i="12"/>
  <c r="I88" i="12"/>
  <c r="I89" i="12"/>
  <c r="I90" i="12"/>
  <c r="I91" i="12"/>
  <c r="I92" i="12"/>
  <c r="I93" i="12"/>
  <c r="M31" i="12"/>
  <c r="P31" i="12"/>
  <c r="I94" i="12"/>
  <c r="I95" i="12"/>
  <c r="I96" i="12"/>
  <c r="I97" i="12"/>
  <c r="I98" i="12"/>
  <c r="I99" i="12"/>
  <c r="I100" i="12"/>
  <c r="I101" i="12"/>
  <c r="I102" i="12"/>
  <c r="I103" i="12"/>
  <c r="I104" i="12"/>
  <c r="I105" i="12"/>
  <c r="M32" i="12"/>
  <c r="O32" i="12"/>
  <c r="P32" i="12"/>
  <c r="I106" i="12"/>
  <c r="I107" i="12"/>
  <c r="I108" i="12"/>
  <c r="I109" i="12"/>
  <c r="I110" i="12"/>
  <c r="I111" i="12"/>
  <c r="I112" i="12"/>
  <c r="I113" i="12"/>
  <c r="I114" i="12"/>
  <c r="I115" i="12"/>
  <c r="I116" i="12"/>
  <c r="I117" i="12"/>
  <c r="M33" i="12"/>
  <c r="O33" i="12"/>
  <c r="P33" i="12"/>
  <c r="I118" i="12"/>
  <c r="I119" i="12"/>
  <c r="I120" i="12"/>
  <c r="I121" i="12"/>
  <c r="I122" i="12"/>
  <c r="I123" i="12"/>
  <c r="I124" i="12"/>
  <c r="I125" i="12"/>
  <c r="I126" i="12"/>
  <c r="I127" i="12"/>
  <c r="I128" i="12"/>
  <c r="I129" i="12"/>
  <c r="M34" i="12"/>
  <c r="O34" i="12"/>
  <c r="P34"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10" i="12"/>
  <c r="M26" i="12"/>
  <c r="O26" i="12"/>
  <c r="P26" i="12"/>
  <c r="M25" i="12"/>
  <c r="O25" i="12"/>
  <c r="P25" i="12"/>
  <c r="I310" i="13"/>
  <c r="I309" i="13"/>
  <c r="I308" i="13"/>
  <c r="I307" i="13"/>
  <c r="I306" i="13"/>
  <c r="I305" i="13"/>
  <c r="I304" i="13"/>
  <c r="I303" i="13"/>
  <c r="I302" i="13"/>
  <c r="I301" i="13"/>
  <c r="I300" i="13"/>
  <c r="I299" i="13"/>
  <c r="I298" i="13"/>
  <c r="I297" i="13"/>
  <c r="I296" i="13"/>
  <c r="I295" i="13"/>
  <c r="I294" i="13"/>
  <c r="I293" i="13"/>
  <c r="I292" i="13"/>
  <c r="I291" i="13"/>
  <c r="I290" i="13"/>
  <c r="I289" i="13"/>
  <c r="I288" i="13"/>
  <c r="I287" i="13"/>
  <c r="I286" i="13"/>
  <c r="I285" i="13"/>
  <c r="I284" i="13"/>
  <c r="I283" i="13"/>
  <c r="I282" i="13"/>
  <c r="I281" i="13"/>
  <c r="I280" i="13"/>
  <c r="I279" i="13"/>
  <c r="I278" i="13"/>
  <c r="I277" i="13"/>
  <c r="I276" i="13"/>
  <c r="I275" i="13"/>
  <c r="I274" i="13"/>
  <c r="I273" i="13"/>
  <c r="I272" i="13"/>
  <c r="I271" i="13"/>
  <c r="I270" i="13"/>
  <c r="I269" i="13"/>
  <c r="I268" i="13"/>
  <c r="I267" i="13"/>
  <c r="I266" i="13"/>
  <c r="I265" i="13"/>
  <c r="I264" i="13"/>
  <c r="I263" i="13"/>
  <c r="I262" i="13"/>
  <c r="I261" i="13"/>
  <c r="I260" i="13"/>
  <c r="I259" i="13"/>
  <c r="I258" i="13"/>
  <c r="I257" i="13"/>
  <c r="I256" i="13"/>
  <c r="I255" i="13"/>
  <c r="I254" i="13"/>
  <c r="I253" i="13"/>
  <c r="I252" i="13"/>
  <c r="I251" i="13"/>
  <c r="I250" i="13"/>
  <c r="I249" i="13"/>
  <c r="I248" i="13"/>
  <c r="I247" i="13"/>
  <c r="I246" i="13"/>
  <c r="I245" i="13"/>
  <c r="I244" i="13"/>
  <c r="I243" i="13"/>
  <c r="I242" i="13"/>
  <c r="I241" i="13"/>
  <c r="I240" i="13"/>
  <c r="I239" i="13"/>
  <c r="I238" i="13"/>
  <c r="I237" i="13"/>
  <c r="I236" i="13"/>
  <c r="I235" i="13"/>
  <c r="I234" i="13"/>
  <c r="I233" i="13"/>
  <c r="I232" i="13"/>
  <c r="I231" i="13"/>
  <c r="I230" i="13"/>
  <c r="I229" i="13"/>
  <c r="I228" i="13"/>
  <c r="I227" i="13"/>
  <c r="I226" i="13"/>
  <c r="I225" i="13"/>
  <c r="I224" i="13"/>
  <c r="I223" i="13"/>
  <c r="I222" i="13"/>
  <c r="I221" i="13"/>
  <c r="I220" i="13"/>
  <c r="I219" i="13"/>
  <c r="I218" i="13"/>
  <c r="I217" i="13"/>
  <c r="I216" i="13"/>
  <c r="I215" i="13"/>
  <c r="I214" i="13"/>
  <c r="I213" i="13"/>
  <c r="I212" i="13"/>
  <c r="I211" i="13"/>
  <c r="I210" i="13"/>
  <c r="I209" i="13"/>
  <c r="I208" i="13"/>
  <c r="I207" i="13"/>
  <c r="I206" i="13"/>
  <c r="I205" i="13"/>
  <c r="I204" i="13"/>
  <c r="I203" i="13"/>
  <c r="I202" i="13"/>
  <c r="I201" i="13"/>
  <c r="I200" i="13"/>
  <c r="I199" i="13"/>
  <c r="I198" i="13"/>
  <c r="I197" i="13"/>
  <c r="I196" i="13"/>
  <c r="I195" i="13"/>
  <c r="I194" i="13"/>
  <c r="I193" i="13"/>
  <c r="I192" i="13"/>
  <c r="I191" i="13"/>
  <c r="I190" i="13"/>
  <c r="I189" i="13"/>
  <c r="I188" i="13"/>
  <c r="I187" i="13"/>
  <c r="I186" i="13"/>
  <c r="I185" i="13"/>
  <c r="I184" i="13"/>
  <c r="I183" i="13"/>
  <c r="I182" i="13"/>
  <c r="I181" i="13"/>
  <c r="I180" i="13"/>
  <c r="I179" i="13"/>
  <c r="I178" i="13"/>
  <c r="I177" i="13"/>
  <c r="I176" i="13"/>
  <c r="I175" i="13"/>
  <c r="I174" i="13"/>
  <c r="I173" i="13"/>
  <c r="I172" i="13"/>
  <c r="I171" i="13"/>
  <c r="I170" i="13"/>
  <c r="I169" i="13"/>
  <c r="I168" i="13"/>
  <c r="I167" i="13"/>
  <c r="I166" i="13"/>
  <c r="I165" i="13"/>
  <c r="I164" i="13"/>
  <c r="I163" i="13"/>
  <c r="I162" i="13"/>
  <c r="I161" i="13"/>
  <c r="I160" i="13"/>
  <c r="I159" i="13"/>
  <c r="I158" i="13"/>
  <c r="I157" i="13"/>
  <c r="I156" i="13"/>
  <c r="I155" i="13"/>
  <c r="I154" i="13"/>
  <c r="I153" i="13"/>
  <c r="I152" i="13"/>
  <c r="I151" i="13"/>
  <c r="I150" i="13"/>
  <c r="I149" i="13"/>
  <c r="I148" i="13"/>
  <c r="I147" i="13"/>
  <c r="I146" i="13"/>
  <c r="I145" i="13"/>
  <c r="I144" i="13"/>
  <c r="I143" i="13"/>
  <c r="I142" i="13"/>
  <c r="I141" i="13"/>
  <c r="I140" i="13"/>
  <c r="I139" i="13"/>
  <c r="I138" i="13"/>
  <c r="I137" i="13"/>
  <c r="I136" i="13"/>
  <c r="I135" i="13"/>
  <c r="I134" i="13"/>
  <c r="I133" i="13"/>
  <c r="I132" i="13"/>
  <c r="I131" i="13"/>
  <c r="I130" i="13"/>
  <c r="I129" i="13"/>
  <c r="M31" i="13"/>
  <c r="O31" i="13"/>
  <c r="P31" i="13"/>
  <c r="I128" i="13"/>
  <c r="I127" i="13"/>
  <c r="I126" i="13"/>
  <c r="I125" i="13"/>
  <c r="I124" i="13"/>
  <c r="I123" i="13"/>
  <c r="I122" i="13"/>
  <c r="I121" i="13"/>
  <c r="I120" i="13"/>
  <c r="I119" i="13"/>
  <c r="I118" i="13"/>
  <c r="I117" i="13"/>
  <c r="M30" i="13"/>
  <c r="O30" i="13"/>
  <c r="P30" i="13"/>
  <c r="I116" i="13"/>
  <c r="I115" i="13"/>
  <c r="I114" i="13"/>
  <c r="I113" i="13"/>
  <c r="I112" i="13"/>
  <c r="I111" i="13"/>
  <c r="I110" i="13"/>
  <c r="I109" i="13"/>
  <c r="I108" i="13"/>
  <c r="I107" i="13"/>
  <c r="I106" i="13"/>
  <c r="I105" i="13"/>
  <c r="M29" i="13"/>
  <c r="O29" i="13"/>
  <c r="P29" i="13"/>
  <c r="I104" i="13"/>
  <c r="I103" i="13"/>
  <c r="I102" i="13"/>
  <c r="I101" i="13"/>
  <c r="I100" i="13"/>
  <c r="I99" i="13"/>
  <c r="I98" i="13"/>
  <c r="I97" i="13"/>
  <c r="I96" i="13"/>
  <c r="I95" i="13"/>
  <c r="I94" i="13"/>
  <c r="M28" i="13"/>
  <c r="O28" i="13"/>
  <c r="P28" i="13"/>
  <c r="I93" i="13"/>
  <c r="I92" i="13"/>
  <c r="I91" i="13"/>
  <c r="I90" i="13"/>
  <c r="I89" i="13"/>
  <c r="I88" i="13"/>
  <c r="I87" i="13"/>
  <c r="I86" i="13"/>
  <c r="I85" i="13"/>
  <c r="I84" i="13"/>
  <c r="I83" i="13"/>
  <c r="I82" i="13"/>
  <c r="I81" i="13"/>
  <c r="M27" i="13"/>
  <c r="O27" i="13"/>
  <c r="P27" i="13"/>
  <c r="I80" i="13"/>
  <c r="I79" i="13"/>
  <c r="I78" i="13"/>
  <c r="I77" i="13"/>
  <c r="I76" i="13"/>
  <c r="I75" i="13"/>
  <c r="I74" i="13"/>
  <c r="I73" i="13"/>
  <c r="I72" i="13"/>
  <c r="I71" i="13"/>
  <c r="I70" i="13"/>
  <c r="I69" i="13"/>
  <c r="I68" i="13"/>
  <c r="I67" i="13"/>
  <c r="I66" i="13"/>
  <c r="M26" i="13"/>
  <c r="O26" i="13"/>
  <c r="P26" i="13"/>
  <c r="I65" i="13"/>
  <c r="I64" i="13"/>
  <c r="I63" i="13"/>
  <c r="I62" i="13"/>
  <c r="I61" i="13"/>
  <c r="I60" i="13"/>
  <c r="I59" i="13"/>
  <c r="I58" i="13"/>
  <c r="I57" i="13"/>
  <c r="M25" i="13"/>
  <c r="P25" i="13"/>
  <c r="I56" i="13"/>
  <c r="I55" i="13"/>
  <c r="I54" i="13"/>
  <c r="I53" i="13"/>
  <c r="I52" i="13"/>
  <c r="I51" i="13"/>
  <c r="I50" i="13"/>
  <c r="I49" i="13"/>
  <c r="I48" i="13"/>
  <c r="I47" i="13"/>
  <c r="I46" i="13"/>
  <c r="I45" i="13"/>
  <c r="M24" i="13"/>
  <c r="O24" i="13"/>
  <c r="P24" i="13"/>
  <c r="I44" i="13"/>
  <c r="I43" i="13"/>
  <c r="I42" i="13"/>
  <c r="I41" i="13"/>
  <c r="I40" i="13"/>
  <c r="I39" i="13"/>
  <c r="I38" i="13"/>
  <c r="I37" i="13"/>
  <c r="I36" i="13"/>
  <c r="I35" i="13"/>
  <c r="I34" i="13"/>
  <c r="I33" i="13"/>
  <c r="M23" i="13"/>
  <c r="O23" i="13"/>
  <c r="P23" i="13"/>
  <c r="I32" i="13"/>
  <c r="I31" i="13"/>
  <c r="I30" i="13"/>
  <c r="I29" i="13"/>
  <c r="I28" i="13"/>
  <c r="I27" i="13"/>
  <c r="I26" i="13"/>
  <c r="I25" i="13"/>
  <c r="I24" i="13"/>
  <c r="I23" i="13"/>
  <c r="I22" i="13"/>
  <c r="I21" i="13"/>
  <c r="M22" i="13"/>
  <c r="O22" i="13"/>
  <c r="P22" i="13"/>
  <c r="I20" i="13"/>
  <c r="I19" i="13"/>
  <c r="I18" i="13"/>
  <c r="I17" i="13"/>
  <c r="I16" i="13"/>
  <c r="I15" i="13"/>
  <c r="I14" i="13"/>
  <c r="I13" i="13"/>
  <c r="I12" i="13"/>
  <c r="I11" i="13"/>
  <c r="I10" i="13"/>
  <c r="I314" i="13"/>
  <c r="K11" i="18"/>
  <c r="K12" i="18"/>
  <c r="K13" i="18"/>
  <c r="K6" i="18"/>
  <c r="K5" i="18"/>
  <c r="B41" i="4"/>
  <c r="B42" i="4"/>
  <c r="E11" i="18"/>
  <c r="E13" i="18"/>
  <c r="F13" i="18"/>
  <c r="E12" i="18"/>
  <c r="F12" i="18"/>
  <c r="D7" i="18"/>
  <c r="D14" i="18"/>
  <c r="E5" i="18"/>
  <c r="F5" i="18"/>
  <c r="E6" i="18"/>
  <c r="F6" i="18"/>
  <c r="F6" i="2"/>
  <c r="E10" i="5"/>
  <c r="G10" i="5"/>
  <c r="E11" i="5"/>
  <c r="G11" i="5"/>
  <c r="G5" i="18"/>
  <c r="G12" i="18"/>
  <c r="H5" i="18"/>
  <c r="H12" i="18"/>
  <c r="G6" i="18"/>
  <c r="G13" i="18"/>
  <c r="H6" i="18"/>
  <c r="H13" i="18"/>
  <c r="G7" i="5"/>
  <c r="E7" i="5"/>
  <c r="F14" i="2"/>
  <c r="C8" i="7"/>
  <c r="F11" i="18"/>
  <c r="H11" i="18"/>
  <c r="G11" i="18"/>
  <c r="G16" i="5"/>
  <c r="H7" i="18"/>
  <c r="H14" i="18"/>
  <c r="E16" i="5"/>
  <c r="G7" i="18"/>
  <c r="G14" i="18"/>
  <c r="F7" i="18"/>
  <c r="G18" i="5"/>
  <c r="C6" i="7"/>
  <c r="F14" i="18"/>
  <c r="Q29" i="20"/>
  <c r="R29" i="20"/>
  <c r="D46" i="4"/>
  <c r="D47" i="4"/>
  <c r="D43" i="4"/>
  <c r="D44" i="4"/>
  <c r="D45" i="4"/>
  <c r="D42" i="4"/>
  <c r="E27" i="18"/>
  <c r="I5" i="18"/>
  <c r="J5" i="18"/>
  <c r="H36" i="18"/>
  <c r="H50" i="18"/>
  <c r="H64" i="18"/>
  <c r="H33" i="18"/>
  <c r="I6" i="18"/>
  <c r="J6" i="18"/>
  <c r="I33" i="18"/>
  <c r="D24" i="18"/>
  <c r="Q36" i="20"/>
  <c r="R36" i="20"/>
  <c r="Q28" i="22"/>
  <c r="R28" i="22"/>
  <c r="Q30" i="21"/>
  <c r="R30" i="21"/>
  <c r="D20" i="18"/>
  <c r="Q35" i="21"/>
  <c r="R35" i="21"/>
  <c r="D28" i="18"/>
  <c r="Q32" i="21"/>
  <c r="R32" i="21"/>
  <c r="Q35" i="22"/>
  <c r="R35" i="22"/>
  <c r="Q29" i="21"/>
  <c r="R29" i="21"/>
  <c r="Q30" i="20"/>
  <c r="R30" i="20"/>
  <c r="D25" i="18"/>
  <c r="Q34" i="21"/>
  <c r="R34" i="21"/>
  <c r="Q35" i="20"/>
  <c r="R35" i="20"/>
  <c r="D23" i="18"/>
  <c r="Q27" i="22"/>
  <c r="R27" i="22"/>
  <c r="Q31" i="21"/>
  <c r="R31" i="21"/>
  <c r="D27" i="18"/>
  <c r="I4" i="18"/>
  <c r="J4" i="18"/>
  <c r="Q29" i="22"/>
  <c r="R29" i="22"/>
  <c r="Q32" i="20"/>
  <c r="R32" i="20"/>
  <c r="Q33" i="22"/>
  <c r="R33" i="22"/>
  <c r="Q33" i="20"/>
  <c r="R33" i="20"/>
  <c r="Q36" i="21"/>
  <c r="R36" i="21"/>
  <c r="Q27" i="21"/>
  <c r="R27" i="21"/>
  <c r="Q28" i="21"/>
  <c r="R28" i="21"/>
  <c r="Q31" i="22"/>
  <c r="R31" i="22"/>
  <c r="Q32" i="22"/>
  <c r="R32" i="22"/>
  <c r="D26" i="18"/>
  <c r="Q36" i="22"/>
  <c r="R36" i="22"/>
  <c r="D22" i="18"/>
  <c r="Q34" i="20"/>
  <c r="R34" i="20"/>
  <c r="D19" i="18"/>
  <c r="D33" i="18"/>
  <c r="Q34" i="22"/>
  <c r="R34" i="22"/>
  <c r="D21" i="18"/>
  <c r="Q28" i="20"/>
  <c r="R28" i="20"/>
  <c r="Q31" i="20"/>
  <c r="R31" i="20"/>
  <c r="Q33" i="21"/>
  <c r="R33" i="21"/>
  <c r="Q27" i="20"/>
  <c r="R27" i="20"/>
  <c r="Q30" i="22"/>
  <c r="R30" i="22"/>
  <c r="D48" i="4"/>
  <c r="I7" i="18"/>
  <c r="I14" i="18"/>
  <c r="J14" i="18"/>
  <c r="Q22" i="23"/>
  <c r="R22" i="23"/>
  <c r="Q22" i="24"/>
  <c r="R22" i="24"/>
  <c r="E24" i="18"/>
  <c r="E20" i="18"/>
  <c r="Q30" i="12"/>
  <c r="R30" i="12"/>
  <c r="Q28" i="12"/>
  <c r="R28" i="12"/>
  <c r="Q33" i="12"/>
  <c r="R33" i="12"/>
  <c r="Q26" i="12"/>
  <c r="R26" i="12"/>
  <c r="Q32" i="12"/>
  <c r="R32" i="12"/>
  <c r="Q29" i="12"/>
  <c r="R29" i="12"/>
  <c r="Q27" i="12"/>
  <c r="R27" i="12"/>
  <c r="Q34" i="12"/>
  <c r="R34" i="12"/>
  <c r="Q31" i="12"/>
  <c r="R31" i="12"/>
  <c r="Q25" i="12"/>
  <c r="R25" i="12"/>
  <c r="E19" i="18"/>
  <c r="F20" i="18"/>
  <c r="R29" i="13"/>
  <c r="R26" i="13"/>
  <c r="R23" i="13"/>
  <c r="R31" i="13"/>
  <c r="R27" i="13"/>
  <c r="R28" i="13"/>
  <c r="Q22" i="13"/>
  <c r="R22" i="13"/>
  <c r="F19" i="18"/>
  <c r="R24" i="13"/>
  <c r="R25" i="13"/>
  <c r="R30" i="13"/>
  <c r="F26" i="18"/>
  <c r="F27" i="18"/>
  <c r="F24" i="18"/>
  <c r="F25" i="18"/>
  <c r="F23" i="18"/>
  <c r="E28" i="18"/>
  <c r="E42" i="18"/>
  <c r="E56" i="18"/>
  <c r="E70" i="18"/>
  <c r="F22" i="18"/>
  <c r="E25" i="18"/>
  <c r="E39" i="18"/>
  <c r="E53" i="18"/>
  <c r="E67" i="18"/>
  <c r="E26" i="18"/>
  <c r="E23" i="18"/>
  <c r="E38" i="18"/>
  <c r="E52" i="18"/>
  <c r="E66" i="18"/>
  <c r="E22" i="18"/>
  <c r="F21" i="18"/>
  <c r="E21" i="18"/>
  <c r="E35" i="18"/>
  <c r="E49" i="18"/>
  <c r="E63" i="18"/>
  <c r="F28" i="18"/>
  <c r="I12" i="18"/>
  <c r="J12" i="18"/>
  <c r="I37" i="18"/>
  <c r="I51" i="18"/>
  <c r="I65" i="18"/>
  <c r="H41" i="18"/>
  <c r="H55" i="18"/>
  <c r="H69" i="18"/>
  <c r="H42" i="18"/>
  <c r="H56" i="18"/>
  <c r="H70" i="18"/>
  <c r="I40" i="18"/>
  <c r="I54" i="18"/>
  <c r="I68" i="18"/>
  <c r="H37" i="18"/>
  <c r="H51" i="18"/>
  <c r="H65" i="18"/>
  <c r="I39" i="18"/>
  <c r="I53" i="18"/>
  <c r="I67" i="18"/>
  <c r="I34" i="18"/>
  <c r="I48" i="18"/>
  <c r="I62" i="18"/>
  <c r="I13" i="18"/>
  <c r="J13" i="18"/>
  <c r="I41" i="18"/>
  <c r="I55" i="18"/>
  <c r="I69" i="18"/>
  <c r="L19" i="18"/>
  <c r="G33" i="18"/>
  <c r="H38" i="18"/>
  <c r="H52" i="18"/>
  <c r="H66" i="18"/>
  <c r="G40" i="18"/>
  <c r="L25" i="18"/>
  <c r="G39" i="18"/>
  <c r="G42" i="18"/>
  <c r="L28" i="18"/>
  <c r="G38" i="18"/>
  <c r="L24" i="18"/>
  <c r="G35" i="18"/>
  <c r="L21" i="18"/>
  <c r="I38" i="18"/>
  <c r="I52" i="18"/>
  <c r="I66" i="18"/>
  <c r="L23" i="18"/>
  <c r="G37" i="18"/>
  <c r="L20" i="18"/>
  <c r="G34" i="18"/>
  <c r="L26" i="18"/>
  <c r="I36" i="18"/>
  <c r="I50" i="18"/>
  <c r="I35" i="18"/>
  <c r="I49" i="18"/>
  <c r="I63" i="18"/>
  <c r="L27" i="18"/>
  <c r="G41" i="18"/>
  <c r="H35" i="18"/>
  <c r="H49" i="18"/>
  <c r="H63" i="18"/>
  <c r="H34" i="18"/>
  <c r="H40" i="18"/>
  <c r="H54" i="18"/>
  <c r="H68" i="18"/>
  <c r="H39" i="18"/>
  <c r="H53" i="18"/>
  <c r="H67" i="18"/>
  <c r="I42" i="18"/>
  <c r="I56" i="18"/>
  <c r="I70" i="18"/>
  <c r="G36" i="18"/>
  <c r="L22" i="18"/>
  <c r="D36" i="18"/>
  <c r="D50" i="18"/>
  <c r="J24" i="18"/>
  <c r="D39" i="18"/>
  <c r="D53" i="18"/>
  <c r="D42" i="18"/>
  <c r="D56" i="18"/>
  <c r="D41" i="18"/>
  <c r="D55" i="18"/>
  <c r="J27" i="18"/>
  <c r="I11" i="18"/>
  <c r="J11" i="18"/>
  <c r="D40" i="18"/>
  <c r="D54" i="18"/>
  <c r="D37" i="18"/>
  <c r="D51" i="18"/>
  <c r="D35" i="18"/>
  <c r="D49" i="18"/>
  <c r="D34" i="18"/>
  <c r="D48" i="18"/>
  <c r="D38" i="18"/>
  <c r="D52" i="18"/>
  <c r="J20" i="18"/>
  <c r="F33" i="18"/>
  <c r="E33" i="18"/>
  <c r="F35" i="18"/>
  <c r="F49" i="18"/>
  <c r="F63" i="18"/>
  <c r="J28" i="18"/>
  <c r="J23" i="18"/>
  <c r="J21" i="18"/>
  <c r="J19" i="18"/>
  <c r="F41" i="18"/>
  <c r="F55" i="18"/>
  <c r="F69" i="18"/>
  <c r="F40" i="18"/>
  <c r="F54" i="18"/>
  <c r="F68" i="18"/>
  <c r="E37" i="18"/>
  <c r="E51" i="18"/>
  <c r="E65" i="18"/>
  <c r="F42" i="18"/>
  <c r="F56" i="18"/>
  <c r="F70" i="18"/>
  <c r="F38" i="18"/>
  <c r="F52" i="18"/>
  <c r="F66" i="18"/>
  <c r="E34" i="18"/>
  <c r="F39" i="18"/>
  <c r="F53" i="18"/>
  <c r="F67" i="18"/>
  <c r="F34" i="18"/>
  <c r="F37" i="18"/>
  <c r="F51" i="18"/>
  <c r="F65" i="18"/>
  <c r="E40" i="18"/>
  <c r="E54" i="18"/>
  <c r="E68" i="18"/>
  <c r="E36" i="18"/>
  <c r="E50" i="18"/>
  <c r="E64" i="18"/>
  <c r="E41" i="18"/>
  <c r="E55" i="18"/>
  <c r="E69" i="18"/>
  <c r="J22" i="18"/>
  <c r="F36" i="18"/>
  <c r="F50" i="18"/>
  <c r="F64" i="18"/>
  <c r="J26" i="18"/>
  <c r="J25" i="18"/>
  <c r="L40" i="18"/>
  <c r="G54" i="18"/>
  <c r="L33" i="18"/>
  <c r="G48" i="18"/>
  <c r="G43" i="18"/>
  <c r="L39" i="18"/>
  <c r="G53" i="18"/>
  <c r="L38" i="18"/>
  <c r="G52" i="18"/>
  <c r="L42" i="18"/>
  <c r="G56" i="18"/>
  <c r="H43" i="18"/>
  <c r="L37" i="18"/>
  <c r="G51" i="18"/>
  <c r="I57" i="18"/>
  <c r="I64" i="18"/>
  <c r="I71" i="18"/>
  <c r="H48" i="18"/>
  <c r="L41" i="18"/>
  <c r="G55" i="18"/>
  <c r="L35" i="18"/>
  <c r="G49" i="18"/>
  <c r="L34" i="18"/>
  <c r="L36" i="18"/>
  <c r="G50" i="18"/>
  <c r="I43" i="18"/>
  <c r="J35" i="18"/>
  <c r="D43" i="18"/>
  <c r="J33" i="18"/>
  <c r="E48" i="18"/>
  <c r="E62" i="18"/>
  <c r="E71" i="18"/>
  <c r="F48" i="18"/>
  <c r="F62" i="18"/>
  <c r="F71" i="18"/>
  <c r="J39" i="18"/>
  <c r="J40" i="18"/>
  <c r="J42" i="18"/>
  <c r="J38" i="18"/>
  <c r="J37" i="18"/>
  <c r="J34" i="18"/>
  <c r="E43" i="18"/>
  <c r="F43" i="18"/>
  <c r="J41" i="18"/>
  <c r="J36" i="18"/>
  <c r="G69" i="18"/>
  <c r="L69" i="18"/>
  <c r="L55" i="18"/>
  <c r="L43" i="18"/>
  <c r="D69" i="18"/>
  <c r="J55" i="18"/>
  <c r="J69" i="18"/>
  <c r="D66" i="18"/>
  <c r="J52" i="18"/>
  <c r="J66" i="18"/>
  <c r="D67" i="18"/>
  <c r="J53" i="18"/>
  <c r="J67" i="18"/>
  <c r="H57" i="18"/>
  <c r="H62" i="18"/>
  <c r="H71" i="18"/>
  <c r="G62" i="18"/>
  <c r="L48" i="18"/>
  <c r="G57" i="18"/>
  <c r="G66" i="18"/>
  <c r="L66" i="18"/>
  <c r="L52" i="18"/>
  <c r="G63" i="18"/>
  <c r="L63" i="18"/>
  <c r="L49" i="18"/>
  <c r="G67" i="18"/>
  <c r="L67" i="18"/>
  <c r="L53" i="18"/>
  <c r="G68" i="18"/>
  <c r="L68" i="18"/>
  <c r="L54" i="18"/>
  <c r="D64" i="18"/>
  <c r="J50" i="18"/>
  <c r="J64" i="18"/>
  <c r="G65" i="18"/>
  <c r="L65" i="18"/>
  <c r="L51" i="18"/>
  <c r="D65" i="18"/>
  <c r="J51" i="18"/>
  <c r="J65" i="18"/>
  <c r="D63" i="18"/>
  <c r="J49" i="18"/>
  <c r="J63" i="18"/>
  <c r="D70" i="18"/>
  <c r="J56" i="18"/>
  <c r="J70" i="18"/>
  <c r="G70" i="18"/>
  <c r="L70" i="18"/>
  <c r="L56" i="18"/>
  <c r="G64" i="18"/>
  <c r="L64" i="18"/>
  <c r="L50" i="18"/>
  <c r="D62" i="18"/>
  <c r="D57" i="18"/>
  <c r="J48" i="18"/>
  <c r="D68" i="18"/>
  <c r="J54" i="18"/>
  <c r="J68" i="18"/>
  <c r="F57" i="18"/>
  <c r="E57" i="18"/>
  <c r="J43" i="18"/>
  <c r="L62" i="18"/>
  <c r="G71" i="18"/>
  <c r="L71" i="18"/>
  <c r="J62" i="18"/>
  <c r="J71" i="18"/>
  <c r="J57" i="18"/>
  <c r="L57" i="18"/>
  <c r="D71" i="18"/>
  <c r="G10" i="7" l="1"/>
  <c r="G11" i="7"/>
  <c r="G12" i="7"/>
  <c r="E10" i="26"/>
  <c r="B19" i="26"/>
  <c r="J11" i="2"/>
  <c r="E7" i="18"/>
  <c r="I14" i="2"/>
  <c r="B26" i="26" l="1"/>
  <c r="B27" i="26" s="1"/>
  <c r="H26" i="26"/>
  <c r="H27" i="26" s="1"/>
  <c r="G26" i="26"/>
  <c r="G27" i="26" s="1"/>
  <c r="F26" i="26"/>
  <c r="F27" i="26" s="1"/>
  <c r="E26" i="26"/>
  <c r="E27" i="26" s="1"/>
  <c r="D26" i="26"/>
  <c r="D27" i="26" s="1"/>
  <c r="C5" i="7"/>
  <c r="E14" i="18"/>
  <c r="C26" i="26" l="1"/>
  <c r="C27" i="26" s="1"/>
  <c r="B29" i="26" s="1"/>
  <c r="B31" i="26" s="1"/>
  <c r="B36" i="26" s="1"/>
  <c r="J7"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tc={1791C7A0-0B58-4B0F-9147-2C55FDDA56E2}</author>
    <author>tc={EF42C3D7-3380-47D5-8A4F-071BA991F697}</author>
    <author>tc={E7D20EF9-8B42-436D-9A4D-CB4BABEA627E}</author>
  </authors>
  <commentList>
    <comment ref="B8" authorId="0" shapeId="0" xr:uid="{00000000-0006-0000-0300-000001000000}">
      <text>
        <r>
          <rPr>
            <b/>
            <sz val="9"/>
            <color indexed="81"/>
            <rFont val="Tahoma"/>
            <family val="2"/>
          </rPr>
          <t>Author:</t>
        </r>
        <r>
          <rPr>
            <sz val="9"/>
            <color indexed="81"/>
            <rFont val="Tahoma"/>
            <family val="2"/>
          </rPr>
          <t xml:space="preserve">
MSEP-Temp:  Mixed species environmental planting -  Temperate</t>
        </r>
      </text>
    </comment>
    <comment ref="D32" authorId="1" shapeId="0" xr:uid="{1791C7A0-0B58-4B0F-9147-2C55FDDA56E2}">
      <text>
        <t xml:space="preserve">[Threaded comment]
Your version of Excel allows you to read this threaded comment; however, any edits to it will get removed if the file is opened in a newer version of Excel. Learn more: https://go.microsoft.com/fwlink/?linkid=870924
Comment:
    Default -Direct Seeding </t>
      </text>
    </comment>
    <comment ref="I32" authorId="2" shapeId="0" xr:uid="{EF42C3D7-3380-47D5-8A4F-071BA991F697}">
      <text>
        <t xml:space="preserve">[Threaded comment]
Your version of Excel allows you to read this threaded comment; however, any edits to it will get removed if the file is opened in a newer version of Excel. Learn more: https://go.microsoft.com/fwlink/?linkid=870924
Comment:
    Tree invoices 52,618 seedlings planted equally in 85.6 ha
640 sph </t>
      </text>
    </comment>
    <comment ref="B47" authorId="3" shapeId="0" xr:uid="{E7D20EF9-8B42-436D-9A4D-CB4BABEA627E}">
      <text>
        <t xml:space="preserve">[Threaded comment]
Your version of Excel allows you to read this threaded comment; however, any edits to it will get removed if the file is opened in a newer version of Excel. Learn more: https://go.microsoft.com/fwlink/?linkid=870924
Comment:
    S3.10 - mix of trees, shrubs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tc={847DC538-0315-4BE9-B24B-BE2098C880B9}</author>
  </authors>
  <commentList>
    <comment ref="I12" authorId="0" shapeId="0" xr:uid="{847DC538-0315-4BE9-B24B-BE2098C880B9}">
      <text>
        <t xml:space="preserve">[Threaded comment]
Your version of Excel allows you to read this threaded comment; however, any edits to it will get removed if the file is opened in a newer version of Excel. Learn more: https://go.microsoft.com/fwlink/?linkid=870924
Comment:
    Total trees planted inside and outside the ERF REGO area in 2022 and 2023 (approx. 100ha).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04. HID_CEA_01_GENERIC_NO_INIT_CAL - Output 11" type="6" refreshedVersion="6" background="1" saveData="1">
    <textPr codePage="850" sourceFile="X:\BEN\ERF\CEA_PLO\04. HID_CEA_01_GENERIC_NO_INIT_CAL - Output 1.xls">
      <textFields>
        <textField/>
      </textFields>
    </textPr>
  </connection>
  <connection id="2" xr16:uid="{8810CEAA-2BF8-40E9-9EEA-915FC1561006}" name="04. JIN_CEA_01_GENERIC_NO_INIT_CAL - Output 111" type="6" refreshedVersion="6" background="1" saveData="1">
    <textPr codePage="850" sourceFile="X:\BEN\ERF\CEA_PLO\04. JIN_CEA_01_GENERIC_NO_INIT_CAL - Output 1.xls">
      <textFields>
        <textField/>
      </textFields>
    </textPr>
  </connection>
  <connection id="3" xr16:uid="{14D4B5A8-9391-49C9-BC4A-5139445864D9}" name="04. JIN_CEA_01_GENERIC_NO_INIT_CAL - Output 1111" type="6" refreshedVersion="6" background="1" saveData="1">
    <textPr codePage="850" sourceFile="X:\BEN\ERF\CEA_PLO\04. JIN_CEA_01_GENERIC_NO_INIT_CAL - Output 1.xls">
      <textFields>
        <textField/>
      </textFields>
    </textPr>
  </connection>
  <connection id="4" xr16:uid="{883B6CB6-92E5-41E3-807A-1F22953FFEB4}" name="04. JIN_CEA_01_GENERIC_NO_INIT_CAL - Output 11111" type="6" refreshedVersion="6" background="1" saveData="1">
    <textPr codePage="850" sourceFile="X:\BEN\ERF\CEA_PLO\04. JIN_CEA_01_GENERIC_NO_INIT_CAL - Output 1.xls">
      <textFields>
        <textField/>
      </textFields>
    </textPr>
  </connection>
  <connection id="5" xr16:uid="{00000000-0015-0000-FFFF-FFFF02000000}" name="04. LIS_CEA_01_GENERIC_NO_INIT_CAL - Output 1" type="6" refreshedVersion="6" background="1" saveData="1">
    <textPr codePage="850" sourceFile="X:\BEN\ERF\CEA_PLO\04. LIS_CEA_01_GENERIC_NO_INIT_CAL - Output 1.xls">
      <textFields>
        <textField/>
      </textFields>
    </textPr>
  </connection>
  <connection id="6" xr16:uid="{00000000-0015-0000-FFFF-FFFF03000000}" name="04. LIS_CEA_01_GENERIC_NO_INIT_CAL - Output 11" type="6" refreshedVersion="6" background="1" saveData="1">
    <textPr codePage="850" sourceFile="X:\BEN\ERF\CEA_PLO\04. LIS_CEA_01_GENERIC_NO_INIT_CAL - Output 1.xls">
      <textFields>
        <textField/>
      </textFields>
    </textPr>
  </connection>
  <connection id="7" xr16:uid="{1634BA19-B177-4D20-9FC4-18C89D2203BE}" name="04. LIS_CEA_01_GENERIC_NO_INIT_CAL - Output 111" type="6" refreshedVersion="6" background="1" saveData="1">
    <textPr codePage="850" sourceFile="X:\BEN\ERF\CEA_PLO\04. LIS_CEA_01_GENERIC_NO_INIT_CAL - Output 1.xls">
      <textFields>
        <textField/>
      </textFields>
    </textPr>
  </connection>
  <connection id="8" xr16:uid="{C505D5F6-1C0D-45CD-A48E-29FA7B64BD8E}" name="04. LIS_CEA_01_GENERIC_NO_INIT_CAL - Output 1111" type="6" refreshedVersion="6" background="1" saveData="1">
    <textPr codePage="850" sourceFile="X:\BEN\ERF\CEA_PLO\04. LIS_CEA_01_GENERIC_NO_INIT_CAL - Output 1.xls">
      <textFields>
        <textField/>
      </textFields>
    </textPr>
  </connection>
  <connection id="9" xr16:uid="{CA69B4B1-8F37-4D8A-B3ED-4404FB8F3CAD}" name="04. LIS_CEA_01_GENERIC_NO_INIT_CAL - Output 12" type="6" refreshedVersion="6" background="1" saveData="1">
    <textPr codePage="850" sourceFile="X:\BEN\ERF\CEA_PLO\04. LIS_CEA_01_GENERIC_NO_INIT_CAL - Output 1.xls">
      <textFields>
        <textField/>
      </textFields>
    </textPr>
  </connection>
  <connection id="10" xr16:uid="{5EF88F73-1760-4652-B883-790BB8DC8D16}" name="04. LIS_CEA_01_GENERIC_NO_INIT_CAL - Output 121" type="6" refreshedVersion="6" background="1" saveData="1">
    <textPr codePage="850" sourceFile="X:\BEN\ERF\CEA_PLO\04. LIS_CEA_01_GENERIC_NO_INIT_CAL - Output 1.xls">
      <textFields>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<sst xmlns="http://schemas.openxmlformats.org/spreadsheetml/2006/main" count="873" uniqueCount="381">
  <si>
    <t>ERF173222</t>
  </si>
  <si>
    <t>Tab Used For Forecast Automation, DO NOT TOUCH</t>
  </si>
  <si>
    <t>Month Length Helper</t>
  </si>
  <si>
    <t>Current RP</t>
  </si>
  <si>
    <t>Previouse RP</t>
  </si>
  <si>
    <t>Current RP End Date</t>
  </si>
  <si>
    <t>Project Start Date</t>
  </si>
  <si>
    <t>RP Length</t>
  </si>
  <si>
    <t>Current RP End Year</t>
  </si>
  <si>
    <t>Previouse RP Year</t>
  </si>
  <si>
    <t>Current RP End Month</t>
  </si>
  <si>
    <t>Previouse RP Month</t>
  </si>
  <si>
    <t>Current RP End Day</t>
  </si>
  <si>
    <t>Previouse RP Day</t>
  </si>
  <si>
    <t>Decimal Year</t>
  </si>
  <si>
    <t>Previouse RP Decimal</t>
  </si>
  <si>
    <t>BW_CEA_01</t>
  </si>
  <si>
    <t>BW_CEA_02</t>
  </si>
  <si>
    <t>BW_CEA_03</t>
  </si>
  <si>
    <t>BW_CEA_04</t>
  </si>
  <si>
    <t>BW_CEA_05</t>
  </si>
  <si>
    <t>BW_CEA_06</t>
  </si>
  <si>
    <t>BW_CEA_07</t>
  </si>
  <si>
    <t>C mass of trees+debris</t>
  </si>
  <si>
    <t>CEA Area</t>
  </si>
  <si>
    <t>Carbon Mass Per CEA</t>
  </si>
  <si>
    <t>Net Abatement</t>
  </si>
  <si>
    <t>Carbon Stock at End of RP</t>
  </si>
  <si>
    <t>Carbon Stock at End of Previouse RP</t>
  </si>
  <si>
    <t>Total Abatement</t>
  </si>
  <si>
    <t>Permenance</t>
  </si>
  <si>
    <t>Buffer</t>
  </si>
  <si>
    <t>ACCUs Realised</t>
  </si>
  <si>
    <t>Emissions Reduction Fund Offsets Report</t>
  </si>
  <si>
    <t>Blackwood Biodiversity and Carbon Project</t>
  </si>
  <si>
    <t>Item</t>
  </si>
  <si>
    <t>Project details</t>
  </si>
  <si>
    <t>Project Name</t>
  </si>
  <si>
    <t>Registration number</t>
  </si>
  <si>
    <t>ERF Project ID 173222</t>
  </si>
  <si>
    <t>Participant</t>
  </si>
  <si>
    <t>Dunkeld Pastoral Pty Ltd</t>
  </si>
  <si>
    <t xml:space="preserve">Agent </t>
  </si>
  <si>
    <t>Corporate Carbon Advisory Pty Ltd</t>
  </si>
  <si>
    <t>Commencement date</t>
  </si>
  <si>
    <t>Reporting period</t>
  </si>
  <si>
    <t>31 October 2024 to 31 October 2025</t>
  </si>
  <si>
    <t>Report number</t>
  </si>
  <si>
    <t>Report 2</t>
  </si>
  <si>
    <t>Code</t>
  </si>
  <si>
    <t>Section</t>
  </si>
  <si>
    <t>Cover</t>
  </si>
  <si>
    <t>CEA Attributes</t>
  </si>
  <si>
    <t>Abatement</t>
  </si>
  <si>
    <t>Project Emmissions</t>
  </si>
  <si>
    <t>Global Warming Potential</t>
  </si>
  <si>
    <t>Fuel Emmissions</t>
  </si>
  <si>
    <t>Tree Seedling Numbers</t>
  </si>
  <si>
    <t xml:space="preserve">CEA-01 Blackwood (Propagation 2023) </t>
  </si>
  <si>
    <t xml:space="preserve">CEA-02 Blackwood (Direct Seeding 2023) </t>
  </si>
  <si>
    <t xml:space="preserve">CEA-03 Blackwood (Propagation 2023) </t>
  </si>
  <si>
    <t xml:space="preserve">CEA-04 Blackwood (Propagation 2023) </t>
  </si>
  <si>
    <t xml:space="preserve">CEA-05 Blackwood (Propagation 2023) </t>
  </si>
  <si>
    <t xml:space="preserve">CEA-06 Blackwood (Propagation 2022) </t>
  </si>
  <si>
    <t xml:space="preserve">CEA-07 Blackwood (Propagation 2022) </t>
  </si>
  <si>
    <t>Equation 18; Section 5.8(a)</t>
  </si>
  <si>
    <t>Symbol</t>
  </si>
  <si>
    <t>Element</t>
  </si>
  <si>
    <t>CO2-e (t)</t>
  </si>
  <si>
    <t>Value (t CO₂-e)</t>
  </si>
  <si>
    <t>CP</t>
  </si>
  <si>
    <t xml:space="preserve">Carbon stock  for the project (in tonnes CO2-e) - Equation 11b. </t>
  </si>
  <si>
    <t>5.8(g)</t>
  </si>
  <si>
    <t>Carbon stock at end of reporting period</t>
  </si>
  <si>
    <t>EB</t>
  </si>
  <si>
    <t>Total project emissions from biomass burning  for the project (in tonnes of CO2-2) - Equation 15</t>
  </si>
  <si>
    <t>5.8(c )</t>
  </si>
  <si>
    <t>Total emissions from biomass burning</t>
  </si>
  <si>
    <t>EF</t>
  </si>
  <si>
    <t>Total project fuel emissions for the project (in tonnes CO2-e) - Equation 17</t>
  </si>
  <si>
    <t>5.8(d)</t>
  </si>
  <si>
    <t>Total emissions from fuel use</t>
  </si>
  <si>
    <t>CN</t>
  </si>
  <si>
    <t>Initial carbon stock for the project area (in tonnes CO2-e) Equation 11a</t>
  </si>
  <si>
    <t>5.8(e/f)</t>
  </si>
  <si>
    <t>Carbon stock at end of previous reporting period</t>
  </si>
  <si>
    <t>CV</t>
  </si>
  <si>
    <t>Final carbon stock for the project from the previous offsets report (in tonnes CO2-e)</t>
  </si>
  <si>
    <t>na</t>
  </si>
  <si>
    <t>Net abatement (2024 Method)</t>
  </si>
  <si>
    <t xml:space="preserve"> </t>
  </si>
  <si>
    <t>Permanence period deduction (20%)</t>
  </si>
  <si>
    <t>A</t>
  </si>
  <si>
    <t>Project net abatement for the reporting period (in tonnes CO2-e)</t>
  </si>
  <si>
    <t>5.8(a)</t>
  </si>
  <si>
    <t>Risk-of-reversal buffer (5%)</t>
  </si>
  <si>
    <t>ACCUs issued (after CFI Act Section 16 deductions)</t>
  </si>
  <si>
    <t>Carbon stock change</t>
  </si>
  <si>
    <t>5.8(b)</t>
  </si>
  <si>
    <t>Af</t>
  </si>
  <si>
    <t>Buffers (risk of reversal =5%; premanence period = 20%, total = 25% )</t>
  </si>
  <si>
    <t>Abatement to 30 June 2023</t>
  </si>
  <si>
    <t>Property</t>
  </si>
  <si>
    <t>CEA</t>
  </si>
  <si>
    <t>Area (ha)</t>
  </si>
  <si>
    <t>Abatement (tC)</t>
  </si>
  <si>
    <t>Abatement (tCO2e)</t>
  </si>
  <si>
    <t>Project CH4 emissions (tCO2e)</t>
  </si>
  <si>
    <t>Project N2O emissions (tCO2e)</t>
  </si>
  <si>
    <t>Fuel Emissions tCO2e</t>
  </si>
  <si>
    <t>Net abatement (tCO2e)</t>
  </si>
  <si>
    <t>Age (yrs)</t>
  </si>
  <si>
    <t>Blackwood</t>
  </si>
  <si>
    <t>CEA-01</t>
  </si>
  <si>
    <t>CEA-02</t>
  </si>
  <si>
    <t>CEA-03</t>
  </si>
  <si>
    <t>Total</t>
  </si>
  <si>
    <t>Abatement to 30 June 2025</t>
  </si>
  <si>
    <t>Cumulative total</t>
  </si>
  <si>
    <t>Year</t>
  </si>
  <si>
    <t>Month</t>
  </si>
  <si>
    <t>CEA1</t>
  </si>
  <si>
    <t>CEA2</t>
  </si>
  <si>
    <t>CEA3</t>
  </si>
  <si>
    <t>SD Total</t>
  </si>
  <si>
    <t>Annual abatement</t>
  </si>
  <si>
    <t>Jingeri</t>
  </si>
  <si>
    <t>Hidden Vale</t>
  </si>
  <si>
    <t>Liscombe</t>
  </si>
  <si>
    <t>Stewartdale 1</t>
  </si>
  <si>
    <t>Stewartdale 2</t>
  </si>
  <si>
    <t>Stewartdale 3</t>
  </si>
  <si>
    <t>Abatement Scheudle</t>
  </si>
  <si>
    <t>Issue of abatement net of discounts</t>
  </si>
  <si>
    <t>Method Ref</t>
  </si>
  <si>
    <t>CEA identification number</t>
  </si>
  <si>
    <t>Landholder / Property</t>
  </si>
  <si>
    <t>Dunkeld / Blackwood</t>
  </si>
  <si>
    <t>Date finished planting</t>
  </si>
  <si>
    <t>Modelling Start Date</t>
  </si>
  <si>
    <t>CEA area (ha)</t>
  </si>
  <si>
    <t>Exclusion area (ha)</t>
  </si>
  <si>
    <t>Principal evidence of planting history</t>
  </si>
  <si>
    <t>Mgt Records</t>
  </si>
  <si>
    <t>Permanent planting type</t>
  </si>
  <si>
    <t>MSEP-Generic</t>
  </si>
  <si>
    <t>Permanent planting established on or after 1 July 2007?</t>
  </si>
  <si>
    <t>Yes - see plant date</t>
  </si>
  <si>
    <t>2.3 (3)</t>
  </si>
  <si>
    <t>Did not contain woody biomass that needed to be cleared prior to the planting going ahead (other than known weed species required by law to be cleared)</t>
  </si>
  <si>
    <t>No - refer mgt records</t>
  </si>
  <si>
    <t>Land clear at 1989?</t>
  </si>
  <si>
    <t>Yes</t>
  </si>
  <si>
    <t>Planting required by law?</t>
  </si>
  <si>
    <t>No</t>
  </si>
  <si>
    <t>2.3 (4)</t>
  </si>
  <si>
    <t>Clear of forest cover for 5 years before planting</t>
  </si>
  <si>
    <t>2.3 (5)</t>
  </si>
  <si>
    <t>Project trees have the potential to attain forest cover?</t>
  </si>
  <si>
    <t>Species planted</t>
  </si>
  <si>
    <t>Acacia acinacea, Acacia implexa, Acacia mearnsii, Acacia melanoxylon, Acacia paradoxa, Acacia pycnantha, Acacia verticillata, Allocasuarina verticillata, Banksia marginata, Bursaria spinosa, Callistemon rugulosus, Dodonaea sp., Eucalyptus camaldulensis, Eucalyptus ovata, Leptospermum continentale, Leptospermum lanigerum, Melaleuca ericifolia, Melaleuca squarrosa, and Ozothamnus ferrugineus.</t>
  </si>
  <si>
    <t>Acacia pycnantha, Acacia paradoxa, Leptospermum continentale, Ozothamnus ferrugineus, Callistemon rugulosus, Melaleuca squarrosa, Melaleuca ericifolia, Hakea spp., Melaleuca decussata, Leptospermum lanigerum, Acacia verticillata, Dodonaea sp., Acacia implexa, Acacia mearnsii, Acacia melanoxylon, Allocasuarina verticillata, Eucalyptus camaldulensis, Eucalyptus ovata, Eucalyptus viminalis</t>
  </si>
  <si>
    <t xml:space="preserve">Acacia exudens, Acacia implexa, Acacia mearnsii, Acacia melanoxylon, Acacia retinodes, Acacia paradoxa, Acacia pycnantha, Acacia verticillata, Allocasuarina verticillata, Bursaria spinosa, Callistemon citrinus, Callistemon rugulosus, Dodonaea viscosa cuneata, Eucalyptus camaldulensis, Eucalyptus ovata, Leptospermum continentale, Leptospermum lanigerum, Melaleuca ericifolia, Melaleuca squarrosa, and Ozothamnus ferrugineus.
</t>
  </si>
  <si>
    <t>NVIS Major Vegetation Subgroups  - (MVS)</t>
  </si>
  <si>
    <t xml:space="preserve">MVS 9; 36 and 48 </t>
  </si>
  <si>
    <t>MVS 9 and 48</t>
  </si>
  <si>
    <t>MVS 36 and 48</t>
  </si>
  <si>
    <t>MVS 9; 36; 48 and 59</t>
  </si>
  <si>
    <t>MVS 9; 36; and 48</t>
  </si>
  <si>
    <t>MVS 9; 36 and 48</t>
  </si>
  <si>
    <t>MVS 9; and 48</t>
  </si>
  <si>
    <t>Soil type (Australia Soil Atlas)</t>
  </si>
  <si>
    <t>Rudosols</t>
  </si>
  <si>
    <t>Aspect</t>
  </si>
  <si>
    <t xml:space="preserve">Grazing - Varied </t>
  </si>
  <si>
    <t>Slope position</t>
  </si>
  <si>
    <t>Mid-lower</t>
  </si>
  <si>
    <t>Land management regime</t>
  </si>
  <si>
    <t>Biodiversity</t>
  </si>
  <si>
    <t>What are some key aspects which makes this a separate CEA to others?</t>
  </si>
  <si>
    <t>Planting dates</t>
  </si>
  <si>
    <t>Planting type</t>
  </si>
  <si>
    <t>Mixed spp.</t>
  </si>
  <si>
    <t>Planting geometry</t>
  </si>
  <si>
    <t>Block</t>
  </si>
  <si>
    <t>Block - Direct Seeding</t>
  </si>
  <si>
    <t>Planting spacing (rows, m)</t>
  </si>
  <si>
    <t>Tree spacing (m)</t>
  </si>
  <si>
    <t>Stocking density (assumed for modelling)</t>
  </si>
  <si>
    <t>&lt;500</t>
  </si>
  <si>
    <t>Tree proportion  (assumed for modelling)</t>
  </si>
  <si>
    <t>&lt;75%</t>
  </si>
  <si>
    <t>Subject to competition from adjacent trees?</t>
  </si>
  <si>
    <t>CEA boundary distance from stems of outermost plants</t>
  </si>
  <si>
    <t>0m</t>
  </si>
  <si>
    <t>Planting Start Date</t>
  </si>
  <si>
    <t>Planting Finish Date</t>
  </si>
  <si>
    <t>Average number of propagated seedling stock per ha</t>
  </si>
  <si>
    <t>Tree proportion of trees to shrubs at planting</t>
  </si>
  <si>
    <t xml:space="preserve">3.3 (2) (c) </t>
  </si>
  <si>
    <t>Operations history</t>
  </si>
  <si>
    <t>3.45, 3.48</t>
  </si>
  <si>
    <t>Has harvesting or thinning occurred?</t>
  </si>
  <si>
    <t>Has grazing affected forest cover?</t>
  </si>
  <si>
    <t>Use of lime or fertilizer</t>
  </si>
  <si>
    <t>Disturbance events including fire</t>
  </si>
  <si>
    <t>Survival</t>
  </si>
  <si>
    <t>Simple calculation of future crown cover assuming radius of 2m</t>
  </si>
  <si>
    <t>5.5 (a) (i) (A)</t>
  </si>
  <si>
    <t>Estimated stocking density 2024 (sterms per ha)</t>
  </si>
  <si>
    <t>5.5 (a) (i) (B)</t>
  </si>
  <si>
    <t>Anticipated crown cover at maturity</t>
  </si>
  <si>
    <t>&gt;20%</t>
  </si>
  <si>
    <t>5.5 (a) (ii) (A) and (B)</t>
  </si>
  <si>
    <t>Forest cover achieved and evidence it is maintained</t>
  </si>
  <si>
    <t>5.5 (a) (iii)</t>
  </si>
  <si>
    <t>Modelling commencement date</t>
  </si>
  <si>
    <t>Plant date</t>
  </si>
  <si>
    <t>5.5.(b) (i)</t>
  </si>
  <si>
    <t>FullCAM input dates</t>
  </si>
  <si>
    <t>Per mgt records</t>
  </si>
  <si>
    <t>1st offsets report: FullCAM settings</t>
  </si>
  <si>
    <t>Specific Calibration used</t>
  </si>
  <si>
    <t>Calibration used at this offsets report compliant with CEA:</t>
  </si>
  <si>
    <t>Yes.  S3.10(3)</t>
  </si>
  <si>
    <t>Specific Calibration assumptions - Species</t>
  </si>
  <si>
    <t>Generic</t>
  </si>
  <si>
    <t>Geometry</t>
  </si>
  <si>
    <t>N/A</t>
  </si>
  <si>
    <t>Rationale</t>
  </si>
  <si>
    <t>Site measurements not yet undertaken</t>
  </si>
  <si>
    <t>Model point Latitude</t>
  </si>
  <si>
    <t>Model point Longitude</t>
  </si>
  <si>
    <t>End of simulation at 1OR (end of reporting period)</t>
  </si>
  <si>
    <t>CEA Name</t>
  </si>
  <si>
    <t>FullCAM calibration used</t>
  </si>
  <si>
    <t>CEA area 
(ha)</t>
  </si>
  <si>
    <r>
      <t>Initial carbon mass trees - C</t>
    </r>
    <r>
      <rPr>
        <vertAlign val="subscript"/>
        <sz val="11"/>
        <color theme="1"/>
        <rFont val="Arial Narrow"/>
        <family val="2"/>
      </rPr>
      <t xml:space="preserve">Dt </t>
    </r>
    <r>
      <rPr>
        <sz val="11"/>
        <color theme="1"/>
        <rFont val="Arial Narrow"/>
        <family val="2"/>
      </rPr>
      <t xml:space="preserve">
(t C /ha)</t>
    </r>
  </si>
  <si>
    <t>Initial carbon mass debris - CDd 
(t C /ha)</t>
  </si>
  <si>
    <t>Initial carbon mass - CD 
(t C)</t>
  </si>
  <si>
    <t>End carbon mass trees - Ct
(t C /ha)</t>
  </si>
  <si>
    <t>End carbon mass debris - Cd 
(t C /ha)</t>
  </si>
  <si>
    <t>End carbon mass - C 
(t C)</t>
  </si>
  <si>
    <t>Mixed species environmental planting - Generic</t>
  </si>
  <si>
    <t>Total Check</t>
  </si>
  <si>
    <t>tC</t>
  </si>
  <si>
    <r>
      <t>Initial carbon stock C</t>
    </r>
    <r>
      <rPr>
        <vertAlign val="subscript"/>
        <sz val="11"/>
        <color theme="1"/>
        <rFont val="Arial Narrow"/>
        <family val="2"/>
      </rPr>
      <t>N</t>
    </r>
    <r>
      <rPr>
        <sz val="11"/>
        <color theme="1"/>
        <rFont val="Arial Narrow"/>
        <family val="2"/>
      </rPr>
      <t xml:space="preserve"> (tCO2e)</t>
    </r>
  </si>
  <si>
    <r>
      <t>End carbon stock C</t>
    </r>
    <r>
      <rPr>
        <vertAlign val="subscript"/>
        <sz val="11"/>
        <color theme="1"/>
        <rFont val="Arial Narrow"/>
        <family val="2"/>
      </rPr>
      <t>P</t>
    </r>
    <r>
      <rPr>
        <sz val="11"/>
        <color theme="1"/>
        <rFont val="Arial Narrow"/>
        <family val="2"/>
      </rPr>
      <t xml:space="preserve"> (tCO2e)</t>
    </r>
  </si>
  <si>
    <t>Equation 11b</t>
  </si>
  <si>
    <t>Total ACCUs</t>
  </si>
  <si>
    <t>Division 5.4; Section 5.8(c)</t>
  </si>
  <si>
    <r>
      <t>CH4 Emissions - E</t>
    </r>
    <r>
      <rPr>
        <vertAlign val="subscript"/>
        <sz val="11"/>
        <color theme="1"/>
        <rFont val="Arial Narrow"/>
        <family val="2"/>
      </rPr>
      <t>CH4</t>
    </r>
    <r>
      <rPr>
        <sz val="11"/>
        <color theme="1"/>
        <rFont val="Arial Narrow"/>
        <family val="2"/>
      </rPr>
      <t xml:space="preserve">
(t CH</t>
    </r>
    <r>
      <rPr>
        <vertAlign val="subscript"/>
        <sz val="11"/>
        <color theme="1"/>
        <rFont val="Arial Narrow"/>
        <family val="2"/>
      </rPr>
      <t>4</t>
    </r>
    <r>
      <rPr>
        <sz val="11"/>
        <color theme="1"/>
        <rFont val="Arial Narrow"/>
        <family val="2"/>
      </rPr>
      <t>/ha)</t>
    </r>
  </si>
  <si>
    <r>
      <t>CH4 Emissions - E</t>
    </r>
    <r>
      <rPr>
        <vertAlign val="subscript"/>
        <sz val="11"/>
        <color theme="1"/>
        <rFont val="Arial Narrow"/>
        <family val="2"/>
      </rPr>
      <t xml:space="preserve">BCH4 
</t>
    </r>
    <r>
      <rPr>
        <sz val="11"/>
        <color theme="1"/>
        <rFont val="Arial Narrow"/>
        <family val="2"/>
      </rPr>
      <t>(t CH</t>
    </r>
    <r>
      <rPr>
        <vertAlign val="subscript"/>
        <sz val="11"/>
        <color theme="1"/>
        <rFont val="Arial Narrow"/>
        <family val="2"/>
      </rPr>
      <t>4</t>
    </r>
    <r>
      <rPr>
        <sz val="11"/>
        <color theme="1"/>
        <rFont val="Arial Narrow"/>
        <family val="2"/>
      </rPr>
      <t>)</t>
    </r>
  </si>
  <si>
    <r>
      <t>N</t>
    </r>
    <r>
      <rPr>
        <vertAlign val="subscript"/>
        <sz val="11"/>
        <color theme="1"/>
        <rFont val="Arial Narrow"/>
        <family val="2"/>
      </rPr>
      <t>2</t>
    </r>
    <r>
      <rPr>
        <sz val="11"/>
        <color theme="1"/>
        <rFont val="Arial Narrow"/>
        <family val="2"/>
      </rPr>
      <t>O Emmissions - E</t>
    </r>
    <r>
      <rPr>
        <vertAlign val="subscript"/>
        <sz val="11"/>
        <color theme="1"/>
        <rFont val="Arial Narrow"/>
        <family val="2"/>
      </rPr>
      <t>N2O</t>
    </r>
    <r>
      <rPr>
        <sz val="11"/>
        <color theme="1"/>
        <rFont val="Arial Narrow"/>
        <family val="2"/>
      </rPr>
      <t xml:space="preserve">
(t N</t>
    </r>
    <r>
      <rPr>
        <vertAlign val="subscript"/>
        <sz val="11"/>
        <color theme="1"/>
        <rFont val="Arial Narrow"/>
        <family val="2"/>
      </rPr>
      <t>2</t>
    </r>
    <r>
      <rPr>
        <sz val="11"/>
        <color theme="1"/>
        <rFont val="Arial Narrow"/>
        <family val="2"/>
      </rPr>
      <t>O/ha)</t>
    </r>
  </si>
  <si>
    <r>
      <t>N2O Emmissions - E</t>
    </r>
    <r>
      <rPr>
        <vertAlign val="subscript"/>
        <sz val="11"/>
        <color theme="1"/>
        <rFont val="Arial Narrow"/>
        <family val="2"/>
      </rPr>
      <t xml:space="preserve">BN2O
</t>
    </r>
    <r>
      <rPr>
        <sz val="11"/>
        <color theme="1"/>
        <rFont val="Arial Narrow"/>
        <family val="2"/>
      </rPr>
      <t>(t N</t>
    </r>
    <r>
      <rPr>
        <vertAlign val="subscript"/>
        <sz val="11"/>
        <color theme="1"/>
        <rFont val="Arial Narrow"/>
        <family val="2"/>
      </rPr>
      <t>2</t>
    </r>
    <r>
      <rPr>
        <sz val="11"/>
        <color theme="1"/>
        <rFont val="Arial Narrow"/>
        <family val="2"/>
      </rPr>
      <t>O)</t>
    </r>
  </si>
  <si>
    <t xml:space="preserve">Mixed species environmental planting - Generic </t>
  </si>
  <si>
    <r>
      <t>Gl Warm Pot CH</t>
    </r>
    <r>
      <rPr>
        <vertAlign val="subscript"/>
        <sz val="11"/>
        <color theme="1"/>
        <rFont val="Arial Narrow"/>
        <family val="2"/>
      </rPr>
      <t>4</t>
    </r>
  </si>
  <si>
    <r>
      <t>Gl Warm Pot NO</t>
    </r>
    <r>
      <rPr>
        <vertAlign val="subscript"/>
        <sz val="11"/>
        <color theme="1"/>
        <rFont val="Arial Narrow"/>
        <family val="2"/>
      </rPr>
      <t>2</t>
    </r>
  </si>
  <si>
    <t>Equation 13</t>
  </si>
  <si>
    <t>Equation 14</t>
  </si>
  <si>
    <t>Equation 15</t>
  </si>
  <si>
    <t>Division 5.4; Section 5.8(d)</t>
  </si>
  <si>
    <t>Diesel use - fore each hectare assume:</t>
  </si>
  <si>
    <t>Ripping, Mound and Direct Seeding  (all events)</t>
  </si>
  <si>
    <t>One time per CEA</t>
  </si>
  <si>
    <t xml:space="preserve">Fuel consumption 2022 and 2023 (L) </t>
  </si>
  <si>
    <t>Estimated time/consuption</t>
  </si>
  <si>
    <r>
      <t>72% Invoices related to Blackwood ERF REGO -</t>
    </r>
    <r>
      <rPr>
        <sz val="11"/>
        <color theme="1"/>
        <rFont val="Arial Narrow"/>
        <family val="2"/>
      </rPr>
      <t xml:space="preserve"> see calculation Tab CEA Attributes H11</t>
    </r>
  </si>
  <si>
    <t>Petrol use - Fore each property, assume:</t>
  </si>
  <si>
    <t>Site visit frequency (visits/yr)</t>
  </si>
  <si>
    <t>Travel distance/site visit (km)</t>
  </si>
  <si>
    <t>Fuel consumption of (km/l)</t>
  </si>
  <si>
    <t>Fuel consumption/site visit (litres)</t>
  </si>
  <si>
    <t>Reporting period (years)</t>
  </si>
  <si>
    <t>Qf - Total diesel (kL)</t>
  </si>
  <si>
    <t>Qf - Total gasoline (kL)</t>
  </si>
  <si>
    <r>
      <t xml:space="preserve">Fuel emission for each fuel type and greenhouse gas for the project - </t>
    </r>
    <r>
      <rPr>
        <b/>
        <sz val="11"/>
        <color theme="1"/>
        <rFont val="Arial Narrow"/>
        <family val="2"/>
      </rPr>
      <t>Equation 16</t>
    </r>
  </si>
  <si>
    <t>Fuel emissions (t CO2e)</t>
  </si>
  <si>
    <t>CO2</t>
  </si>
  <si>
    <t>CH4</t>
  </si>
  <si>
    <t>N2O</t>
  </si>
  <si>
    <t>Total CO2e</t>
  </si>
  <si>
    <t>Ef,diesel</t>
  </si>
  <si>
    <t xml:space="preserve">Ef,gasoline </t>
  </si>
  <si>
    <r>
      <t>Total project fuel emissions for the reporting period -</t>
    </r>
    <r>
      <rPr>
        <b/>
        <sz val="11"/>
        <color theme="1"/>
        <rFont val="Arial Narrow"/>
        <family val="2"/>
      </rPr>
      <t xml:space="preserve"> Equation 17</t>
    </r>
  </si>
  <si>
    <t>Ef - Total project fuel emssions for the 1st reporting period=</t>
  </si>
  <si>
    <t>tonnes of CO2e</t>
  </si>
  <si>
    <t>Ef - Total project fuel emssions for the 2nd reporting period=</t>
  </si>
  <si>
    <t>Fuel combustion—fuels for transport energy purposes</t>
  </si>
  <si>
    <t>Fuel combusted</t>
  </si>
  <si>
    <t>Energy content factor</t>
  </si>
  <si>
    <t>Emission factor</t>
  </si>
  <si>
    <t>(GJ/kL unless otherwise indicated)</t>
  </si>
  <si>
    <r>
      <t>kg CO</t>
    </r>
    <r>
      <rPr>
        <b/>
        <vertAlign val="subscript"/>
        <sz val="10"/>
        <color theme="1"/>
        <rFont val="Arial Narrow"/>
        <family val="2"/>
      </rPr>
      <t>2</t>
    </r>
    <r>
      <rPr>
        <b/>
        <sz val="10"/>
        <color theme="1"/>
        <rFont val="Arial Narrow"/>
        <family val="2"/>
      </rPr>
      <t>‑e/GJ</t>
    </r>
  </si>
  <si>
    <t>(relevant oxidation factors incorporated)</t>
  </si>
  <si>
    <r>
      <t>CO</t>
    </r>
    <r>
      <rPr>
        <b/>
        <vertAlign val="subscript"/>
        <sz val="10"/>
        <color theme="1"/>
        <rFont val="Arial Narrow"/>
        <family val="2"/>
      </rPr>
      <t>2</t>
    </r>
  </si>
  <si>
    <r>
      <t>CH</t>
    </r>
    <r>
      <rPr>
        <b/>
        <vertAlign val="subscript"/>
        <sz val="10"/>
        <color theme="1"/>
        <rFont val="Arial Narrow"/>
        <family val="2"/>
      </rPr>
      <t>4</t>
    </r>
  </si>
  <si>
    <r>
      <t>N</t>
    </r>
    <r>
      <rPr>
        <b/>
        <vertAlign val="subscript"/>
        <sz val="10"/>
        <color theme="1"/>
        <rFont val="Arial Narrow"/>
        <family val="2"/>
      </rPr>
      <t>2</t>
    </r>
    <r>
      <rPr>
        <b/>
        <sz val="10"/>
        <color theme="1"/>
        <rFont val="Arial Narrow"/>
        <family val="2"/>
      </rPr>
      <t>O</t>
    </r>
  </si>
  <si>
    <t>Gasoline (other than for use as fuel in an aircraft)</t>
  </si>
  <si>
    <t>Diesel oil</t>
  </si>
  <si>
    <t>Proportion of fuel emmissions by CEA</t>
  </si>
  <si>
    <t>Proportion of Fuel emissions</t>
  </si>
  <si>
    <t xml:space="preserve">Equipment Emission Estimation (Diesel) - soil preparation +  installation works (2022 and 2023 - Machinery Service Invoice ) </t>
  </si>
  <si>
    <t>Time (h)</t>
  </si>
  <si>
    <t>Eficienc.</t>
  </si>
  <si>
    <t>Diesel (L)</t>
  </si>
  <si>
    <t>Ripping Tractor: Brand: Steiger 225HP - Diesel Fuel Consumption average 20L/Hr</t>
  </si>
  <si>
    <t>Mounding Tractor: Brand CLAAS: 110 HP -  Diesel Fuel Consumption Average 15L/Hr</t>
  </si>
  <si>
    <t>Direct Seeding: John Deere 32HP (Series 3 Utility Tractor) -  Diesel Fuel Consumption Average: 4.5L/Hr</t>
  </si>
  <si>
    <t>Spraying - DPC - John Deere 6125M - 120HP - Diesel Fuel Consumption Average 18L/Hr </t>
  </si>
  <si>
    <t xml:space="preserve">TOTAL (L) </t>
  </si>
  <si>
    <t>considering 72% related to Blackwood ERF REGO</t>
  </si>
  <si>
    <t xml:space="preserve">Ripping and Mounding Invoice </t>
  </si>
  <si>
    <t>Planted 22</t>
  </si>
  <si>
    <t>Planted 23</t>
  </si>
  <si>
    <t>Area ERF REGO</t>
  </si>
  <si>
    <t>% / Project</t>
  </si>
  <si>
    <t>Devon Park</t>
  </si>
  <si>
    <t>TOTAL</t>
  </si>
  <si>
    <t>Direct Seeding invoice IV0655</t>
  </si>
  <si>
    <t>TOTAL Planted 22/23</t>
  </si>
  <si>
    <t xml:space="preserve">ha </t>
  </si>
  <si>
    <t xml:space="preserve">Weeding spot-spray -Knockdown 80h estimated </t>
  </si>
  <si>
    <t>BW Planted Areas</t>
  </si>
  <si>
    <t>Tot Area</t>
  </si>
  <si>
    <t>%</t>
  </si>
  <si>
    <t>CEA 1</t>
  </si>
  <si>
    <t>CEA 2</t>
  </si>
  <si>
    <t>CEA 3</t>
  </si>
  <si>
    <t>CEA 4</t>
  </si>
  <si>
    <t>CEA 5</t>
  </si>
  <si>
    <t>CEA 6</t>
  </si>
  <si>
    <t>CEA 7</t>
  </si>
  <si>
    <t>CEA 8</t>
  </si>
  <si>
    <t>Original Planted Areas
 DP+BW</t>
  </si>
  <si>
    <t>Tree Survival Count 2024 - Devon Park + Blackwood</t>
  </si>
  <si>
    <t xml:space="preserve">Total Planted </t>
  </si>
  <si>
    <t>Current 2024 counting</t>
  </si>
  <si>
    <t>Survival Rate (%)</t>
  </si>
  <si>
    <t>DP (ha)</t>
  </si>
  <si>
    <t>BW (ha)</t>
  </si>
  <si>
    <t>Tot (ha)</t>
  </si>
  <si>
    <t xml:space="preserve">Units </t>
  </si>
  <si>
    <t>Stems/ha</t>
  </si>
  <si>
    <t>Planted  2023</t>
  </si>
  <si>
    <t>Invoice Trees 2022</t>
  </si>
  <si>
    <t>Planted  2022</t>
  </si>
  <si>
    <t>Invoice Trees 2023</t>
  </si>
  <si>
    <t>FullCAM: Output from Plot Simulation</t>
  </si>
  <si>
    <t>FullCAM Version 6.20.03.0827 (2020 PR)</t>
  </si>
  <si>
    <t>FullCAM Plot : Blackwood_ EP_CEA 02_Report 1.plo</t>
  </si>
  <si>
    <t>Output window name: Output 2</t>
  </si>
  <si>
    <t>Monday, ‎19 September ‎2024, 12:11:23 AM</t>
  </si>
  <si>
    <t>Each line reports the simulation state at the END of the step on that line.</t>
  </si>
  <si>
    <t>Day</t>
  </si>
  <si>
    <t>Dec. Year</t>
  </si>
  <si>
    <t>C mass of trees</t>
  </si>
  <si>
    <t>C mass of forest debris</t>
  </si>
  <si>
    <t>CH4 emitted due to fire</t>
  </si>
  <si>
    <t>N2O emitted due to fire</t>
  </si>
  <si>
    <t>tCH4/ha</t>
  </si>
  <si>
    <t>tC/ha</t>
  </si>
  <si>
    <t>tN2O/ha</t>
  </si>
  <si>
    <t>Trees+Debris</t>
  </si>
  <si>
    <t>Area</t>
  </si>
  <si>
    <t>Abatement (t C)</t>
  </si>
  <si>
    <t>Aabtement (tCO2)</t>
  </si>
  <si>
    <t>Net Abatement (tCO2e)</t>
  </si>
  <si>
    <t>FullCAM Plot : Blackwood_ EP_CEA 03_Report 1.plo</t>
  </si>
  <si>
    <t>Monday, ‎19 September ‎2024, 12:32:23 AM</t>
  </si>
  <si>
    <t>FullCAM Plot : Blackwood_ EP_CEA 04_Report 1.plo</t>
  </si>
  <si>
    <t>Monday, ‎19 September ‎2024, 12:39:33 AM</t>
  </si>
  <si>
    <t>FullCAM Plot : Blackwood_ EP_CEA 05_Report 1.plo</t>
  </si>
  <si>
    <t>Monday, ‎19 September ‎2024, 12:49:33 AM</t>
  </si>
  <si>
    <t>FullCAM Plot : Blackwood_ EP_CEA 06_Report 1 V2.0.plo</t>
  </si>
  <si>
    <t>Monday, ‎19 ‎ ‎2024, ‏‎9:16:21 PM</t>
  </si>
  <si>
    <t>FullCAM Plot : Blackwood_ EP_CEA 07_Report 1 V2.0.plo</t>
  </si>
  <si>
    <t>Monday, ‎19 ‎ ‎2024, ‏‎10:07:22 PM</t>
  </si>
  <si>
    <t>FullCAM Plot : Blackwood_ EP_CEA 08_Report 1 V2.0.plo</t>
  </si>
  <si>
    <t>Monday, ‎19 ‎ ‎2024, ‏‎11:37:22 PM</t>
  </si>
  <si>
    <t xml:space="preserve">How the Script works:
If forecasting project lifecycle, reads Project Start Date, and calculates how many RPs remain from Current RP to that date, then Executes following loop (otherwise executes loop for specified number of RPs):
Enters Current RP, RP length and Current RP Date info.
Reads ACCUs Realised.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</si>
</sst>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0.0"/>
    <numFmt numFmtId="165" formatCode="#,##0.00_ ;\-#,##0.00\ "/>
    <numFmt numFmtId="166" formatCode="0.000000"/>
    <numFmt numFmtId="167" formatCode="0.000"/>
    <numFmt numFmtId="168" formatCode="#,##0.0_ ;\-#,##0.0\ "/>
    <numFmt numFmtId="169" formatCode="_-* #,##0_-;\-* #,##0_-;_-* &quot;-&quot;??_-;_-@_-"/>
    <numFmt numFmtId="170" formatCode="0.00000"/>
    <numFmt numFmtId="171" formatCode="0.0%"/>
  </numFmts>
  <fonts count="28" x14ac:knownFonts="1">
    <font>
      <sz val="11"/>
      <color theme="1"/>
      <name val="Calibri"/>
      <family val="2"/>
      <scheme val="minor"/>
    </font>
    <font>
      <sz val="11"/>
      <color theme="1"/>
      <name val="Calibri"/>
      <family val="2"/>
      <scheme val="minor"/>
    </font>
    <font>
      <sz val="11"/>
      <color theme="1"/>
      <name val="Arial Narrow"/>
      <family val="2"/>
    </font>
    <font>
      <b/>
      <sz val="10"/>
      <color theme="1"/>
      <name val="Arial Narrow"/>
      <family val="2"/>
    </font>
    <font>
      <b/>
      <vertAlign val="subscript"/>
      <sz val="10"/>
      <color theme="1"/>
      <name val="Arial Narrow"/>
      <family val="2"/>
    </font>
    <font>
      <sz val="10"/>
      <color theme="1"/>
      <name val="Arial Narrow"/>
      <family val="2"/>
    </font>
    <font>
      <b/>
      <sz val="11"/>
      <color theme="1"/>
      <name val="Calibri"/>
      <family val="2"/>
      <scheme val="minor"/>
    </font>
    <font>
      <sz val="9"/>
      <color indexed="81"/>
      <name val="Tahoma"/>
      <family val="2"/>
    </font>
    <font>
      <b/>
      <sz val="9"/>
      <color indexed="81"/>
      <name val="Tahoma"/>
      <family val="2"/>
    </font>
    <font>
      <vertAlign val="subscript"/>
      <sz val="11"/>
      <color theme="1"/>
      <name val="Arial Narrow"/>
      <family val="2"/>
    </font>
    <font>
      <b/>
      <sz val="11"/>
      <color theme="1"/>
      <name val="Arial Narrow"/>
      <family val="2"/>
    </font>
    <font>
      <sz val="20"/>
      <color theme="1"/>
      <name val="Arial Narrow"/>
      <family val="2"/>
    </font>
    <font>
      <sz val="9"/>
      <color theme="1"/>
      <name val="Calibri"/>
      <family val="2"/>
    </font>
    <font>
      <sz val="11"/>
      <color theme="0"/>
      <name val="Calibri"/>
      <family val="2"/>
      <scheme val="minor"/>
    </font>
    <font>
      <b/>
      <sz val="11"/>
      <color theme="0"/>
      <name val="Calibri"/>
      <family val="2"/>
      <scheme val="minor"/>
    </font>
    <font>
      <b/>
      <sz val="11"/>
      <color theme="0"/>
      <name val="Arial Narrow"/>
      <family val="2"/>
    </font>
    <font>
      <sz val="10"/>
      <color rgb="FF000000"/>
      <name val="Arial Narrow"/>
      <family val="2"/>
    </font>
    <font>
      <sz val="8"/>
      <name val="Calibri"/>
      <family val="2"/>
      <scheme val="minor"/>
    </font>
    <font>
      <sz val="11"/>
      <color rgb="FFC00000"/>
      <name val="Arial Narrow"/>
      <family val="2"/>
    </font>
    <font>
      <sz val="11"/>
      <name val="Arial Narrow"/>
      <family val="2"/>
    </font>
    <font>
      <sz val="11"/>
      <color rgb="FFFF0000"/>
      <name val="Arial Narrow"/>
      <family val="2"/>
    </font>
    <font>
      <b/>
      <sz val="11"/>
      <name val="Arial Narrow"/>
      <family val="2"/>
    </font>
    <font>
      <sz val="11"/>
      <name val="Calibri"/>
      <family val="2"/>
      <scheme val="minor"/>
    </font>
    <font>
      <b/>
      <sz val="12"/>
      <color theme="1"/>
      <name val="Arial Narrow"/>
      <family val="2"/>
    </font>
    <font>
      <b/>
      <sz val="11"/>
      <name val="Calibri"/>
      <family val="2"/>
      <scheme val="minor"/>
    </font>
    <font>
      <b/>
      <sz val="11"/>
      <color rgb="FFFF0000"/>
      <name val="Arial Narrow"/>
      <family val="2"/>
    </font>
    <font>
      <sz val="12"/>
      <name val="Aptos"/>
      <family val="2"/>
    </font>
    <font>
      <sz val="11"/>
      <color rgb="FF242424"/>
      <name val="Aptos Narrow"/>
      <charset val="1"/>
    </font>
  </fonts>
  <fills count="1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gray0625"/>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rgb="FF02BCB7"/>
        <bgColor indexed="64"/>
      </patternFill>
    </fill>
    <fill>
      <patternFill patternType="solid">
        <fgColor theme="0"/>
        <bgColor indexed="64"/>
      </patternFill>
    </fill>
    <fill>
      <patternFill patternType="solid">
        <fgColor theme="2"/>
        <bgColor indexed="64"/>
      </patternFill>
    </fill>
    <fill>
      <patternFill patternType="solid">
        <fgColor theme="7" tint="-0.249977111117893"/>
        <bgColor indexed="64"/>
      </patternFill>
    </fill>
    <fill>
      <patternFill patternType="solid">
        <fgColor theme="2" tint="-0.249977111117893"/>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ck">
        <color indexed="64"/>
      </top>
      <bottom style="medium">
        <color indexed="64"/>
      </bottom>
      <diagonal/>
    </border>
    <border>
      <left/>
      <right/>
      <top style="thick">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321">
    <xf numFmtId="0" fontId="0" fillId="0" borderId="0" xfId="0"/>
    <xf numFmtId="0" fontId="2" fillId="0" borderId="0" xfId="0" applyFont="1" applyAlignment="1">
      <alignment horizontal="left" vertical="top" wrapText="1"/>
    </xf>
    <xf numFmtId="0" fontId="2" fillId="0" borderId="0" xfId="0" applyFont="1"/>
    <xf numFmtId="0" fontId="2" fillId="0" borderId="0" xfId="0" applyFont="1" applyAlignment="1">
      <alignment horizontal="left" vertical="top"/>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0" xfId="0" applyFont="1" applyAlignment="1">
      <alignment horizontal="center"/>
    </xf>
    <xf numFmtId="0" fontId="3" fillId="0" borderId="11" xfId="0" applyFont="1" applyBorder="1" applyAlignment="1">
      <alignment vertical="center" wrapText="1"/>
    </xf>
    <xf numFmtId="0" fontId="3" fillId="0" borderId="0" xfId="0" applyFont="1" applyAlignment="1">
      <alignment vertical="center" wrapText="1"/>
    </xf>
    <xf numFmtId="0" fontId="2" fillId="0" borderId="0" xfId="0" applyFont="1" applyAlignment="1">
      <alignment vertical="top" wrapText="1"/>
    </xf>
    <xf numFmtId="0" fontId="3" fillId="0" borderId="12" xfId="0" applyFont="1" applyBorder="1" applyAlignment="1">
      <alignment vertical="center" wrapText="1"/>
    </xf>
    <xf numFmtId="0" fontId="2" fillId="0" borderId="12" xfId="0" applyFont="1" applyBorder="1" applyAlignment="1">
      <alignment vertical="top"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12" xfId="0" applyFont="1" applyBorder="1" applyAlignment="1">
      <alignment horizontal="center" vertical="center" wrapText="1"/>
    </xf>
    <xf numFmtId="0" fontId="5" fillId="0" borderId="12" xfId="0" applyFont="1" applyBorder="1" applyAlignment="1">
      <alignment horizontal="left" vertical="center" wrapText="1"/>
    </xf>
    <xf numFmtId="0" fontId="2" fillId="0" borderId="9" xfId="0" applyFont="1" applyBorder="1"/>
    <xf numFmtId="0" fontId="2" fillId="2" borderId="9" xfId="0" applyFont="1" applyFill="1" applyBorder="1" applyAlignment="1">
      <alignment horizontal="left" vertical="top" wrapText="1"/>
    </xf>
    <xf numFmtId="0" fontId="2" fillId="0" borderId="9" xfId="0" applyFont="1" applyBorder="1" applyAlignment="1">
      <alignment horizontal="left" vertical="top" wrapText="1"/>
    </xf>
    <xf numFmtId="0" fontId="2" fillId="0" borderId="9" xfId="0" applyFont="1" applyBorder="1" applyAlignment="1">
      <alignment horizontal="left" vertical="top"/>
    </xf>
    <xf numFmtId="0" fontId="2" fillId="0" borderId="9" xfId="0" applyFont="1" applyBorder="1" applyAlignment="1">
      <alignment horizontal="center" vertical="top" wrapText="1"/>
    </xf>
    <xf numFmtId="0" fontId="2" fillId="2" borderId="9" xfId="0" applyFont="1" applyFill="1" applyBorder="1" applyAlignment="1">
      <alignment horizontal="center" vertical="top"/>
    </xf>
    <xf numFmtId="0" fontId="2" fillId="0" borderId="0" xfId="0" applyFont="1" applyAlignment="1">
      <alignment vertical="top"/>
    </xf>
    <xf numFmtId="0" fontId="2" fillId="0" borderId="9" xfId="0" applyFont="1" applyBorder="1" applyAlignment="1">
      <alignment horizontal="center" vertical="top"/>
    </xf>
    <xf numFmtId="0" fontId="2" fillId="0" borderId="0" xfId="0" applyFont="1" applyAlignment="1">
      <alignment horizontal="center" vertical="top"/>
    </xf>
    <xf numFmtId="0" fontId="5" fillId="0" borderId="9" xfId="0" applyFont="1" applyBorder="1" applyAlignment="1">
      <alignment horizontal="center" vertical="top" wrapText="1"/>
    </xf>
    <xf numFmtId="0" fontId="2" fillId="0" borderId="4" xfId="0" applyFont="1" applyBorder="1" applyAlignment="1">
      <alignment vertical="top" wrapText="1"/>
    </xf>
    <xf numFmtId="2" fontId="2" fillId="0" borderId="5" xfId="0" applyNumberFormat="1" applyFont="1" applyBorder="1" applyAlignment="1">
      <alignment horizontal="center"/>
    </xf>
    <xf numFmtId="2" fontId="2" fillId="0" borderId="8" xfId="0" applyNumberFormat="1" applyFont="1" applyBorder="1" applyAlignment="1">
      <alignment horizontal="center"/>
    </xf>
    <xf numFmtId="0" fontId="2" fillId="0" borderId="0" xfId="0" applyFont="1" applyAlignment="1">
      <alignment horizontal="right"/>
    </xf>
    <xf numFmtId="0" fontId="2" fillId="0" borderId="7" xfId="0" applyFont="1" applyBorder="1" applyAlignment="1">
      <alignment horizontal="center"/>
    </xf>
    <xf numFmtId="0" fontId="2" fillId="0" borderId="8" xfId="0" applyFont="1" applyBorder="1" applyAlignment="1">
      <alignment horizontal="center"/>
    </xf>
    <xf numFmtId="0" fontId="2" fillId="0" borderId="0" xfId="0" applyFont="1" applyAlignment="1">
      <alignment horizontal="center" vertical="top" wrapText="1"/>
    </xf>
    <xf numFmtId="0" fontId="2" fillId="0" borderId="5" xfId="0" applyFont="1" applyBorder="1" applyAlignment="1">
      <alignment horizontal="center" vertical="top" wrapText="1"/>
    </xf>
    <xf numFmtId="0" fontId="2" fillId="0" borderId="2" xfId="0" applyFont="1" applyBorder="1" applyAlignment="1">
      <alignment horizontal="center"/>
    </xf>
    <xf numFmtId="164" fontId="2" fillId="0" borderId="9" xfId="0" applyNumberFormat="1" applyFont="1" applyBorder="1" applyAlignment="1">
      <alignment horizontal="center"/>
    </xf>
    <xf numFmtId="165" fontId="2" fillId="0" borderId="0" xfId="1" applyNumberFormat="1" applyFont="1" applyAlignment="1">
      <alignment horizontal="center" wrapText="1"/>
    </xf>
    <xf numFmtId="0" fontId="3" fillId="0" borderId="12" xfId="0" applyFont="1" applyBorder="1" applyAlignment="1">
      <alignment horizontal="center" vertical="center" wrapText="1"/>
    </xf>
    <xf numFmtId="0" fontId="2" fillId="5" borderId="14" xfId="0" applyFont="1" applyFill="1" applyBorder="1"/>
    <xf numFmtId="0" fontId="2" fillId="5" borderId="13" xfId="0" applyFont="1" applyFill="1" applyBorder="1"/>
    <xf numFmtId="0" fontId="2" fillId="5" borderId="13" xfId="0" applyFont="1" applyFill="1" applyBorder="1" applyAlignment="1">
      <alignment horizontal="center"/>
    </xf>
    <xf numFmtId="2" fontId="2" fillId="0" borderId="0" xfId="0" applyNumberFormat="1" applyFont="1" applyAlignment="1">
      <alignment horizontal="center"/>
    </xf>
    <xf numFmtId="0" fontId="2" fillId="0" borderId="5" xfId="0" applyFont="1" applyBorder="1" applyAlignment="1">
      <alignment horizontal="center"/>
    </xf>
    <xf numFmtId="0" fontId="2" fillId="0" borderId="3" xfId="0" applyFont="1" applyBorder="1" applyAlignment="1">
      <alignment horizontal="center"/>
    </xf>
    <xf numFmtId="0" fontId="10" fillId="0" borderId="0" xfId="0" applyFont="1"/>
    <xf numFmtId="0" fontId="2" fillId="0" borderId="9" xfId="0" applyFont="1" applyBorder="1" applyAlignment="1">
      <alignment horizontal="justify" vertical="center" wrapText="1"/>
    </xf>
    <xf numFmtId="15" fontId="2" fillId="0" borderId="9" xfId="0" applyNumberFormat="1" applyFont="1" applyBorder="1" applyAlignment="1">
      <alignment horizontal="justify" vertical="center" wrapText="1"/>
    </xf>
    <xf numFmtId="0" fontId="10" fillId="2" borderId="9" xfId="0" applyFont="1" applyFill="1" applyBorder="1"/>
    <xf numFmtId="0" fontId="6" fillId="0" borderId="0" xfId="0" applyFont="1"/>
    <xf numFmtId="0" fontId="2" fillId="0" borderId="0" xfId="0" applyFont="1" applyAlignment="1">
      <alignment horizontal="left" indent="2"/>
    </xf>
    <xf numFmtId="0" fontId="0" fillId="0" borderId="0" xfId="0" applyAlignment="1">
      <alignment horizontal="center"/>
    </xf>
    <xf numFmtId="164" fontId="10" fillId="2" borderId="9" xfId="0" applyNumberFormat="1" applyFont="1" applyFill="1" applyBorder="1" applyAlignment="1">
      <alignment horizontal="center"/>
    </xf>
    <xf numFmtId="0" fontId="11" fillId="0" borderId="0" xfId="0" applyFont="1"/>
    <xf numFmtId="0" fontId="2" fillId="3" borderId="9" xfId="0" applyFont="1" applyFill="1" applyBorder="1" applyAlignment="1">
      <alignment horizontal="justify" vertical="center" wrapText="1"/>
    </xf>
    <xf numFmtId="0" fontId="0" fillId="6" borderId="9" xfId="0" applyFill="1" applyBorder="1"/>
    <xf numFmtId="0" fontId="0" fillId="7" borderId="9" xfId="0" applyFill="1" applyBorder="1"/>
    <xf numFmtId="0" fontId="0" fillId="8" borderId="9" xfId="0" applyFill="1" applyBorder="1"/>
    <xf numFmtId="0" fontId="0" fillId="4" borderId="9" xfId="0" applyFill="1" applyBorder="1"/>
    <xf numFmtId="0" fontId="10" fillId="2" borderId="9" xfId="0" applyFont="1" applyFill="1" applyBorder="1" applyAlignment="1">
      <alignment horizontal="justify" vertical="center" wrapText="1"/>
    </xf>
    <xf numFmtId="0" fontId="2" fillId="9" borderId="9" xfId="0" applyFont="1" applyFill="1" applyBorder="1" applyAlignment="1">
      <alignment horizontal="center" vertical="top"/>
    </xf>
    <xf numFmtId="9" fontId="2" fillId="9" borderId="9" xfId="0" applyNumberFormat="1" applyFont="1" applyFill="1" applyBorder="1" applyAlignment="1">
      <alignment horizontal="center" vertical="top"/>
    </xf>
    <xf numFmtId="0" fontId="12" fillId="9" borderId="15" xfId="0" applyFont="1" applyFill="1" applyBorder="1" applyAlignment="1">
      <alignment vertical="center" wrapText="1"/>
    </xf>
    <xf numFmtId="0" fontId="2" fillId="3" borderId="0" xfId="0" applyFont="1" applyFill="1" applyAlignment="1">
      <alignment horizontal="center"/>
    </xf>
    <xf numFmtId="0" fontId="2" fillId="5" borderId="7" xfId="0" applyFont="1" applyFill="1" applyBorder="1" applyAlignment="1">
      <alignment horizontal="center"/>
    </xf>
    <xf numFmtId="166" fontId="2" fillId="0" borderId="0" xfId="0" applyNumberFormat="1" applyFont="1" applyAlignment="1">
      <alignment horizontal="center"/>
    </xf>
    <xf numFmtId="0" fontId="0" fillId="0" borderId="9" xfId="0" applyBorder="1" applyAlignment="1">
      <alignment vertical="center" wrapText="1"/>
    </xf>
    <xf numFmtId="0" fontId="13" fillId="10" borderId="9" xfId="0" applyFont="1" applyFill="1" applyBorder="1" applyAlignment="1">
      <alignment vertical="center" wrapText="1"/>
    </xf>
    <xf numFmtId="0" fontId="13" fillId="10" borderId="9" xfId="0" applyFont="1" applyFill="1" applyBorder="1" applyAlignment="1">
      <alignment horizontal="center" vertical="center" wrapText="1"/>
    </xf>
    <xf numFmtId="0" fontId="0" fillId="0" borderId="9" xfId="0" applyBorder="1" applyAlignment="1">
      <alignment horizontal="center"/>
    </xf>
    <xf numFmtId="2" fontId="0" fillId="0" borderId="9" xfId="0" applyNumberFormat="1" applyBorder="1" applyAlignment="1">
      <alignment horizontal="center" vertical="center" wrapText="1"/>
    </xf>
    <xf numFmtId="0" fontId="0" fillId="0" borderId="16" xfId="0" applyBorder="1" applyAlignment="1">
      <alignment vertical="center" wrapText="1"/>
    </xf>
    <xf numFmtId="0" fontId="0" fillId="0" borderId="16" xfId="0" applyBorder="1" applyAlignment="1">
      <alignment horizontal="center" vertical="center" wrapText="1"/>
    </xf>
    <xf numFmtId="2" fontId="0" fillId="0" borderId="16" xfId="0" applyNumberFormat="1" applyBorder="1" applyAlignment="1">
      <alignment horizontal="center" vertical="center" wrapText="1"/>
    </xf>
    <xf numFmtId="1" fontId="0" fillId="0" borderId="9" xfId="0" applyNumberFormat="1" applyBorder="1" applyAlignment="1">
      <alignment horizontal="center" vertical="center" wrapText="1"/>
    </xf>
    <xf numFmtId="2" fontId="0" fillId="0" borderId="0" xfId="0" applyNumberFormat="1"/>
    <xf numFmtId="2" fontId="2" fillId="0" borderId="0" xfId="0" applyNumberFormat="1" applyFont="1"/>
    <xf numFmtId="164" fontId="0" fillId="0" borderId="0" xfId="0" applyNumberFormat="1"/>
    <xf numFmtId="0" fontId="2" fillId="0" borderId="9" xfId="0" applyFont="1" applyBorder="1" applyAlignment="1">
      <alignment horizontal="center"/>
    </xf>
    <xf numFmtId="4" fontId="0" fillId="0" borderId="9" xfId="0" applyNumberFormat="1" applyBorder="1" applyAlignment="1">
      <alignment horizontal="center"/>
    </xf>
    <xf numFmtId="0" fontId="15" fillId="10" borderId="9" xfId="0" applyFont="1" applyFill="1" applyBorder="1" applyAlignment="1">
      <alignment horizontal="center"/>
    </xf>
    <xf numFmtId="0" fontId="14" fillId="10" borderId="9" xfId="0" applyFont="1" applyFill="1" applyBorder="1" applyAlignment="1">
      <alignment horizontal="center"/>
    </xf>
    <xf numFmtId="0" fontId="6" fillId="0" borderId="0" xfId="0" applyFont="1" applyAlignment="1">
      <alignment vertical="center" wrapText="1"/>
    </xf>
    <xf numFmtId="0" fontId="2" fillId="0" borderId="17" xfId="0" applyFont="1" applyBorder="1" applyAlignment="1">
      <alignment horizontal="center"/>
    </xf>
    <xf numFmtId="4" fontId="0" fillId="0" borderId="17" xfId="0" applyNumberFormat="1" applyBorder="1" applyAlignment="1">
      <alignment horizontal="center"/>
    </xf>
    <xf numFmtId="0" fontId="0" fillId="0" borderId="16" xfId="0" applyBorder="1" applyAlignment="1">
      <alignment horizontal="center"/>
    </xf>
    <xf numFmtId="4" fontId="0" fillId="0" borderId="16" xfId="0" applyNumberFormat="1" applyBorder="1" applyAlignment="1">
      <alignment horizontal="center"/>
    </xf>
    <xf numFmtId="3" fontId="0" fillId="0" borderId="16" xfId="0" applyNumberFormat="1" applyBorder="1" applyAlignment="1">
      <alignment horizontal="center"/>
    </xf>
    <xf numFmtId="3" fontId="0" fillId="0" borderId="9" xfId="0" applyNumberFormat="1" applyBorder="1" applyAlignment="1">
      <alignment horizontal="center"/>
    </xf>
    <xf numFmtId="3" fontId="0" fillId="0" borderId="17" xfId="0" applyNumberFormat="1" applyBorder="1" applyAlignment="1">
      <alignment horizontal="center"/>
    </xf>
    <xf numFmtId="1" fontId="0" fillId="0" borderId="0" xfId="0" applyNumberFormat="1"/>
    <xf numFmtId="2" fontId="2" fillId="0" borderId="9" xfId="0" applyNumberFormat="1" applyFont="1" applyBorder="1" applyAlignment="1">
      <alignment horizontal="center"/>
    </xf>
    <xf numFmtId="0" fontId="5" fillId="0" borderId="12" xfId="0" applyFont="1" applyBorder="1" applyAlignment="1">
      <alignment vertical="center" wrapText="1"/>
    </xf>
    <xf numFmtId="0" fontId="16" fillId="0" borderId="0" xfId="0" applyFont="1" applyAlignment="1">
      <alignment horizontal="center" vertical="center" wrapText="1"/>
    </xf>
    <xf numFmtId="0" fontId="16" fillId="0" borderId="12" xfId="0" applyFont="1" applyBorder="1" applyAlignment="1">
      <alignment horizontal="center" vertical="center" wrapText="1"/>
    </xf>
    <xf numFmtId="0" fontId="19" fillId="0" borderId="9" xfId="0" applyFont="1" applyBorder="1" applyAlignment="1">
      <alignment horizontal="left" vertical="top" wrapText="1"/>
    </xf>
    <xf numFmtId="0" fontId="2" fillId="5" borderId="6" xfId="0" applyFont="1" applyFill="1" applyBorder="1"/>
    <xf numFmtId="0" fontId="2" fillId="5" borderId="7" xfId="0" applyFont="1" applyFill="1" applyBorder="1"/>
    <xf numFmtId="2" fontId="2" fillId="5" borderId="7" xfId="0" applyNumberFormat="1" applyFont="1" applyFill="1" applyBorder="1" applyAlignment="1">
      <alignment horizontal="center" vertical="center"/>
    </xf>
    <xf numFmtId="2" fontId="2" fillId="5" borderId="8" xfId="0" applyNumberFormat="1" applyFont="1" applyFill="1" applyBorder="1" applyAlignment="1">
      <alignment horizontal="center" vertical="center"/>
    </xf>
    <xf numFmtId="0" fontId="2" fillId="0" borderId="13" xfId="0" applyFont="1" applyBorder="1"/>
    <xf numFmtId="0" fontId="0" fillId="11" borderId="0" xfId="0" applyFill="1" applyAlignment="1">
      <alignment horizontal="center"/>
    </xf>
    <xf numFmtId="0" fontId="2" fillId="11" borderId="0" xfId="0" applyFont="1" applyFill="1" applyAlignment="1">
      <alignment horizontal="center"/>
    </xf>
    <xf numFmtId="0" fontId="18" fillId="0" borderId="0" xfId="0" applyFont="1"/>
    <xf numFmtId="2" fontId="18" fillId="0" borderId="0" xfId="0" applyNumberFormat="1" applyFont="1"/>
    <xf numFmtId="164" fontId="18" fillId="0" borderId="0" xfId="0" applyNumberFormat="1" applyFont="1"/>
    <xf numFmtId="17" fontId="2" fillId="0" borderId="0" xfId="0" applyNumberFormat="1" applyFont="1"/>
    <xf numFmtId="0" fontId="19" fillId="0" borderId="0" xfId="0" applyFont="1" applyAlignment="1">
      <alignment horizontal="right"/>
    </xf>
    <xf numFmtId="44" fontId="2" fillId="0" borderId="0" xfId="3" applyFont="1"/>
    <xf numFmtId="0" fontId="6" fillId="3" borderId="0" xfId="0" applyFont="1" applyFill="1" applyAlignment="1">
      <alignment horizontal="center"/>
    </xf>
    <xf numFmtId="0" fontId="20" fillId="0" borderId="0" xfId="0" applyFont="1" applyAlignment="1">
      <alignment horizontal="center"/>
    </xf>
    <xf numFmtId="164" fontId="20" fillId="0" borderId="0" xfId="0" applyNumberFormat="1" applyFont="1" applyAlignment="1">
      <alignment horizontal="center"/>
    </xf>
    <xf numFmtId="0" fontId="20" fillId="0" borderId="0" xfId="0" applyFont="1"/>
    <xf numFmtId="164" fontId="20" fillId="0" borderId="0" xfId="0" applyNumberFormat="1" applyFont="1"/>
    <xf numFmtId="2" fontId="20" fillId="0" borderId="0" xfId="0" applyNumberFormat="1" applyFont="1"/>
    <xf numFmtId="167" fontId="20" fillId="0" borderId="0" xfId="0" applyNumberFormat="1" applyFont="1"/>
    <xf numFmtId="0" fontId="19" fillId="0" borderId="0" xfId="0" applyFont="1" applyAlignment="1">
      <alignment horizontal="center"/>
    </xf>
    <xf numFmtId="0" fontId="19" fillId="0" borderId="0" xfId="0" applyFont="1"/>
    <xf numFmtId="164" fontId="19" fillId="0" borderId="0" xfId="0" applyNumberFormat="1" applyFont="1"/>
    <xf numFmtId="2" fontId="19" fillId="0" borderId="0" xfId="0" applyNumberFormat="1" applyFont="1"/>
    <xf numFmtId="167" fontId="19" fillId="0" borderId="0" xfId="0" applyNumberFormat="1" applyFont="1"/>
    <xf numFmtId="0" fontId="21" fillId="0" borderId="0" xfId="0" applyFont="1" applyAlignment="1">
      <alignment horizontal="center"/>
    </xf>
    <xf numFmtId="0" fontId="21" fillId="0" borderId="0" xfId="0" applyFont="1"/>
    <xf numFmtId="164" fontId="21" fillId="0" borderId="0" xfId="0" applyNumberFormat="1" applyFont="1"/>
    <xf numFmtId="2" fontId="21" fillId="0" borderId="0" xfId="0" applyNumberFormat="1" applyFont="1"/>
    <xf numFmtId="167" fontId="21" fillId="0" borderId="0" xfId="0" applyNumberFormat="1" applyFont="1"/>
    <xf numFmtId="0" fontId="0" fillId="11" borderId="0" xfId="0" applyFill="1"/>
    <xf numFmtId="0" fontId="10" fillId="3" borderId="0" xfId="0" applyFont="1" applyFill="1" applyAlignment="1">
      <alignment horizontal="center"/>
    </xf>
    <xf numFmtId="0" fontId="10" fillId="0" borderId="0" xfId="0" applyFont="1" applyAlignment="1">
      <alignment horizontal="center"/>
    </xf>
    <xf numFmtId="0" fontId="2" fillId="11" borderId="0" xfId="0" applyFont="1" applyFill="1"/>
    <xf numFmtId="164" fontId="0" fillId="0" borderId="9" xfId="0" applyNumberFormat="1" applyBorder="1" applyAlignment="1">
      <alignment horizontal="center"/>
    </xf>
    <xf numFmtId="0" fontId="22" fillId="0" borderId="0" xfId="0" applyFont="1"/>
    <xf numFmtId="0" fontId="22" fillId="11" borderId="0" xfId="0" applyFont="1" applyFill="1" applyAlignment="1">
      <alignment horizontal="center"/>
    </xf>
    <xf numFmtId="0" fontId="22" fillId="0" borderId="0" xfId="0" applyFont="1" applyAlignment="1">
      <alignment horizontal="center"/>
    </xf>
    <xf numFmtId="2" fontId="21" fillId="0" borderId="0" xfId="0" applyNumberFormat="1" applyFont="1" applyAlignment="1">
      <alignment horizontal="center"/>
    </xf>
    <xf numFmtId="2" fontId="19" fillId="0" borderId="0" xfId="0" applyNumberFormat="1" applyFont="1" applyAlignment="1">
      <alignment horizontal="center"/>
    </xf>
    <xf numFmtId="2" fontId="23" fillId="0" borderId="5" xfId="0" applyNumberFormat="1" applyFont="1" applyBorder="1" applyAlignment="1">
      <alignment horizontal="center"/>
    </xf>
    <xf numFmtId="169" fontId="6" fillId="0" borderId="20" xfId="0" applyNumberFormat="1" applyFont="1" applyBorder="1"/>
    <xf numFmtId="0" fontId="2" fillId="0" borderId="0" xfId="0" applyFont="1" applyAlignment="1">
      <alignment horizontal="left"/>
    </xf>
    <xf numFmtId="165" fontId="2" fillId="0" borderId="0" xfId="0" applyNumberFormat="1" applyFont="1" applyAlignment="1">
      <alignment horizontal="left"/>
    </xf>
    <xf numFmtId="0" fontId="3" fillId="0" borderId="12" xfId="0" applyFont="1" applyBorder="1" applyAlignment="1">
      <alignment horizontal="left" vertical="center" wrapText="1"/>
    </xf>
    <xf numFmtId="0" fontId="16" fillId="0" borderId="0" xfId="0" applyFont="1" applyAlignment="1">
      <alignment horizontal="left" vertical="center" wrapText="1"/>
    </xf>
    <xf numFmtId="0" fontId="16" fillId="0" borderId="12" xfId="0" applyFont="1" applyBorder="1" applyAlignment="1">
      <alignment horizontal="left" vertical="center" wrapText="1"/>
    </xf>
    <xf numFmtId="0" fontId="10" fillId="0" borderId="0" xfId="0" applyFont="1" applyAlignment="1">
      <alignment horizontal="left"/>
    </xf>
    <xf numFmtId="0" fontId="25" fillId="0" borderId="0" xfId="0" applyFont="1" applyAlignment="1">
      <alignment horizontal="center"/>
    </xf>
    <xf numFmtId="164" fontId="25" fillId="0" borderId="0" xfId="0" applyNumberFormat="1" applyFont="1" applyAlignment="1">
      <alignment horizontal="center"/>
    </xf>
    <xf numFmtId="0" fontId="25" fillId="0" borderId="0" xfId="0" applyFont="1"/>
    <xf numFmtId="164" fontId="25" fillId="0" borderId="0" xfId="0" applyNumberFormat="1" applyFont="1"/>
    <xf numFmtId="2" fontId="25" fillId="0" borderId="0" xfId="0" applyNumberFormat="1" applyFont="1"/>
    <xf numFmtId="0" fontId="21" fillId="3" borderId="0" xfId="0" applyFont="1" applyFill="1" applyAlignment="1">
      <alignment horizontal="center"/>
    </xf>
    <xf numFmtId="2" fontId="21" fillId="3" borderId="0" xfId="0" applyNumberFormat="1" applyFont="1" applyFill="1" applyAlignment="1">
      <alignment horizontal="center"/>
    </xf>
    <xf numFmtId="0" fontId="21" fillId="3" borderId="0" xfId="0" applyFont="1" applyFill="1"/>
    <xf numFmtId="2" fontId="21" fillId="3" borderId="0" xfId="0" applyNumberFormat="1" applyFont="1" applyFill="1"/>
    <xf numFmtId="164" fontId="21" fillId="3" borderId="0" xfId="0" applyNumberFormat="1" applyFont="1" applyFill="1"/>
    <xf numFmtId="167" fontId="21" fillId="3" borderId="0" xfId="0" applyNumberFormat="1" applyFont="1" applyFill="1"/>
    <xf numFmtId="0" fontId="2" fillId="0" borderId="9" xfId="0" applyFont="1" applyBorder="1" applyAlignment="1">
      <alignment horizontal="left" vertical="center"/>
    </xf>
    <xf numFmtId="0" fontId="2" fillId="0" borderId="9" xfId="0" applyFont="1" applyBorder="1" applyAlignment="1">
      <alignment horizontal="left" vertical="center" wrapText="1"/>
    </xf>
    <xf numFmtId="0" fontId="2" fillId="0" borderId="0" xfId="0" applyFont="1" applyAlignment="1">
      <alignment vertical="center"/>
    </xf>
    <xf numFmtId="0" fontId="2" fillId="0" borderId="0" xfId="0" applyFont="1" applyAlignment="1">
      <alignment horizontal="center" vertical="center"/>
    </xf>
    <xf numFmtId="0" fontId="2" fillId="11" borderId="9" xfId="0" applyFont="1" applyFill="1" applyBorder="1" applyAlignment="1">
      <alignment horizontal="center" vertical="top"/>
    </xf>
    <xf numFmtId="17" fontId="2" fillId="11" borderId="9" xfId="0" applyNumberFormat="1" applyFont="1" applyFill="1" applyBorder="1" applyAlignment="1">
      <alignment horizontal="center" vertical="top"/>
    </xf>
    <xf numFmtId="0" fontId="2" fillId="0" borderId="9" xfId="0" applyFont="1" applyBorder="1" applyAlignment="1">
      <alignment horizontal="center" vertical="center"/>
    </xf>
    <xf numFmtId="0" fontId="19" fillId="11" borderId="9" xfId="0" applyFont="1" applyFill="1" applyBorder="1" applyAlignment="1">
      <alignment horizontal="left" vertical="center" wrapText="1"/>
    </xf>
    <xf numFmtId="15" fontId="19" fillId="9" borderId="9" xfId="0" applyNumberFormat="1" applyFont="1" applyFill="1" applyBorder="1" applyAlignment="1">
      <alignment horizontal="center" vertical="top"/>
    </xf>
    <xf numFmtId="0" fontId="19" fillId="0" borderId="9" xfId="0" applyFont="1" applyBorder="1" applyAlignment="1">
      <alignment horizontal="center" vertical="top"/>
    </xf>
    <xf numFmtId="0" fontId="10" fillId="11" borderId="0" xfId="0" applyFont="1" applyFill="1" applyAlignment="1">
      <alignment horizontal="center"/>
    </xf>
    <xf numFmtId="0" fontId="19" fillId="11" borderId="0" xfId="0" applyFont="1" applyFill="1" applyAlignment="1">
      <alignment horizontal="center"/>
    </xf>
    <xf numFmtId="0" fontId="10" fillId="11" borderId="0" xfId="0" applyFont="1" applyFill="1"/>
    <xf numFmtId="2" fontId="19" fillId="11" borderId="0" xfId="0" applyNumberFormat="1" applyFont="1" applyFill="1" applyAlignment="1">
      <alignment horizontal="center"/>
    </xf>
    <xf numFmtId="0" fontId="18" fillId="11" borderId="0" xfId="0" applyFont="1" applyFill="1"/>
    <xf numFmtId="2" fontId="18" fillId="11" borderId="0" xfId="0" applyNumberFormat="1" applyFont="1" applyFill="1"/>
    <xf numFmtId="164" fontId="18" fillId="11" borderId="0" xfId="0" applyNumberFormat="1" applyFont="1" applyFill="1"/>
    <xf numFmtId="0" fontId="10" fillId="0" borderId="7" xfId="0" applyFont="1" applyBorder="1" applyAlignment="1">
      <alignment horizontal="center" vertical="top" wrapText="1"/>
    </xf>
    <xf numFmtId="2" fontId="10" fillId="0" borderId="9" xfId="0" applyNumberFormat="1" applyFont="1" applyBorder="1" applyAlignment="1">
      <alignment horizontal="center" vertical="center"/>
    </xf>
    <xf numFmtId="0" fontId="10" fillId="0" borderId="8" xfId="0" applyFont="1" applyBorder="1" applyAlignment="1">
      <alignment horizontal="center"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horizontal="center" vertical="top" wrapText="1"/>
    </xf>
    <xf numFmtId="0" fontId="2" fillId="0" borderId="7" xfId="0" applyFont="1" applyBorder="1" applyAlignment="1">
      <alignment vertical="top" wrapText="1"/>
    </xf>
    <xf numFmtId="0" fontId="10" fillId="0" borderId="6" xfId="0" applyFont="1" applyBorder="1" applyAlignment="1">
      <alignment horizontal="center" vertical="top" wrapText="1"/>
    </xf>
    <xf numFmtId="2" fontId="10" fillId="0" borderId="7" xfId="0" applyNumberFormat="1" applyFont="1" applyBorder="1" applyAlignment="1">
      <alignment horizontal="center" vertical="top" wrapText="1"/>
    </xf>
    <xf numFmtId="0" fontId="18" fillId="0" borderId="9" xfId="0" applyFont="1" applyBorder="1" applyAlignment="1">
      <alignment horizontal="left" vertical="top"/>
    </xf>
    <xf numFmtId="0" fontId="18" fillId="0" borderId="0" xfId="0" applyFont="1" applyAlignment="1">
      <alignment vertical="top"/>
    </xf>
    <xf numFmtId="14" fontId="19" fillId="9" borderId="9" xfId="0" applyNumberFormat="1" applyFont="1" applyFill="1" applyBorder="1" applyAlignment="1">
      <alignment horizontal="center" vertical="top"/>
    </xf>
    <xf numFmtId="0" fontId="2" fillId="0" borderId="9" xfId="0" applyFont="1" applyBorder="1" applyAlignment="1">
      <alignment vertical="center"/>
    </xf>
    <xf numFmtId="0" fontId="2" fillId="0" borderId="9" xfId="0" applyFont="1" applyBorder="1" applyAlignment="1">
      <alignment vertical="center" wrapText="1"/>
    </xf>
    <xf numFmtId="0" fontId="10" fillId="0" borderId="0" xfId="0" applyFont="1" applyAlignment="1">
      <alignment horizontal="center" vertical="center"/>
    </xf>
    <xf numFmtId="0" fontId="10" fillId="0" borderId="0" xfId="0" applyFont="1" applyAlignment="1">
      <alignment vertical="center"/>
    </xf>
    <xf numFmtId="0" fontId="12" fillId="9" borderId="15" xfId="0" applyFont="1" applyFill="1" applyBorder="1" applyAlignment="1">
      <alignment vertical="top" wrapText="1"/>
    </xf>
    <xf numFmtId="0" fontId="2" fillId="12" borderId="23" xfId="0" applyFont="1" applyFill="1" applyBorder="1" applyAlignment="1">
      <alignment vertical="top"/>
    </xf>
    <xf numFmtId="0" fontId="2" fillId="12" borderId="24" xfId="0" applyFont="1" applyFill="1" applyBorder="1" applyAlignment="1">
      <alignment vertical="top"/>
    </xf>
    <xf numFmtId="0" fontId="2" fillId="12" borderId="25" xfId="0" applyFont="1" applyFill="1" applyBorder="1" applyAlignment="1">
      <alignment vertical="top"/>
    </xf>
    <xf numFmtId="0" fontId="10" fillId="12" borderId="28" xfId="0" applyFont="1" applyFill="1" applyBorder="1" applyAlignment="1">
      <alignment vertical="top"/>
    </xf>
    <xf numFmtId="0" fontId="2" fillId="12" borderId="23" xfId="0" applyFont="1" applyFill="1" applyBorder="1" applyAlignment="1">
      <alignment horizontal="center" vertical="top"/>
    </xf>
    <xf numFmtId="0" fontId="2" fillId="12" borderId="24" xfId="0" applyFont="1" applyFill="1" applyBorder="1" applyAlignment="1">
      <alignment horizontal="center" vertical="top"/>
    </xf>
    <xf numFmtId="2" fontId="2" fillId="12" borderId="23" xfId="0" applyNumberFormat="1" applyFont="1" applyFill="1" applyBorder="1" applyAlignment="1">
      <alignment horizontal="center" vertical="center"/>
    </xf>
    <xf numFmtId="2" fontId="2" fillId="12" borderId="24" xfId="0" applyNumberFormat="1" applyFont="1" applyFill="1" applyBorder="1" applyAlignment="1">
      <alignment horizontal="center" vertical="center"/>
    </xf>
    <xf numFmtId="0" fontId="2" fillId="12" borderId="25" xfId="0" applyFont="1" applyFill="1" applyBorder="1" applyAlignment="1">
      <alignment horizontal="center" vertical="center"/>
    </xf>
    <xf numFmtId="2" fontId="2" fillId="12" borderId="26" xfId="0" applyNumberFormat="1" applyFont="1" applyFill="1" applyBorder="1" applyAlignment="1">
      <alignment horizontal="center" vertical="center"/>
    </xf>
    <xf numFmtId="0" fontId="2" fillId="12" borderId="21" xfId="0" applyFont="1" applyFill="1" applyBorder="1" applyAlignment="1">
      <alignment vertical="top"/>
    </xf>
    <xf numFmtId="0" fontId="2" fillId="12" borderId="22" xfId="0" applyFont="1" applyFill="1" applyBorder="1" applyAlignment="1">
      <alignment vertical="top"/>
    </xf>
    <xf numFmtId="0" fontId="2" fillId="12" borderId="26" xfId="0" applyFont="1" applyFill="1" applyBorder="1" applyAlignment="1">
      <alignment horizontal="center" vertical="center"/>
    </xf>
    <xf numFmtId="169" fontId="2" fillId="12" borderId="12" xfId="2" applyNumberFormat="1" applyFont="1" applyFill="1" applyBorder="1" applyAlignment="1">
      <alignment vertical="top"/>
    </xf>
    <xf numFmtId="169" fontId="2" fillId="12" borderId="0" xfId="2" applyNumberFormat="1" applyFont="1" applyFill="1" applyBorder="1" applyAlignment="1">
      <alignment vertical="top"/>
    </xf>
    <xf numFmtId="1" fontId="2" fillId="12" borderId="28" xfId="1" applyNumberFormat="1" applyFont="1" applyFill="1" applyBorder="1" applyAlignment="1">
      <alignment horizontal="center" vertical="top"/>
    </xf>
    <xf numFmtId="1" fontId="2" fillId="12" borderId="29" xfId="1" applyNumberFormat="1" applyFont="1" applyFill="1" applyBorder="1" applyAlignment="1">
      <alignment horizontal="center" vertical="top"/>
    </xf>
    <xf numFmtId="0" fontId="2" fillId="12" borderId="27" xfId="0" applyFont="1" applyFill="1" applyBorder="1" applyAlignment="1">
      <alignment horizontal="center" vertical="center" wrapText="1"/>
    </xf>
    <xf numFmtId="0" fontId="2" fillId="12" borderId="22" xfId="0" applyFont="1" applyFill="1" applyBorder="1" applyAlignment="1">
      <alignment horizontal="center" vertical="center" wrapText="1"/>
    </xf>
    <xf numFmtId="1" fontId="19" fillId="9" borderId="9" xfId="0" applyNumberFormat="1" applyFont="1" applyFill="1" applyBorder="1" applyAlignment="1">
      <alignment horizontal="center" vertical="top"/>
    </xf>
    <xf numFmtId="0" fontId="19" fillId="11" borderId="9" xfId="0" applyFont="1" applyFill="1" applyBorder="1" applyAlignment="1">
      <alignment horizontal="left" vertical="top" wrapText="1"/>
    </xf>
    <xf numFmtId="0" fontId="2" fillId="11" borderId="9" xfId="0" applyFont="1" applyFill="1" applyBorder="1" applyAlignment="1">
      <alignment horizontal="left" vertical="top" wrapText="1"/>
    </xf>
    <xf numFmtId="9" fontId="19" fillId="9" borderId="9" xfId="0" applyNumberFormat="1" applyFont="1" applyFill="1" applyBorder="1" applyAlignment="1">
      <alignment horizontal="center" vertical="top"/>
    </xf>
    <xf numFmtId="9" fontId="19" fillId="11" borderId="9" xfId="2" applyFont="1" applyFill="1" applyBorder="1" applyAlignment="1">
      <alignment horizontal="center" vertical="center"/>
    </xf>
    <xf numFmtId="1" fontId="19" fillId="0" borderId="9" xfId="0" applyNumberFormat="1" applyFont="1" applyBorder="1" applyAlignment="1">
      <alignment horizontal="center" vertical="top"/>
    </xf>
    <xf numFmtId="0" fontId="19" fillId="0" borderId="9" xfId="0" applyFont="1" applyBorder="1" applyAlignment="1">
      <alignment horizontal="left" vertical="top"/>
    </xf>
    <xf numFmtId="0" fontId="19" fillId="0" borderId="0" xfId="0" applyFont="1" applyAlignment="1">
      <alignment vertical="top"/>
    </xf>
    <xf numFmtId="0" fontId="26" fillId="0" borderId="0" xfId="0" applyFont="1" applyAlignment="1">
      <alignment vertical="center"/>
    </xf>
    <xf numFmtId="169" fontId="24" fillId="0" borderId="0" xfId="1" applyNumberFormat="1" applyFont="1" applyAlignment="1">
      <alignment horizontal="center"/>
    </xf>
    <xf numFmtId="0" fontId="26" fillId="0" borderId="0" xfId="0" applyFont="1"/>
    <xf numFmtId="169" fontId="6" fillId="0" borderId="0" xfId="0" applyNumberFormat="1" applyFont="1"/>
    <xf numFmtId="9" fontId="2" fillId="0" borderId="0" xfId="2" applyFont="1" applyAlignment="1">
      <alignment vertical="top"/>
    </xf>
    <xf numFmtId="171" fontId="20" fillId="12" borderId="24" xfId="2" applyNumberFormat="1" applyFont="1" applyFill="1" applyBorder="1" applyAlignment="1">
      <alignment horizontal="center" vertical="top"/>
    </xf>
    <xf numFmtId="171" fontId="20" fillId="12" borderId="26" xfId="2" applyNumberFormat="1" applyFont="1" applyFill="1" applyBorder="1" applyAlignment="1">
      <alignment horizontal="center" vertical="top"/>
    </xf>
    <xf numFmtId="0" fontId="2" fillId="5" borderId="8" xfId="0" applyFont="1" applyFill="1" applyBorder="1" applyAlignment="1">
      <alignment horizontal="center"/>
    </xf>
    <xf numFmtId="2" fontId="2" fillId="0" borderId="4" xfId="0" applyNumberFormat="1" applyFont="1" applyBorder="1" applyAlignment="1">
      <alignment horizontal="center"/>
    </xf>
    <xf numFmtId="2" fontId="2" fillId="0" borderId="6" xfId="0" applyNumberFormat="1" applyFont="1" applyBorder="1" applyAlignment="1">
      <alignment horizontal="center"/>
    </xf>
    <xf numFmtId="2" fontId="2" fillId="0" borderId="7" xfId="0" applyNumberFormat="1" applyFont="1" applyBorder="1" applyAlignment="1">
      <alignment horizontal="center"/>
    </xf>
    <xf numFmtId="0" fontId="2" fillId="3" borderId="0" xfId="0" applyFont="1" applyFill="1" applyAlignment="1">
      <alignment horizontal="center" vertical="top"/>
    </xf>
    <xf numFmtId="170" fontId="19" fillId="0" borderId="9" xfId="0" applyNumberFormat="1" applyFont="1" applyBorder="1" applyAlignment="1">
      <alignment horizontal="center" vertical="top"/>
    </xf>
    <xf numFmtId="0" fontId="19" fillId="0" borderId="9" xfId="0" applyFont="1" applyBorder="1" applyAlignment="1">
      <alignment horizontal="center" vertical="top" wrapText="1"/>
    </xf>
    <xf numFmtId="0" fontId="24" fillId="0" borderId="0" xfId="0" applyFont="1"/>
    <xf numFmtId="0" fontId="21" fillId="11" borderId="0" xfId="0" applyFont="1" applyFill="1" applyAlignment="1">
      <alignment horizontal="center"/>
    </xf>
    <xf numFmtId="2" fontId="21" fillId="11" borderId="0" xfId="0" applyNumberFormat="1" applyFont="1" applyFill="1" applyAlignment="1">
      <alignment horizontal="center"/>
    </xf>
    <xf numFmtId="0" fontId="19" fillId="11" borderId="0" xfId="0" applyFont="1" applyFill="1"/>
    <xf numFmtId="164" fontId="19" fillId="11" borderId="0" xfId="0" applyNumberFormat="1" applyFont="1" applyFill="1"/>
    <xf numFmtId="2" fontId="19" fillId="11" borderId="0" xfId="0" applyNumberFormat="1" applyFont="1" applyFill="1"/>
    <xf numFmtId="167" fontId="19" fillId="11" borderId="0" xfId="0" applyNumberFormat="1" applyFont="1" applyFill="1"/>
    <xf numFmtId="0" fontId="18" fillId="0" borderId="0" xfId="0" applyFont="1" applyAlignment="1">
      <alignment horizontal="center" vertical="center"/>
    </xf>
    <xf numFmtId="0" fontId="10" fillId="12" borderId="28" xfId="0" applyFont="1" applyFill="1" applyBorder="1" applyAlignment="1">
      <alignment horizontal="center" vertical="center"/>
    </xf>
    <xf numFmtId="9" fontId="2" fillId="12" borderId="0" xfId="0" applyNumberFormat="1" applyFont="1" applyFill="1" applyAlignment="1">
      <alignment horizontal="center" vertical="center"/>
    </xf>
    <xf numFmtId="2" fontId="19" fillId="3" borderId="9" xfId="0" applyNumberFormat="1" applyFont="1" applyFill="1" applyBorder="1" applyAlignment="1">
      <alignment horizontal="center" vertical="top"/>
    </xf>
    <xf numFmtId="0" fontId="21" fillId="12" borderId="28" xfId="0" applyFont="1" applyFill="1" applyBorder="1" applyAlignment="1">
      <alignment horizontal="center" vertical="center"/>
    </xf>
    <xf numFmtId="1" fontId="21" fillId="12" borderId="29" xfId="0" applyNumberFormat="1" applyFont="1" applyFill="1" applyBorder="1" applyAlignment="1">
      <alignment horizontal="center" vertical="center"/>
    </xf>
    <xf numFmtId="0" fontId="10" fillId="0" borderId="19" xfId="0" applyFont="1" applyBorder="1" applyAlignment="1">
      <alignment horizontal="center" vertical="top"/>
    </xf>
    <xf numFmtId="0" fontId="10" fillId="0" borderId="20" xfId="0" applyFont="1" applyBorder="1" applyAlignment="1">
      <alignment horizontal="center" vertical="top"/>
    </xf>
    <xf numFmtId="0" fontId="2" fillId="0" borderId="28" xfId="0" applyFont="1" applyBorder="1" applyAlignment="1">
      <alignment horizontal="center" vertical="top"/>
    </xf>
    <xf numFmtId="2" fontId="21" fillId="9" borderId="8" xfId="0" applyNumberFormat="1" applyFont="1" applyFill="1" applyBorder="1" applyAlignment="1">
      <alignment horizontal="center" vertical="top"/>
    </xf>
    <xf numFmtId="2" fontId="21" fillId="9" borderId="30" xfId="0" applyNumberFormat="1" applyFont="1" applyFill="1" applyBorder="1" applyAlignment="1">
      <alignment horizontal="center" vertical="top"/>
    </xf>
    <xf numFmtId="0" fontId="2" fillId="11" borderId="28" xfId="0" applyFont="1" applyFill="1" applyBorder="1" applyAlignment="1">
      <alignment horizontal="center" vertical="top"/>
    </xf>
    <xf numFmtId="0" fontId="2" fillId="0" borderId="29" xfId="0" applyFont="1" applyBorder="1" applyAlignment="1">
      <alignment horizontal="center" vertical="top"/>
    </xf>
    <xf numFmtId="2" fontId="21" fillId="9" borderId="31" xfId="0" applyNumberFormat="1" applyFont="1" applyFill="1" applyBorder="1" applyAlignment="1">
      <alignment horizontal="center" vertical="top"/>
    </xf>
    <xf numFmtId="0" fontId="0" fillId="13" borderId="9" xfId="0" applyFill="1" applyBorder="1"/>
    <xf numFmtId="0" fontId="21" fillId="0" borderId="0" xfId="0" applyFont="1" applyAlignment="1">
      <alignment horizontal="left" indent="2"/>
    </xf>
    <xf numFmtId="169" fontId="21" fillId="0" borderId="0" xfId="1" applyNumberFormat="1" applyFont="1"/>
    <xf numFmtId="165" fontId="19" fillId="0" borderId="9" xfId="1" applyNumberFormat="1" applyFont="1" applyFill="1" applyBorder="1" applyAlignment="1">
      <alignment horizontal="right"/>
    </xf>
    <xf numFmtId="2" fontId="19" fillId="0" borderId="9" xfId="0" applyNumberFormat="1" applyFont="1" applyBorder="1" applyAlignment="1">
      <alignment horizontal="right"/>
    </xf>
    <xf numFmtId="0" fontId="19" fillId="0" borderId="0" xfId="0" applyFont="1" applyAlignment="1">
      <alignment horizontal="center" vertical="top"/>
    </xf>
    <xf numFmtId="9" fontId="0" fillId="0" borderId="0" xfId="0" applyNumberFormat="1"/>
    <xf numFmtId="0" fontId="18" fillId="0" borderId="21" xfId="0" applyFont="1" applyBorder="1" applyAlignment="1">
      <alignment vertical="top"/>
    </xf>
    <xf numFmtId="0" fontId="18" fillId="0" borderId="32" xfId="0" applyFont="1" applyBorder="1" applyAlignment="1">
      <alignment vertical="top"/>
    </xf>
    <xf numFmtId="0" fontId="18" fillId="0" borderId="32" xfId="0" applyFont="1" applyBorder="1" applyAlignment="1">
      <alignment horizontal="center" vertical="top"/>
    </xf>
    <xf numFmtId="0" fontId="18" fillId="0" borderId="22" xfId="0" applyFont="1" applyBorder="1" applyAlignment="1">
      <alignment vertical="top"/>
    </xf>
    <xf numFmtId="0" fontId="10" fillId="0" borderId="23" xfId="0" applyFont="1" applyBorder="1" applyAlignment="1">
      <alignment vertical="top"/>
    </xf>
    <xf numFmtId="0" fontId="10" fillId="0" borderId="0" xfId="0" applyFont="1" applyAlignment="1">
      <alignment vertical="top"/>
    </xf>
    <xf numFmtId="0" fontId="10" fillId="0" borderId="0" xfId="0" applyFont="1" applyAlignment="1">
      <alignment horizontal="center" vertical="top"/>
    </xf>
    <xf numFmtId="0" fontId="2" fillId="0" borderId="12" xfId="0" applyFont="1" applyBorder="1" applyAlignment="1">
      <alignment horizontal="center" vertical="top"/>
    </xf>
    <xf numFmtId="0" fontId="2" fillId="0" borderId="24" xfId="0" applyFont="1" applyBorder="1" applyAlignment="1">
      <alignment horizontal="center" vertical="top"/>
    </xf>
    <xf numFmtId="0" fontId="2" fillId="0" borderId="26" xfId="0" applyFont="1" applyBorder="1" applyAlignment="1">
      <alignment horizontal="center" vertical="top"/>
    </xf>
    <xf numFmtId="9" fontId="10" fillId="0" borderId="24" xfId="2" applyFont="1" applyBorder="1" applyAlignment="1">
      <alignment horizontal="center" vertical="top"/>
    </xf>
    <xf numFmtId="0" fontId="2" fillId="12" borderId="0" xfId="0" applyFont="1" applyFill="1" applyAlignment="1">
      <alignment vertical="top"/>
    </xf>
    <xf numFmtId="0" fontId="2" fillId="12" borderId="0" xfId="0" applyFont="1" applyFill="1" applyAlignment="1">
      <alignment horizontal="center" vertical="top"/>
    </xf>
    <xf numFmtId="0" fontId="0" fillId="0" borderId="9" xfId="0" applyBorder="1"/>
    <xf numFmtId="1" fontId="6" fillId="0" borderId="9" xfId="0" applyNumberFormat="1" applyFont="1" applyBorder="1"/>
    <xf numFmtId="0" fontId="6" fillId="0" borderId="9" xfId="0" applyFont="1" applyBorder="1"/>
    <xf numFmtId="0" fontId="0" fillId="3" borderId="0" xfId="0" applyFill="1"/>
    <xf numFmtId="0" fontId="0" fillId="3" borderId="0" xfId="0" applyFill="1" applyAlignment="1">
      <alignment horizontal="center"/>
    </xf>
    <xf numFmtId="168" fontId="10" fillId="11" borderId="9" xfId="0" applyNumberFormat="1" applyFont="1" applyFill="1" applyBorder="1" applyAlignment="1">
      <alignment horizontal="center"/>
    </xf>
    <xf numFmtId="0" fontId="2" fillId="0" borderId="8" xfId="0" applyFont="1" applyBorder="1" applyAlignment="1">
      <alignment horizontal="left"/>
    </xf>
    <xf numFmtId="0" fontId="2" fillId="11" borderId="9" xfId="0" applyFont="1" applyFill="1" applyBorder="1" applyAlignment="1">
      <alignment horizontal="justify" vertical="center" wrapText="1"/>
    </xf>
    <xf numFmtId="0" fontId="6" fillId="0" borderId="0" xfId="0" applyFont="1" applyAlignment="1">
      <alignment horizontal="center" vertical="center" wrapText="1"/>
    </xf>
    <xf numFmtId="0" fontId="0" fillId="0" borderId="0" xfId="0" applyAlignment="1">
      <alignment vertical="center" wrapText="1"/>
    </xf>
    <xf numFmtId="0" fontId="6" fillId="14" borderId="9" xfId="0" applyFont="1" applyFill="1" applyBorder="1" applyAlignment="1">
      <alignment horizontal="center" vertical="center" wrapText="1"/>
    </xf>
    <xf numFmtId="0" fontId="6" fillId="9" borderId="9" xfId="0" applyFont="1" applyFill="1" applyBorder="1" applyAlignment="1">
      <alignment vertical="center" wrapText="1"/>
    </xf>
    <xf numFmtId="2" fontId="6" fillId="9" borderId="9" xfId="0" applyNumberFormat="1" applyFont="1" applyFill="1" applyBorder="1" applyAlignment="1">
      <alignment vertical="center" wrapText="1"/>
    </xf>
    <xf numFmtId="0" fontId="6" fillId="0" borderId="9" xfId="0" applyFont="1" applyBorder="1" applyAlignment="1">
      <alignment vertical="center" wrapText="1"/>
    </xf>
    <xf numFmtId="166" fontId="0" fillId="0" borderId="0" xfId="0" applyNumberFormat="1"/>
    <xf numFmtId="9" fontId="0" fillId="0" borderId="0" xfId="2" applyFont="1"/>
    <xf numFmtId="15" fontId="0" fillId="0" borderId="0" xfId="0" applyNumberFormat="1"/>
    <xf numFmtId="0" fontId="27" fillId="0" borderId="0" xfId="0" applyFont="1"/>
    <xf numFmtId="0" fontId="0" fillId="0" borderId="0" xfId="0" applyAlignment="1">
      <alignment horizontal="center"/>
    </xf>
    <xf numFmtId="0" fontId="6" fillId="0" borderId="0" xfId="0" applyFont="1" applyAlignment="1">
      <alignment horizontal="center" vertical="center"/>
    </xf>
    <xf numFmtId="0" fontId="0" fillId="0" borderId="9" xfId="0" applyBorder="1" applyAlignment="1">
      <alignment horizontal="left" vertical="top" wrapText="1"/>
    </xf>
    <xf numFmtId="2" fontId="19" fillId="9" borderId="14" xfId="0" applyNumberFormat="1" applyFont="1" applyFill="1" applyBorder="1" applyAlignment="1">
      <alignment horizontal="center" vertical="top"/>
    </xf>
    <xf numFmtId="2" fontId="19" fillId="9" borderId="13" xfId="0" applyNumberFormat="1" applyFont="1" applyFill="1" applyBorder="1" applyAlignment="1">
      <alignment horizontal="center" vertical="top"/>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0" xfId="0" applyFont="1" applyAlignment="1">
      <alignment vertical="center" wrapText="1"/>
    </xf>
    <xf numFmtId="0" fontId="3" fillId="0" borderId="12" xfId="0" applyFont="1" applyBorder="1" applyAlignment="1">
      <alignment vertical="center" wrapText="1"/>
    </xf>
    <xf numFmtId="0" fontId="23" fillId="12" borderId="12" xfId="0" applyFont="1" applyFill="1" applyBorder="1" applyAlignment="1">
      <alignment horizontal="center" vertical="top"/>
    </xf>
    <xf numFmtId="0" fontId="6" fillId="0" borderId="23" xfId="0" applyFont="1" applyBorder="1" applyAlignment="1">
      <alignment horizontal="center"/>
    </xf>
    <xf numFmtId="0" fontId="6" fillId="0" borderId="0" xfId="0" applyFont="1" applyAlignment="1">
      <alignment horizontal="center"/>
    </xf>
    <xf numFmtId="0" fontId="0" fillId="0" borderId="0" xfId="0" applyAlignment="1">
      <alignment horizontal="center" wrapText="1"/>
    </xf>
    <xf numFmtId="0" fontId="24" fillId="2" borderId="0" xfId="0" applyFont="1" applyFill="1" applyAlignment="1">
      <alignment horizontal="center"/>
    </xf>
    <xf numFmtId="0" fontId="0" fillId="0" borderId="18" xfId="0" applyBorder="1" applyAlignment="1">
      <alignment horizontal="center"/>
    </xf>
    <xf numFmtId="0" fontId="0" fillId="0" borderId="19" xfId="0" applyBorder="1" applyAlignment="1">
      <alignment horizontal="center"/>
    </xf>
    <xf numFmtId="0" fontId="23" fillId="12" borderId="25" xfId="0" applyFont="1" applyFill="1" applyBorder="1" applyAlignment="1">
      <alignment horizontal="center" vertical="top"/>
    </xf>
    <xf numFmtId="0" fontId="10" fillId="12" borderId="23" xfId="0" applyFont="1" applyFill="1" applyBorder="1" applyAlignment="1">
      <alignment horizontal="center" vertical="center" wrapText="1"/>
    </xf>
    <xf numFmtId="0" fontId="10" fillId="12" borderId="24" xfId="0" applyFont="1" applyFill="1" applyBorder="1" applyAlignment="1">
      <alignment horizontal="center" vertical="center"/>
    </xf>
    <xf numFmtId="0" fontId="10" fillId="12" borderId="18" xfId="0" applyFont="1" applyFill="1" applyBorder="1" applyAlignment="1">
      <alignment horizontal="center" vertical="center" wrapText="1"/>
    </xf>
    <xf numFmtId="0" fontId="10" fillId="12" borderId="19" xfId="0" applyFont="1" applyFill="1" applyBorder="1" applyAlignment="1">
      <alignment horizontal="center" vertical="center" wrapText="1"/>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2" fillId="0" borderId="0" xfId="0" applyFont="1" applyAlignment="1">
      <alignment horizontal="center" vertical="center"/>
    </xf>
    <xf numFmtId="9" fontId="2" fillId="0" borderId="24" xfId="2" applyFont="1" applyBorder="1" applyAlignment="1">
      <alignment horizontal="center" vertical="center"/>
    </xf>
    <xf numFmtId="1" fontId="2" fillId="0" borderId="0" xfId="0" applyNumberFormat="1" applyFont="1" applyAlignment="1">
      <alignment horizontal="center" vertical="center"/>
    </xf>
    <xf numFmtId="0" fontId="2" fillId="0" borderId="12" xfId="0" applyFont="1" applyBorder="1" applyAlignment="1">
      <alignment horizontal="center" vertical="center"/>
    </xf>
    <xf numFmtId="9" fontId="2" fillId="0" borderId="26" xfId="2" applyFont="1" applyBorder="1" applyAlignment="1">
      <alignment horizontal="center" vertical="center"/>
    </xf>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colors>
    <mruColors>
      <color rgb="FF66FF66"/>
      <color rgb="FF02BC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BW_CEA_01!$E$8:$E$9</c:f>
              <c:strCache>
                <c:ptCount val="2"/>
                <c:pt idx="0">
                  <c:v>C mass of trees</c:v>
                </c:pt>
                <c:pt idx="1">
                  <c:v>tC/ha</c:v>
                </c:pt>
              </c:strCache>
            </c:strRef>
          </c:tx>
          <c:spPr>
            <a:ln w="28575" cap="rnd">
              <a:solidFill>
                <a:schemeClr val="accent1"/>
              </a:solidFill>
              <a:round/>
            </a:ln>
            <a:effectLst/>
          </c:spPr>
          <c:marker>
            <c:symbol val="none"/>
          </c:marker>
          <c:cat>
            <c:numRef>
              <c:f>BW_CEA_01!$A$10:$A$312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BW_CEA_01!$E$10:$E$310</c:f>
              <c:numCache>
                <c:formatCode>General</c:formatCode>
                <c:ptCount val="301"/>
                <c:pt idx="0">
                  <c:v>0</c:v>
                </c:pt>
                <c:pt idx="1">
                  <c:v>0.29370032151813363</c:v>
                </c:pt>
                <c:pt idx="2">
                  <c:v>0.29372558783626912</c:v>
                </c:pt>
                <c:pt idx="3">
                  <c:v>0.2941485372387892</c:v>
                </c:pt>
                <c:pt idx="4">
                  <c:v>0.29672994662385355</c:v>
                </c:pt>
                <c:pt idx="5">
                  <c:v>0.30654308478041936</c:v>
                </c:pt>
                <c:pt idx="6">
                  <c:v>0.33219065758726052</c:v>
                </c:pt>
                <c:pt idx="7">
                  <c:v>0.38042864572321594</c:v>
                </c:pt>
                <c:pt idx="8">
                  <c:v>0.46917406348757418</c:v>
                </c:pt>
                <c:pt idx="9">
                  <c:v>0.60167897417278804</c:v>
                </c:pt>
                <c:pt idx="10">
                  <c:v>0.79531926602026126</c:v>
                </c:pt>
                <c:pt idx="11">
                  <c:v>1.043316764494254</c:v>
                </c:pt>
                <c:pt idx="12">
                  <c:v>1.3655750679036343</c:v>
                </c:pt>
                <c:pt idx="13">
                  <c:v>1.6602138094599461</c:v>
                </c:pt>
                <c:pt idx="14">
                  <c:v>1.8658791508133215</c:v>
                </c:pt>
                <c:pt idx="15">
                  <c:v>2.094810882219595</c:v>
                </c:pt>
                <c:pt idx="16">
                  <c:v>2.3319407184539287</c:v>
                </c:pt>
                <c:pt idx="17">
                  <c:v>2.592692433253208</c:v>
                </c:pt>
                <c:pt idx="18">
                  <c:v>2.8689657308365604</c:v>
                </c:pt>
                <c:pt idx="19">
                  <c:v>3.131420642991249</c:v>
                </c:pt>
                <c:pt idx="20">
                  <c:v>3.4357913119301227</c:v>
                </c:pt>
                <c:pt idx="21">
                  <c:v>3.7436174174641188</c:v>
                </c:pt>
                <c:pt idx="22">
                  <c:v>4.0748328481921394</c:v>
                </c:pt>
                <c:pt idx="23">
                  <c:v>4.407491005949657</c:v>
                </c:pt>
                <c:pt idx="24">
                  <c:v>4.7631558545853645</c:v>
                </c:pt>
                <c:pt idx="25">
                  <c:v>5.1303066250429588</c:v>
                </c:pt>
                <c:pt idx="26">
                  <c:v>5.4959529391111897</c:v>
                </c:pt>
                <c:pt idx="27">
                  <c:v>5.8838587986810369</c:v>
                </c:pt>
                <c:pt idx="28">
                  <c:v>6.2684192372188603</c:v>
                </c:pt>
                <c:pt idx="29">
                  <c:v>6.6746774949109504</c:v>
                </c:pt>
                <c:pt idx="30">
                  <c:v>7.0893696819941256</c:v>
                </c:pt>
                <c:pt idx="31">
                  <c:v>7.4706950220045378</c:v>
                </c:pt>
                <c:pt idx="32">
                  <c:v>7.8998447018826941</c:v>
                </c:pt>
                <c:pt idx="33">
                  <c:v>8.3216225696445658</c:v>
                </c:pt>
                <c:pt idx="34">
                  <c:v>8.7636305283338061</c:v>
                </c:pt>
                <c:pt idx="35">
                  <c:v>9.1968750882099997</c:v>
                </c:pt>
                <c:pt idx="36">
                  <c:v>9.6497598911840168</c:v>
                </c:pt>
                <c:pt idx="37">
                  <c:v>10.107460969689313</c:v>
                </c:pt>
                <c:pt idx="38">
                  <c:v>10.554556334827387</c:v>
                </c:pt>
                <c:pt idx="39">
                  <c:v>11.020430304784373</c:v>
                </c:pt>
                <c:pt idx="40">
                  <c:v>11.474640431682911</c:v>
                </c:pt>
                <c:pt idx="41">
                  <c:v>11.947082501634855</c:v>
                </c:pt>
                <c:pt idx="42">
                  <c:v>12.422294163607845</c:v>
                </c:pt>
                <c:pt idx="43">
                  <c:v>12.853599572833811</c:v>
                </c:pt>
                <c:pt idx="44">
                  <c:v>13.33310689257976</c:v>
                </c:pt>
                <c:pt idx="45">
                  <c:v>13.798842191330971</c:v>
                </c:pt>
                <c:pt idx="46">
                  <c:v>14.281554465882722</c:v>
                </c:pt>
                <c:pt idx="47">
                  <c:v>14.749828743922514</c:v>
                </c:pt>
                <c:pt idx="48">
                  <c:v>15.234613952315797</c:v>
                </c:pt>
                <c:pt idx="49">
                  <c:v>15.720056804033188</c:v>
                </c:pt>
                <c:pt idx="50">
                  <c:v>16.190233312220681</c:v>
                </c:pt>
                <c:pt idx="51">
                  <c:v>16.676261216682271</c:v>
                </c:pt>
                <c:pt idx="52">
                  <c:v>17.146578498174968</c:v>
                </c:pt>
                <c:pt idx="53">
                  <c:v>17.632337337986737</c:v>
                </c:pt>
                <c:pt idx="54">
                  <c:v>18.117663015958268</c:v>
                </c:pt>
                <c:pt idx="55">
                  <c:v>18.571121947188054</c:v>
                </c:pt>
                <c:pt idx="56">
                  <c:v>19.055096062091863</c:v>
                </c:pt>
                <c:pt idx="57">
                  <c:v>19.522562352100611</c:v>
                </c:pt>
                <c:pt idx="58">
                  <c:v>20.00453628970995</c:v>
                </c:pt>
                <c:pt idx="59">
                  <c:v>20.469789071262483</c:v>
                </c:pt>
                <c:pt idx="60">
                  <c:v>20.949206675290064</c:v>
                </c:pt>
                <c:pt idx="61">
                  <c:v>21.427134219156201</c:v>
                </c:pt>
                <c:pt idx="62">
                  <c:v>21.888115245473024</c:v>
                </c:pt>
                <c:pt idx="63">
                  <c:v>22.362774997294039</c:v>
                </c:pt>
                <c:pt idx="64">
                  <c:v>22.820394889043563</c:v>
                </c:pt>
                <c:pt idx="65">
                  <c:v>23.291390097406378</c:v>
                </c:pt>
                <c:pt idx="66">
                  <c:v>23.760388122548257</c:v>
                </c:pt>
                <c:pt idx="67">
                  <c:v>24.182214037716946</c:v>
                </c:pt>
                <c:pt idx="68">
                  <c:v>24.647188647533426</c:v>
                </c:pt>
                <c:pt idx="69">
                  <c:v>25.095051388056184</c:v>
                </c:pt>
                <c:pt idx="70">
                  <c:v>25.555595891866606</c:v>
                </c:pt>
                <c:pt idx="71">
                  <c:v>25.999053212758994</c:v>
                </c:pt>
                <c:pt idx="72">
                  <c:v>26.454932954859267</c:v>
                </c:pt>
                <c:pt idx="73">
                  <c:v>26.908363979625907</c:v>
                </c:pt>
                <c:pt idx="74">
                  <c:v>27.344792636481422</c:v>
                </c:pt>
                <c:pt idx="75">
                  <c:v>27.793272657571258</c:v>
                </c:pt>
                <c:pt idx="76">
                  <c:v>28.224833713715579</c:v>
                </c:pt>
                <c:pt idx="77">
                  <c:v>28.668212348974158</c:v>
                </c:pt>
                <c:pt idx="78">
                  <c:v>29.108949789191257</c:v>
                </c:pt>
                <c:pt idx="79">
                  <c:v>29.504741397864581</c:v>
                </c:pt>
                <c:pt idx="80">
                  <c:v>29.940376285958195</c:v>
                </c:pt>
                <c:pt idx="81">
                  <c:v>30.35937355049851</c:v>
                </c:pt>
                <c:pt idx="82">
                  <c:v>30.78964705665431</c:v>
                </c:pt>
                <c:pt idx="83">
                  <c:v>31.203421181774246</c:v>
                </c:pt>
                <c:pt idx="84">
                  <c:v>31.628266491986331</c:v>
                </c:pt>
                <c:pt idx="85">
                  <c:v>32.050333595505478</c:v>
                </c:pt>
                <c:pt idx="86">
                  <c:v>32.456130735640059</c:v>
                </c:pt>
                <c:pt idx="87">
                  <c:v>32.87270306904329</c:v>
                </c:pt>
                <c:pt idx="88">
                  <c:v>33.273169112542966</c:v>
                </c:pt>
                <c:pt idx="89">
                  <c:v>33.684222257308441</c:v>
                </c:pt>
                <c:pt idx="90">
                  <c:v>34.092465645120356</c:v>
                </c:pt>
                <c:pt idx="91">
                  <c:v>34.458785591945308</c:v>
                </c:pt>
                <c:pt idx="92">
                  <c:v>34.86167953295098</c:v>
                </c:pt>
                <c:pt idx="93">
                  <c:v>35.248902432549599</c:v>
                </c:pt>
                <c:pt idx="94">
                  <c:v>35.646272103854777</c:v>
                </c:pt>
                <c:pt idx="95">
                  <c:v>36.028155785731158</c:v>
                </c:pt>
                <c:pt idx="96">
                  <c:v>36.420017701263774</c:v>
                </c:pt>
                <c:pt idx="97">
                  <c:v>36.809089785192235</c:v>
                </c:pt>
                <c:pt idx="98">
                  <c:v>37.182962015055878</c:v>
                </c:pt>
                <c:pt idx="99">
                  <c:v>37.566567536689853</c:v>
                </c:pt>
                <c:pt idx="100">
                  <c:v>37.935166417016461</c:v>
                </c:pt>
                <c:pt idx="101">
                  <c:v>38.313341933962185</c:v>
                </c:pt>
                <c:pt idx="102">
                  <c:v>38.688773994533321</c:v>
                </c:pt>
                <c:pt idx="103">
                  <c:v>39.037511417591368</c:v>
                </c:pt>
                <c:pt idx="104">
                  <c:v>39.407667735114742</c:v>
                </c:pt>
                <c:pt idx="105">
                  <c:v>39.763306090430817</c:v>
                </c:pt>
                <c:pt idx="106">
                  <c:v>40.128149026672155</c:v>
                </c:pt>
                <c:pt idx="107">
                  <c:v>40.478671544499306</c:v>
                </c:pt>
                <c:pt idx="108">
                  <c:v>40.838256146552091</c:v>
                </c:pt>
                <c:pt idx="109">
                  <c:v>41.195190796554961</c:v>
                </c:pt>
                <c:pt idx="110">
                  <c:v>41.538103031514801</c:v>
                </c:pt>
                <c:pt idx="111">
                  <c:v>41.889869255219743</c:v>
                </c:pt>
                <c:pt idx="112">
                  <c:v>42.22781012855382</c:v>
                </c:pt>
                <c:pt idx="113">
                  <c:v>42.57447130043272</c:v>
                </c:pt>
                <c:pt idx="114">
                  <c:v>42.918563186029317</c:v>
                </c:pt>
                <c:pt idx="115">
                  <c:v>43.227161868039104</c:v>
                </c:pt>
                <c:pt idx="116">
                  <c:v>43.566411767470086</c:v>
                </c:pt>
                <c:pt idx="117">
                  <c:v>43.892320036046648</c:v>
                </c:pt>
                <c:pt idx="118">
                  <c:v>44.226631344661691</c:v>
                </c:pt>
                <c:pt idx="119">
                  <c:v>44.547794093804001</c:v>
                </c:pt>
                <c:pt idx="120">
                  <c:v>44.877236912252158</c:v>
                </c:pt>
                <c:pt idx="121">
                  <c:v>45.204232822508267</c:v>
                </c:pt>
                <c:pt idx="122">
                  <c:v>45.518368143061906</c:v>
                </c:pt>
                <c:pt idx="123">
                  <c:v>45.840603357923214</c:v>
                </c:pt>
                <c:pt idx="124">
                  <c:v>46.150166531586365</c:v>
                </c:pt>
                <c:pt idx="125">
                  <c:v>46.46771348913903</c:v>
                </c:pt>
                <c:pt idx="126">
                  <c:v>46.782905814558795</c:v>
                </c:pt>
                <c:pt idx="127">
                  <c:v>47.065587503364725</c:v>
                </c:pt>
                <c:pt idx="128">
                  <c:v>47.376350615109047</c:v>
                </c:pt>
                <c:pt idx="129">
                  <c:v>47.674899246508396</c:v>
                </c:pt>
                <c:pt idx="130">
                  <c:v>47.981155063548719</c:v>
                </c:pt>
                <c:pt idx="131">
                  <c:v>48.275377257650341</c:v>
                </c:pt>
                <c:pt idx="132">
                  <c:v>48.577199046308777</c:v>
                </c:pt>
                <c:pt idx="133">
                  <c:v>48.876795511269478</c:v>
                </c:pt>
                <c:pt idx="134">
                  <c:v>49.164626525740402</c:v>
                </c:pt>
                <c:pt idx="135">
                  <c:v>49.4598991311086</c:v>
                </c:pt>
                <c:pt idx="136">
                  <c:v>49.743580959667717</c:v>
                </c:pt>
                <c:pt idx="137">
                  <c:v>50.034602336831021</c:v>
                </c:pt>
                <c:pt idx="138">
                  <c:v>50.323490943105739</c:v>
                </c:pt>
                <c:pt idx="139">
                  <c:v>50.582604871771025</c:v>
                </c:pt>
                <c:pt idx="140">
                  <c:v>50.867485568092988</c:v>
                </c:pt>
                <c:pt idx="141">
                  <c:v>51.141196813508863</c:v>
                </c:pt>
                <c:pt idx="142">
                  <c:v>51.422003864205024</c:v>
                </c:pt>
                <c:pt idx="143">
                  <c:v>51.691807127887749</c:v>
                </c:pt>
                <c:pt idx="144">
                  <c:v>51.968611146505829</c:v>
                </c:pt>
                <c:pt idx="145">
                  <c:v>52.243407658386786</c:v>
                </c:pt>
                <c:pt idx="146">
                  <c:v>52.5074452481918</c:v>
                </c:pt>
                <c:pt idx="147">
                  <c:v>52.778343775009191</c:v>
                </c:pt>
                <c:pt idx="148">
                  <c:v>53.038642422161132</c:v>
                </c:pt>
                <c:pt idx="149">
                  <c:v>53.305711567409674</c:v>
                </c:pt>
                <c:pt idx="150">
                  <c:v>53.570860640537099</c:v>
                </c:pt>
                <c:pt idx="151">
                  <c:v>53.817180453480745</c:v>
                </c:pt>
                <c:pt idx="152">
                  <c:v>54.078662485334107</c:v>
                </c:pt>
                <c:pt idx="153">
                  <c:v>54.32992947934094</c:v>
                </c:pt>
                <c:pt idx="154">
                  <c:v>54.587749115305016</c:v>
                </c:pt>
                <c:pt idx="155">
                  <c:v>54.835503588925619</c:v>
                </c:pt>
                <c:pt idx="156">
                  <c:v>55.089726162985514</c:v>
                </c:pt>
                <c:pt idx="157">
                  <c:v>55.342145439814075</c:v>
                </c:pt>
                <c:pt idx="158">
                  <c:v>55.584720705081125</c:v>
                </c:pt>
                <c:pt idx="159">
                  <c:v>55.833639555615413</c:v>
                </c:pt>
                <c:pt idx="160">
                  <c:v>56.072857818288327</c:v>
                </c:pt>
                <c:pt idx="161">
                  <c:v>56.318339029386799</c:v>
                </c:pt>
                <c:pt idx="162">
                  <c:v>56.562096971958042</c:v>
                </c:pt>
                <c:pt idx="163">
                  <c:v>56.780797402902706</c:v>
                </c:pt>
                <c:pt idx="164">
                  <c:v>57.021319138168451</c:v>
                </c:pt>
                <c:pt idx="165">
                  <c:v>57.252484505534603</c:v>
                </c:pt>
                <c:pt idx="166">
                  <c:v>57.489719527512122</c:v>
                </c:pt>
                <c:pt idx="167">
                  <c:v>57.717732948000304</c:v>
                </c:pt>
                <c:pt idx="168">
                  <c:v>57.951740393752708</c:v>
                </c:pt>
                <c:pt idx="169">
                  <c:v>58.18412991990283</c:v>
                </c:pt>
                <c:pt idx="170">
                  <c:v>58.407496533197907</c:v>
                </c:pt>
                <c:pt idx="171">
                  <c:v>58.636745672396117</c:v>
                </c:pt>
                <c:pt idx="172">
                  <c:v>58.857100661756178</c:v>
                </c:pt>
                <c:pt idx="173">
                  <c:v>59.083265900350433</c:v>
                </c:pt>
                <c:pt idx="174">
                  <c:v>59.307885221195804</c:v>
                </c:pt>
                <c:pt idx="175">
                  <c:v>59.509450236444707</c:v>
                </c:pt>
                <c:pt idx="176">
                  <c:v>59.731166387718169</c:v>
                </c:pt>
                <c:pt idx="177">
                  <c:v>59.944297180751107</c:v>
                </c:pt>
                <c:pt idx="178">
                  <c:v>60.163064753042406</c:v>
                </c:pt>
                <c:pt idx="179">
                  <c:v>60.373367787784915</c:v>
                </c:pt>
                <c:pt idx="180">
                  <c:v>60.589239647082636</c:v>
                </c:pt>
                <c:pt idx="181">
                  <c:v>60.803659846544512</c:v>
                </c:pt>
                <c:pt idx="182">
                  <c:v>61.009793578864681</c:v>
                </c:pt>
                <c:pt idx="183">
                  <c:v>61.221395868399313</c:v>
                </c:pt>
                <c:pt idx="184">
                  <c:v>61.424827063056405</c:v>
                </c:pt>
                <c:pt idx="185">
                  <c:v>61.633661767010494</c:v>
                </c:pt>
                <c:pt idx="186">
                  <c:v>61.841108960462165</c:v>
                </c:pt>
                <c:pt idx="187">
                  <c:v>62.027298517036783</c:v>
                </c:pt>
                <c:pt idx="188">
                  <c:v>62.23213970088112</c:v>
                </c:pt>
                <c:pt idx="189">
                  <c:v>62.429086409882146</c:v>
                </c:pt>
                <c:pt idx="190">
                  <c:v>62.631280342217572</c:v>
                </c:pt>
                <c:pt idx="191">
                  <c:v>62.825688021017896</c:v>
                </c:pt>
                <c:pt idx="192">
                  <c:v>63.025281636806973</c:v>
                </c:pt>
                <c:pt idx="193">
                  <c:v>63.223571464339862</c:v>
                </c:pt>
                <c:pt idx="194">
                  <c:v>63.414234539070755</c:v>
                </c:pt>
                <c:pt idx="195">
                  <c:v>63.609993057976553</c:v>
                </c:pt>
                <c:pt idx="196">
                  <c:v>63.798228169804787</c:v>
                </c:pt>
                <c:pt idx="197">
                  <c:v>63.991499977965177</c:v>
                </c:pt>
                <c:pt idx="198">
                  <c:v>64.183524848659843</c:v>
                </c:pt>
                <c:pt idx="199">
                  <c:v>64.362042050615884</c:v>
                </c:pt>
                <c:pt idx="200">
                  <c:v>64.551685114078325</c:v>
                </c:pt>
                <c:pt idx="201">
                  <c:v>64.734054195815915</c:v>
                </c:pt>
                <c:pt idx="202">
                  <c:v>64.921317776312293</c:v>
                </c:pt>
                <c:pt idx="203">
                  <c:v>65.101404321427552</c:v>
                </c:pt>
                <c:pt idx="204">
                  <c:v>65.28632992714364</c:v>
                </c:pt>
                <c:pt idx="205">
                  <c:v>65.470083016333163</c:v>
                </c:pt>
                <c:pt idx="206">
                  <c:v>65.646801982463046</c:v>
                </c:pt>
                <c:pt idx="207">
                  <c:v>65.828278099068996</c:v>
                </c:pt>
                <c:pt idx="208">
                  <c:v>66.002812711857231</c:v>
                </c:pt>
                <c:pt idx="209">
                  <c:v>66.182051265591568</c:v>
                </c:pt>
                <c:pt idx="210">
                  <c:v>66.360167540573428</c:v>
                </c:pt>
                <c:pt idx="211">
                  <c:v>66.520090341549121</c:v>
                </c:pt>
                <c:pt idx="212">
                  <c:v>66.696097833922749</c:v>
                </c:pt>
                <c:pt idx="213">
                  <c:v>66.865386005172965</c:v>
                </c:pt>
                <c:pt idx="214">
                  <c:v>67.039250046658537</c:v>
                </c:pt>
                <c:pt idx="215">
                  <c:v>67.206481746312392</c:v>
                </c:pt>
                <c:pt idx="216">
                  <c:v>67.378239006130045</c:v>
                </c:pt>
                <c:pt idx="217">
                  <c:v>67.548939417283123</c:v>
                </c:pt>
                <c:pt idx="218">
                  <c:v>67.713135748623955</c:v>
                </c:pt>
                <c:pt idx="219">
                  <c:v>67.881783263261767</c:v>
                </c:pt>
                <c:pt idx="220">
                  <c:v>68.044009851909038</c:v>
                </c:pt>
                <c:pt idx="221">
                  <c:v>68.210639280061912</c:v>
                </c:pt>
                <c:pt idx="222">
                  <c:v>68.37625623412282</c:v>
                </c:pt>
                <c:pt idx="223">
                  <c:v>68.524982747429462</c:v>
                </c:pt>
                <c:pt idx="224">
                  <c:v>68.688696731335114</c:v>
                </c:pt>
                <c:pt idx="225">
                  <c:v>68.846189368595248</c:v>
                </c:pt>
                <c:pt idx="226">
                  <c:v>69.00796839522306</c:v>
                </c:pt>
                <c:pt idx="227">
                  <c:v>69.1636042486018</c:v>
                </c:pt>
                <c:pt idx="228">
                  <c:v>69.323480710831205</c:v>
                </c:pt>
                <c:pt idx="229">
                  <c:v>69.482402497212888</c:v>
                </c:pt>
                <c:pt idx="230">
                  <c:v>69.635296434374652</c:v>
                </c:pt>
                <c:pt idx="231">
                  <c:v>69.792363263023461</c:v>
                </c:pt>
                <c:pt idx="232">
                  <c:v>69.943477040126027</c:v>
                </c:pt>
                <c:pt idx="233">
                  <c:v>70.098719669771384</c:v>
                </c:pt>
                <c:pt idx="234">
                  <c:v>70.253046833801577</c:v>
                </c:pt>
                <c:pt idx="235">
                  <c:v>70.391658655962573</c:v>
                </c:pt>
                <c:pt idx="236">
                  <c:v>70.544264691362727</c:v>
                </c:pt>
                <c:pt idx="237">
                  <c:v>70.691097307209105</c:v>
                </c:pt>
                <c:pt idx="238">
                  <c:v>70.841952617470284</c:v>
                </c:pt>
                <c:pt idx="239">
                  <c:v>70.987104912341209</c:v>
                </c:pt>
                <c:pt idx="240">
                  <c:v>71.136238136998202</c:v>
                </c:pt>
                <c:pt idx="241">
                  <c:v>71.284506992641198</c:v>
                </c:pt>
                <c:pt idx="242">
                  <c:v>71.427176743173902</c:v>
                </c:pt>
                <c:pt idx="243">
                  <c:v>71.573765614697137</c:v>
                </c:pt>
                <c:pt idx="244">
                  <c:v>71.714822807450858</c:v>
                </c:pt>
                <c:pt idx="245">
                  <c:v>71.859758904390091</c:v>
                </c:pt>
                <c:pt idx="246">
                  <c:v>72.003865318176565</c:v>
                </c:pt>
                <c:pt idx="247">
                  <c:v>72.137929463878649</c:v>
                </c:pt>
                <c:pt idx="248">
                  <c:v>72.280449336919304</c:v>
                </c:pt>
                <c:pt idx="249">
                  <c:v>72.417600616889288</c:v>
                </c:pt>
                <c:pt idx="250">
                  <c:v>72.558533158884245</c:v>
                </c:pt>
                <c:pt idx="251">
                  <c:v>72.694160639995829</c:v>
                </c:pt>
                <c:pt idx="252">
                  <c:v>72.833531200038436</c:v>
                </c:pt>
                <c:pt idx="253">
                  <c:v>72.972117517876342</c:v>
                </c:pt>
                <c:pt idx="254">
                  <c:v>73.105492588329824</c:v>
                </c:pt>
                <c:pt idx="255">
                  <c:v>73.242554201865033</c:v>
                </c:pt>
                <c:pt idx="256">
                  <c:v>73.374465472575253</c:v>
                </c:pt>
                <c:pt idx="257">
                  <c:v>73.510026482725806</c:v>
                </c:pt>
                <c:pt idx="258">
                  <c:v>73.644833973745065</c:v>
                </c:pt>
                <c:pt idx="259">
                  <c:v>73.765952937266789</c:v>
                </c:pt>
                <c:pt idx="260">
                  <c:v>73.89934294492636</c:v>
                </c:pt>
                <c:pt idx="261">
                  <c:v>74.027729072067842</c:v>
                </c:pt>
                <c:pt idx="262">
                  <c:v>74.159676102142868</c:v>
                </c:pt>
                <c:pt idx="263">
                  <c:v>74.286676733604153</c:v>
                </c:pt>
                <c:pt idx="264">
                  <c:v>74.417203271226924</c:v>
                </c:pt>
                <c:pt idx="265">
                  <c:v>74.54701639430796</c:v>
                </c:pt>
                <c:pt idx="266">
                  <c:v>74.671968040460001</c:v>
                </c:pt>
                <c:pt idx="267">
                  <c:v>74.800393750835624</c:v>
                </c:pt>
                <c:pt idx="268">
                  <c:v>74.924013143750088</c:v>
                </c:pt>
                <c:pt idx="269">
                  <c:v>75.051072837410103</c:v>
                </c:pt>
                <c:pt idx="270">
                  <c:v>75.177446391404203</c:v>
                </c:pt>
                <c:pt idx="271">
                  <c:v>75.291004957845601</c:v>
                </c:pt>
                <c:pt idx="272">
                  <c:v>75.416087408493865</c:v>
                </c:pt>
                <c:pt idx="273">
                  <c:v>75.536496279811502</c:v>
                </c:pt>
                <c:pt idx="274">
                  <c:v>75.660263902826614</c:v>
                </c:pt>
                <c:pt idx="275">
                  <c:v>75.779410078362829</c:v>
                </c:pt>
                <c:pt idx="276">
                  <c:v>75.901882859720615</c:v>
                </c:pt>
                <c:pt idx="277">
                  <c:v>76.023705142159486</c:v>
                </c:pt>
                <c:pt idx="278">
                  <c:v>76.140983033291747</c:v>
                </c:pt>
                <c:pt idx="279">
                  <c:v>76.261539890446855</c:v>
                </c:pt>
                <c:pt idx="280">
                  <c:v>76.377602431891574</c:v>
                </c:pt>
                <c:pt idx="281">
                  <c:v>76.496912899047089</c:v>
                </c:pt>
                <c:pt idx="282">
                  <c:v>76.615597132761323</c:v>
                </c:pt>
                <c:pt idx="283">
                  <c:v>76.722261507168611</c:v>
                </c:pt>
                <c:pt idx="284">
                  <c:v>76.839767030503268</c:v>
                </c:pt>
                <c:pt idx="285">
                  <c:v>76.952898825138988</c:v>
                </c:pt>
                <c:pt idx="286">
                  <c:v>77.069203528959619</c:v>
                </c:pt>
                <c:pt idx="287">
                  <c:v>77.181181896443604</c:v>
                </c:pt>
                <c:pt idx="288">
                  <c:v>77.296303584716284</c:v>
                </c:pt>
                <c:pt idx="289">
                  <c:v>77.410830783175257</c:v>
                </c:pt>
                <c:pt idx="290">
                  <c:v>77.521101730690035</c:v>
                </c:pt>
                <c:pt idx="291">
                  <c:v>77.634472130846902</c:v>
                </c:pt>
                <c:pt idx="292">
                  <c:v>77.743631848170466</c:v>
                </c:pt>
                <c:pt idx="293">
                  <c:v>77.855862423304131</c:v>
                </c:pt>
                <c:pt idx="294">
                  <c:v>77.967520145480066</c:v>
                </c:pt>
                <c:pt idx="295">
                  <c:v>78.071459310258291</c:v>
                </c:pt>
                <c:pt idx="296">
                  <c:v>78.182020350993568</c:v>
                </c:pt>
                <c:pt idx="297">
                  <c:v>78.288481229234975</c:v>
                </c:pt>
                <c:pt idx="298">
                  <c:v>78.397943369051376</c:v>
                </c:pt>
                <c:pt idx="299">
                  <c:v>78.503348520575955</c:v>
                </c:pt>
                <c:pt idx="300">
                  <c:v>78.611727651230055</c:v>
                </c:pt>
              </c:numCache>
            </c:numRef>
          </c:val>
          <c:smooth val="0"/>
          <c:extLst>
            <c:ext xmlns:c16="http://schemas.microsoft.com/office/drawing/2014/chart" uri="{C3380CC4-5D6E-409C-BE32-E72D297353CC}">
              <c16:uniqueId val="{00000000-B299-4A73-8D33-80C05B9CC3D5}"/>
            </c:ext>
          </c:extLst>
        </c:ser>
        <c:ser>
          <c:idx val="1"/>
          <c:order val="1"/>
          <c:tx>
            <c:strRef>
              <c:f>BW_CEA_01!$F$8:$F$9</c:f>
              <c:strCache>
                <c:ptCount val="2"/>
                <c:pt idx="0">
                  <c:v>C mass of forest debris</c:v>
                </c:pt>
                <c:pt idx="1">
                  <c:v>tN2O/ha</c:v>
                </c:pt>
              </c:strCache>
            </c:strRef>
          </c:tx>
          <c:spPr>
            <a:ln w="28575" cap="rnd">
              <a:solidFill>
                <a:schemeClr val="accent2"/>
              </a:solidFill>
              <a:round/>
            </a:ln>
            <a:effectLst/>
          </c:spPr>
          <c:marker>
            <c:symbol val="none"/>
          </c:marker>
          <c:cat>
            <c:numRef>
              <c:f>BW_CEA_01!$A$10:$A$312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BW_CEA_01!$F$10:$F$312</c:f>
              <c:numCache>
                <c:formatCode>General</c:formatCode>
                <c:ptCount val="303"/>
                <c:pt idx="0">
                  <c:v>0</c:v>
                </c:pt>
                <c:pt idx="1">
                  <c:v>2.9271180680503698E-3</c:v>
                </c:pt>
                <c:pt idx="2">
                  <c:v>6.0798677135405071E-3</c:v>
                </c:pt>
                <c:pt idx="3">
                  <c:v>8.0898383068304675E-3</c:v>
                </c:pt>
                <c:pt idx="4">
                  <c:v>9.8268825579538015E-3</c:v>
                </c:pt>
                <c:pt idx="5">
                  <c:v>1.1619907284755013E-2</c:v>
                </c:pt>
                <c:pt idx="6">
                  <c:v>1.3715514606834869E-2</c:v>
                </c:pt>
                <c:pt idx="7">
                  <c:v>1.6436433942337361E-2</c:v>
                </c:pt>
                <c:pt idx="8">
                  <c:v>1.8382668330882729E-2</c:v>
                </c:pt>
                <c:pt idx="9">
                  <c:v>2.085498343766989E-2</c:v>
                </c:pt>
                <c:pt idx="10">
                  <c:v>2.4553368417545261E-2</c:v>
                </c:pt>
                <c:pt idx="11">
                  <c:v>2.9719382002331145E-2</c:v>
                </c:pt>
                <c:pt idx="12">
                  <c:v>3.6785453108468535E-2</c:v>
                </c:pt>
                <c:pt idx="13">
                  <c:v>4.5775757927443546E-2</c:v>
                </c:pt>
                <c:pt idx="14">
                  <c:v>5.5572100301212707E-2</c:v>
                </c:pt>
                <c:pt idx="15">
                  <c:v>6.6830432666510273E-2</c:v>
                </c:pt>
                <c:pt idx="16">
                  <c:v>7.909991021625043E-2</c:v>
                </c:pt>
                <c:pt idx="17">
                  <c:v>9.3317203186053327E-2</c:v>
                </c:pt>
                <c:pt idx="18">
                  <c:v>0.10977843202350393</c:v>
                </c:pt>
                <c:pt idx="19">
                  <c:v>0.12777329890595623</c:v>
                </c:pt>
                <c:pt idx="20">
                  <c:v>0.14389462230910527</c:v>
                </c:pt>
                <c:pt idx="21">
                  <c:v>0.16013253998517402</c:v>
                </c:pt>
                <c:pt idx="22">
                  <c:v>0.17848164749247653</c:v>
                </c:pt>
                <c:pt idx="23">
                  <c:v>0.19848024728711056</c:v>
                </c:pt>
                <c:pt idx="24">
                  <c:v>0.22063028291866843</c:v>
                </c:pt>
                <c:pt idx="25">
                  <c:v>0.24449579739510688</c:v>
                </c:pt>
                <c:pt idx="26">
                  <c:v>0.27019522385479716</c:v>
                </c:pt>
                <c:pt idx="27">
                  <c:v>0.29892679652300697</c:v>
                </c:pt>
                <c:pt idx="28">
                  <c:v>0.32910316686451363</c:v>
                </c:pt>
                <c:pt idx="29">
                  <c:v>0.36278934879617253</c:v>
                </c:pt>
                <c:pt idx="30">
                  <c:v>0.40048431463840356</c:v>
                </c:pt>
                <c:pt idx="31">
                  <c:v>0.44062952743830663</c:v>
                </c:pt>
                <c:pt idx="32">
                  <c:v>0.47477658941651413</c:v>
                </c:pt>
                <c:pt idx="33">
                  <c:v>0.50764354952185986</c:v>
                </c:pt>
                <c:pt idx="34">
                  <c:v>0.54342616209731287</c:v>
                </c:pt>
                <c:pt idx="35">
                  <c:v>0.58132727125475003</c:v>
                </c:pt>
                <c:pt idx="36">
                  <c:v>0.62202967911645901</c:v>
                </c:pt>
                <c:pt idx="37">
                  <c:v>0.66465168162793953</c:v>
                </c:pt>
                <c:pt idx="38">
                  <c:v>0.70965415984693569</c:v>
                </c:pt>
                <c:pt idx="39">
                  <c:v>0.75894090624417243</c:v>
                </c:pt>
                <c:pt idx="40">
                  <c:v>0.80977497780926955</c:v>
                </c:pt>
                <c:pt idx="41">
                  <c:v>0.86555185656938183</c:v>
                </c:pt>
                <c:pt idx="42">
                  <c:v>0.92722625421793659</c:v>
                </c:pt>
                <c:pt idx="43">
                  <c:v>0.99266385524071699</c:v>
                </c:pt>
                <c:pt idx="44">
                  <c:v>1.0455411308427227</c:v>
                </c:pt>
                <c:pt idx="45">
                  <c:v>1.0948307775268886</c:v>
                </c:pt>
                <c:pt idx="46">
                  <c:v>1.1473177416346623</c:v>
                </c:pt>
                <c:pt idx="47">
                  <c:v>1.2022263797315171</c:v>
                </c:pt>
                <c:pt idx="48">
                  <c:v>1.2601442886872998</c:v>
                </c:pt>
                <c:pt idx="49">
                  <c:v>1.3198499667690453</c:v>
                </c:pt>
                <c:pt idx="50">
                  <c:v>1.3825268666091128</c:v>
                </c:pt>
                <c:pt idx="51">
                  <c:v>1.4505970383865425</c:v>
                </c:pt>
                <c:pt idx="52">
                  <c:v>1.5203556780956911</c:v>
                </c:pt>
                <c:pt idx="53">
                  <c:v>1.5964192148557506</c:v>
                </c:pt>
                <c:pt idx="54">
                  <c:v>1.6804728200065506</c:v>
                </c:pt>
                <c:pt idx="55">
                  <c:v>1.7731017903654105</c:v>
                </c:pt>
                <c:pt idx="56">
                  <c:v>1.8413587538865306</c:v>
                </c:pt>
                <c:pt idx="57">
                  <c:v>1.904316405993064</c:v>
                </c:pt>
                <c:pt idx="58">
                  <c:v>1.9700841856078442</c:v>
                </c:pt>
                <c:pt idx="59">
                  <c:v>2.0386125821670062</c:v>
                </c:pt>
                <c:pt idx="60">
                  <c:v>2.1098998202163668</c:v>
                </c:pt>
                <c:pt idx="61">
                  <c:v>2.1830088100837219</c:v>
                </c:pt>
                <c:pt idx="62">
                  <c:v>2.2596952104042161</c:v>
                </c:pt>
                <c:pt idx="63">
                  <c:v>2.3428539904459296</c:v>
                </c:pt>
                <c:pt idx="64">
                  <c:v>2.4280264068451665</c:v>
                </c:pt>
                <c:pt idx="65">
                  <c:v>2.5210476320323774</c:v>
                </c:pt>
                <c:pt idx="66">
                  <c:v>2.6248605145566817</c:v>
                </c:pt>
                <c:pt idx="67">
                  <c:v>2.7354258347989648</c:v>
                </c:pt>
                <c:pt idx="68">
                  <c:v>2.8160259047856471</c:v>
                </c:pt>
                <c:pt idx="69">
                  <c:v>2.8886509436034578</c:v>
                </c:pt>
                <c:pt idx="70">
                  <c:v>2.9634197854196396</c:v>
                </c:pt>
                <c:pt idx="71">
                  <c:v>3.0412679182148685</c:v>
                </c:pt>
                <c:pt idx="72">
                  <c:v>3.1214619491876539</c:v>
                </c:pt>
                <c:pt idx="73">
                  <c:v>3.2032281083571963</c:v>
                </c:pt>
                <c:pt idx="74">
                  <c:v>3.2895219879563209</c:v>
                </c:pt>
                <c:pt idx="75">
                  <c:v>3.3832908472951027</c:v>
                </c:pt>
                <c:pt idx="76">
                  <c:v>3.4796892445343812</c:v>
                </c:pt>
                <c:pt idx="77">
                  <c:v>3.5853309010251309</c:v>
                </c:pt>
                <c:pt idx="78">
                  <c:v>3.7043828601835251</c:v>
                </c:pt>
                <c:pt idx="79">
                  <c:v>3.8330534631185555</c:v>
                </c:pt>
                <c:pt idx="80">
                  <c:v>3.9223613578139869</c:v>
                </c:pt>
                <c:pt idx="81">
                  <c:v>4.000957404657763</c:v>
                </c:pt>
                <c:pt idx="82">
                  <c:v>4.0807330395448638</c:v>
                </c:pt>
                <c:pt idx="83">
                  <c:v>4.1639518754417235</c:v>
                </c:pt>
                <c:pt idx="84">
                  <c:v>4.2489397513293046</c:v>
                </c:pt>
                <c:pt idx="85">
                  <c:v>4.335245773278988</c:v>
                </c:pt>
                <c:pt idx="86">
                  <c:v>4.4272234067489693</c:v>
                </c:pt>
                <c:pt idx="87">
                  <c:v>4.5276485038140173</c:v>
                </c:pt>
                <c:pt idx="88">
                  <c:v>4.6315579664065156</c:v>
                </c:pt>
                <c:pt idx="89">
                  <c:v>4.7460983452582912</c:v>
                </c:pt>
                <c:pt idx="90">
                  <c:v>4.8767817089589567</c:v>
                </c:pt>
                <c:pt idx="91">
                  <c:v>5.0204050498367678</c:v>
                </c:pt>
                <c:pt idx="92">
                  <c:v>5.1152286311578061</c:v>
                </c:pt>
                <c:pt idx="93">
                  <c:v>5.1966347012567411</c:v>
                </c:pt>
                <c:pt idx="94">
                  <c:v>5.2780488533887731</c:v>
                </c:pt>
                <c:pt idx="95">
                  <c:v>5.3633124880492984</c:v>
                </c:pt>
                <c:pt idx="96">
                  <c:v>5.4496633202300506</c:v>
                </c:pt>
                <c:pt idx="97">
                  <c:v>5.5370954861026265</c:v>
                </c:pt>
                <c:pt idx="98">
                  <c:v>5.6314889375494852</c:v>
                </c:pt>
                <c:pt idx="99">
                  <c:v>5.7352726886456695</c:v>
                </c:pt>
                <c:pt idx="100">
                  <c:v>5.8435829510943424</c:v>
                </c:pt>
                <c:pt idx="101">
                  <c:v>5.963892185853477</c:v>
                </c:pt>
                <c:pt idx="102">
                  <c:v>6.1031265614186534</c:v>
                </c:pt>
                <c:pt idx="103">
                  <c:v>6.2616582353850232</c:v>
                </c:pt>
                <c:pt idx="104">
                  <c:v>6.3588363811856752</c:v>
                </c:pt>
                <c:pt idx="105">
                  <c:v>6.4404601991051891</c:v>
                </c:pt>
                <c:pt idx="106">
                  <c:v>6.5213658162127128</c:v>
                </c:pt>
                <c:pt idx="107">
                  <c:v>6.6060004999791886</c:v>
                </c:pt>
                <c:pt idx="108">
                  <c:v>6.6910931665124744</c:v>
                </c:pt>
                <c:pt idx="109">
                  <c:v>6.7775765781860464</c:v>
                </c:pt>
                <c:pt idx="110">
                  <c:v>6.8720878963240875</c:v>
                </c:pt>
                <c:pt idx="111">
                  <c:v>6.9770024531559169</c:v>
                </c:pt>
                <c:pt idx="112">
                  <c:v>7.0875500286018553</c:v>
                </c:pt>
                <c:pt idx="113">
                  <c:v>7.2118318806833521</c:v>
                </c:pt>
                <c:pt idx="114">
                  <c:v>7.3587946366811465</c:v>
                </c:pt>
                <c:pt idx="115">
                  <c:v>7.520620053999254</c:v>
                </c:pt>
                <c:pt idx="116">
                  <c:v>7.6185793346954327</c:v>
                </c:pt>
                <c:pt idx="117">
                  <c:v>7.6985379101374631</c:v>
                </c:pt>
                <c:pt idx="118">
                  <c:v>7.7764762218036232</c:v>
                </c:pt>
                <c:pt idx="119">
                  <c:v>7.8585403054853371</c:v>
                </c:pt>
                <c:pt idx="120">
                  <c:v>7.9403040673656875</c:v>
                </c:pt>
                <c:pt idx="121">
                  <c:v>8.023340639240093</c:v>
                </c:pt>
                <c:pt idx="122">
                  <c:v>8.1158095398997947</c:v>
                </c:pt>
                <c:pt idx="123">
                  <c:v>8.2195679341460703</c:v>
                </c:pt>
                <c:pt idx="124">
                  <c:v>8.3302082161915116</c:v>
                </c:pt>
                <c:pt idx="125">
                  <c:v>8.4559199897429522</c:v>
                </c:pt>
                <c:pt idx="126">
                  <c:v>8.6071540733466243</c:v>
                </c:pt>
                <c:pt idx="127">
                  <c:v>8.776520700939578</c:v>
                </c:pt>
                <c:pt idx="128">
                  <c:v>8.8737393861906568</c:v>
                </c:pt>
                <c:pt idx="129">
                  <c:v>8.9506361042865841</c:v>
                </c:pt>
                <c:pt idx="130">
                  <c:v>9.0241757620596736</c:v>
                </c:pt>
                <c:pt idx="131">
                  <c:v>9.1022504019225501</c:v>
                </c:pt>
                <c:pt idx="132">
                  <c:v>9.1792576968347852</c:v>
                </c:pt>
                <c:pt idx="133">
                  <c:v>9.2574402822498651</c:v>
                </c:pt>
                <c:pt idx="134">
                  <c:v>9.346477685183185</c:v>
                </c:pt>
                <c:pt idx="135">
                  <c:v>9.4476500476818792</c:v>
                </c:pt>
                <c:pt idx="136">
                  <c:v>9.5569950774020942</c:v>
                </c:pt>
                <c:pt idx="137">
                  <c:v>9.6826941540778755</c:v>
                </c:pt>
                <c:pt idx="138">
                  <c:v>9.8366724977569078</c:v>
                </c:pt>
                <c:pt idx="139">
                  <c:v>10.012077843901377</c:v>
                </c:pt>
                <c:pt idx="140">
                  <c:v>10.107452470443727</c:v>
                </c:pt>
                <c:pt idx="141">
                  <c:v>10.180314845596222</c:v>
                </c:pt>
                <c:pt idx="142">
                  <c:v>10.248480593591822</c:v>
                </c:pt>
                <c:pt idx="143">
                  <c:v>10.321593541139178</c:v>
                </c:pt>
                <c:pt idx="144">
                  <c:v>10.392879059414478</c:v>
                </c:pt>
                <c:pt idx="145">
                  <c:v>10.465259568444193</c:v>
                </c:pt>
                <c:pt idx="146">
                  <c:v>10.54990797275843</c:v>
                </c:pt>
                <c:pt idx="147">
                  <c:v>10.64749403318506</c:v>
                </c:pt>
                <c:pt idx="148">
                  <c:v>10.754553849810161</c:v>
                </c:pt>
                <c:pt idx="149">
                  <c:v>10.879190439214319</c:v>
                </c:pt>
                <c:pt idx="150">
                  <c:v>11.034757821030219</c:v>
                </c:pt>
                <c:pt idx="151">
                  <c:v>11.217523520721683</c:v>
                </c:pt>
                <c:pt idx="152">
                  <c:v>11.309383358598161</c:v>
                </c:pt>
                <c:pt idx="153">
                  <c:v>11.377350445540561</c:v>
                </c:pt>
                <c:pt idx="154">
                  <c:v>11.440138172849499</c:v>
                </c:pt>
                <c:pt idx="155">
                  <c:v>11.507542042581967</c:v>
                </c:pt>
                <c:pt idx="156">
                  <c:v>11.572545576714885</c:v>
                </c:pt>
                <c:pt idx="157">
                  <c:v>11.639334561805214</c:v>
                </c:pt>
                <c:pt idx="158">
                  <c:v>11.719365277548238</c:v>
                </c:pt>
                <c:pt idx="159">
                  <c:v>11.81324626471195</c:v>
                </c:pt>
                <c:pt idx="160">
                  <c:v>11.9177998819655</c:v>
                </c:pt>
                <c:pt idx="161">
                  <c:v>12.041649424266955</c:v>
                </c:pt>
                <c:pt idx="162">
                  <c:v>12.20033694648145</c:v>
                </c:pt>
                <c:pt idx="163">
                  <c:v>12.379362873918481</c:v>
                </c:pt>
                <c:pt idx="164">
                  <c:v>12.46801776701432</c:v>
                </c:pt>
                <c:pt idx="165">
                  <c:v>12.530893514118365</c:v>
                </c:pt>
                <c:pt idx="166">
                  <c:v>12.587367025745904</c:v>
                </c:pt>
                <c:pt idx="167">
                  <c:v>12.648813271537843</c:v>
                </c:pt>
                <c:pt idx="168">
                  <c:v>12.707154585762392</c:v>
                </c:pt>
                <c:pt idx="169">
                  <c:v>12.767280787045358</c:v>
                </c:pt>
                <c:pt idx="170">
                  <c:v>12.84196730350525</c:v>
                </c:pt>
                <c:pt idx="171">
                  <c:v>12.931231343852687</c:v>
                </c:pt>
                <c:pt idx="172">
                  <c:v>13.032420682290299</c:v>
                </c:pt>
                <c:pt idx="173">
                  <c:v>13.154038835773305</c:v>
                </c:pt>
                <c:pt idx="174">
                  <c:v>13.312990083313535</c:v>
                </c:pt>
                <c:pt idx="175">
                  <c:v>13.494900296982056</c:v>
                </c:pt>
                <c:pt idx="176">
                  <c:v>13.580039861539483</c:v>
                </c:pt>
                <c:pt idx="177">
                  <c:v>13.637633597774515</c:v>
                </c:pt>
                <c:pt idx="178">
                  <c:v>13.687644957837666</c:v>
                </c:pt>
                <c:pt idx="179">
                  <c:v>13.742975521252951</c:v>
                </c:pt>
                <c:pt idx="180">
                  <c:v>13.794525172277478</c:v>
                </c:pt>
                <c:pt idx="181">
                  <c:v>13.847864878624836</c:v>
                </c:pt>
                <c:pt idx="182">
                  <c:v>13.917032784209484</c:v>
                </c:pt>
                <c:pt idx="183">
                  <c:v>14.001462659846741</c:v>
                </c:pt>
                <c:pt idx="184">
                  <c:v>14.099029476206088</c:v>
                </c:pt>
                <c:pt idx="185">
                  <c:v>14.21809341910544</c:v>
                </c:pt>
                <c:pt idx="186">
                  <c:v>14.376852619577495</c:v>
                </c:pt>
                <c:pt idx="187">
                  <c:v>14.561096561939504</c:v>
                </c:pt>
                <c:pt idx="188">
                  <c:v>14.642557572875756</c:v>
                </c:pt>
                <c:pt idx="189">
                  <c:v>14.694819583933917</c:v>
                </c:pt>
                <c:pt idx="190">
                  <c:v>14.738368424102518</c:v>
                </c:pt>
                <c:pt idx="191">
                  <c:v>14.78757015902359</c:v>
                </c:pt>
                <c:pt idx="192">
                  <c:v>14.832346186829721</c:v>
                </c:pt>
                <c:pt idx="193">
                  <c:v>14.878921423319932</c:v>
                </c:pt>
                <c:pt idx="194">
                  <c:v>14.942536468439449</c:v>
                </c:pt>
                <c:pt idx="195">
                  <c:v>15.022056728975629</c:v>
                </c:pt>
                <c:pt idx="196">
                  <c:v>15.115877178100668</c:v>
                </c:pt>
                <c:pt idx="197">
                  <c:v>15.232200419282917</c:v>
                </c:pt>
                <c:pt idx="198">
                  <c:v>15.390449388799222</c:v>
                </c:pt>
                <c:pt idx="199">
                  <c:v>15.578647952951245</c:v>
                </c:pt>
                <c:pt idx="200">
                  <c:v>15.655207005633901</c:v>
                </c:pt>
                <c:pt idx="201">
                  <c:v>15.701830086647936</c:v>
                </c:pt>
                <c:pt idx="202">
                  <c:v>15.739687145143122</c:v>
                </c:pt>
                <c:pt idx="203">
                  <c:v>15.782666173981493</c:v>
                </c:pt>
                <c:pt idx="204">
                  <c:v>15.82081865872118</c:v>
                </c:pt>
                <c:pt idx="205">
                  <c:v>15.861714472944623</c:v>
                </c:pt>
                <c:pt idx="206">
                  <c:v>15.920340318586188</c:v>
                </c:pt>
                <c:pt idx="207">
                  <c:v>15.995668840831698</c:v>
                </c:pt>
                <c:pt idx="208">
                  <c:v>16.086305620463836</c:v>
                </c:pt>
                <c:pt idx="209">
                  <c:v>16.201066936118565</c:v>
                </c:pt>
                <c:pt idx="210">
                  <c:v>16.36152813332312</c:v>
                </c:pt>
                <c:pt idx="211">
                  <c:v>16.543208070807875</c:v>
                </c:pt>
                <c:pt idx="212">
                  <c:v>16.61599574634808</c:v>
                </c:pt>
                <c:pt idx="213">
                  <c:v>16.657433370342318</c:v>
                </c:pt>
                <c:pt idx="214">
                  <c:v>16.689127694201659</c:v>
                </c:pt>
                <c:pt idx="215">
                  <c:v>16.726218494604957</c:v>
                </c:pt>
                <c:pt idx="216">
                  <c:v>16.757912901448233</c:v>
                </c:pt>
                <c:pt idx="217">
                  <c:v>16.792405617932268</c:v>
                </c:pt>
                <c:pt idx="218">
                  <c:v>16.845705765849299</c:v>
                </c:pt>
                <c:pt idx="219">
                  <c:v>16.916284384420361</c:v>
                </c:pt>
                <c:pt idx="220">
                  <c:v>17.003223312126384</c:v>
                </c:pt>
                <c:pt idx="221">
                  <c:v>17.115202516444437</c:v>
                </c:pt>
                <c:pt idx="222">
                  <c:v>17.274927146599484</c:v>
                </c:pt>
                <c:pt idx="223">
                  <c:v>17.457716049737833</c:v>
                </c:pt>
                <c:pt idx="224">
                  <c:v>17.526814050705962</c:v>
                </c:pt>
                <c:pt idx="225">
                  <c:v>17.563238662274436</c:v>
                </c:pt>
                <c:pt idx="226">
                  <c:v>17.588994504633298</c:v>
                </c:pt>
                <c:pt idx="227">
                  <c:v>17.620407791609708</c:v>
                </c:pt>
                <c:pt idx="228">
                  <c:v>17.645886346704373</c:v>
                </c:pt>
                <c:pt idx="229">
                  <c:v>17.674216560567597</c:v>
                </c:pt>
                <c:pt idx="230">
                  <c:v>17.722373277719232</c:v>
                </c:pt>
                <c:pt idx="231">
                  <c:v>17.788348918354714</c:v>
                </c:pt>
                <c:pt idx="232">
                  <c:v>17.871682090241407</c:v>
                </c:pt>
                <c:pt idx="233">
                  <c:v>17.980915805677348</c:v>
                </c:pt>
                <c:pt idx="234">
                  <c:v>18.13981899835024</c:v>
                </c:pt>
                <c:pt idx="235">
                  <c:v>18.323537419844261</c:v>
                </c:pt>
                <c:pt idx="236">
                  <c:v>18.389064786106662</c:v>
                </c:pt>
                <c:pt idx="237">
                  <c:v>18.420679688087876</c:v>
                </c:pt>
                <c:pt idx="238">
                  <c:v>18.440751371222813</c:v>
                </c:pt>
                <c:pt idx="239">
                  <c:v>18.466727834326136</c:v>
                </c:pt>
                <c:pt idx="240">
                  <c:v>18.486261845409327</c:v>
                </c:pt>
                <c:pt idx="241">
                  <c:v>18.508698883407053</c:v>
                </c:pt>
                <c:pt idx="242">
                  <c:v>18.551924601978794</c:v>
                </c:pt>
                <c:pt idx="243">
                  <c:v>18.613476655563623</c:v>
                </c:pt>
                <c:pt idx="244">
                  <c:v>18.693329379828398</c:v>
                </c:pt>
                <c:pt idx="245">
                  <c:v>18.799890875104435</c:v>
                </c:pt>
                <c:pt idx="246">
                  <c:v>18.95793108748752</c:v>
                </c:pt>
                <c:pt idx="247">
                  <c:v>19.144054608414987</c:v>
                </c:pt>
                <c:pt idx="248">
                  <c:v>19.204786326953741</c:v>
                </c:pt>
                <c:pt idx="249">
                  <c:v>19.231339903563274</c:v>
                </c:pt>
                <c:pt idx="250">
                  <c:v>19.24668221062316</c:v>
                </c:pt>
                <c:pt idx="251">
                  <c:v>19.267246915223481</c:v>
                </c:pt>
                <c:pt idx="252">
                  <c:v>19.281133256869595</c:v>
                </c:pt>
                <c:pt idx="253">
                  <c:v>19.29903099814565</c:v>
                </c:pt>
                <c:pt idx="254">
                  <c:v>19.338134534599725</c:v>
                </c:pt>
                <c:pt idx="255">
                  <c:v>19.396265241136106</c:v>
                </c:pt>
                <c:pt idx="256">
                  <c:v>19.473476905483746</c:v>
                </c:pt>
                <c:pt idx="257">
                  <c:v>19.578917979619952</c:v>
                </c:pt>
                <c:pt idx="258">
                  <c:v>19.73943190409387</c:v>
                </c:pt>
                <c:pt idx="259">
                  <c:v>19.917960406772352</c:v>
                </c:pt>
                <c:pt idx="260">
                  <c:v>19.97537623837345</c:v>
                </c:pt>
                <c:pt idx="261">
                  <c:v>19.997549370945144</c:v>
                </c:pt>
                <c:pt idx="262">
                  <c:v>20.007768555757423</c:v>
                </c:pt>
                <c:pt idx="263">
                  <c:v>20.023409519472132</c:v>
                </c:pt>
                <c:pt idx="264">
                  <c:v>20.031929523214885</c:v>
                </c:pt>
                <c:pt idx="265">
                  <c:v>20.044539491931243</c:v>
                </c:pt>
                <c:pt idx="266">
                  <c:v>20.079199409118125</c:v>
                </c:pt>
                <c:pt idx="267">
                  <c:v>20.1333413796104</c:v>
                </c:pt>
                <c:pt idx="268">
                  <c:v>20.207401610177261</c:v>
                </c:pt>
                <c:pt idx="269">
                  <c:v>20.310426191180742</c:v>
                </c:pt>
                <c:pt idx="270">
                  <c:v>20.470174757654583</c:v>
                </c:pt>
                <c:pt idx="271">
                  <c:v>20.649155806829903</c:v>
                </c:pt>
                <c:pt idx="272">
                  <c:v>20.703424093290479</c:v>
                </c:pt>
                <c:pt idx="273">
                  <c:v>20.721450477478484</c:v>
                </c:pt>
                <c:pt idx="274">
                  <c:v>20.726823445957429</c:v>
                </c:pt>
                <c:pt idx="275">
                  <c:v>20.737806410398342</c:v>
                </c:pt>
                <c:pt idx="276">
                  <c:v>20.741251944858838</c:v>
                </c:pt>
                <c:pt idx="277">
                  <c:v>20.748861819166947</c:v>
                </c:pt>
                <c:pt idx="278">
                  <c:v>20.77931686222826</c:v>
                </c:pt>
                <c:pt idx="279">
                  <c:v>20.829681868898938</c:v>
                </c:pt>
                <c:pt idx="280">
                  <c:v>20.900754464420466</c:v>
                </c:pt>
                <c:pt idx="281">
                  <c:v>21.001482920635148</c:v>
                </c:pt>
                <c:pt idx="282">
                  <c:v>21.160488947560509</c:v>
                </c:pt>
                <c:pt idx="283">
                  <c:v>21.339876596103075</c:v>
                </c:pt>
                <c:pt idx="284">
                  <c:v>21.391167889115636</c:v>
                </c:pt>
                <c:pt idx="285">
                  <c:v>21.405278512638056</c:v>
                </c:pt>
                <c:pt idx="286">
                  <c:v>21.406077226793048</c:v>
                </c:pt>
                <c:pt idx="287">
                  <c:v>21.41266347847273</c:v>
                </c:pt>
                <c:pt idx="288">
                  <c:v>21.411320482637883</c:v>
                </c:pt>
                <c:pt idx="289">
                  <c:v>21.414212186920857</c:v>
                </c:pt>
                <c:pt idx="290">
                  <c:v>21.440698095016746</c:v>
                </c:pt>
                <c:pt idx="291">
                  <c:v>21.487496865637908</c:v>
                </c:pt>
                <c:pt idx="292">
                  <c:v>21.555747091743321</c:v>
                </c:pt>
                <c:pt idx="293">
                  <c:v>21.654304333180207</c:v>
                </c:pt>
                <c:pt idx="294">
                  <c:v>21.812601787780267</c:v>
                </c:pt>
                <c:pt idx="295">
                  <c:v>21.993635125072977</c:v>
                </c:pt>
                <c:pt idx="296">
                  <c:v>22.040601865734409</c:v>
                </c:pt>
                <c:pt idx="297">
                  <c:v>22.050455196662845</c:v>
                </c:pt>
                <c:pt idx="298">
                  <c:v>22.047624624852229</c:v>
                </c:pt>
                <c:pt idx="299">
                  <c:v>22.049796093191507</c:v>
                </c:pt>
                <c:pt idx="300">
                  <c:v>22.043934260501608</c:v>
                </c:pt>
                <c:pt idx="301">
                  <c:v>22.039548940665263</c:v>
                </c:pt>
              </c:numCache>
            </c:numRef>
          </c:val>
          <c:smooth val="0"/>
          <c:extLst>
            <c:ext xmlns:c16="http://schemas.microsoft.com/office/drawing/2014/chart" uri="{C3380CC4-5D6E-409C-BE32-E72D297353CC}">
              <c16:uniqueId val="{00000001-B299-4A73-8D33-80C05B9CC3D5}"/>
            </c:ext>
          </c:extLst>
        </c:ser>
        <c:dLbls>
          <c:showLegendKey val="0"/>
          <c:showVal val="0"/>
          <c:showCatName val="0"/>
          <c:showSerName val="0"/>
          <c:showPercent val="0"/>
          <c:showBubbleSize val="0"/>
        </c:dLbls>
        <c:smooth val="0"/>
        <c:axId val="438567456"/>
        <c:axId val="438567848"/>
      </c:lineChart>
      <c:catAx>
        <c:axId val="43856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7848"/>
        <c:crosses val="autoZero"/>
        <c:auto val="1"/>
        <c:lblAlgn val="ctr"/>
        <c:lblOffset val="100"/>
        <c:noMultiLvlLbl val="0"/>
      </c:catAx>
      <c:valAx>
        <c:axId val="438567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81009378814737E-2"/>
          <c:y val="0.17535771065182831"/>
          <c:w val="0.91387973437195491"/>
          <c:h val="0.64206026313483466"/>
        </c:manualLayout>
      </c:layout>
      <c:lineChart>
        <c:grouping val="standard"/>
        <c:varyColors val="0"/>
        <c:ser>
          <c:idx val="0"/>
          <c:order val="0"/>
          <c:tx>
            <c:strRef>
              <c:f>BW_CEA_02!$E$8:$E$9</c:f>
              <c:strCache>
                <c:ptCount val="2"/>
                <c:pt idx="0">
                  <c:v>C mass of trees</c:v>
                </c:pt>
                <c:pt idx="1">
                  <c:v>tCH4/ha</c:v>
                </c:pt>
              </c:strCache>
            </c:strRef>
          </c:tx>
          <c:spPr>
            <a:ln w="28575" cap="rnd">
              <a:solidFill>
                <a:schemeClr val="accent1"/>
              </a:solidFill>
              <a:round/>
            </a:ln>
            <a:effectLst/>
          </c:spPr>
          <c:marker>
            <c:symbol val="none"/>
          </c:marker>
          <c:cat>
            <c:numRef>
              <c:f>BW_CEA_02!$A$10:$A$312</c:f>
              <c:numCache>
                <c:formatCode>General</c:formatCode>
                <c:ptCount val="303"/>
                <c:pt idx="0">
                  <c:v>2023</c:v>
                </c:pt>
                <c:pt idx="1">
                  <c:v>2023</c:v>
                </c:pt>
                <c:pt idx="2">
                  <c:v>2023</c:v>
                </c:pt>
                <c:pt idx="3">
                  <c:v>2023</c:v>
                </c:pt>
                <c:pt idx="4">
                  <c:v>2023</c:v>
                </c:pt>
                <c:pt idx="5">
                  <c:v>2024</c:v>
                </c:pt>
                <c:pt idx="6">
                  <c:v>2024</c:v>
                </c:pt>
                <c:pt idx="7">
                  <c:v>2024</c:v>
                </c:pt>
                <c:pt idx="8">
                  <c:v>2024</c:v>
                </c:pt>
                <c:pt idx="9">
                  <c:v>2024</c:v>
                </c:pt>
                <c:pt idx="10">
                  <c:v>2024</c:v>
                </c:pt>
                <c:pt idx="11">
                  <c:v>2024</c:v>
                </c:pt>
                <c:pt idx="12">
                  <c:v>2024</c:v>
                </c:pt>
                <c:pt idx="13">
                  <c:v>2024</c:v>
                </c:pt>
                <c:pt idx="14">
                  <c:v>2024</c:v>
                </c:pt>
                <c:pt idx="15">
                  <c:v>2024</c:v>
                </c:pt>
                <c:pt idx="16">
                  <c:v>2024</c:v>
                </c:pt>
                <c:pt idx="17">
                  <c:v>2025</c:v>
                </c:pt>
                <c:pt idx="18">
                  <c:v>2025</c:v>
                </c:pt>
                <c:pt idx="19">
                  <c:v>2025</c:v>
                </c:pt>
                <c:pt idx="20">
                  <c:v>2025</c:v>
                </c:pt>
                <c:pt idx="21">
                  <c:v>2025</c:v>
                </c:pt>
                <c:pt idx="22">
                  <c:v>2025</c:v>
                </c:pt>
                <c:pt idx="23">
                  <c:v>2025</c:v>
                </c:pt>
                <c:pt idx="24">
                  <c:v>2025</c:v>
                </c:pt>
                <c:pt idx="25">
                  <c:v>2025</c:v>
                </c:pt>
                <c:pt idx="26">
                  <c:v>2025</c:v>
                </c:pt>
                <c:pt idx="27">
                  <c:v>2025</c:v>
                </c:pt>
                <c:pt idx="28">
                  <c:v>2025</c:v>
                </c:pt>
                <c:pt idx="29">
                  <c:v>2026</c:v>
                </c:pt>
                <c:pt idx="30">
                  <c:v>2026</c:v>
                </c:pt>
                <c:pt idx="31">
                  <c:v>2026</c:v>
                </c:pt>
                <c:pt idx="32">
                  <c:v>2026</c:v>
                </c:pt>
                <c:pt idx="33">
                  <c:v>2026</c:v>
                </c:pt>
                <c:pt idx="34">
                  <c:v>2026</c:v>
                </c:pt>
                <c:pt idx="35">
                  <c:v>2026</c:v>
                </c:pt>
                <c:pt idx="36">
                  <c:v>2026</c:v>
                </c:pt>
                <c:pt idx="37">
                  <c:v>2026</c:v>
                </c:pt>
                <c:pt idx="38">
                  <c:v>2026</c:v>
                </c:pt>
                <c:pt idx="39">
                  <c:v>2026</c:v>
                </c:pt>
                <c:pt idx="40">
                  <c:v>2026</c:v>
                </c:pt>
                <c:pt idx="41">
                  <c:v>2027</c:v>
                </c:pt>
                <c:pt idx="42">
                  <c:v>2027</c:v>
                </c:pt>
                <c:pt idx="43">
                  <c:v>2027</c:v>
                </c:pt>
                <c:pt idx="44">
                  <c:v>2027</c:v>
                </c:pt>
                <c:pt idx="45">
                  <c:v>2027</c:v>
                </c:pt>
                <c:pt idx="46">
                  <c:v>2027</c:v>
                </c:pt>
                <c:pt idx="47">
                  <c:v>2027</c:v>
                </c:pt>
                <c:pt idx="48">
                  <c:v>2027</c:v>
                </c:pt>
                <c:pt idx="49">
                  <c:v>2027</c:v>
                </c:pt>
                <c:pt idx="50">
                  <c:v>2027</c:v>
                </c:pt>
                <c:pt idx="51">
                  <c:v>2027</c:v>
                </c:pt>
                <c:pt idx="52">
                  <c:v>2027</c:v>
                </c:pt>
                <c:pt idx="53">
                  <c:v>2028</c:v>
                </c:pt>
                <c:pt idx="54">
                  <c:v>2028</c:v>
                </c:pt>
                <c:pt idx="55">
                  <c:v>2028</c:v>
                </c:pt>
                <c:pt idx="56">
                  <c:v>2028</c:v>
                </c:pt>
                <c:pt idx="57">
                  <c:v>2028</c:v>
                </c:pt>
                <c:pt idx="58">
                  <c:v>2028</c:v>
                </c:pt>
                <c:pt idx="59">
                  <c:v>2028</c:v>
                </c:pt>
                <c:pt idx="60">
                  <c:v>2028</c:v>
                </c:pt>
                <c:pt idx="61">
                  <c:v>2028</c:v>
                </c:pt>
                <c:pt idx="62">
                  <c:v>2028</c:v>
                </c:pt>
                <c:pt idx="63">
                  <c:v>2028</c:v>
                </c:pt>
                <c:pt idx="64">
                  <c:v>2028</c:v>
                </c:pt>
                <c:pt idx="65">
                  <c:v>2029</c:v>
                </c:pt>
                <c:pt idx="66">
                  <c:v>2029</c:v>
                </c:pt>
                <c:pt idx="67">
                  <c:v>2029</c:v>
                </c:pt>
                <c:pt idx="68">
                  <c:v>2029</c:v>
                </c:pt>
                <c:pt idx="69">
                  <c:v>2029</c:v>
                </c:pt>
                <c:pt idx="70">
                  <c:v>2029</c:v>
                </c:pt>
                <c:pt idx="71">
                  <c:v>2029</c:v>
                </c:pt>
                <c:pt idx="72">
                  <c:v>2029</c:v>
                </c:pt>
                <c:pt idx="73">
                  <c:v>2029</c:v>
                </c:pt>
                <c:pt idx="74">
                  <c:v>2029</c:v>
                </c:pt>
                <c:pt idx="75">
                  <c:v>2029</c:v>
                </c:pt>
                <c:pt idx="76">
                  <c:v>2029</c:v>
                </c:pt>
                <c:pt idx="77">
                  <c:v>2030</c:v>
                </c:pt>
                <c:pt idx="78">
                  <c:v>2030</c:v>
                </c:pt>
                <c:pt idx="79">
                  <c:v>2030</c:v>
                </c:pt>
                <c:pt idx="80">
                  <c:v>2030</c:v>
                </c:pt>
                <c:pt idx="81">
                  <c:v>2030</c:v>
                </c:pt>
                <c:pt idx="82">
                  <c:v>2030</c:v>
                </c:pt>
                <c:pt idx="83">
                  <c:v>2030</c:v>
                </c:pt>
                <c:pt idx="84">
                  <c:v>2030</c:v>
                </c:pt>
                <c:pt idx="85">
                  <c:v>2030</c:v>
                </c:pt>
                <c:pt idx="86">
                  <c:v>2030</c:v>
                </c:pt>
                <c:pt idx="87">
                  <c:v>2030</c:v>
                </c:pt>
                <c:pt idx="88">
                  <c:v>2030</c:v>
                </c:pt>
                <c:pt idx="89">
                  <c:v>2031</c:v>
                </c:pt>
                <c:pt idx="90">
                  <c:v>2031</c:v>
                </c:pt>
                <c:pt idx="91">
                  <c:v>2031</c:v>
                </c:pt>
                <c:pt idx="92">
                  <c:v>2031</c:v>
                </c:pt>
                <c:pt idx="93">
                  <c:v>2031</c:v>
                </c:pt>
                <c:pt idx="94">
                  <c:v>2031</c:v>
                </c:pt>
                <c:pt idx="95">
                  <c:v>2031</c:v>
                </c:pt>
                <c:pt idx="96">
                  <c:v>2031</c:v>
                </c:pt>
                <c:pt idx="97">
                  <c:v>2031</c:v>
                </c:pt>
                <c:pt idx="98">
                  <c:v>2031</c:v>
                </c:pt>
                <c:pt idx="99">
                  <c:v>2031</c:v>
                </c:pt>
                <c:pt idx="100">
                  <c:v>2031</c:v>
                </c:pt>
                <c:pt idx="101">
                  <c:v>2032</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2033</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2034</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2035</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2036</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2037</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2038</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2039</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2040</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2041</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2042</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2043</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2044</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2045</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2046</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2047</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2048</c:v>
                </c:pt>
                <c:pt idx="294">
                  <c:v>2048</c:v>
                </c:pt>
                <c:pt idx="295">
                  <c:v>2048</c:v>
                </c:pt>
                <c:pt idx="296">
                  <c:v>2048</c:v>
                </c:pt>
                <c:pt idx="297">
                  <c:v>2048</c:v>
                </c:pt>
                <c:pt idx="298">
                  <c:v>2048</c:v>
                </c:pt>
                <c:pt idx="299">
                  <c:v>2048</c:v>
                </c:pt>
                <c:pt idx="300">
                  <c:v>2048</c:v>
                </c:pt>
                <c:pt idx="301">
                  <c:v>2048</c:v>
                </c:pt>
              </c:numCache>
            </c:numRef>
          </c:cat>
          <c:val>
            <c:numRef>
              <c:f>BW_CEA_02!$E$10:$E$310</c:f>
              <c:numCache>
                <c:formatCode>General</c:formatCode>
                <c:ptCount val="301"/>
                <c:pt idx="0">
                  <c:v>0</c:v>
                </c:pt>
                <c:pt idx="1">
                  <c:v>0.29370092307834916</c:v>
                </c:pt>
                <c:pt idx="2">
                  <c:v>0.29375396937336096</c:v>
                </c:pt>
                <c:pt idx="3">
                  <c:v>0.29438665205316417</c:v>
                </c:pt>
                <c:pt idx="4">
                  <c:v>0.29802203151967244</c:v>
                </c:pt>
                <c:pt idx="5">
                  <c:v>0.31041989461788866</c:v>
                </c:pt>
                <c:pt idx="6">
                  <c:v>0.33812513568285779</c:v>
                </c:pt>
                <c:pt idx="7">
                  <c:v>0.39574846353082921</c:v>
                </c:pt>
                <c:pt idx="8">
                  <c:v>0.48985108681139894</c:v>
                </c:pt>
                <c:pt idx="9">
                  <c:v>0.63685505516059249</c:v>
                </c:pt>
                <c:pt idx="10">
                  <c:v>0.83487892559766641</c:v>
                </c:pt>
                <c:pt idx="11">
                  <c:v>1.1024794060798229</c:v>
                </c:pt>
                <c:pt idx="12">
                  <c:v>1.4369313305578417</c:v>
                </c:pt>
                <c:pt idx="13">
                  <c:v>1.6868718221641008</c:v>
                </c:pt>
                <c:pt idx="14">
                  <c:v>1.9008817058782808</c:v>
                </c:pt>
                <c:pt idx="15">
                  <c:v>2.1236648644162273</c:v>
                </c:pt>
                <c:pt idx="16">
                  <c:v>2.3697481513073591</c:v>
                </c:pt>
                <c:pt idx="17">
                  <c:v>2.6315635790373855</c:v>
                </c:pt>
                <c:pt idx="18">
                  <c:v>2.8811772421201032</c:v>
                </c:pt>
                <c:pt idx="19">
                  <c:v>3.1716050166267191</c:v>
                </c:pt>
                <c:pt idx="20">
                  <c:v>3.4662392375514788</c:v>
                </c:pt>
                <c:pt idx="21">
                  <c:v>3.7841571292216827</c:v>
                </c:pt>
                <c:pt idx="22">
                  <c:v>4.1042866943462855</c:v>
                </c:pt>
                <c:pt idx="23">
                  <c:v>4.4473693908319767</c:v>
                </c:pt>
                <c:pt idx="24">
                  <c:v>4.8023167716541595</c:v>
                </c:pt>
                <c:pt idx="25">
                  <c:v>5.1565188626391993</c:v>
                </c:pt>
                <c:pt idx="26">
                  <c:v>5.5329786798031666</c:v>
                </c:pt>
                <c:pt idx="27">
                  <c:v>5.9068291021928552</c:v>
                </c:pt>
                <c:pt idx="28">
                  <c:v>6.3023965403251641</c:v>
                </c:pt>
                <c:pt idx="29">
                  <c:v>6.7067755198620587</c:v>
                </c:pt>
                <c:pt idx="30">
                  <c:v>7.0791049991921629</c:v>
                </c:pt>
                <c:pt idx="31">
                  <c:v>7.4986414816000941</c:v>
                </c:pt>
                <c:pt idx="32">
                  <c:v>7.9114551066980923</c:v>
                </c:pt>
                <c:pt idx="33">
                  <c:v>8.3445410110259211</c:v>
                </c:pt>
                <c:pt idx="34">
                  <c:v>8.7694719850855343</c:v>
                </c:pt>
                <c:pt idx="35">
                  <c:v>9.2140872358085701</c:v>
                </c:pt>
                <c:pt idx="36">
                  <c:v>9.6638345043373182</c:v>
                </c:pt>
                <c:pt idx="37">
                  <c:v>10.103522916417777</c:v>
                </c:pt>
                <c:pt idx="38">
                  <c:v>10.562032213050815</c:v>
                </c:pt>
                <c:pt idx="39">
                  <c:v>11.009384762836696</c:v>
                </c:pt>
                <c:pt idx="40">
                  <c:v>11.475008460057509</c:v>
                </c:pt>
                <c:pt idx="41">
                  <c:v>11.943663159756165</c:v>
                </c:pt>
                <c:pt idx="42">
                  <c:v>12.369261926374941</c:v>
                </c:pt>
                <c:pt idx="43">
                  <c:v>12.842680398347152</c:v>
                </c:pt>
                <c:pt idx="44">
                  <c:v>13.302743258726956</c:v>
                </c:pt>
                <c:pt idx="45">
                  <c:v>13.779811610930818</c:v>
                </c:pt>
                <c:pt idx="46">
                  <c:v>14.242825560280735</c:v>
                </c:pt>
                <c:pt idx="47">
                  <c:v>14.722374188111356</c:v>
                </c:pt>
                <c:pt idx="48">
                  <c:v>15.202773818941861</c:v>
                </c:pt>
                <c:pt idx="49">
                  <c:v>15.668245627852656</c:v>
                </c:pt>
                <c:pt idx="50">
                  <c:v>16.149585479424598</c:v>
                </c:pt>
                <c:pt idx="51">
                  <c:v>16.615526231233673</c:v>
                </c:pt>
                <c:pt idx="52">
                  <c:v>17.096920688923085</c:v>
                </c:pt>
                <c:pt idx="53">
                  <c:v>17.578035189477806</c:v>
                </c:pt>
                <c:pt idx="54">
                  <c:v>18.027686958975266</c:v>
                </c:pt>
                <c:pt idx="55">
                  <c:v>18.507726279481034</c:v>
                </c:pt>
                <c:pt idx="56">
                  <c:v>18.971511381628677</c:v>
                </c:pt>
                <c:pt idx="57">
                  <c:v>19.44980618534867</c:v>
                </c:pt>
                <c:pt idx="58">
                  <c:v>19.91161363383614</c:v>
                </c:pt>
                <c:pt idx="59">
                  <c:v>20.387584412911643</c:v>
                </c:pt>
                <c:pt idx="60">
                  <c:v>20.862174908093436</c:v>
                </c:pt>
                <c:pt idx="61">
                  <c:v>21.320026117599728</c:v>
                </c:pt>
                <c:pt idx="62">
                  <c:v>21.791549767637555</c:v>
                </c:pt>
                <c:pt idx="63">
                  <c:v>22.24622516522901</c:v>
                </c:pt>
                <c:pt idx="64">
                  <c:v>22.714266771154492</c:v>
                </c:pt>
                <c:pt idx="65">
                  <c:v>23.180397421143695</c:v>
                </c:pt>
                <c:pt idx="66">
                  <c:v>23.599704138457717</c:v>
                </c:pt>
                <c:pt idx="67">
                  <c:v>24.06196428839776</c:v>
                </c:pt>
                <c:pt idx="68">
                  <c:v>24.507271421604074</c:v>
                </c:pt>
                <c:pt idx="69">
                  <c:v>24.965245334469735</c:v>
                </c:pt>
                <c:pt idx="70">
                  <c:v>25.406279772163899</c:v>
                </c:pt>
                <c:pt idx="71">
                  <c:v>25.859719679724147</c:v>
                </c:pt>
                <c:pt idx="72">
                  <c:v>26.310772699503577</c:v>
                </c:pt>
                <c:pt idx="73">
                  <c:v>26.744956189449304</c:v>
                </c:pt>
                <c:pt idx="74">
                  <c:v>27.191171511060585</c:v>
                </c:pt>
                <c:pt idx="75">
                  <c:v>27.620591993990757</c:v>
                </c:pt>
                <c:pt idx="76">
                  <c:v>28.061809043259274</c:v>
                </c:pt>
                <c:pt idx="77">
                  <c:v>28.500433711391963</c:v>
                </c:pt>
                <c:pt idx="78">
                  <c:v>28.894357085704197</c:v>
                </c:pt>
                <c:pt idx="79">
                  <c:v>29.327965961182525</c:v>
                </c:pt>
                <c:pt idx="80">
                  <c:v>29.745043117513013</c:v>
                </c:pt>
                <c:pt idx="81">
                  <c:v>30.173372518820443</c:v>
                </c:pt>
                <c:pt idx="82">
                  <c:v>30.585302245529938</c:v>
                </c:pt>
                <c:pt idx="83">
                  <c:v>31.008278192975766</c:v>
                </c:pt>
                <c:pt idx="84">
                  <c:v>31.428511395801177</c:v>
                </c:pt>
                <c:pt idx="85">
                  <c:v>31.83256606279614</c:v>
                </c:pt>
                <c:pt idx="86">
                  <c:v>32.247369717861247</c:v>
                </c:pt>
                <c:pt idx="87">
                  <c:v>32.646153650570746</c:v>
                </c:pt>
                <c:pt idx="88">
                  <c:v>33.055497785179725</c:v>
                </c:pt>
                <c:pt idx="89">
                  <c:v>33.462060531287534</c:v>
                </c:pt>
                <c:pt idx="90">
                  <c:v>33.826885837918532</c:v>
                </c:pt>
                <c:pt idx="91">
                  <c:v>34.228149781475842</c:v>
                </c:pt>
                <c:pt idx="92">
                  <c:v>34.613819045007801</c:v>
                </c:pt>
                <c:pt idx="93">
                  <c:v>35.009606833777049</c:v>
                </c:pt>
                <c:pt idx="94">
                  <c:v>35.389981504290361</c:v>
                </c:pt>
                <c:pt idx="95">
                  <c:v>35.780305745884689</c:v>
                </c:pt>
                <c:pt idx="96">
                  <c:v>36.16786124709374</c:v>
                </c:pt>
                <c:pt idx="97">
                  <c:v>36.540285081885209</c:v>
                </c:pt>
                <c:pt idx="98">
                  <c:v>36.922413034881288</c:v>
                </c:pt>
                <c:pt idx="99">
                  <c:v>37.289599770342946</c:v>
                </c:pt>
                <c:pt idx="100">
                  <c:v>37.666333698213627</c:v>
                </c:pt>
                <c:pt idx="101">
                  <c:v>38.040341385374688</c:v>
                </c:pt>
                <c:pt idx="102">
                  <c:v>38.387761318551014</c:v>
                </c:pt>
                <c:pt idx="103">
                  <c:v>38.756524699907033</c:v>
                </c:pt>
                <c:pt idx="104">
                  <c:v>39.110829656726409</c:v>
                </c:pt>
                <c:pt idx="105">
                  <c:v>39.474309273658321</c:v>
                </c:pt>
                <c:pt idx="106">
                  <c:v>39.823525992620574</c:v>
                </c:pt>
                <c:pt idx="107">
                  <c:v>40.1817747512018</c:v>
                </c:pt>
                <c:pt idx="108">
                  <c:v>40.537386765935203</c:v>
                </c:pt>
                <c:pt idx="109">
                  <c:v>40.879031158834621</c:v>
                </c:pt>
                <c:pt idx="110">
                  <c:v>41.229499370027568</c:v>
                </c:pt>
                <c:pt idx="111">
                  <c:v>41.566195401439273</c:v>
                </c:pt>
                <c:pt idx="112">
                  <c:v>41.911581513014909</c:v>
                </c:pt>
                <c:pt idx="113">
                  <c:v>42.254409413069666</c:v>
                </c:pt>
                <c:pt idx="114">
                  <c:v>42.561875640069957</c:v>
                </c:pt>
                <c:pt idx="115">
                  <c:v>42.899881619509614</c:v>
                </c:pt>
                <c:pt idx="116">
                  <c:v>43.224595661441946</c:v>
                </c:pt>
                <c:pt idx="117">
                  <c:v>43.557682508058548</c:v>
                </c:pt>
                <c:pt idx="118">
                  <c:v>43.87766927146248</c:v>
                </c:pt>
                <c:pt idx="119">
                  <c:v>44.205905896812055</c:v>
                </c:pt>
                <c:pt idx="120">
                  <c:v>44.531704478082261</c:v>
                </c:pt>
                <c:pt idx="121">
                  <c:v>44.844689283064298</c:v>
                </c:pt>
                <c:pt idx="122">
                  <c:v>45.165743848722968</c:v>
                </c:pt>
                <c:pt idx="123">
                  <c:v>45.474172186031687</c:v>
                </c:pt>
                <c:pt idx="124">
                  <c:v>45.790554240824463</c:v>
                </c:pt>
                <c:pt idx="125">
                  <c:v>46.104589335720512</c:v>
                </c:pt>
                <c:pt idx="126">
                  <c:v>46.386232204824033</c:v>
                </c:pt>
                <c:pt idx="127">
                  <c:v>46.695852120033464</c:v>
                </c:pt>
                <c:pt idx="128">
                  <c:v>46.993301188045656</c:v>
                </c:pt>
                <c:pt idx="129">
                  <c:v>47.298427593990994</c:v>
                </c:pt>
                <c:pt idx="130">
                  <c:v>47.591563233230886</c:v>
                </c:pt>
                <c:pt idx="131">
                  <c:v>47.892268725503008</c:v>
                </c:pt>
                <c:pt idx="132">
                  <c:v>48.190755321359461</c:v>
                </c:pt>
                <c:pt idx="133">
                  <c:v>48.477518246942424</c:v>
                </c:pt>
                <c:pt idx="134">
                  <c:v>48.771693198053796</c:v>
                </c:pt>
                <c:pt idx="135">
                  <c:v>49.054318495758849</c:v>
                </c:pt>
                <c:pt idx="136">
                  <c:v>49.344253902758922</c:v>
                </c:pt>
                <c:pt idx="137">
                  <c:v>49.632062288436678</c:v>
                </c:pt>
                <c:pt idx="138">
                  <c:v>49.890205376550291</c:v>
                </c:pt>
                <c:pt idx="139">
                  <c:v>50.17401647002076</c:v>
                </c:pt>
                <c:pt idx="140">
                  <c:v>50.446697775675887</c:v>
                </c:pt>
                <c:pt idx="141">
                  <c:v>50.726445785459518</c:v>
                </c:pt>
                <c:pt idx="142">
                  <c:v>50.995229139331158</c:v>
                </c:pt>
                <c:pt idx="143">
                  <c:v>51.270984292383076</c:v>
                </c:pt>
                <c:pt idx="144">
                  <c:v>51.544736972333673</c:v>
                </c:pt>
                <c:pt idx="145">
                  <c:v>51.807769112695958</c:v>
                </c:pt>
                <c:pt idx="146">
                  <c:v>52.077633461344888</c:v>
                </c:pt>
                <c:pt idx="147">
                  <c:v>52.336935848334257</c:v>
                </c:pt>
                <c:pt idx="148">
                  <c:v>52.602980159628885</c:v>
                </c:pt>
                <c:pt idx="149">
                  <c:v>52.867109037222164</c:v>
                </c:pt>
                <c:pt idx="150">
                  <c:v>53.112478610731131</c:v>
                </c:pt>
                <c:pt idx="151">
                  <c:v>53.372949228071803</c:v>
                </c:pt>
                <c:pt idx="152">
                  <c:v>53.62324166281401</c:v>
                </c:pt>
                <c:pt idx="153">
                  <c:v>53.880058563964432</c:v>
                </c:pt>
                <c:pt idx="154">
                  <c:v>54.126846764543991</c:v>
                </c:pt>
                <c:pt idx="155">
                  <c:v>54.380075053760692</c:v>
                </c:pt>
                <c:pt idx="156">
                  <c:v>54.631504257859234</c:v>
                </c:pt>
                <c:pt idx="157">
                  <c:v>54.873125349363079</c:v>
                </c:pt>
                <c:pt idx="158">
                  <c:v>55.121062264551369</c:v>
                </c:pt>
                <c:pt idx="159">
                  <c:v>55.359334135931469</c:v>
                </c:pt>
                <c:pt idx="160">
                  <c:v>55.603841361821736</c:v>
                </c:pt>
                <c:pt idx="161">
                  <c:v>55.846629292265945</c:v>
                </c:pt>
                <c:pt idx="162">
                  <c:v>56.064456962422</c:v>
                </c:pt>
                <c:pt idx="163">
                  <c:v>56.304016129967124</c:v>
                </c:pt>
                <c:pt idx="164">
                  <c:v>56.534253649045475</c:v>
                </c:pt>
                <c:pt idx="165">
                  <c:v>56.770533648230398</c:v>
                </c:pt>
                <c:pt idx="166">
                  <c:v>56.997626451312485</c:v>
                </c:pt>
                <c:pt idx="167">
                  <c:v>57.230686275823885</c:v>
                </c:pt>
                <c:pt idx="168">
                  <c:v>57.462131890495137</c:v>
                </c:pt>
                <c:pt idx="169">
                  <c:v>57.684588541987068</c:v>
                </c:pt>
                <c:pt idx="170">
                  <c:v>57.912900973751334</c:v>
                </c:pt>
                <c:pt idx="171">
                  <c:v>58.132352913948594</c:v>
                </c:pt>
                <c:pt idx="172">
                  <c:v>58.357588529259687</c:v>
                </c:pt>
                <c:pt idx="173">
                  <c:v>58.581281783562375</c:v>
                </c:pt>
                <c:pt idx="174">
                  <c:v>58.78201338542204</c:v>
                </c:pt>
                <c:pt idx="175">
                  <c:v>59.002810162915665</c:v>
                </c:pt>
                <c:pt idx="176">
                  <c:v>59.215054551178405</c:v>
                </c:pt>
                <c:pt idx="177">
                  <c:v>59.432909569270272</c:v>
                </c:pt>
                <c:pt idx="178">
                  <c:v>59.642332751841252</c:v>
                </c:pt>
                <c:pt idx="179">
                  <c:v>59.857298780863914</c:v>
                </c:pt>
                <c:pt idx="180">
                  <c:v>60.070816532271166</c:v>
                </c:pt>
                <c:pt idx="181">
                  <c:v>60.276080126811635</c:v>
                </c:pt>
                <c:pt idx="182">
                  <c:v>60.486786558291101</c:v>
                </c:pt>
                <c:pt idx="183">
                  <c:v>60.689353952021222</c:v>
                </c:pt>
                <c:pt idx="184">
                  <c:v>60.897299305226468</c:v>
                </c:pt>
                <c:pt idx="185">
                  <c:v>61.103860424634803</c:v>
                </c:pt>
                <c:pt idx="186">
                  <c:v>61.289252456264848</c:v>
                </c:pt>
                <c:pt idx="187">
                  <c:v>61.493213748354108</c:v>
                </c:pt>
                <c:pt idx="188">
                  <c:v>61.689312016082482</c:v>
                </c:pt>
                <c:pt idx="189">
                  <c:v>61.890632377040461</c:v>
                </c:pt>
                <c:pt idx="190">
                  <c:v>62.084197697126278</c:v>
                </c:pt>
                <c:pt idx="191">
                  <c:v>62.282923992589232</c:v>
                </c:pt>
                <c:pt idx="192">
                  <c:v>62.480349650985126</c:v>
                </c:pt>
                <c:pt idx="193">
                  <c:v>62.670179417588223</c:v>
                </c:pt>
                <c:pt idx="194">
                  <c:v>62.865079919550539</c:v>
                </c:pt>
                <c:pt idx="195">
                  <c:v>63.052487646593079</c:v>
                </c:pt>
                <c:pt idx="196">
                  <c:v>63.244907527820139</c:v>
                </c:pt>
                <c:pt idx="197">
                  <c:v>63.43608354344785</c:v>
                </c:pt>
                <c:pt idx="198">
                  <c:v>63.613809422737958</c:v>
                </c:pt>
                <c:pt idx="199">
                  <c:v>63.802609533889189</c:v>
                </c:pt>
                <c:pt idx="200">
                  <c:v>63.984165738691772</c:v>
                </c:pt>
                <c:pt idx="201">
                  <c:v>64.17059231183643</c:v>
                </c:pt>
                <c:pt idx="202">
                  <c:v>64.3498717064776</c:v>
                </c:pt>
                <c:pt idx="203">
                  <c:v>64.533966195013733</c:v>
                </c:pt>
                <c:pt idx="204">
                  <c:v>64.716891139940003</c:v>
                </c:pt>
                <c:pt idx="205">
                  <c:v>64.892811494027598</c:v>
                </c:pt>
                <c:pt idx="206">
                  <c:v>65.073465277051326</c:v>
                </c:pt>
                <c:pt idx="207">
                  <c:v>65.24720687626359</c:v>
                </c:pt>
                <c:pt idx="208">
                  <c:v>65.425628856246234</c:v>
                </c:pt>
                <c:pt idx="209">
                  <c:v>65.602931465543321</c:v>
                </c:pt>
                <c:pt idx="210">
                  <c:v>65.762121831711809</c:v>
                </c:pt>
                <c:pt idx="211">
                  <c:v>65.937321158343138</c:v>
                </c:pt>
                <c:pt idx="212">
                  <c:v>66.105829968190449</c:v>
                </c:pt>
                <c:pt idx="213">
                  <c:v>66.278891483303582</c:v>
                </c:pt>
                <c:pt idx="214">
                  <c:v>66.445349256258467</c:v>
                </c:pt>
                <c:pt idx="215">
                  <c:v>66.616309582303629</c:v>
                </c:pt>
                <c:pt idx="216">
                  <c:v>66.786215884206911</c:v>
                </c:pt>
                <c:pt idx="217">
                  <c:v>66.949646401008081</c:v>
                </c:pt>
                <c:pt idx="218">
                  <c:v>67.117505330212708</c:v>
                </c:pt>
                <c:pt idx="219">
                  <c:v>67.278971428291186</c:v>
                </c:pt>
                <c:pt idx="220">
                  <c:v>67.444817750263383</c:v>
                </c:pt>
                <c:pt idx="221">
                  <c:v>67.609654365844932</c:v>
                </c:pt>
                <c:pt idx="222">
                  <c:v>67.757678426859229</c:v>
                </c:pt>
                <c:pt idx="223">
                  <c:v>67.920617308907936</c:v>
                </c:pt>
                <c:pt idx="224">
                  <c:v>68.077362452128227</c:v>
                </c:pt>
                <c:pt idx="225">
                  <c:v>68.238371748907269</c:v>
                </c:pt>
                <c:pt idx="226">
                  <c:v>68.393265286456</c:v>
                </c:pt>
                <c:pt idx="227">
                  <c:v>68.552377348605603</c:v>
                </c:pt>
                <c:pt idx="228">
                  <c:v>68.710537427468381</c:v>
                </c:pt>
                <c:pt idx="229">
                  <c:v>68.862696781919851</c:v>
                </c:pt>
                <c:pt idx="230">
                  <c:v>69.019007170134472</c:v>
                </c:pt>
                <c:pt idx="231">
                  <c:v>69.16939144183533</c:v>
                </c:pt>
                <c:pt idx="232">
                  <c:v>69.323882857182639</c:v>
                </c:pt>
                <c:pt idx="233">
                  <c:v>69.477461447271395</c:v>
                </c:pt>
                <c:pt idx="234">
                  <c:v>69.615399398917532</c:v>
                </c:pt>
                <c:pt idx="235">
                  <c:v>69.767261856869283</c:v>
                </c:pt>
                <c:pt idx="236">
                  <c:v>69.913377367089197</c:v>
                </c:pt>
                <c:pt idx="237">
                  <c:v>70.063494226521016</c:v>
                </c:pt>
                <c:pt idx="238">
                  <c:v>70.207934357836493</c:v>
                </c:pt>
                <c:pt idx="239">
                  <c:v>70.356334218748501</c:v>
                </c:pt>
                <c:pt idx="240">
                  <c:v>70.503872280846906</c:v>
                </c:pt>
                <c:pt idx="241">
                  <c:v>70.645837249501099</c:v>
                </c:pt>
                <c:pt idx="242">
                  <c:v>70.791700355585135</c:v>
                </c:pt>
                <c:pt idx="243">
                  <c:v>70.932057613602382</c:v>
                </c:pt>
                <c:pt idx="244">
                  <c:v>71.076272934500508</c:v>
                </c:pt>
                <c:pt idx="245">
                  <c:v>71.21966109310344</c:v>
                </c:pt>
                <c:pt idx="246">
                  <c:v>71.353055596061125</c:v>
                </c:pt>
                <c:pt idx="247">
                  <c:v>71.494862064955242</c:v>
                </c:pt>
                <c:pt idx="248">
                  <c:v>71.631325326584019</c:v>
                </c:pt>
                <c:pt idx="249">
                  <c:v>71.77154935863588</c:v>
                </c:pt>
                <c:pt idx="250">
                  <c:v>71.906493539441726</c:v>
                </c:pt>
                <c:pt idx="251">
                  <c:v>72.045160446008609</c:v>
                </c:pt>
                <c:pt idx="252">
                  <c:v>72.18304556403055</c:v>
                </c:pt>
                <c:pt idx="253">
                  <c:v>72.315744381139012</c:v>
                </c:pt>
                <c:pt idx="254">
                  <c:v>72.45210959488216</c:v>
                </c:pt>
                <c:pt idx="255">
                  <c:v>72.583349239439173</c:v>
                </c:pt>
                <c:pt idx="256">
                  <c:v>72.718218612695239</c:v>
                </c:pt>
                <c:pt idx="257">
                  <c:v>72.852336873154485</c:v>
                </c:pt>
                <c:pt idx="258">
                  <c:v>72.972835366241114</c:v>
                </c:pt>
                <c:pt idx="259">
                  <c:v>73.105540696916918</c:v>
                </c:pt>
                <c:pt idx="260">
                  <c:v>73.233266498492156</c:v>
                </c:pt>
                <c:pt idx="261">
                  <c:v>73.364533523548417</c:v>
                </c:pt>
                <c:pt idx="262">
                  <c:v>73.49087833308198</c:v>
                </c:pt>
                <c:pt idx="263">
                  <c:v>73.620729501293965</c:v>
                </c:pt>
                <c:pt idx="264">
                  <c:v>73.749869596899586</c:v>
                </c:pt>
                <c:pt idx="265">
                  <c:v>73.874172147206977</c:v>
                </c:pt>
                <c:pt idx="266">
                  <c:v>74.001929411279093</c:v>
                </c:pt>
                <c:pt idx="267">
                  <c:v>74.124904124376812</c:v>
                </c:pt>
                <c:pt idx="268">
                  <c:v>74.251299917070483</c:v>
                </c:pt>
                <c:pt idx="269">
                  <c:v>74.377011866356057</c:v>
                </c:pt>
                <c:pt idx="270">
                  <c:v>74.489974820400818</c:v>
                </c:pt>
                <c:pt idx="271">
                  <c:v>74.614400011309655</c:v>
                </c:pt>
                <c:pt idx="272">
                  <c:v>74.73417498595704</c:v>
                </c:pt>
                <c:pt idx="273">
                  <c:v>74.857289806736475</c:v>
                </c:pt>
                <c:pt idx="274">
                  <c:v>74.975806382291211</c:v>
                </c:pt>
                <c:pt idx="275">
                  <c:v>75.097630783783316</c:v>
                </c:pt>
                <c:pt idx="276">
                  <c:v>75.218806920389966</c:v>
                </c:pt>
                <c:pt idx="277">
                  <c:v>75.335461627727739</c:v>
                </c:pt>
                <c:pt idx="278">
                  <c:v>75.455376708808956</c:v>
                </c:pt>
                <c:pt idx="279">
                  <c:v>75.570820278474869</c:v>
                </c:pt>
                <c:pt idx="280">
                  <c:v>75.689493304680568</c:v>
                </c:pt>
                <c:pt idx="281">
                  <c:v>75.807542287331728</c:v>
                </c:pt>
                <c:pt idx="282">
                  <c:v>75.913634761463385</c:v>
                </c:pt>
                <c:pt idx="283">
                  <c:v>76.030509177107859</c:v>
                </c:pt>
                <c:pt idx="284">
                  <c:v>76.143032283077503</c:v>
                </c:pt>
                <c:pt idx="285">
                  <c:v>76.25871012945511</c:v>
                </c:pt>
                <c:pt idx="286">
                  <c:v>76.370083904968226</c:v>
                </c:pt>
                <c:pt idx="287">
                  <c:v>76.484582952104489</c:v>
                </c:pt>
                <c:pt idx="288">
                  <c:v>76.598489639197496</c:v>
                </c:pt>
                <c:pt idx="289">
                  <c:v>76.708162111484455</c:v>
                </c:pt>
                <c:pt idx="290">
                  <c:v>76.820916165773227</c:v>
                </c:pt>
                <c:pt idx="291">
                  <c:v>76.929481422793032</c:v>
                </c:pt>
                <c:pt idx="292">
                  <c:v>77.041099784121542</c:v>
                </c:pt>
                <c:pt idx="293">
                  <c:v>77.152147379644902</c:v>
                </c:pt>
                <c:pt idx="294">
                  <c:v>77.255517662714794</c:v>
                </c:pt>
                <c:pt idx="295">
                  <c:v>77.365472592166384</c:v>
                </c:pt>
                <c:pt idx="296">
                  <c:v>77.471348874594668</c:v>
                </c:pt>
                <c:pt idx="297">
                  <c:v>77.58020895276357</c:v>
                </c:pt>
                <c:pt idx="298">
                  <c:v>77.685033411620168</c:v>
                </c:pt>
                <c:pt idx="299">
                  <c:v>77.792814497542452</c:v>
                </c:pt>
                <c:pt idx="300">
                  <c:v>77.900053226237659</c:v>
                </c:pt>
              </c:numCache>
            </c:numRef>
          </c:val>
          <c:smooth val="0"/>
          <c:extLst>
            <c:ext xmlns:c16="http://schemas.microsoft.com/office/drawing/2014/chart" uri="{C3380CC4-5D6E-409C-BE32-E72D297353CC}">
              <c16:uniqueId val="{00000000-7B82-4B3D-81C8-C4D80ADA9C5D}"/>
            </c:ext>
          </c:extLst>
        </c:ser>
        <c:ser>
          <c:idx val="1"/>
          <c:order val="1"/>
          <c:tx>
            <c:strRef>
              <c:f>BW_CEA_02!$F$8:$F$9</c:f>
              <c:strCache>
                <c:ptCount val="2"/>
                <c:pt idx="0">
                  <c:v>C mass of forest debris</c:v>
                </c:pt>
                <c:pt idx="1">
                  <c:v>tN2O/ha</c:v>
                </c:pt>
              </c:strCache>
            </c:strRef>
          </c:tx>
          <c:spPr>
            <a:ln w="28575" cap="rnd">
              <a:solidFill>
                <a:schemeClr val="accent2"/>
              </a:solidFill>
              <a:round/>
            </a:ln>
            <a:effectLst/>
          </c:spPr>
          <c:marker>
            <c:symbol val="none"/>
          </c:marker>
          <c:cat>
            <c:numRef>
              <c:f>BW_CEA_02!$A$10:$A$312</c:f>
              <c:numCache>
                <c:formatCode>General</c:formatCode>
                <c:ptCount val="303"/>
                <c:pt idx="0">
                  <c:v>2023</c:v>
                </c:pt>
                <c:pt idx="1">
                  <c:v>2023</c:v>
                </c:pt>
                <c:pt idx="2">
                  <c:v>2023</c:v>
                </c:pt>
                <c:pt idx="3">
                  <c:v>2023</c:v>
                </c:pt>
                <c:pt idx="4">
                  <c:v>2023</c:v>
                </c:pt>
                <c:pt idx="5">
                  <c:v>2024</c:v>
                </c:pt>
                <c:pt idx="6">
                  <c:v>2024</c:v>
                </c:pt>
                <c:pt idx="7">
                  <c:v>2024</c:v>
                </c:pt>
                <c:pt idx="8">
                  <c:v>2024</c:v>
                </c:pt>
                <c:pt idx="9">
                  <c:v>2024</c:v>
                </c:pt>
                <c:pt idx="10">
                  <c:v>2024</c:v>
                </c:pt>
                <c:pt idx="11">
                  <c:v>2024</c:v>
                </c:pt>
                <c:pt idx="12">
                  <c:v>2024</c:v>
                </c:pt>
                <c:pt idx="13">
                  <c:v>2024</c:v>
                </c:pt>
                <c:pt idx="14">
                  <c:v>2024</c:v>
                </c:pt>
                <c:pt idx="15">
                  <c:v>2024</c:v>
                </c:pt>
                <c:pt idx="16">
                  <c:v>2024</c:v>
                </c:pt>
                <c:pt idx="17">
                  <c:v>2025</c:v>
                </c:pt>
                <c:pt idx="18">
                  <c:v>2025</c:v>
                </c:pt>
                <c:pt idx="19">
                  <c:v>2025</c:v>
                </c:pt>
                <c:pt idx="20">
                  <c:v>2025</c:v>
                </c:pt>
                <c:pt idx="21">
                  <c:v>2025</c:v>
                </c:pt>
                <c:pt idx="22">
                  <c:v>2025</c:v>
                </c:pt>
                <c:pt idx="23">
                  <c:v>2025</c:v>
                </c:pt>
                <c:pt idx="24">
                  <c:v>2025</c:v>
                </c:pt>
                <c:pt idx="25">
                  <c:v>2025</c:v>
                </c:pt>
                <c:pt idx="26">
                  <c:v>2025</c:v>
                </c:pt>
                <c:pt idx="27">
                  <c:v>2025</c:v>
                </c:pt>
                <c:pt idx="28">
                  <c:v>2025</c:v>
                </c:pt>
                <c:pt idx="29">
                  <c:v>2026</c:v>
                </c:pt>
                <c:pt idx="30">
                  <c:v>2026</c:v>
                </c:pt>
                <c:pt idx="31">
                  <c:v>2026</c:v>
                </c:pt>
                <c:pt idx="32">
                  <c:v>2026</c:v>
                </c:pt>
                <c:pt idx="33">
                  <c:v>2026</c:v>
                </c:pt>
                <c:pt idx="34">
                  <c:v>2026</c:v>
                </c:pt>
                <c:pt idx="35">
                  <c:v>2026</c:v>
                </c:pt>
                <c:pt idx="36">
                  <c:v>2026</c:v>
                </c:pt>
                <c:pt idx="37">
                  <c:v>2026</c:v>
                </c:pt>
                <c:pt idx="38">
                  <c:v>2026</c:v>
                </c:pt>
                <c:pt idx="39">
                  <c:v>2026</c:v>
                </c:pt>
                <c:pt idx="40">
                  <c:v>2026</c:v>
                </c:pt>
                <c:pt idx="41">
                  <c:v>2027</c:v>
                </c:pt>
                <c:pt idx="42">
                  <c:v>2027</c:v>
                </c:pt>
                <c:pt idx="43">
                  <c:v>2027</c:v>
                </c:pt>
                <c:pt idx="44">
                  <c:v>2027</c:v>
                </c:pt>
                <c:pt idx="45">
                  <c:v>2027</c:v>
                </c:pt>
                <c:pt idx="46">
                  <c:v>2027</c:v>
                </c:pt>
                <c:pt idx="47">
                  <c:v>2027</c:v>
                </c:pt>
                <c:pt idx="48">
                  <c:v>2027</c:v>
                </c:pt>
                <c:pt idx="49">
                  <c:v>2027</c:v>
                </c:pt>
                <c:pt idx="50">
                  <c:v>2027</c:v>
                </c:pt>
                <c:pt idx="51">
                  <c:v>2027</c:v>
                </c:pt>
                <c:pt idx="52">
                  <c:v>2027</c:v>
                </c:pt>
                <c:pt idx="53">
                  <c:v>2028</c:v>
                </c:pt>
                <c:pt idx="54">
                  <c:v>2028</c:v>
                </c:pt>
                <c:pt idx="55">
                  <c:v>2028</c:v>
                </c:pt>
                <c:pt idx="56">
                  <c:v>2028</c:v>
                </c:pt>
                <c:pt idx="57">
                  <c:v>2028</c:v>
                </c:pt>
                <c:pt idx="58">
                  <c:v>2028</c:v>
                </c:pt>
                <c:pt idx="59">
                  <c:v>2028</c:v>
                </c:pt>
                <c:pt idx="60">
                  <c:v>2028</c:v>
                </c:pt>
                <c:pt idx="61">
                  <c:v>2028</c:v>
                </c:pt>
                <c:pt idx="62">
                  <c:v>2028</c:v>
                </c:pt>
                <c:pt idx="63">
                  <c:v>2028</c:v>
                </c:pt>
                <c:pt idx="64">
                  <c:v>2028</c:v>
                </c:pt>
                <c:pt idx="65">
                  <c:v>2029</c:v>
                </c:pt>
                <c:pt idx="66">
                  <c:v>2029</c:v>
                </c:pt>
                <c:pt idx="67">
                  <c:v>2029</c:v>
                </c:pt>
                <c:pt idx="68">
                  <c:v>2029</c:v>
                </c:pt>
                <c:pt idx="69">
                  <c:v>2029</c:v>
                </c:pt>
                <c:pt idx="70">
                  <c:v>2029</c:v>
                </c:pt>
                <c:pt idx="71">
                  <c:v>2029</c:v>
                </c:pt>
                <c:pt idx="72">
                  <c:v>2029</c:v>
                </c:pt>
                <c:pt idx="73">
                  <c:v>2029</c:v>
                </c:pt>
                <c:pt idx="74">
                  <c:v>2029</c:v>
                </c:pt>
                <c:pt idx="75">
                  <c:v>2029</c:v>
                </c:pt>
                <c:pt idx="76">
                  <c:v>2029</c:v>
                </c:pt>
                <c:pt idx="77">
                  <c:v>2030</c:v>
                </c:pt>
                <c:pt idx="78">
                  <c:v>2030</c:v>
                </c:pt>
                <c:pt idx="79">
                  <c:v>2030</c:v>
                </c:pt>
                <c:pt idx="80">
                  <c:v>2030</c:v>
                </c:pt>
                <c:pt idx="81">
                  <c:v>2030</c:v>
                </c:pt>
                <c:pt idx="82">
                  <c:v>2030</c:v>
                </c:pt>
                <c:pt idx="83">
                  <c:v>2030</c:v>
                </c:pt>
                <c:pt idx="84">
                  <c:v>2030</c:v>
                </c:pt>
                <c:pt idx="85">
                  <c:v>2030</c:v>
                </c:pt>
                <c:pt idx="86">
                  <c:v>2030</c:v>
                </c:pt>
                <c:pt idx="87">
                  <c:v>2030</c:v>
                </c:pt>
                <c:pt idx="88">
                  <c:v>2030</c:v>
                </c:pt>
                <c:pt idx="89">
                  <c:v>2031</c:v>
                </c:pt>
                <c:pt idx="90">
                  <c:v>2031</c:v>
                </c:pt>
                <c:pt idx="91">
                  <c:v>2031</c:v>
                </c:pt>
                <c:pt idx="92">
                  <c:v>2031</c:v>
                </c:pt>
                <c:pt idx="93">
                  <c:v>2031</c:v>
                </c:pt>
                <c:pt idx="94">
                  <c:v>2031</c:v>
                </c:pt>
                <c:pt idx="95">
                  <c:v>2031</c:v>
                </c:pt>
                <c:pt idx="96">
                  <c:v>2031</c:v>
                </c:pt>
                <c:pt idx="97">
                  <c:v>2031</c:v>
                </c:pt>
                <c:pt idx="98">
                  <c:v>2031</c:v>
                </c:pt>
                <c:pt idx="99">
                  <c:v>2031</c:v>
                </c:pt>
                <c:pt idx="100">
                  <c:v>2031</c:v>
                </c:pt>
                <c:pt idx="101">
                  <c:v>2032</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2033</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2034</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2035</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2036</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2037</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2038</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2039</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2040</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2041</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2042</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2043</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2044</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2045</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2046</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2047</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2048</c:v>
                </c:pt>
                <c:pt idx="294">
                  <c:v>2048</c:v>
                </c:pt>
                <c:pt idx="295">
                  <c:v>2048</c:v>
                </c:pt>
                <c:pt idx="296">
                  <c:v>2048</c:v>
                </c:pt>
                <c:pt idx="297">
                  <c:v>2048</c:v>
                </c:pt>
                <c:pt idx="298">
                  <c:v>2048</c:v>
                </c:pt>
                <c:pt idx="299">
                  <c:v>2048</c:v>
                </c:pt>
                <c:pt idx="300">
                  <c:v>2048</c:v>
                </c:pt>
                <c:pt idx="301">
                  <c:v>2048</c:v>
                </c:pt>
              </c:numCache>
            </c:numRef>
          </c:cat>
          <c:val>
            <c:numRef>
              <c:f>BW_CEA_02!$F$10:$F$310</c:f>
              <c:numCache>
                <c:formatCode>General</c:formatCode>
                <c:ptCount val="301"/>
                <c:pt idx="0">
                  <c:v>0</c:v>
                </c:pt>
                <c:pt idx="1">
                  <c:v>3.7913221419027992E-3</c:v>
                </c:pt>
                <c:pt idx="2">
                  <c:v>6.6636158754876358E-3</c:v>
                </c:pt>
                <c:pt idx="3">
                  <c:v>8.5959341949425859E-3</c:v>
                </c:pt>
                <c:pt idx="4">
                  <c:v>1.0406330948766059E-2</c:v>
                </c:pt>
                <c:pt idx="5">
                  <c:v>1.2406006146549983E-2</c:v>
                </c:pt>
                <c:pt idx="6">
                  <c:v>1.4888989423762676E-2</c:v>
                </c:pt>
                <c:pt idx="7">
                  <c:v>1.641285993220893E-2</c:v>
                </c:pt>
                <c:pt idx="8">
                  <c:v>1.8291145718525519E-2</c:v>
                </c:pt>
                <c:pt idx="9">
                  <c:v>2.1126882245698229E-2</c:v>
                </c:pt>
                <c:pt idx="10">
                  <c:v>2.517783333135707E-2</c:v>
                </c:pt>
                <c:pt idx="11">
                  <c:v>3.082069663123322E-2</c:v>
                </c:pt>
                <c:pt idx="12">
                  <c:v>3.8326233440123023E-2</c:v>
                </c:pt>
                <c:pt idx="13">
                  <c:v>4.753420969594091E-2</c:v>
                </c:pt>
                <c:pt idx="14">
                  <c:v>5.7925117370044091E-2</c:v>
                </c:pt>
                <c:pt idx="15">
                  <c:v>6.9195989720895995E-2</c:v>
                </c:pt>
                <c:pt idx="16">
                  <c:v>8.2257140301948833E-2</c:v>
                </c:pt>
                <c:pt idx="17">
                  <c:v>9.7438996408469591E-2</c:v>
                </c:pt>
                <c:pt idx="18">
                  <c:v>0.11408707063323287</c:v>
                </c:pt>
                <c:pt idx="19">
                  <c:v>0.12898959151283801</c:v>
                </c:pt>
                <c:pt idx="20">
                  <c:v>0.1441284270556808</c:v>
                </c:pt>
                <c:pt idx="21">
                  <c:v>0.16127604499246559</c:v>
                </c:pt>
                <c:pt idx="22">
                  <c:v>0.1799974053162034</c:v>
                </c:pt>
                <c:pt idx="23">
                  <c:v>0.20080295482121163</c:v>
                </c:pt>
                <c:pt idx="24">
                  <c:v>0.22328276504038486</c:v>
                </c:pt>
                <c:pt idx="25">
                  <c:v>0.24752597645691743</c:v>
                </c:pt>
                <c:pt idx="26">
                  <c:v>0.27471105195499129</c:v>
                </c:pt>
                <c:pt idx="27">
                  <c:v>0.30330403624954966</c:v>
                </c:pt>
                <c:pt idx="28">
                  <c:v>0.33522280424612388</c:v>
                </c:pt>
                <c:pt idx="29">
                  <c:v>0.37102539431741466</c:v>
                </c:pt>
                <c:pt idx="30">
                  <c:v>0.40919794514948971</c:v>
                </c:pt>
                <c:pt idx="31">
                  <c:v>0.44167071544809677</c:v>
                </c:pt>
                <c:pt idx="32">
                  <c:v>0.47316554776341285</c:v>
                </c:pt>
                <c:pt idx="33">
                  <c:v>0.50747939743377801</c:v>
                </c:pt>
                <c:pt idx="34">
                  <c:v>0.54382140942138379</c:v>
                </c:pt>
                <c:pt idx="35">
                  <c:v>0.58293509373613062</c:v>
                </c:pt>
                <c:pt idx="36">
                  <c:v>0.62395978333219371</c:v>
                </c:pt>
                <c:pt idx="37">
                  <c:v>0.66727976731488547</c:v>
                </c:pt>
                <c:pt idx="38">
                  <c:v>0.71482005300797069</c:v>
                </c:pt>
                <c:pt idx="39">
                  <c:v>0.7638686742841948</c:v>
                </c:pt>
                <c:pt idx="40">
                  <c:v>0.81761976403379255</c:v>
                </c:pt>
                <c:pt idx="41">
                  <c:v>0.87713951187938433</c:v>
                </c:pt>
                <c:pt idx="42">
                  <c:v>0.94029980376067657</c:v>
                </c:pt>
                <c:pt idx="43">
                  <c:v>0.99131071741530408</c:v>
                </c:pt>
                <c:pt idx="44">
                  <c:v>1.0392312214717641</c:v>
                </c:pt>
                <c:pt idx="45">
                  <c:v>1.0902615723155893</c:v>
                </c:pt>
                <c:pt idx="46">
                  <c:v>1.1435925411076795</c:v>
                </c:pt>
                <c:pt idx="47">
                  <c:v>1.1999438854810967</c:v>
                </c:pt>
                <c:pt idx="48">
                  <c:v>1.2580994864543271</c:v>
                </c:pt>
                <c:pt idx="49">
                  <c:v>1.3191086479081551</c:v>
                </c:pt>
                <c:pt idx="50">
                  <c:v>1.3854768216930786</c:v>
                </c:pt>
                <c:pt idx="51">
                  <c:v>1.4534727906927272</c:v>
                </c:pt>
                <c:pt idx="52">
                  <c:v>1.527462417608076</c:v>
                </c:pt>
                <c:pt idx="53">
                  <c:v>1.6093074802564575</c:v>
                </c:pt>
                <c:pt idx="54">
                  <c:v>1.6994721473572478</c:v>
                </c:pt>
                <c:pt idx="55">
                  <c:v>1.7658512046944443</c:v>
                </c:pt>
                <c:pt idx="56">
                  <c:v>1.8275754242141735</c:v>
                </c:pt>
                <c:pt idx="57">
                  <c:v>1.8920335706031883</c:v>
                </c:pt>
                <c:pt idx="58">
                  <c:v>1.959095297822762</c:v>
                </c:pt>
                <c:pt idx="59">
                  <c:v>2.0289699458049468</c:v>
                </c:pt>
                <c:pt idx="60">
                  <c:v>2.1006862918972868</c:v>
                </c:pt>
                <c:pt idx="61">
                  <c:v>2.1758358518693348</c:v>
                </c:pt>
                <c:pt idx="62">
                  <c:v>2.2574447799239734</c:v>
                </c:pt>
                <c:pt idx="63">
                  <c:v>2.3409678804761134</c:v>
                </c:pt>
                <c:pt idx="64">
                  <c:v>2.4319619194428355</c:v>
                </c:pt>
                <c:pt idx="65">
                  <c:v>2.5335897287340949</c:v>
                </c:pt>
                <c:pt idx="66">
                  <c:v>2.6417687146850994</c:v>
                </c:pt>
                <c:pt idx="67">
                  <c:v>2.7205040166412049</c:v>
                </c:pt>
                <c:pt idx="68">
                  <c:v>2.7920894065377726</c:v>
                </c:pt>
                <c:pt idx="69">
                  <c:v>2.8657487489741249</c:v>
                </c:pt>
                <c:pt idx="70">
                  <c:v>2.9422875448931407</c:v>
                </c:pt>
                <c:pt idx="71">
                  <c:v>3.0212635619152941</c:v>
                </c:pt>
                <c:pt idx="72">
                  <c:v>3.1018450178296852</c:v>
                </c:pt>
                <c:pt idx="73">
                  <c:v>3.186769733352071</c:v>
                </c:pt>
                <c:pt idx="74">
                  <c:v>3.2791860690356658</c:v>
                </c:pt>
                <c:pt idx="75">
                  <c:v>3.3740969904800613</c:v>
                </c:pt>
                <c:pt idx="76">
                  <c:v>3.4777955260132654</c:v>
                </c:pt>
                <c:pt idx="77">
                  <c:v>3.5947399513445033</c:v>
                </c:pt>
                <c:pt idx="78">
                  <c:v>3.7210485567125127</c:v>
                </c:pt>
                <c:pt idx="79">
                  <c:v>3.8085190020599669</c:v>
                </c:pt>
                <c:pt idx="80">
                  <c:v>3.8862764900485716</c:v>
                </c:pt>
                <c:pt idx="81">
                  <c:v>3.9651485249505845</c:v>
                </c:pt>
                <c:pt idx="82">
                  <c:v>4.0472205380312367</c:v>
                </c:pt>
                <c:pt idx="83">
                  <c:v>4.1311876047835012</c:v>
                </c:pt>
                <c:pt idx="84">
                  <c:v>4.2165183263434507</c:v>
                </c:pt>
                <c:pt idx="85">
                  <c:v>4.3072968309730149</c:v>
                </c:pt>
                <c:pt idx="86">
                  <c:v>4.4065697950149687</c:v>
                </c:pt>
                <c:pt idx="87">
                  <c:v>4.5091578220335045</c:v>
                </c:pt>
                <c:pt idx="88">
                  <c:v>4.6218434686131644</c:v>
                </c:pt>
                <c:pt idx="89">
                  <c:v>4.7505032571257146</c:v>
                </c:pt>
                <c:pt idx="90">
                  <c:v>4.8918008677851619</c:v>
                </c:pt>
                <c:pt idx="91">
                  <c:v>4.9848101528983282</c:v>
                </c:pt>
                <c:pt idx="92">
                  <c:v>5.0655664118499564</c:v>
                </c:pt>
                <c:pt idx="93">
                  <c:v>5.1462693653569502</c:v>
                </c:pt>
                <c:pt idx="94">
                  <c:v>5.2305363512794862</c:v>
                </c:pt>
                <c:pt idx="95">
                  <c:v>5.3160488083500033</c:v>
                </c:pt>
                <c:pt idx="96">
                  <c:v>5.4026998408332378</c:v>
                </c:pt>
                <c:pt idx="97">
                  <c:v>5.4960512947903988</c:v>
                </c:pt>
                <c:pt idx="98">
                  <c:v>5.5988705937661578</c:v>
                </c:pt>
                <c:pt idx="99">
                  <c:v>5.7060153002213756</c:v>
                </c:pt>
                <c:pt idx="100">
                  <c:v>5.8245499355397756</c:v>
                </c:pt>
                <c:pt idx="101">
                  <c:v>5.9618383153583334</c:v>
                </c:pt>
                <c:pt idx="102">
                  <c:v>6.1180160192760518</c:v>
                </c:pt>
                <c:pt idx="103">
                  <c:v>6.2134569746401853</c:v>
                </c:pt>
                <c:pt idx="104">
                  <c:v>6.2945946514989659</c:v>
                </c:pt>
                <c:pt idx="105">
                  <c:v>6.3749398320433812</c:v>
                </c:pt>
                <c:pt idx="106">
                  <c:v>6.4587191705703733</c:v>
                </c:pt>
                <c:pt idx="107">
                  <c:v>6.5431383875468416</c:v>
                </c:pt>
                <c:pt idx="108">
                  <c:v>6.6289966418597333</c:v>
                </c:pt>
                <c:pt idx="109">
                  <c:v>6.7226137307591207</c:v>
                </c:pt>
                <c:pt idx="110">
                  <c:v>6.8267226312331584</c:v>
                </c:pt>
                <c:pt idx="111">
                  <c:v>6.9362167100830732</c:v>
                </c:pt>
                <c:pt idx="112">
                  <c:v>7.0587912924362062</c:v>
                </c:pt>
                <c:pt idx="113">
                  <c:v>7.2038492330069861</c:v>
                </c:pt>
                <c:pt idx="114">
                  <c:v>7.3634396919920473</c:v>
                </c:pt>
                <c:pt idx="115">
                  <c:v>7.4596705065594051</c:v>
                </c:pt>
                <c:pt idx="116">
                  <c:v>7.5392916885729662</c:v>
                </c:pt>
                <c:pt idx="117">
                  <c:v>7.6168192481416144</c:v>
                </c:pt>
                <c:pt idx="118">
                  <c:v>7.6981426333203338</c:v>
                </c:pt>
                <c:pt idx="119">
                  <c:v>7.7793749112746378</c:v>
                </c:pt>
                <c:pt idx="120">
                  <c:v>7.8619377466966469</c:v>
                </c:pt>
                <c:pt idx="121">
                  <c:v>7.9536350556917128</c:v>
                </c:pt>
                <c:pt idx="122">
                  <c:v>8.056737867404749</c:v>
                </c:pt>
                <c:pt idx="123">
                  <c:v>8.1664463935035343</c:v>
                </c:pt>
                <c:pt idx="124">
                  <c:v>8.2905068822992884</c:v>
                </c:pt>
                <c:pt idx="125">
                  <c:v>8.4398906347239659</c:v>
                </c:pt>
                <c:pt idx="126">
                  <c:v>8.6070441316234625</c:v>
                </c:pt>
                <c:pt idx="127">
                  <c:v>8.7025328663622936</c:v>
                </c:pt>
                <c:pt idx="128">
                  <c:v>8.7792222794772314</c:v>
                </c:pt>
                <c:pt idx="129">
                  <c:v>8.8524819236776331</c:v>
                </c:pt>
                <c:pt idx="130">
                  <c:v>8.9299138048194155</c:v>
                </c:pt>
                <c:pt idx="131">
                  <c:v>9.0065129671149666</c:v>
                </c:pt>
                <c:pt idx="132">
                  <c:v>9.0843544936833727</c:v>
                </c:pt>
                <c:pt idx="133">
                  <c:v>9.1727266791670594</c:v>
                </c:pt>
                <c:pt idx="134">
                  <c:v>9.2733763924311265</c:v>
                </c:pt>
                <c:pt idx="135">
                  <c:v>9.3818969690636056</c:v>
                </c:pt>
                <c:pt idx="136">
                  <c:v>9.5059897651291987</c:v>
                </c:pt>
                <c:pt idx="137">
                  <c:v>9.6581621208581439</c:v>
                </c:pt>
                <c:pt idx="138">
                  <c:v>9.8313699104104266</c:v>
                </c:pt>
                <c:pt idx="139">
                  <c:v>9.925005071252297</c:v>
                </c:pt>
                <c:pt idx="140">
                  <c:v>9.9977739746042964</c:v>
                </c:pt>
                <c:pt idx="141">
                  <c:v>10.065774037483544</c:v>
                </c:pt>
                <c:pt idx="142">
                  <c:v>10.138327957242584</c:v>
                </c:pt>
                <c:pt idx="143">
                  <c:v>10.209312722665814</c:v>
                </c:pt>
                <c:pt idx="144">
                  <c:v>10.281468672319424</c:v>
                </c:pt>
                <c:pt idx="145">
                  <c:v>10.365544288867051</c:v>
                </c:pt>
                <c:pt idx="146">
                  <c:v>10.462725603764436</c:v>
                </c:pt>
                <c:pt idx="147">
                  <c:v>10.56905563436497</c:v>
                </c:pt>
                <c:pt idx="148">
                  <c:v>10.692121822910213</c:v>
                </c:pt>
                <c:pt idx="149">
                  <c:v>10.845918976091383</c:v>
                </c:pt>
                <c:pt idx="150">
                  <c:v>11.02642826437352</c:v>
                </c:pt>
                <c:pt idx="151">
                  <c:v>11.116620793401236</c:v>
                </c:pt>
                <c:pt idx="152">
                  <c:v>11.184587657130971</c:v>
                </c:pt>
                <c:pt idx="153">
                  <c:v>11.247283307586557</c:v>
                </c:pt>
                <c:pt idx="154">
                  <c:v>11.314212829655625</c:v>
                </c:pt>
                <c:pt idx="155">
                  <c:v>11.379014382319259</c:v>
                </c:pt>
                <c:pt idx="156">
                  <c:v>11.445660030205676</c:v>
                </c:pt>
                <c:pt idx="157">
                  <c:v>11.525211485252903</c:v>
                </c:pt>
                <c:pt idx="158">
                  <c:v>11.618779531439699</c:v>
                </c:pt>
                <c:pt idx="159">
                  <c:v>11.722648040858092</c:v>
                </c:pt>
                <c:pt idx="160">
                  <c:v>11.844956590180804</c:v>
                </c:pt>
                <c:pt idx="161">
                  <c:v>12.001873882574815</c:v>
                </c:pt>
                <c:pt idx="162">
                  <c:v>12.178734705614296</c:v>
                </c:pt>
                <c:pt idx="163">
                  <c:v>12.265708105347098</c:v>
                </c:pt>
                <c:pt idx="164">
                  <c:v>12.328671901168743</c:v>
                </c:pt>
                <c:pt idx="165">
                  <c:v>12.38514098877117</c:v>
                </c:pt>
                <c:pt idx="166">
                  <c:v>12.446176109299174</c:v>
                </c:pt>
                <c:pt idx="167">
                  <c:v>12.504398825222237</c:v>
                </c:pt>
                <c:pt idx="168">
                  <c:v>12.564472205628366</c:v>
                </c:pt>
                <c:pt idx="169">
                  <c:v>12.638751623749744</c:v>
                </c:pt>
                <c:pt idx="170">
                  <c:v>12.72779630906442</c:v>
                </c:pt>
                <c:pt idx="171">
                  <c:v>12.828372964953042</c:v>
                </c:pt>
                <c:pt idx="172">
                  <c:v>12.948473307951561</c:v>
                </c:pt>
                <c:pt idx="173">
                  <c:v>13.105676834814741</c:v>
                </c:pt>
                <c:pt idx="174">
                  <c:v>13.285422761001646</c:v>
                </c:pt>
                <c:pt idx="175">
                  <c:v>13.368863725693922</c:v>
                </c:pt>
                <c:pt idx="176">
                  <c:v>13.426624224684474</c:v>
                </c:pt>
                <c:pt idx="177">
                  <c:v>13.476709338817397</c:v>
                </c:pt>
                <c:pt idx="178">
                  <c:v>13.531684211503023</c:v>
                </c:pt>
                <c:pt idx="179">
                  <c:v>13.583189509315691</c:v>
                </c:pt>
                <c:pt idx="180">
                  <c:v>13.636557495285237</c:v>
                </c:pt>
                <c:pt idx="181">
                  <c:v>13.705382468343348</c:v>
                </c:pt>
                <c:pt idx="182">
                  <c:v>13.789677386278518</c:v>
                </c:pt>
                <c:pt idx="183">
                  <c:v>13.886696448836698</c:v>
                </c:pt>
                <c:pt idx="184">
                  <c:v>14.004261277116314</c:v>
                </c:pt>
                <c:pt idx="185">
                  <c:v>14.161290900304165</c:v>
                </c:pt>
                <c:pt idx="186">
                  <c:v>14.343368906328688</c:v>
                </c:pt>
                <c:pt idx="187">
                  <c:v>14.423112446867759</c:v>
                </c:pt>
                <c:pt idx="188">
                  <c:v>14.47561195958917</c:v>
                </c:pt>
                <c:pt idx="189">
                  <c:v>14.51930485309034</c:v>
                </c:pt>
                <c:pt idx="190">
                  <c:v>14.568200010014964</c:v>
                </c:pt>
                <c:pt idx="191">
                  <c:v>14.612998363877781</c:v>
                </c:pt>
                <c:pt idx="192">
                  <c:v>14.659675109483715</c:v>
                </c:pt>
                <c:pt idx="193">
                  <c:v>14.723004768511096</c:v>
                </c:pt>
                <c:pt idx="194">
                  <c:v>14.802466664854744</c:v>
                </c:pt>
                <c:pt idx="195">
                  <c:v>14.89579797249268</c:v>
                </c:pt>
                <c:pt idx="196">
                  <c:v>15.010637326743355</c:v>
                </c:pt>
                <c:pt idx="197">
                  <c:v>15.167171434554069</c:v>
                </c:pt>
                <c:pt idx="198">
                  <c:v>15.353126219189726</c:v>
                </c:pt>
                <c:pt idx="199">
                  <c:v>15.428051257556566</c:v>
                </c:pt>
                <c:pt idx="200">
                  <c:v>15.474968762859907</c:v>
                </c:pt>
                <c:pt idx="201">
                  <c:v>15.513003212235967</c:v>
                </c:pt>
                <c:pt idx="202">
                  <c:v>15.555734715721815</c:v>
                </c:pt>
                <c:pt idx="203">
                  <c:v>15.593976164442804</c:v>
                </c:pt>
                <c:pt idx="204">
                  <c:v>15.635015802178362</c:v>
                </c:pt>
                <c:pt idx="205">
                  <c:v>15.693424220471126</c:v>
                </c:pt>
                <c:pt idx="206">
                  <c:v>15.768749601187908</c:v>
                </c:pt>
                <c:pt idx="207">
                  <c:v>15.858903719104347</c:v>
                </c:pt>
                <c:pt idx="208">
                  <c:v>15.972195316672437</c:v>
                </c:pt>
                <c:pt idx="209">
                  <c:v>16.130922758062585</c:v>
                </c:pt>
                <c:pt idx="210">
                  <c:v>16.310439093414217</c:v>
                </c:pt>
                <c:pt idx="211">
                  <c:v>16.381576538541346</c:v>
                </c:pt>
                <c:pt idx="212">
                  <c:v>16.423366796647539</c:v>
                </c:pt>
                <c:pt idx="213">
                  <c:v>16.455295674824736</c:v>
                </c:pt>
                <c:pt idx="214">
                  <c:v>16.492179227543581</c:v>
                </c:pt>
                <c:pt idx="215">
                  <c:v>16.52401798671713</c:v>
                </c:pt>
                <c:pt idx="216">
                  <c:v>16.558714785689766</c:v>
                </c:pt>
                <c:pt idx="217">
                  <c:v>16.611845662701413</c:v>
                </c:pt>
                <c:pt idx="218">
                  <c:v>16.682484928890762</c:v>
                </c:pt>
                <c:pt idx="219">
                  <c:v>16.768988087715336</c:v>
                </c:pt>
                <c:pt idx="220">
                  <c:v>16.879508293364168</c:v>
                </c:pt>
                <c:pt idx="221">
                  <c:v>17.037508567249045</c:v>
                </c:pt>
                <c:pt idx="222">
                  <c:v>17.218126973649632</c:v>
                </c:pt>
                <c:pt idx="223">
                  <c:v>17.285558418590334</c:v>
                </c:pt>
                <c:pt idx="224">
                  <c:v>17.322389050231745</c:v>
                </c:pt>
                <c:pt idx="225">
                  <c:v>17.348431919735091</c:v>
                </c:pt>
                <c:pt idx="226">
                  <c:v>17.379674655517313</c:v>
                </c:pt>
                <c:pt idx="227">
                  <c:v>17.405348414154744</c:v>
                </c:pt>
                <c:pt idx="228">
                  <c:v>17.433938175331114</c:v>
                </c:pt>
                <c:pt idx="229">
                  <c:v>17.481969778614353</c:v>
                </c:pt>
                <c:pt idx="230">
                  <c:v>17.548064878184388</c:v>
                </c:pt>
                <c:pt idx="231">
                  <c:v>17.631005327815753</c:v>
                </c:pt>
                <c:pt idx="232">
                  <c:v>17.738789123746152</c:v>
                </c:pt>
                <c:pt idx="233">
                  <c:v>17.895975707852791</c:v>
                </c:pt>
                <c:pt idx="234">
                  <c:v>18.077516195806634</c:v>
                </c:pt>
                <c:pt idx="235">
                  <c:v>18.141360881790458</c:v>
                </c:pt>
                <c:pt idx="236">
                  <c:v>18.17343102572087</c:v>
                </c:pt>
                <c:pt idx="237">
                  <c:v>18.193838164810519</c:v>
                </c:pt>
                <c:pt idx="238">
                  <c:v>18.219677747487619</c:v>
                </c:pt>
                <c:pt idx="239">
                  <c:v>18.239453905563987</c:v>
                </c:pt>
                <c:pt idx="240">
                  <c:v>18.262201794182715</c:v>
                </c:pt>
                <c:pt idx="241">
                  <c:v>18.305343109587419</c:v>
                </c:pt>
                <c:pt idx="242">
                  <c:v>18.36706906280747</c:v>
                </c:pt>
                <c:pt idx="243">
                  <c:v>18.446568761258526</c:v>
                </c:pt>
                <c:pt idx="244">
                  <c:v>18.551688120467944</c:v>
                </c:pt>
                <c:pt idx="245">
                  <c:v>18.708018153990167</c:v>
                </c:pt>
                <c:pt idx="246">
                  <c:v>18.891877429277727</c:v>
                </c:pt>
                <c:pt idx="247">
                  <c:v>18.951024475484374</c:v>
                </c:pt>
                <c:pt idx="248">
                  <c:v>18.978071894131538</c:v>
                </c:pt>
                <c:pt idx="249">
                  <c:v>18.993762023689968</c:v>
                </c:pt>
                <c:pt idx="250">
                  <c:v>19.014237711204451</c:v>
                </c:pt>
                <c:pt idx="251">
                  <c:v>19.028417180943627</c:v>
                </c:pt>
                <c:pt idx="252">
                  <c:v>19.046647411883782</c:v>
                </c:pt>
                <c:pt idx="253">
                  <c:v>19.085722403482791</c:v>
                </c:pt>
                <c:pt idx="254">
                  <c:v>19.144061970644941</c:v>
                </c:pt>
                <c:pt idx="255">
                  <c:v>19.220905215018917</c:v>
                </c:pt>
                <c:pt idx="256">
                  <c:v>19.324912815848343</c:v>
                </c:pt>
                <c:pt idx="257">
                  <c:v>19.483689347440183</c:v>
                </c:pt>
                <c:pt idx="258">
                  <c:v>19.660030904668456</c:v>
                </c:pt>
                <c:pt idx="259">
                  <c:v>19.715849757452055</c:v>
                </c:pt>
                <c:pt idx="260">
                  <c:v>19.738559017826795</c:v>
                </c:pt>
                <c:pt idx="261">
                  <c:v>19.749167095774787</c:v>
                </c:pt>
                <c:pt idx="262">
                  <c:v>19.764748313669905</c:v>
                </c:pt>
                <c:pt idx="263">
                  <c:v>19.773602238135854</c:v>
                </c:pt>
                <c:pt idx="264">
                  <c:v>19.786588574568324</c:v>
                </c:pt>
                <c:pt idx="265">
                  <c:v>19.821255586292974</c:v>
                </c:pt>
                <c:pt idx="266">
                  <c:v>19.875653242992428</c:v>
                </c:pt>
                <c:pt idx="267">
                  <c:v>19.949377833447379</c:v>
                </c:pt>
                <c:pt idx="268">
                  <c:v>20.050975007640474</c:v>
                </c:pt>
                <c:pt idx="269">
                  <c:v>20.208990265083084</c:v>
                </c:pt>
                <c:pt idx="270">
                  <c:v>20.38577551624417</c:v>
                </c:pt>
                <c:pt idx="271">
                  <c:v>20.43843494891544</c:v>
                </c:pt>
                <c:pt idx="272">
                  <c:v>20.457036910422701</c:v>
                </c:pt>
                <c:pt idx="273">
                  <c:v>20.46283712146959</c:v>
                </c:pt>
                <c:pt idx="274">
                  <c:v>20.473787611125083</c:v>
                </c:pt>
                <c:pt idx="275">
                  <c:v>20.477605174561383</c:v>
                </c:pt>
                <c:pt idx="276">
                  <c:v>20.485632430375198</c:v>
                </c:pt>
                <c:pt idx="277">
                  <c:v>20.516127815010961</c:v>
                </c:pt>
                <c:pt idx="278">
                  <c:v>20.566792237721678</c:v>
                </c:pt>
                <c:pt idx="279">
                  <c:v>20.637559710328958</c:v>
                </c:pt>
                <c:pt idx="280">
                  <c:v>20.736866117215065</c:v>
                </c:pt>
                <c:pt idx="281">
                  <c:v>20.894142219772412</c:v>
                </c:pt>
                <c:pt idx="282">
                  <c:v>21.071325287466301</c:v>
                </c:pt>
                <c:pt idx="283">
                  <c:v>21.120996330948298</c:v>
                </c:pt>
                <c:pt idx="284">
                  <c:v>21.135719438348694</c:v>
                </c:pt>
                <c:pt idx="285">
                  <c:v>21.13698130255214</c:v>
                </c:pt>
                <c:pt idx="286">
                  <c:v>21.143560572275828</c:v>
                </c:pt>
                <c:pt idx="287">
                  <c:v>21.142625302398145</c:v>
                </c:pt>
                <c:pt idx="288">
                  <c:v>21.145972819462266</c:v>
                </c:pt>
                <c:pt idx="289">
                  <c:v>21.17253016650637</c:v>
                </c:pt>
                <c:pt idx="290">
                  <c:v>21.219669279135644</c:v>
                </c:pt>
                <c:pt idx="291">
                  <c:v>21.287642860017151</c:v>
                </c:pt>
                <c:pt idx="292">
                  <c:v>21.384782812725483</c:v>
                </c:pt>
                <c:pt idx="293">
                  <c:v>21.541353143060466</c:v>
                </c:pt>
                <c:pt idx="294">
                  <c:v>21.720091762530387</c:v>
                </c:pt>
                <c:pt idx="295">
                  <c:v>21.765548017350365</c:v>
                </c:pt>
                <c:pt idx="296">
                  <c:v>21.77604184248915</c:v>
                </c:pt>
                <c:pt idx="297">
                  <c:v>21.773674316468629</c:v>
                </c:pt>
                <c:pt idx="298">
                  <c:v>21.775880644826131</c:v>
                </c:pt>
                <c:pt idx="299">
                  <c:v>21.770468401582335</c:v>
                </c:pt>
                <c:pt idx="300">
                  <c:v>21.770522472759112</c:v>
                </c:pt>
              </c:numCache>
            </c:numRef>
          </c:val>
          <c:smooth val="0"/>
          <c:extLst>
            <c:ext xmlns:c16="http://schemas.microsoft.com/office/drawing/2014/chart" uri="{C3380CC4-5D6E-409C-BE32-E72D297353CC}">
              <c16:uniqueId val="{00000001-7B82-4B3D-81C8-C4D80ADA9C5D}"/>
            </c:ext>
          </c:extLst>
        </c:ser>
        <c:dLbls>
          <c:showLegendKey val="0"/>
          <c:showVal val="0"/>
          <c:showCatName val="0"/>
          <c:showSerName val="0"/>
          <c:showPercent val="0"/>
          <c:showBubbleSize val="0"/>
        </c:dLbls>
        <c:smooth val="0"/>
        <c:axId val="441307784"/>
        <c:axId val="441308176"/>
      </c:lineChart>
      <c:catAx>
        <c:axId val="44130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8176"/>
        <c:crosses val="autoZero"/>
        <c:auto val="1"/>
        <c:lblAlgn val="ctr"/>
        <c:lblOffset val="100"/>
        <c:noMultiLvlLbl val="0"/>
      </c:catAx>
      <c:valAx>
        <c:axId val="44130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7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81009378814737E-2"/>
          <c:y val="0.17535771065182831"/>
          <c:w val="0.91387973437195491"/>
          <c:h val="0.64206026313483466"/>
        </c:manualLayout>
      </c:layout>
      <c:lineChart>
        <c:grouping val="standard"/>
        <c:varyColors val="0"/>
        <c:ser>
          <c:idx val="0"/>
          <c:order val="0"/>
          <c:tx>
            <c:strRef>
              <c:f>BW_CEA_03!$E$8:$E$9</c:f>
              <c:strCache>
                <c:ptCount val="2"/>
                <c:pt idx="0">
                  <c:v>C mass of trees</c:v>
                </c:pt>
                <c:pt idx="1">
                  <c:v>tCH4/ha</c:v>
                </c:pt>
              </c:strCache>
            </c:strRef>
          </c:tx>
          <c:spPr>
            <a:ln w="28575" cap="rnd">
              <a:solidFill>
                <a:schemeClr val="accent1"/>
              </a:solidFill>
              <a:round/>
            </a:ln>
            <a:effectLst/>
          </c:spPr>
          <c:marker>
            <c:symbol val="none"/>
          </c:marker>
          <c:cat>
            <c:numRef>
              <c:f>BW_CEA_03!$A$10:$A$312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BW_CEA_03!$E$10:$E$310</c:f>
              <c:numCache>
                <c:formatCode>General</c:formatCode>
                <c:ptCount val="301"/>
                <c:pt idx="0">
                  <c:v>0</c:v>
                </c:pt>
                <c:pt idx="1">
                  <c:v>0.29370032833329229</c:v>
                </c:pt>
                <c:pt idx="2">
                  <c:v>0.29372613021675775</c:v>
                </c:pt>
                <c:pt idx="3">
                  <c:v>0.29415804479715252</c:v>
                </c:pt>
                <c:pt idx="4">
                  <c:v>0.29679417182495788</c:v>
                </c:pt>
                <c:pt idx="5">
                  <c:v>0.30681531720072913</c:v>
                </c:pt>
                <c:pt idx="6">
                  <c:v>0.33300653672015151</c:v>
                </c:pt>
                <c:pt idx="7">
                  <c:v>0.38226701629688181</c:v>
                </c:pt>
                <c:pt idx="8">
                  <c:v>0.47289355376748277</c:v>
                </c:pt>
                <c:pt idx="9">
                  <c:v>0.60820714579020196</c:v>
                </c:pt>
                <c:pt idx="10">
                  <c:v>0.8059519939978026</c:v>
                </c:pt>
                <c:pt idx="11">
                  <c:v>1.059206248180772</c:v>
                </c:pt>
                <c:pt idx="12">
                  <c:v>1.3882953994278773</c:v>
                </c:pt>
                <c:pt idx="13">
                  <c:v>1.6891795422333646</c:v>
                </c:pt>
                <c:pt idx="14">
                  <c:v>1.8992043326293737</c:v>
                </c:pt>
                <c:pt idx="15">
                  <c:v>2.1329886863138601</c:v>
                </c:pt>
                <c:pt idx="16">
                  <c:v>2.3751449184919586</c:v>
                </c:pt>
                <c:pt idx="17">
                  <c:v>2.6414237376928176</c:v>
                </c:pt>
                <c:pt idx="18">
                  <c:v>2.9235531477097467</c:v>
                </c:pt>
                <c:pt idx="19">
                  <c:v>3.191571266615743</c:v>
                </c:pt>
                <c:pt idx="20">
                  <c:v>3.5023936226136998</c:v>
                </c:pt>
                <c:pt idx="21">
                  <c:v>3.8167446594377088</c:v>
                </c:pt>
                <c:pt idx="22">
                  <c:v>4.1549808005240756</c:v>
                </c:pt>
                <c:pt idx="23">
                  <c:v>4.494690249849814</c:v>
                </c:pt>
                <c:pt idx="24">
                  <c:v>4.8578940584954102</c:v>
                </c:pt>
                <c:pt idx="25">
                  <c:v>5.2328272538586349</c:v>
                </c:pt>
                <c:pt idx="26">
                  <c:v>5.6062241031571478</c:v>
                </c:pt>
                <c:pt idx="27">
                  <c:v>6.0023523293007974</c:v>
                </c:pt>
                <c:pt idx="28">
                  <c:v>6.3950642221604159</c:v>
                </c:pt>
                <c:pt idx="29">
                  <c:v>6.8099338587114993</c:v>
                </c:pt>
                <c:pt idx="30">
                  <c:v>7.2334161970475321</c:v>
                </c:pt>
                <c:pt idx="31">
                  <c:v>7.6228244176128364</c:v>
                </c:pt>
                <c:pt idx="32">
                  <c:v>8.0610707014631533</c:v>
                </c:pt>
                <c:pt idx="33">
                  <c:v>8.4917889143007592</c:v>
                </c:pt>
                <c:pt idx="34">
                  <c:v>8.9431660314474435</c:v>
                </c:pt>
                <c:pt idx="35">
                  <c:v>9.3855939936866708</c:v>
                </c:pt>
                <c:pt idx="36">
                  <c:v>9.8480785095134049</c:v>
                </c:pt>
                <c:pt idx="37">
                  <c:v>10.315481390545918</c:v>
                </c:pt>
                <c:pt idx="38">
                  <c:v>10.772053750926315</c:v>
                </c:pt>
                <c:pt idx="39">
                  <c:v>11.247802762632933</c:v>
                </c:pt>
                <c:pt idx="40">
                  <c:v>11.711640695022817</c:v>
                </c:pt>
                <c:pt idx="41">
                  <c:v>12.194097029488164</c:v>
                </c:pt>
                <c:pt idx="42">
                  <c:v>12.679381662488762</c:v>
                </c:pt>
                <c:pt idx="43">
                  <c:v>13.11982937027102</c:v>
                </c:pt>
                <c:pt idx="44">
                  <c:v>13.609500715283684</c:v>
                </c:pt>
                <c:pt idx="45">
                  <c:v>14.085108116397405</c:v>
                </c:pt>
                <c:pt idx="46">
                  <c:v>14.578052351032046</c:v>
                </c:pt>
                <c:pt idx="47">
                  <c:v>15.056252549694424</c:v>
                </c:pt>
                <c:pt idx="48">
                  <c:v>15.551313657754154</c:v>
                </c:pt>
                <c:pt idx="49">
                  <c:v>16.047046349078187</c:v>
                </c:pt>
                <c:pt idx="50">
                  <c:v>16.527189099098166</c:v>
                </c:pt>
                <c:pt idx="51">
                  <c:v>17.023519244417912</c:v>
                </c:pt>
                <c:pt idx="52">
                  <c:v>17.503805751688013</c:v>
                </c:pt>
                <c:pt idx="53">
                  <c:v>17.99986112904584</c:v>
                </c:pt>
                <c:pt idx="54">
                  <c:v>18.495474162914469</c:v>
                </c:pt>
                <c:pt idx="55">
                  <c:v>18.95854497668418</c:v>
                </c:pt>
                <c:pt idx="56">
                  <c:v>19.452777798660328</c:v>
                </c:pt>
                <c:pt idx="57">
                  <c:v>19.930152882523373</c:v>
                </c:pt>
                <c:pt idx="58">
                  <c:v>20.422343129828164</c:v>
                </c:pt>
                <c:pt idx="59">
                  <c:v>20.897457785918107</c:v>
                </c:pt>
                <c:pt idx="60">
                  <c:v>21.387037513525421</c:v>
                </c:pt>
                <c:pt idx="61">
                  <c:v>21.875095596450031</c:v>
                </c:pt>
                <c:pt idx="62">
                  <c:v>22.3458479497227</c:v>
                </c:pt>
                <c:pt idx="63">
                  <c:v>22.830568973837018</c:v>
                </c:pt>
                <c:pt idx="64">
                  <c:v>23.297888947213572</c:v>
                </c:pt>
                <c:pt idx="65">
                  <c:v>23.778867751240437</c:v>
                </c:pt>
                <c:pt idx="66">
                  <c:v>24.257807038134281</c:v>
                </c:pt>
                <c:pt idx="67">
                  <c:v>24.688574316830433</c:v>
                </c:pt>
                <c:pt idx="68">
                  <c:v>25.163404904831065</c:v>
                </c:pt>
                <c:pt idx="69">
                  <c:v>25.620760906505918</c:v>
                </c:pt>
                <c:pt idx="70">
                  <c:v>26.091067484387818</c:v>
                </c:pt>
                <c:pt idx="71">
                  <c:v>26.543924685592032</c:v>
                </c:pt>
                <c:pt idx="72">
                  <c:v>27.009467623698875</c:v>
                </c:pt>
                <c:pt idx="73">
                  <c:v>27.472509939477462</c:v>
                </c:pt>
                <c:pt idx="74">
                  <c:v>27.918189491392827</c:v>
                </c:pt>
                <c:pt idx="75">
                  <c:v>28.376175858013291</c:v>
                </c:pt>
                <c:pt idx="76">
                  <c:v>28.816884631612901</c:v>
                </c:pt>
                <c:pt idx="77">
                  <c:v>29.269661479298911</c:v>
                </c:pt>
                <c:pt idx="78">
                  <c:v>29.719741147035556</c:v>
                </c:pt>
                <c:pt idx="79">
                  <c:v>30.123922275003469</c:v>
                </c:pt>
                <c:pt idx="80">
                  <c:v>30.568791232791764</c:v>
                </c:pt>
                <c:pt idx="81">
                  <c:v>30.996669902491288</c:v>
                </c:pt>
                <c:pt idx="82">
                  <c:v>31.436063834150655</c:v>
                </c:pt>
                <c:pt idx="83">
                  <c:v>31.858608650538997</c:v>
                </c:pt>
                <c:pt idx="84">
                  <c:v>32.292459325819806</c:v>
                </c:pt>
                <c:pt idx="85">
                  <c:v>32.72347290528991</c:v>
                </c:pt>
                <c:pt idx="86">
                  <c:v>33.1378716500625</c:v>
                </c:pt>
                <c:pt idx="87">
                  <c:v>33.563273987821788</c:v>
                </c:pt>
                <c:pt idx="88">
                  <c:v>33.972228633720178</c:v>
                </c:pt>
                <c:pt idx="89">
                  <c:v>34.391994793652074</c:v>
                </c:pt>
                <c:pt idx="90">
                  <c:v>34.808891638747781</c:v>
                </c:pt>
                <c:pt idx="91">
                  <c:v>35.182976399668171</c:v>
                </c:pt>
                <c:pt idx="92">
                  <c:v>35.594410406753241</c:v>
                </c:pt>
                <c:pt idx="93">
                  <c:v>35.989841196353332</c:v>
                </c:pt>
                <c:pt idx="94">
                  <c:v>36.395633836845946</c:v>
                </c:pt>
                <c:pt idx="95">
                  <c:v>36.785612234343319</c:v>
                </c:pt>
                <c:pt idx="96">
                  <c:v>37.185780372213991</c:v>
                </c:pt>
                <c:pt idx="97">
                  <c:v>37.583099542951715</c:v>
                </c:pt>
                <c:pt idx="98">
                  <c:v>37.964896671214973</c:v>
                </c:pt>
                <c:pt idx="99">
                  <c:v>38.356633405979139</c:v>
                </c:pt>
                <c:pt idx="100">
                  <c:v>38.733045406520283</c:v>
                </c:pt>
                <c:pt idx="101">
                  <c:v>39.119237037821726</c:v>
                </c:pt>
                <c:pt idx="102">
                  <c:v>39.502627060226672</c:v>
                </c:pt>
                <c:pt idx="103">
                  <c:v>39.858756603974939</c:v>
                </c:pt>
                <c:pt idx="104">
                  <c:v>40.236759054412268</c:v>
                </c:pt>
                <c:pt idx="105">
                  <c:v>40.599935808164389</c:v>
                </c:pt>
                <c:pt idx="106">
                  <c:v>40.97251225058934</c:v>
                </c:pt>
                <c:pt idx="107">
                  <c:v>41.330464727420313</c:v>
                </c:pt>
                <c:pt idx="108">
                  <c:v>41.69767137574911</c:v>
                </c:pt>
                <c:pt idx="109">
                  <c:v>42.062171901499426</c:v>
                </c:pt>
                <c:pt idx="110">
                  <c:v>42.412352781747593</c:v>
                </c:pt>
                <c:pt idx="111">
                  <c:v>42.771575327052815</c:v>
                </c:pt>
                <c:pt idx="112">
                  <c:v>43.116679468670341</c:v>
                </c:pt>
                <c:pt idx="113">
                  <c:v>43.470688751338933</c:v>
                </c:pt>
                <c:pt idx="114">
                  <c:v>43.822074287053596</c:v>
                </c:pt>
                <c:pt idx="115">
                  <c:v>44.137214276509695</c:v>
                </c:pt>
                <c:pt idx="116">
                  <c:v>44.483655191400842</c:v>
                </c:pt>
                <c:pt idx="117">
                  <c:v>44.816471675431124</c:v>
                </c:pt>
                <c:pt idx="118">
                  <c:v>45.157869317138037</c:v>
                </c:pt>
                <c:pt idx="119">
                  <c:v>45.485839691863077</c:v>
                </c:pt>
                <c:pt idx="120">
                  <c:v>45.822265646944921</c:v>
                </c:pt>
                <c:pt idx="121">
                  <c:v>46.156192827188136</c:v>
                </c:pt>
                <c:pt idx="122">
                  <c:v>46.47698681426008</c:v>
                </c:pt>
                <c:pt idx="123">
                  <c:v>46.806052387555553</c:v>
                </c:pt>
                <c:pt idx="124">
                  <c:v>47.122177312810777</c:v>
                </c:pt>
                <c:pt idx="125">
                  <c:v>47.446455252700986</c:v>
                </c:pt>
                <c:pt idx="126">
                  <c:v>47.768328649769742</c:v>
                </c:pt>
                <c:pt idx="127">
                  <c:v>48.057002288456609</c:v>
                </c:pt>
                <c:pt idx="128">
                  <c:v>48.374352586651803</c:v>
                </c:pt>
                <c:pt idx="129">
                  <c:v>48.679229496490137</c:v>
                </c:pt>
                <c:pt idx="130">
                  <c:v>48.991976959714563</c:v>
                </c:pt>
                <c:pt idx="131">
                  <c:v>49.292435725588334</c:v>
                </c:pt>
                <c:pt idx="132">
                  <c:v>49.600655173176335</c:v>
                </c:pt>
                <c:pt idx="133">
                  <c:v>49.906602127304311</c:v>
                </c:pt>
                <c:pt idx="134">
                  <c:v>50.200534240930864</c:v>
                </c:pt>
                <c:pt idx="135">
                  <c:v>50.502065683438659</c:v>
                </c:pt>
                <c:pt idx="136">
                  <c:v>50.79176066165045</c:v>
                </c:pt>
                <c:pt idx="137">
                  <c:v>51.088950763479332</c:v>
                </c:pt>
                <c:pt idx="138">
                  <c:v>51.383962886481598</c:v>
                </c:pt>
                <c:pt idx="139">
                  <c:v>51.648569203707908</c:v>
                </c:pt>
                <c:pt idx="140">
                  <c:v>51.939488461854012</c:v>
                </c:pt>
                <c:pt idx="141">
                  <c:v>52.219001512371989</c:v>
                </c:pt>
                <c:pt idx="142">
                  <c:v>52.505760776602358</c:v>
                </c:pt>
                <c:pt idx="143">
                  <c:v>52.7812830086432</c:v>
                </c:pt>
                <c:pt idx="144">
                  <c:v>53.063954389287481</c:v>
                </c:pt>
                <c:pt idx="145">
                  <c:v>53.344575710456944</c:v>
                </c:pt>
                <c:pt idx="146">
                  <c:v>53.614210054729782</c:v>
                </c:pt>
                <c:pt idx="147">
                  <c:v>53.8908507659892</c:v>
                </c:pt>
                <c:pt idx="148">
                  <c:v>54.156666913954147</c:v>
                </c:pt>
                <c:pt idx="149">
                  <c:v>54.429397072973458</c:v>
                </c:pt>
                <c:pt idx="150">
                  <c:v>54.70016646046885</c:v>
                </c:pt>
                <c:pt idx="151">
                  <c:v>54.951707467541063</c:v>
                </c:pt>
                <c:pt idx="152">
                  <c:v>55.218732084187408</c:v>
                </c:pt>
                <c:pt idx="153">
                  <c:v>55.475325136776888</c:v>
                </c:pt>
                <c:pt idx="154">
                  <c:v>55.738609726426304</c:v>
                </c:pt>
                <c:pt idx="155">
                  <c:v>55.991615804404397</c:v>
                </c:pt>
                <c:pt idx="156">
                  <c:v>56.25122708591401</c:v>
                </c:pt>
                <c:pt idx="157">
                  <c:v>56.508996846044568</c:v>
                </c:pt>
                <c:pt idx="158">
                  <c:v>56.756713932976758</c:v>
                </c:pt>
                <c:pt idx="159">
                  <c:v>57.010909068944031</c:v>
                </c:pt>
                <c:pt idx="160">
                  <c:v>57.255197995537912</c:v>
                </c:pt>
                <c:pt idx="161">
                  <c:v>57.505882625081441</c:v>
                </c:pt>
                <c:pt idx="162">
                  <c:v>57.754807458303198</c:v>
                </c:pt>
                <c:pt idx="163">
                  <c:v>57.978143640600194</c:v>
                </c:pt>
                <c:pt idx="164">
                  <c:v>58.223763669246992</c:v>
                </c:pt>
                <c:pt idx="165">
                  <c:v>58.459829004847073</c:v>
                </c:pt>
                <c:pt idx="166">
                  <c:v>58.702092652370531</c:v>
                </c:pt>
                <c:pt idx="167">
                  <c:v>58.934939229875404</c:v>
                </c:pt>
                <c:pt idx="168">
                  <c:v>59.173906886855647</c:v>
                </c:pt>
                <c:pt idx="169">
                  <c:v>59.411222329500148</c:v>
                </c:pt>
                <c:pt idx="170">
                  <c:v>59.63932360232549</c:v>
                </c:pt>
                <c:pt idx="171">
                  <c:v>59.873432091834353</c:v>
                </c:pt>
                <c:pt idx="172">
                  <c:v>60.09845790390613</c:v>
                </c:pt>
                <c:pt idx="173">
                  <c:v>60.329417123957725</c:v>
                </c:pt>
                <c:pt idx="174">
                  <c:v>60.558797657736555</c:v>
                </c:pt>
                <c:pt idx="175">
                  <c:v>60.764635208197156</c:v>
                </c:pt>
                <c:pt idx="176">
                  <c:v>60.99105103447198</c:v>
                </c:pt>
                <c:pt idx="177">
                  <c:v>61.208699520303945</c:v>
                </c:pt>
                <c:pt idx="178">
                  <c:v>61.432104267129915</c:v>
                </c:pt>
                <c:pt idx="179">
                  <c:v>61.64686505521793</c:v>
                </c:pt>
                <c:pt idx="180">
                  <c:v>61.867312709173859</c:v>
                </c:pt>
                <c:pt idx="181">
                  <c:v>62.086277932737111</c:v>
                </c:pt>
                <c:pt idx="182">
                  <c:v>62.296781042493947</c:v>
                </c:pt>
                <c:pt idx="183">
                  <c:v>62.512868625430301</c:v>
                </c:pt>
                <c:pt idx="184">
                  <c:v>62.720611912348311</c:v>
                </c:pt>
                <c:pt idx="185">
                  <c:v>62.933873245720036</c:v>
                </c:pt>
                <c:pt idx="186">
                  <c:v>63.145717657793654</c:v>
                </c:pt>
                <c:pt idx="187">
                  <c:v>63.335853838912882</c:v>
                </c:pt>
                <c:pt idx="188">
                  <c:v>63.545037002290208</c:v>
                </c:pt>
                <c:pt idx="189">
                  <c:v>63.746158353145582</c:v>
                </c:pt>
                <c:pt idx="190">
                  <c:v>63.952638151728308</c:v>
                </c:pt>
                <c:pt idx="191">
                  <c:v>64.151166653043731</c:v>
                </c:pt>
                <c:pt idx="192">
                  <c:v>64.354991016665863</c:v>
                </c:pt>
                <c:pt idx="193">
                  <c:v>64.557483955880627</c:v>
                </c:pt>
                <c:pt idx="194">
                  <c:v>64.752188479467861</c:v>
                </c:pt>
                <c:pt idx="195">
                  <c:v>64.952096454389022</c:v>
                </c:pt>
                <c:pt idx="196">
                  <c:v>65.144321550006694</c:v>
                </c:pt>
                <c:pt idx="197">
                  <c:v>65.341690103848734</c:v>
                </c:pt>
                <c:pt idx="198">
                  <c:v>65.537785289129246</c:v>
                </c:pt>
                <c:pt idx="199">
                  <c:v>65.720086486191306</c:v>
                </c:pt>
                <c:pt idx="200">
                  <c:v>65.913749377525662</c:v>
                </c:pt>
                <c:pt idx="201">
                  <c:v>66.099984101930872</c:v>
                </c:pt>
                <c:pt idx="202">
                  <c:v>66.291217072852191</c:v>
                </c:pt>
                <c:pt idx="203">
                  <c:v>66.475120878141354</c:v>
                </c:pt>
                <c:pt idx="204">
                  <c:v>66.663966316676607</c:v>
                </c:pt>
                <c:pt idx="205">
                  <c:v>66.851614385075948</c:v>
                </c:pt>
                <c:pt idx="206">
                  <c:v>67.032079229449806</c:v>
                </c:pt>
                <c:pt idx="207">
                  <c:v>67.217402060711663</c:v>
                </c:pt>
                <c:pt idx="208">
                  <c:v>67.395636250422356</c:v>
                </c:pt>
                <c:pt idx="209">
                  <c:v>67.5786740896189</c:v>
                </c:pt>
                <c:pt idx="210">
                  <c:v>67.760565861334129</c:v>
                </c:pt>
                <c:pt idx="211">
                  <c:v>67.923878515442226</c:v>
                </c:pt>
                <c:pt idx="212">
                  <c:v>68.103616805086205</c:v>
                </c:pt>
                <c:pt idx="213">
                  <c:v>68.276493345437558</c:v>
                </c:pt>
                <c:pt idx="214">
                  <c:v>68.454042749873523</c:v>
                </c:pt>
                <c:pt idx="215">
                  <c:v>68.62481922799202</c:v>
                </c:pt>
                <c:pt idx="216">
                  <c:v>68.80021719371058</c:v>
                </c:pt>
                <c:pt idx="217">
                  <c:v>68.974535908944858</c:v>
                </c:pt>
                <c:pt idx="218">
                  <c:v>69.14221267862672</c:v>
                </c:pt>
                <c:pt idx="219">
                  <c:v>69.314434982489558</c:v>
                </c:pt>
                <c:pt idx="220">
                  <c:v>69.480100257217416</c:v>
                </c:pt>
                <c:pt idx="221">
                  <c:v>69.650261697600683</c:v>
                </c:pt>
                <c:pt idx="222">
                  <c:v>69.819389202671658</c:v>
                </c:pt>
                <c:pt idx="223">
                  <c:v>69.97126824353488</c:v>
                </c:pt>
                <c:pt idx="224">
                  <c:v>70.138452441554918</c:v>
                </c:pt>
                <c:pt idx="225">
                  <c:v>70.299283420230338</c:v>
                </c:pt>
                <c:pt idx="226">
                  <c:v>70.464491646051883</c:v>
                </c:pt>
                <c:pt idx="227">
                  <c:v>70.623426482951842</c:v>
                </c:pt>
                <c:pt idx="228">
                  <c:v>70.786691816080022</c:v>
                </c:pt>
                <c:pt idx="229">
                  <c:v>70.948982237278528</c:v>
                </c:pt>
                <c:pt idx="230">
                  <c:v>71.105117038086036</c:v>
                </c:pt>
                <c:pt idx="231">
                  <c:v>71.265513182366135</c:v>
                </c:pt>
                <c:pt idx="232">
                  <c:v>71.419830089400975</c:v>
                </c:pt>
                <c:pt idx="233">
                  <c:v>71.578363367479028</c:v>
                </c:pt>
                <c:pt idx="234">
                  <c:v>71.735961774991722</c:v>
                </c:pt>
                <c:pt idx="235">
                  <c:v>71.877511725528862</c:v>
                </c:pt>
                <c:pt idx="236">
                  <c:v>72.033352521975971</c:v>
                </c:pt>
                <c:pt idx="237">
                  <c:v>72.183297520795435</c:v>
                </c:pt>
                <c:pt idx="238">
                  <c:v>72.337350482316495</c:v>
                </c:pt>
                <c:pt idx="239">
                  <c:v>72.485579542717034</c:v>
                </c:pt>
                <c:pt idx="240">
                  <c:v>72.637873915913573</c:v>
                </c:pt>
                <c:pt idx="241">
                  <c:v>72.78928559823089</c:v>
                </c:pt>
                <c:pt idx="242">
                  <c:v>72.934979492273996</c:v>
                </c:pt>
                <c:pt idx="243">
                  <c:v>73.084675580168351</c:v>
                </c:pt>
                <c:pt idx="244">
                  <c:v>73.228722735352576</c:v>
                </c:pt>
                <c:pt idx="245">
                  <c:v>73.376731015115055</c:v>
                </c:pt>
                <c:pt idx="246">
                  <c:v>73.523892025089154</c:v>
                </c:pt>
                <c:pt idx="247">
                  <c:v>73.660797902936224</c:v>
                </c:pt>
                <c:pt idx="248">
                  <c:v>73.806338742562659</c:v>
                </c:pt>
                <c:pt idx="249">
                  <c:v>73.946397192074315</c:v>
                </c:pt>
                <c:pt idx="250">
                  <c:v>74.090317054301437</c:v>
                </c:pt>
                <c:pt idx="251">
                  <c:v>74.228819405280717</c:v>
                </c:pt>
                <c:pt idx="252">
                  <c:v>74.371144176521739</c:v>
                </c:pt>
                <c:pt idx="253">
                  <c:v>74.512668082125487</c:v>
                </c:pt>
                <c:pt idx="254">
                  <c:v>74.648870278527255</c:v>
                </c:pt>
                <c:pt idx="255">
                  <c:v>74.788837160961819</c:v>
                </c:pt>
                <c:pt idx="256">
                  <c:v>74.923544529736148</c:v>
                </c:pt>
                <c:pt idx="257">
                  <c:v>75.061979000782145</c:v>
                </c:pt>
                <c:pt idx="258">
                  <c:v>75.199643980495395</c:v>
                </c:pt>
                <c:pt idx="259">
                  <c:v>75.323330279602686</c:v>
                </c:pt>
                <c:pt idx="260">
                  <c:v>75.459547729831641</c:v>
                </c:pt>
                <c:pt idx="261">
                  <c:v>75.590655233240838</c:v>
                </c:pt>
                <c:pt idx="262">
                  <c:v>75.725399119364397</c:v>
                </c:pt>
                <c:pt idx="263">
                  <c:v>75.85509175900556</c:v>
                </c:pt>
                <c:pt idx="264">
                  <c:v>75.988385042769096</c:v>
                </c:pt>
                <c:pt idx="265">
                  <c:v>76.120949789878821</c:v>
                </c:pt>
                <c:pt idx="266">
                  <c:v>76.248550012259642</c:v>
                </c:pt>
                <c:pt idx="267">
                  <c:v>76.379697937941287</c:v>
                </c:pt>
                <c:pt idx="268">
                  <c:v>76.505937667566599</c:v>
                </c:pt>
                <c:pt idx="269">
                  <c:v>76.635690621336636</c:v>
                </c:pt>
                <c:pt idx="270">
                  <c:v>76.764742891469012</c:v>
                </c:pt>
                <c:pt idx="271">
                  <c:v>76.880708537199993</c:v>
                </c:pt>
                <c:pt idx="272">
                  <c:v>77.008442336715007</c:v>
                </c:pt>
                <c:pt idx="273">
                  <c:v>77.131403491929092</c:v>
                </c:pt>
                <c:pt idx="274">
                  <c:v>77.257794593660222</c:v>
                </c:pt>
                <c:pt idx="275">
                  <c:v>77.379466287971042</c:v>
                </c:pt>
                <c:pt idx="276">
                  <c:v>77.504535101533037</c:v>
                </c:pt>
                <c:pt idx="277">
                  <c:v>77.628939627674498</c:v>
                </c:pt>
                <c:pt idx="278">
                  <c:v>77.748703435912944</c:v>
                </c:pt>
                <c:pt idx="279">
                  <c:v>77.871815713792088</c:v>
                </c:pt>
                <c:pt idx="280">
                  <c:v>77.990338410807283</c:v>
                </c:pt>
                <c:pt idx="281">
                  <c:v>78.112177879195571</c:v>
                </c:pt>
                <c:pt idx="282">
                  <c:v>78.233377839991647</c:v>
                </c:pt>
                <c:pt idx="283">
                  <c:v>78.34230315881392</c:v>
                </c:pt>
                <c:pt idx="284">
                  <c:v>78.462299424331178</c:v>
                </c:pt>
                <c:pt idx="285">
                  <c:v>78.577829252055835</c:v>
                </c:pt>
                <c:pt idx="286">
                  <c:v>78.696599244516676</c:v>
                </c:pt>
                <c:pt idx="287">
                  <c:v>78.810951196114104</c:v>
                </c:pt>
                <c:pt idx="288">
                  <c:v>78.92851309687191</c:v>
                </c:pt>
                <c:pt idx="289">
                  <c:v>79.0454679065287</c:v>
                </c:pt>
                <c:pt idx="290">
                  <c:v>79.158076246301277</c:v>
                </c:pt>
                <c:pt idx="291">
                  <c:v>79.273849737222861</c:v>
                </c:pt>
                <c:pt idx="292">
                  <c:v>79.385323292269632</c:v>
                </c:pt>
                <c:pt idx="293">
                  <c:v>79.499932797514234</c:v>
                </c:pt>
                <c:pt idx="294">
                  <c:v>79.613957307146109</c:v>
                </c:pt>
                <c:pt idx="295">
                  <c:v>79.720099650590214</c:v>
                </c:pt>
                <c:pt idx="296">
                  <c:v>79.833004232633996</c:v>
                </c:pt>
                <c:pt idx="297">
                  <c:v>79.941721741820984</c:v>
                </c:pt>
                <c:pt idx="298">
                  <c:v>80.053504129752554</c:v>
                </c:pt>
                <c:pt idx="299">
                  <c:v>80.161143534184674</c:v>
                </c:pt>
                <c:pt idx="300">
                  <c:v>80.271819956615133</c:v>
                </c:pt>
              </c:numCache>
            </c:numRef>
          </c:val>
          <c:smooth val="0"/>
          <c:extLst>
            <c:ext xmlns:c16="http://schemas.microsoft.com/office/drawing/2014/chart" uri="{C3380CC4-5D6E-409C-BE32-E72D297353CC}">
              <c16:uniqueId val="{00000000-CB64-4B9D-8BCE-AB5DA352CB35}"/>
            </c:ext>
          </c:extLst>
        </c:ser>
        <c:ser>
          <c:idx val="1"/>
          <c:order val="1"/>
          <c:tx>
            <c:strRef>
              <c:f>BW_CEA_03!$F$8:$F$9</c:f>
              <c:strCache>
                <c:ptCount val="2"/>
                <c:pt idx="0">
                  <c:v>C mass of forest debris</c:v>
                </c:pt>
                <c:pt idx="1">
                  <c:v>tN2O/ha</c:v>
                </c:pt>
              </c:strCache>
            </c:strRef>
          </c:tx>
          <c:spPr>
            <a:ln w="28575" cap="rnd">
              <a:solidFill>
                <a:schemeClr val="accent2"/>
              </a:solidFill>
              <a:round/>
            </a:ln>
            <a:effectLst/>
          </c:spPr>
          <c:marker>
            <c:symbol val="none"/>
          </c:marker>
          <c:cat>
            <c:numRef>
              <c:f>BW_CEA_03!$A$10:$A$312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BW_CEA_03!$F$10:$F$310</c:f>
              <c:numCache>
                <c:formatCode>General</c:formatCode>
                <c:ptCount val="301"/>
                <c:pt idx="0">
                  <c:v>0</c:v>
                </c:pt>
                <c:pt idx="1">
                  <c:v>2.9253542281996942E-3</c:v>
                </c:pt>
                <c:pt idx="2">
                  <c:v>6.0726811522442206E-3</c:v>
                </c:pt>
                <c:pt idx="3">
                  <c:v>8.0735897220292636E-3</c:v>
                </c:pt>
                <c:pt idx="4">
                  <c:v>9.8049877059228595E-3</c:v>
                </c:pt>
                <c:pt idx="5">
                  <c:v>1.1600890040872303E-2</c:v>
                </c:pt>
                <c:pt idx="6">
                  <c:v>1.3702980887498582E-2</c:v>
                </c:pt>
                <c:pt idx="7">
                  <c:v>1.6389542999529851E-2</c:v>
                </c:pt>
                <c:pt idx="8">
                  <c:v>1.8386635125689697E-2</c:v>
                </c:pt>
                <c:pt idx="9">
                  <c:v>2.0886805401408262E-2</c:v>
                </c:pt>
                <c:pt idx="10">
                  <c:v>2.4645180601506549E-2</c:v>
                </c:pt>
                <c:pt idx="11">
                  <c:v>2.9907640177817833E-2</c:v>
                </c:pt>
                <c:pt idx="12">
                  <c:v>3.7098700943404547E-2</c:v>
                </c:pt>
                <c:pt idx="13">
                  <c:v>4.6254418421552521E-2</c:v>
                </c:pt>
                <c:pt idx="14">
                  <c:v>5.6227501450202694E-2</c:v>
                </c:pt>
                <c:pt idx="15">
                  <c:v>6.7671558940992291E-2</c:v>
                </c:pt>
                <c:pt idx="16">
                  <c:v>8.0150818806905375E-2</c:v>
                </c:pt>
                <c:pt idx="17">
                  <c:v>9.4637449497072076E-2</c:v>
                </c:pt>
                <c:pt idx="18">
                  <c:v>0.11140480976422114</c:v>
                </c:pt>
                <c:pt idx="19">
                  <c:v>0.12957297288331079</c:v>
                </c:pt>
                <c:pt idx="20">
                  <c:v>0.14612009145584756</c:v>
                </c:pt>
                <c:pt idx="21">
                  <c:v>0.16265050725253327</c:v>
                </c:pt>
                <c:pt idx="22">
                  <c:v>0.18137118041007211</c:v>
                </c:pt>
                <c:pt idx="23">
                  <c:v>0.20181002053453428</c:v>
                </c:pt>
                <c:pt idx="24">
                  <c:v>0.22440948814053469</c:v>
                </c:pt>
                <c:pt idx="25">
                  <c:v>0.24876184159707346</c:v>
                </c:pt>
                <c:pt idx="26">
                  <c:v>0.27497316843055286</c:v>
                </c:pt>
                <c:pt idx="27">
                  <c:v>0.30422243408652105</c:v>
                </c:pt>
                <c:pt idx="28">
                  <c:v>0.33495379684304449</c:v>
                </c:pt>
                <c:pt idx="29">
                  <c:v>0.3693199314676805</c:v>
                </c:pt>
                <c:pt idx="30">
                  <c:v>0.40776269912401131</c:v>
                </c:pt>
                <c:pt idx="31">
                  <c:v>0.4483250991446468</c:v>
                </c:pt>
                <c:pt idx="32">
                  <c:v>0.48340325493934094</c:v>
                </c:pt>
                <c:pt idx="33">
                  <c:v>0.51686469286381387</c:v>
                </c:pt>
                <c:pt idx="34">
                  <c:v>0.5533804368757046</c:v>
                </c:pt>
                <c:pt idx="35">
                  <c:v>0.59213867563760758</c:v>
                </c:pt>
                <c:pt idx="36">
                  <c:v>0.63368303846081087</c:v>
                </c:pt>
                <c:pt idx="37">
                  <c:v>0.67719111156614042</c:v>
                </c:pt>
                <c:pt idx="38">
                  <c:v>0.72310600512939582</c:v>
                </c:pt>
                <c:pt idx="39">
                  <c:v>0.7732823839663836</c:v>
                </c:pt>
                <c:pt idx="40">
                  <c:v>0.82505241153985198</c:v>
                </c:pt>
                <c:pt idx="41">
                  <c:v>0.88196897675803776</c:v>
                </c:pt>
                <c:pt idx="42">
                  <c:v>0.94488496311012171</c:v>
                </c:pt>
                <c:pt idx="43">
                  <c:v>1.0109637780144796</c:v>
                </c:pt>
                <c:pt idx="44">
                  <c:v>1.0653235948983606</c:v>
                </c:pt>
                <c:pt idx="45">
                  <c:v>1.115482749614769</c:v>
                </c:pt>
                <c:pt idx="46">
                  <c:v>1.1690375395914476</c:v>
                </c:pt>
                <c:pt idx="47">
                  <c:v>1.2252057601118258</c:v>
                </c:pt>
                <c:pt idx="48">
                  <c:v>1.284326247589362</c:v>
                </c:pt>
                <c:pt idx="49">
                  <c:v>1.3452799613469453</c:v>
                </c:pt>
                <c:pt idx="50">
                  <c:v>1.4092321196074962</c:v>
                </c:pt>
                <c:pt idx="51">
                  <c:v>1.4785100454689584</c:v>
                </c:pt>
                <c:pt idx="52">
                  <c:v>1.5495329389338202</c:v>
                </c:pt>
                <c:pt idx="53">
                  <c:v>1.6271517608320754</c:v>
                </c:pt>
                <c:pt idx="54">
                  <c:v>1.7129029624945127</c:v>
                </c:pt>
                <c:pt idx="55">
                  <c:v>1.8063683061985947</c:v>
                </c:pt>
                <c:pt idx="56">
                  <c:v>1.8766076308917108</c:v>
                </c:pt>
                <c:pt idx="57">
                  <c:v>1.9406393496160674</c:v>
                </c:pt>
                <c:pt idx="58">
                  <c:v>2.0077410323440636</c:v>
                </c:pt>
                <c:pt idx="59">
                  <c:v>2.0778510363456233</c:v>
                </c:pt>
                <c:pt idx="60">
                  <c:v>2.150619295961679</c:v>
                </c:pt>
                <c:pt idx="61">
                  <c:v>2.2252582560222036</c:v>
                </c:pt>
                <c:pt idx="62">
                  <c:v>2.3034929820195633</c:v>
                </c:pt>
                <c:pt idx="63">
                  <c:v>2.3880941698227329</c:v>
                </c:pt>
                <c:pt idx="64">
                  <c:v>2.474787830702939</c:v>
                </c:pt>
                <c:pt idx="65">
                  <c:v>2.5697091120249942</c:v>
                </c:pt>
                <c:pt idx="66">
                  <c:v>2.675552045605575</c:v>
                </c:pt>
                <c:pt idx="67">
                  <c:v>2.7870057081112058</c:v>
                </c:pt>
                <c:pt idx="68">
                  <c:v>2.8700171526941443</c:v>
                </c:pt>
                <c:pt idx="69">
                  <c:v>2.9438245015708944</c:v>
                </c:pt>
                <c:pt idx="70">
                  <c:v>3.0200858110747513</c:v>
                </c:pt>
                <c:pt idx="71">
                  <c:v>3.099753522470583</c:v>
                </c:pt>
                <c:pt idx="72">
                  <c:v>3.1816135512575681</c:v>
                </c:pt>
                <c:pt idx="73">
                  <c:v>3.2650963896065011</c:v>
                </c:pt>
                <c:pt idx="74">
                  <c:v>3.3531309173238677</c:v>
                </c:pt>
                <c:pt idx="75">
                  <c:v>3.4484800995463045</c:v>
                </c:pt>
                <c:pt idx="76">
                  <c:v>3.5465578216580442</c:v>
                </c:pt>
                <c:pt idx="77">
                  <c:v>3.6543506737290734</c:v>
                </c:pt>
                <c:pt idx="78">
                  <c:v>3.7757212596004548</c:v>
                </c:pt>
                <c:pt idx="79">
                  <c:v>3.905282035230186</c:v>
                </c:pt>
                <c:pt idx="80">
                  <c:v>3.9973484889122277</c:v>
                </c:pt>
                <c:pt idx="81">
                  <c:v>4.0771543307862528</c:v>
                </c:pt>
                <c:pt idx="82">
                  <c:v>4.1584937024458712</c:v>
                </c:pt>
                <c:pt idx="83">
                  <c:v>4.2436877509157149</c:v>
                </c:pt>
                <c:pt idx="84">
                  <c:v>4.3304435290743895</c:v>
                </c:pt>
                <c:pt idx="85">
                  <c:v>4.4185711587191641</c:v>
                </c:pt>
                <c:pt idx="86">
                  <c:v>4.5124044899931244</c:v>
                </c:pt>
                <c:pt idx="87">
                  <c:v>4.6144687156839108</c:v>
                </c:pt>
                <c:pt idx="88">
                  <c:v>4.7201396383280994</c:v>
                </c:pt>
                <c:pt idx="89">
                  <c:v>4.8370061570721816</c:v>
                </c:pt>
                <c:pt idx="90">
                  <c:v>4.9702247128918478</c:v>
                </c:pt>
                <c:pt idx="91">
                  <c:v>5.1146797339526442</c:v>
                </c:pt>
                <c:pt idx="92">
                  <c:v>5.2125352068003483</c:v>
                </c:pt>
                <c:pt idx="93">
                  <c:v>5.2951138500681836</c:v>
                </c:pt>
                <c:pt idx="94">
                  <c:v>5.3780924110602157</c:v>
                </c:pt>
                <c:pt idx="95">
                  <c:v>5.4654187152917624</c:v>
                </c:pt>
                <c:pt idx="96">
                  <c:v>5.5535722805085133</c:v>
                </c:pt>
                <c:pt idx="97">
                  <c:v>5.6428652247865001</c:v>
                </c:pt>
                <c:pt idx="98">
                  <c:v>5.7391672056042449</c:v>
                </c:pt>
                <c:pt idx="99">
                  <c:v>5.8445866400451374</c:v>
                </c:pt>
                <c:pt idx="100">
                  <c:v>5.9546803372212613</c:v>
                </c:pt>
                <c:pt idx="101">
                  <c:v>6.0774285947636368</c:v>
                </c:pt>
                <c:pt idx="102">
                  <c:v>6.2193552310124893</c:v>
                </c:pt>
                <c:pt idx="103">
                  <c:v>6.3787397166612871</c:v>
                </c:pt>
                <c:pt idx="104">
                  <c:v>6.4790535695040612</c:v>
                </c:pt>
                <c:pt idx="105">
                  <c:v>6.5617882275337358</c:v>
                </c:pt>
                <c:pt idx="106">
                  <c:v>6.6442426564861954</c:v>
                </c:pt>
                <c:pt idx="107">
                  <c:v>6.7309541274911862</c:v>
                </c:pt>
                <c:pt idx="108">
                  <c:v>6.8178367921734679</c:v>
                </c:pt>
                <c:pt idx="109">
                  <c:v>6.9061782873803352</c:v>
                </c:pt>
                <c:pt idx="110">
                  <c:v>7.0025835777450425</c:v>
                </c:pt>
                <c:pt idx="111">
                  <c:v>7.1090953169013913</c:v>
                </c:pt>
                <c:pt idx="112">
                  <c:v>7.2214326512987981</c:v>
                </c:pt>
                <c:pt idx="113">
                  <c:v>7.348240158294491</c:v>
                </c:pt>
                <c:pt idx="114">
                  <c:v>7.4979088597122461</c:v>
                </c:pt>
                <c:pt idx="115">
                  <c:v>7.6604473931700987</c:v>
                </c:pt>
                <c:pt idx="116">
                  <c:v>7.7616913722152452</c:v>
                </c:pt>
                <c:pt idx="117">
                  <c:v>7.8426442561328713</c:v>
                </c:pt>
                <c:pt idx="118">
                  <c:v>7.9220457369472914</c:v>
                </c:pt>
                <c:pt idx="119">
                  <c:v>8.006180006576237</c:v>
                </c:pt>
                <c:pt idx="120">
                  <c:v>8.0896819862648712</c:v>
                </c:pt>
                <c:pt idx="121">
                  <c:v>8.1745317107256632</c:v>
                </c:pt>
                <c:pt idx="122">
                  <c:v>8.2688639007961235</c:v>
                </c:pt>
                <c:pt idx="123">
                  <c:v>8.3741390073089441</c:v>
                </c:pt>
                <c:pt idx="124">
                  <c:v>8.4865176814734742</c:v>
                </c:pt>
                <c:pt idx="125">
                  <c:v>8.6147871680562069</c:v>
                </c:pt>
                <c:pt idx="126">
                  <c:v>8.7687911746184959</c:v>
                </c:pt>
                <c:pt idx="127">
                  <c:v>8.9387282640876631</c:v>
                </c:pt>
                <c:pt idx="128">
                  <c:v>9.0393432830179847</c:v>
                </c:pt>
                <c:pt idx="129">
                  <c:v>9.1170959707479664</c:v>
                </c:pt>
                <c:pt idx="130">
                  <c:v>9.1919878277453844</c:v>
                </c:pt>
                <c:pt idx="131">
                  <c:v>9.2720987882540662</c:v>
                </c:pt>
                <c:pt idx="132">
                  <c:v>9.3507679288719459</c:v>
                </c:pt>
                <c:pt idx="133">
                  <c:v>9.4306946162190446</c:v>
                </c:pt>
                <c:pt idx="134">
                  <c:v>9.5215414374332887</c:v>
                </c:pt>
                <c:pt idx="135">
                  <c:v>9.6241288634975426</c:v>
                </c:pt>
                <c:pt idx="136">
                  <c:v>9.7351392918918798</c:v>
                </c:pt>
                <c:pt idx="137">
                  <c:v>9.8634023835675713</c:v>
                </c:pt>
                <c:pt idx="138">
                  <c:v>10.020188783607839</c:v>
                </c:pt>
                <c:pt idx="139">
                  <c:v>10.196009636260214</c:v>
                </c:pt>
                <c:pt idx="140">
                  <c:v>10.294863929932795</c:v>
                </c:pt>
                <c:pt idx="141">
                  <c:v>10.368431254576734</c:v>
                </c:pt>
                <c:pt idx="142">
                  <c:v>10.437822620619571</c:v>
                </c:pt>
                <c:pt idx="143">
                  <c:v>10.512919707348916</c:v>
                </c:pt>
                <c:pt idx="144">
                  <c:v>10.58577510445364</c:v>
                </c:pt>
                <c:pt idx="145">
                  <c:v>10.65981530325514</c:v>
                </c:pt>
                <c:pt idx="146">
                  <c:v>10.746204249930187</c:v>
                </c:pt>
                <c:pt idx="147">
                  <c:v>10.845090962610589</c:v>
                </c:pt>
                <c:pt idx="148">
                  <c:v>10.9537295406355</c:v>
                </c:pt>
                <c:pt idx="149">
                  <c:v>11.08091847562244</c:v>
                </c:pt>
                <c:pt idx="150">
                  <c:v>11.239313411101429</c:v>
                </c:pt>
                <c:pt idx="151">
                  <c:v>11.422478843885187</c:v>
                </c:pt>
                <c:pt idx="152">
                  <c:v>11.517728806221704</c:v>
                </c:pt>
                <c:pt idx="153">
                  <c:v>11.586273571438099</c:v>
                </c:pt>
                <c:pt idx="154">
                  <c:v>11.650202997075418</c:v>
                </c:pt>
                <c:pt idx="155">
                  <c:v>11.719499330705354</c:v>
                </c:pt>
                <c:pt idx="156">
                  <c:v>11.785975974916997</c:v>
                </c:pt>
                <c:pt idx="157">
                  <c:v>11.854342234587309</c:v>
                </c:pt>
                <c:pt idx="158">
                  <c:v>11.936007396344586</c:v>
                </c:pt>
                <c:pt idx="159">
                  <c:v>12.03108244733491</c:v>
                </c:pt>
                <c:pt idx="160">
                  <c:v>12.137161411427009</c:v>
                </c:pt>
                <c:pt idx="161">
                  <c:v>12.263571252050834</c:v>
                </c:pt>
                <c:pt idx="162">
                  <c:v>12.424959734871184</c:v>
                </c:pt>
                <c:pt idx="163">
                  <c:v>12.604240288207311</c:v>
                </c:pt>
                <c:pt idx="164">
                  <c:v>12.696321968120689</c:v>
                </c:pt>
                <c:pt idx="165">
                  <c:v>12.759618896951984</c:v>
                </c:pt>
                <c:pt idx="166">
                  <c:v>12.817099448983267</c:v>
                </c:pt>
                <c:pt idx="167">
                  <c:v>12.880366218069568</c:v>
                </c:pt>
                <c:pt idx="168">
                  <c:v>12.940076077949357</c:v>
                </c:pt>
                <c:pt idx="169">
                  <c:v>13.001682976679504</c:v>
                </c:pt>
                <c:pt idx="170">
                  <c:v>13.077919904048709</c:v>
                </c:pt>
                <c:pt idx="171">
                  <c:v>13.16825581523956</c:v>
                </c:pt>
                <c:pt idx="172">
                  <c:v>13.270875455922194</c:v>
                </c:pt>
                <c:pt idx="173">
                  <c:v>13.39502475558742</c:v>
                </c:pt>
                <c:pt idx="174">
                  <c:v>13.556666295854999</c:v>
                </c:pt>
                <c:pt idx="175">
                  <c:v>13.738680865181436</c:v>
                </c:pt>
                <c:pt idx="176">
                  <c:v>13.827273191991459</c:v>
                </c:pt>
                <c:pt idx="177">
                  <c:v>13.885133859571296</c:v>
                </c:pt>
                <c:pt idx="178">
                  <c:v>13.936018008009174</c:v>
                </c:pt>
                <c:pt idx="179">
                  <c:v>13.993094321206662</c:v>
                </c:pt>
                <c:pt idx="180">
                  <c:v>14.045907391509427</c:v>
                </c:pt>
                <c:pt idx="181">
                  <c:v>14.100630435889567</c:v>
                </c:pt>
                <c:pt idx="182">
                  <c:v>14.171263562960647</c:v>
                </c:pt>
                <c:pt idx="183">
                  <c:v>14.256644122487158</c:v>
                </c:pt>
                <c:pt idx="184">
                  <c:v>14.355545692074918</c:v>
                </c:pt>
                <c:pt idx="185">
                  <c:v>14.477107026058114</c:v>
                </c:pt>
                <c:pt idx="186">
                  <c:v>14.638540468743575</c:v>
                </c:pt>
                <c:pt idx="187">
                  <c:v>14.822742358549448</c:v>
                </c:pt>
                <c:pt idx="188">
                  <c:v>14.907674532509732</c:v>
                </c:pt>
                <c:pt idx="189">
                  <c:v>14.960053761927167</c:v>
                </c:pt>
                <c:pt idx="190">
                  <c:v>15.004344088153518</c:v>
                </c:pt>
                <c:pt idx="191">
                  <c:v>15.055216481650461</c:v>
                </c:pt>
                <c:pt idx="192">
                  <c:v>15.101152607015617</c:v>
                </c:pt>
                <c:pt idx="193">
                  <c:v>15.149015343853014</c:v>
                </c:pt>
                <c:pt idx="194">
                  <c:v>15.214011445601876</c:v>
                </c:pt>
                <c:pt idx="195">
                  <c:v>15.294364328478162</c:v>
                </c:pt>
                <c:pt idx="196">
                  <c:v>15.389425584105883</c:v>
                </c:pt>
                <c:pt idx="197">
                  <c:v>15.508210157828783</c:v>
                </c:pt>
                <c:pt idx="198">
                  <c:v>15.66911413821734</c:v>
                </c:pt>
                <c:pt idx="199">
                  <c:v>15.857282585143523</c:v>
                </c:pt>
                <c:pt idx="200">
                  <c:v>15.937144214377913</c:v>
                </c:pt>
                <c:pt idx="201">
                  <c:v>15.983773789204699</c:v>
                </c:pt>
                <c:pt idx="202">
                  <c:v>16.022306461424972</c:v>
                </c:pt>
                <c:pt idx="203">
                  <c:v>16.066849877197406</c:v>
                </c:pt>
                <c:pt idx="204">
                  <c:v>16.106067414204247</c:v>
                </c:pt>
                <c:pt idx="205">
                  <c:v>16.148171109251173</c:v>
                </c:pt>
                <c:pt idx="206">
                  <c:v>16.208062388003157</c:v>
                </c:pt>
                <c:pt idx="207">
                  <c:v>16.284126589379515</c:v>
                </c:pt>
                <c:pt idx="208">
                  <c:v>16.375962721968154</c:v>
                </c:pt>
                <c:pt idx="209">
                  <c:v>16.493188090612893</c:v>
                </c:pt>
                <c:pt idx="210">
                  <c:v>16.656123866484087</c:v>
                </c:pt>
                <c:pt idx="211">
                  <c:v>16.837678117722014</c:v>
                </c:pt>
                <c:pt idx="212">
                  <c:v>16.913770634186474</c:v>
                </c:pt>
                <c:pt idx="213">
                  <c:v>16.955078919549727</c:v>
                </c:pt>
                <c:pt idx="214">
                  <c:v>16.987330329103465</c:v>
                </c:pt>
                <c:pt idx="215">
                  <c:v>17.025913189792256</c:v>
                </c:pt>
                <c:pt idx="216">
                  <c:v>17.058577283002158</c:v>
                </c:pt>
                <c:pt idx="217">
                  <c:v>17.094189681107295</c:v>
                </c:pt>
                <c:pt idx="218">
                  <c:v>17.148675624257063</c:v>
                </c:pt>
                <c:pt idx="219">
                  <c:v>17.219882282820887</c:v>
                </c:pt>
                <c:pt idx="220">
                  <c:v>17.307935536196013</c:v>
                </c:pt>
                <c:pt idx="221">
                  <c:v>17.422344220979912</c:v>
                </c:pt>
                <c:pt idx="222">
                  <c:v>17.584515994004004</c:v>
                </c:pt>
                <c:pt idx="223">
                  <c:v>17.767058296370994</c:v>
                </c:pt>
                <c:pt idx="224">
                  <c:v>17.839461533436083</c:v>
                </c:pt>
                <c:pt idx="225">
                  <c:v>17.875628203974792</c:v>
                </c:pt>
                <c:pt idx="226">
                  <c:v>17.901828672467012</c:v>
                </c:pt>
                <c:pt idx="227">
                  <c:v>17.934665020033016</c:v>
                </c:pt>
                <c:pt idx="228">
                  <c:v>17.961022803887719</c:v>
                </c:pt>
                <c:pt idx="229">
                  <c:v>17.990389035908855</c:v>
                </c:pt>
                <c:pt idx="230">
                  <c:v>18.039655955893405</c:v>
                </c:pt>
                <c:pt idx="231">
                  <c:v>18.106157730018509</c:v>
                </c:pt>
                <c:pt idx="232">
                  <c:v>18.190524477531842</c:v>
                </c:pt>
                <c:pt idx="233">
                  <c:v>18.302154172653776</c:v>
                </c:pt>
                <c:pt idx="234">
                  <c:v>18.46347772483864</c:v>
                </c:pt>
                <c:pt idx="235">
                  <c:v>18.646835162280922</c:v>
                </c:pt>
                <c:pt idx="236">
                  <c:v>18.71566713416648</c:v>
                </c:pt>
                <c:pt idx="237">
                  <c:v>18.746902863704509</c:v>
                </c:pt>
                <c:pt idx="238">
                  <c:v>18.767313045047757</c:v>
                </c:pt>
                <c:pt idx="239">
                  <c:v>18.79464729320479</c:v>
                </c:pt>
                <c:pt idx="240">
                  <c:v>18.814975253515705</c:v>
                </c:pt>
                <c:pt idx="241">
                  <c:v>18.838369456077153</c:v>
                </c:pt>
                <c:pt idx="242">
                  <c:v>18.88263410422265</c:v>
                </c:pt>
                <c:pt idx="243">
                  <c:v>18.944616293168057</c:v>
                </c:pt>
                <c:pt idx="244">
                  <c:v>19.025426381945312</c:v>
                </c:pt>
                <c:pt idx="245">
                  <c:v>19.134351914143735</c:v>
                </c:pt>
                <c:pt idx="246">
                  <c:v>19.294786837807504</c:v>
                </c:pt>
                <c:pt idx="247">
                  <c:v>19.480597869375249</c:v>
                </c:pt>
                <c:pt idx="248">
                  <c:v>19.544431369958289</c:v>
                </c:pt>
                <c:pt idx="249">
                  <c:v>19.570526467371803</c:v>
                </c:pt>
                <c:pt idx="250">
                  <c:v>19.586174833909652</c:v>
                </c:pt>
                <c:pt idx="251">
                  <c:v>19.608000510922501</c:v>
                </c:pt>
                <c:pt idx="252">
                  <c:v>19.622606269997931</c:v>
                </c:pt>
                <c:pt idx="253">
                  <c:v>19.64140201308501</c:v>
                </c:pt>
                <c:pt idx="254">
                  <c:v>19.681439804108564</c:v>
                </c:pt>
                <c:pt idx="255">
                  <c:v>19.739928559062836</c:v>
                </c:pt>
                <c:pt idx="256">
                  <c:v>19.818081571000565</c:v>
                </c:pt>
                <c:pt idx="257">
                  <c:v>19.925901873179349</c:v>
                </c:pt>
                <c:pt idx="258">
                  <c:v>20.088607404854514</c:v>
                </c:pt>
                <c:pt idx="259">
                  <c:v>20.266779681045815</c:v>
                </c:pt>
                <c:pt idx="260">
                  <c:v>20.327290792320593</c:v>
                </c:pt>
                <c:pt idx="261">
                  <c:v>20.34889935144686</c:v>
                </c:pt>
                <c:pt idx="262">
                  <c:v>20.359332967284516</c:v>
                </c:pt>
                <c:pt idx="263">
                  <c:v>20.376176624398916</c:v>
                </c:pt>
                <c:pt idx="264">
                  <c:v>20.385341357000812</c:v>
                </c:pt>
                <c:pt idx="265">
                  <c:v>20.398780616639392</c:v>
                </c:pt>
                <c:pt idx="266">
                  <c:v>20.434311256777395</c:v>
                </c:pt>
                <c:pt idx="267">
                  <c:v>20.488727368241147</c:v>
                </c:pt>
                <c:pt idx="268">
                  <c:v>20.563663453342382</c:v>
                </c:pt>
                <c:pt idx="269">
                  <c:v>20.669040507727349</c:v>
                </c:pt>
                <c:pt idx="270">
                  <c:v>20.830953415731841</c:v>
                </c:pt>
                <c:pt idx="271">
                  <c:v>21.009488455352063</c:v>
                </c:pt>
                <c:pt idx="272">
                  <c:v>21.066846104732651</c:v>
                </c:pt>
                <c:pt idx="273">
                  <c:v>21.084208590808956</c:v>
                </c:pt>
                <c:pt idx="274">
                  <c:v>21.089710293546034</c:v>
                </c:pt>
                <c:pt idx="275">
                  <c:v>21.101841606337686</c:v>
                </c:pt>
                <c:pt idx="276">
                  <c:v>21.105862175755917</c:v>
                </c:pt>
                <c:pt idx="277">
                  <c:v>21.114237280882797</c:v>
                </c:pt>
                <c:pt idx="278">
                  <c:v>21.145503817451043</c:v>
                </c:pt>
                <c:pt idx="279">
                  <c:v>21.196064572059356</c:v>
                </c:pt>
                <c:pt idx="280">
                  <c:v>21.267951872304508</c:v>
                </c:pt>
                <c:pt idx="281">
                  <c:v>21.371008033398184</c:v>
                </c:pt>
                <c:pt idx="282">
                  <c:v>21.532153102600841</c:v>
                </c:pt>
                <c:pt idx="283">
                  <c:v>21.711010586290275</c:v>
                </c:pt>
                <c:pt idx="284">
                  <c:v>21.765386059830266</c:v>
                </c:pt>
                <c:pt idx="285">
                  <c:v>21.778739892605174</c:v>
                </c:pt>
                <c:pt idx="286">
                  <c:v>21.779587310654808</c:v>
                </c:pt>
                <c:pt idx="287">
                  <c:v>21.78727136507716</c:v>
                </c:pt>
                <c:pt idx="288">
                  <c:v>21.786438483679074</c:v>
                </c:pt>
                <c:pt idx="289">
                  <c:v>21.790035807415901</c:v>
                </c:pt>
                <c:pt idx="290">
                  <c:v>21.817278098589945</c:v>
                </c:pt>
                <c:pt idx="291">
                  <c:v>21.864199473844167</c:v>
                </c:pt>
                <c:pt idx="292">
                  <c:v>21.93320742029724</c:v>
                </c:pt>
                <c:pt idx="293">
                  <c:v>22.034069583685827</c:v>
                </c:pt>
                <c:pt idx="294">
                  <c:v>22.194482742469468</c:v>
                </c:pt>
                <c:pt idx="295">
                  <c:v>22.375064859888287</c:v>
                </c:pt>
                <c:pt idx="296">
                  <c:v>22.424896456491624</c:v>
                </c:pt>
                <c:pt idx="297">
                  <c:v>22.43394134713936</c:v>
                </c:pt>
                <c:pt idx="298">
                  <c:v>22.431156320657607</c:v>
                </c:pt>
                <c:pt idx="299">
                  <c:v>22.434341514278188</c:v>
                </c:pt>
                <c:pt idx="300">
                  <c:v>22.42893530186026</c:v>
                </c:pt>
              </c:numCache>
            </c:numRef>
          </c:val>
          <c:smooth val="0"/>
          <c:extLst>
            <c:ext xmlns:c16="http://schemas.microsoft.com/office/drawing/2014/chart" uri="{C3380CC4-5D6E-409C-BE32-E72D297353CC}">
              <c16:uniqueId val="{00000001-CB64-4B9D-8BCE-AB5DA352CB35}"/>
            </c:ext>
          </c:extLst>
        </c:ser>
        <c:dLbls>
          <c:showLegendKey val="0"/>
          <c:showVal val="0"/>
          <c:showCatName val="0"/>
          <c:showSerName val="0"/>
          <c:showPercent val="0"/>
          <c:showBubbleSize val="0"/>
        </c:dLbls>
        <c:smooth val="0"/>
        <c:axId val="441307784"/>
        <c:axId val="441308176"/>
      </c:lineChart>
      <c:catAx>
        <c:axId val="44130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8176"/>
        <c:crosses val="autoZero"/>
        <c:auto val="1"/>
        <c:lblAlgn val="ctr"/>
        <c:lblOffset val="100"/>
        <c:noMultiLvlLbl val="0"/>
      </c:catAx>
      <c:valAx>
        <c:axId val="44130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7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81009378814737E-2"/>
          <c:y val="0.17535771065182831"/>
          <c:w val="0.91387973437195491"/>
          <c:h val="0.64206026313483466"/>
        </c:manualLayout>
      </c:layout>
      <c:lineChart>
        <c:grouping val="standard"/>
        <c:varyColors val="0"/>
        <c:ser>
          <c:idx val="0"/>
          <c:order val="0"/>
          <c:tx>
            <c:strRef>
              <c:f>BW_CEA_04!$E$8:$E$9</c:f>
              <c:strCache>
                <c:ptCount val="2"/>
                <c:pt idx="0">
                  <c:v>C mass of trees</c:v>
                </c:pt>
                <c:pt idx="1">
                  <c:v>tCH4/ha</c:v>
                </c:pt>
              </c:strCache>
            </c:strRef>
          </c:tx>
          <c:spPr>
            <a:ln w="28575" cap="rnd">
              <a:solidFill>
                <a:schemeClr val="accent1"/>
              </a:solidFill>
              <a:round/>
            </a:ln>
            <a:effectLst/>
          </c:spPr>
          <c:marker>
            <c:symbol val="none"/>
          </c:marker>
          <c:cat>
            <c:numRef>
              <c:f>BW_CEA_04!$A$10:$A$312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BW_CEA_04!$E$10:$E$310</c:f>
              <c:numCache>
                <c:formatCode>General</c:formatCode>
                <c:ptCount val="301"/>
                <c:pt idx="0">
                  <c:v>0</c:v>
                </c:pt>
                <c:pt idx="1">
                  <c:v>0.29370024787197546</c:v>
                </c:pt>
                <c:pt idx="2">
                  <c:v>0.29371972674900365</c:v>
                </c:pt>
                <c:pt idx="3">
                  <c:v>0.29404579639463496</c:v>
                </c:pt>
                <c:pt idx="4">
                  <c:v>0.29603591445226074</c:v>
                </c:pt>
                <c:pt idx="5">
                  <c:v>0.3036012791558802</c:v>
                </c:pt>
                <c:pt idx="6">
                  <c:v>0.3233740815918229</c:v>
                </c:pt>
                <c:pt idx="7">
                  <c:v>0.36056279400928726</c:v>
                </c:pt>
                <c:pt idx="8">
                  <c:v>0.42898040318288511</c:v>
                </c:pt>
                <c:pt idx="9">
                  <c:v>0.53113406273199137</c:v>
                </c:pt>
                <c:pt idx="10">
                  <c:v>0.68041958238619771</c:v>
                </c:pt>
                <c:pt idx="11">
                  <c:v>0.87161137971004743</c:v>
                </c:pt>
                <c:pt idx="12">
                  <c:v>1.1200539834076615</c:v>
                </c:pt>
                <c:pt idx="13">
                  <c:v>1.3472034946165263</c:v>
                </c:pt>
                <c:pt idx="14">
                  <c:v>1.5057596353136413</c:v>
                </c:pt>
                <c:pt idx="15">
                  <c:v>1.6822528235972176</c:v>
                </c:pt>
                <c:pt idx="16">
                  <c:v>1.8650662788446579</c:v>
                </c:pt>
                <c:pt idx="17">
                  <c:v>2.0660908428604845</c:v>
                </c:pt>
                <c:pt idx="18">
                  <c:v>2.2790816538266183</c:v>
                </c:pt>
                <c:pt idx="19">
                  <c:v>2.4814192849724837</c:v>
                </c:pt>
                <c:pt idx="20">
                  <c:v>2.716071552052461</c:v>
                </c:pt>
                <c:pt idx="21">
                  <c:v>2.9533877618626097</c:v>
                </c:pt>
                <c:pt idx="22">
                  <c:v>3.2087357951772435</c:v>
                </c:pt>
                <c:pt idx="23">
                  <c:v>3.4651960879925374</c:v>
                </c:pt>
                <c:pt idx="24">
                  <c:v>3.7393932152781053</c:v>
                </c:pt>
                <c:pt idx="25">
                  <c:v>4.0224453271927949</c:v>
                </c:pt>
                <c:pt idx="26">
                  <c:v>4.3043375898233283</c:v>
                </c:pt>
                <c:pt idx="27">
                  <c:v>4.6033906808422653</c:v>
                </c:pt>
                <c:pt idx="28">
                  <c:v>4.8998646447980132</c:v>
                </c:pt>
                <c:pt idx="29">
                  <c:v>5.2130663784596623</c:v>
                </c:pt>
                <c:pt idx="30">
                  <c:v>5.5327701862499046</c:v>
                </c:pt>
                <c:pt idx="31">
                  <c:v>5.8267500754436856</c:v>
                </c:pt>
                <c:pt idx="32">
                  <c:v>6.1575997780485014</c:v>
                </c:pt>
                <c:pt idx="33">
                  <c:v>6.4827662378112798</c:v>
                </c:pt>
                <c:pt idx="34">
                  <c:v>6.8235289332950977</c:v>
                </c:pt>
                <c:pt idx="35">
                  <c:v>7.1575355526892679</c:v>
                </c:pt>
                <c:pt idx="36">
                  <c:v>7.5066836690777885</c:v>
                </c:pt>
                <c:pt idx="37">
                  <c:v>7.8595448566904107</c:v>
                </c:pt>
                <c:pt idx="38">
                  <c:v>8.2042296497302694</c:v>
                </c:pt>
                <c:pt idx="39">
                  <c:v>8.5633916662447778</c:v>
                </c:pt>
                <c:pt idx="40">
                  <c:v>8.913561531097395</c:v>
                </c:pt>
                <c:pt idx="41">
                  <c:v>9.277787174667683</c:v>
                </c:pt>
                <c:pt idx="42">
                  <c:v>9.6441480142767073</c:v>
                </c:pt>
                <c:pt idx="43">
                  <c:v>9.9766596601313076</c:v>
                </c:pt>
                <c:pt idx="44">
                  <c:v>10.346332204637978</c:v>
                </c:pt>
                <c:pt idx="45">
                  <c:v>10.70538731363434</c:v>
                </c:pt>
                <c:pt idx="46">
                  <c:v>11.077530693828599</c:v>
                </c:pt>
                <c:pt idx="47">
                  <c:v>11.438543209720347</c:v>
                </c:pt>
                <c:pt idx="48">
                  <c:v>11.812284702594516</c:v>
                </c:pt>
                <c:pt idx="49">
                  <c:v>12.186533200619571</c:v>
                </c:pt>
                <c:pt idx="50">
                  <c:v>12.549012226468481</c:v>
                </c:pt>
                <c:pt idx="51">
                  <c:v>12.923711766485418</c:v>
                </c:pt>
                <c:pt idx="52">
                  <c:v>13.286299320450146</c:v>
                </c:pt>
                <c:pt idx="53">
                  <c:v>13.660791427108633</c:v>
                </c:pt>
                <c:pt idx="54">
                  <c:v>14.03494959091981</c:v>
                </c:pt>
                <c:pt idx="55">
                  <c:v>14.384540327148407</c:v>
                </c:pt>
                <c:pt idx="56">
                  <c:v>14.757656513626319</c:v>
                </c:pt>
                <c:pt idx="57">
                  <c:v>15.118046117251527</c:v>
                </c:pt>
                <c:pt idx="58">
                  <c:v>15.48962028215967</c:v>
                </c:pt>
                <c:pt idx="59">
                  <c:v>15.848303398168108</c:v>
                </c:pt>
                <c:pt idx="60">
                  <c:v>16.217906777019685</c:v>
                </c:pt>
                <c:pt idx="61">
                  <c:v>16.586361405250226</c:v>
                </c:pt>
                <c:pt idx="62">
                  <c:v>16.941751243841477</c:v>
                </c:pt>
                <c:pt idx="63">
                  <c:v>17.307686592489638</c:v>
                </c:pt>
                <c:pt idx="64">
                  <c:v>17.660485189786428</c:v>
                </c:pt>
                <c:pt idx="65">
                  <c:v>18.023595386348553</c:v>
                </c:pt>
                <c:pt idx="66">
                  <c:v>18.385165869599273</c:v>
                </c:pt>
                <c:pt idx="67">
                  <c:v>18.710369371147237</c:v>
                </c:pt>
                <c:pt idx="68">
                  <c:v>19.06883803275792</c:v>
                </c:pt>
                <c:pt idx="69">
                  <c:v>19.414114428051533</c:v>
                </c:pt>
                <c:pt idx="70">
                  <c:v>19.769167732915289</c:v>
                </c:pt>
                <c:pt idx="71">
                  <c:v>20.111047803236747</c:v>
                </c:pt>
                <c:pt idx="72">
                  <c:v>20.462504845311813</c:v>
                </c:pt>
                <c:pt idx="73">
                  <c:v>20.812074067263538</c:v>
                </c:pt>
                <c:pt idx="74">
                  <c:v>21.148535442161602</c:v>
                </c:pt>
                <c:pt idx="75">
                  <c:v>21.494287725243584</c:v>
                </c:pt>
                <c:pt idx="76">
                  <c:v>21.826996460157957</c:v>
                </c:pt>
                <c:pt idx="77">
                  <c:v>22.168815868384662</c:v>
                </c:pt>
                <c:pt idx="78">
                  <c:v>22.508599067253726</c:v>
                </c:pt>
                <c:pt idx="79">
                  <c:v>22.813731616951152</c:v>
                </c:pt>
                <c:pt idx="80">
                  <c:v>23.149581041820763</c:v>
                </c:pt>
                <c:pt idx="81">
                  <c:v>23.472603816542982</c:v>
                </c:pt>
                <c:pt idx="82">
                  <c:v>23.80431992452376</c:v>
                </c:pt>
                <c:pt idx="83">
                  <c:v>24.123315959381273</c:v>
                </c:pt>
                <c:pt idx="84">
                  <c:v>24.450847240720279</c:v>
                </c:pt>
                <c:pt idx="85">
                  <c:v>24.77623668460437</c:v>
                </c:pt>
                <c:pt idx="86">
                  <c:v>25.089082923169734</c:v>
                </c:pt>
                <c:pt idx="87">
                  <c:v>25.410236215557088</c:v>
                </c:pt>
                <c:pt idx="88">
                  <c:v>25.718972485459034</c:v>
                </c:pt>
                <c:pt idx="89">
                  <c:v>26.035870801074804</c:v>
                </c:pt>
                <c:pt idx="90">
                  <c:v>26.350602955800646</c:v>
                </c:pt>
                <c:pt idx="91">
                  <c:v>26.633014550514307</c:v>
                </c:pt>
                <c:pt idx="92">
                  <c:v>26.943622589650808</c:v>
                </c:pt>
                <c:pt idx="93">
                  <c:v>27.242149157841077</c:v>
                </c:pt>
                <c:pt idx="94">
                  <c:v>27.548498302999054</c:v>
                </c:pt>
                <c:pt idx="95">
                  <c:v>27.842908641634992</c:v>
                </c:pt>
                <c:pt idx="96">
                  <c:v>28.145011624102388</c:v>
                </c:pt>
                <c:pt idx="97">
                  <c:v>28.444963806977405</c:v>
                </c:pt>
                <c:pt idx="98">
                  <c:v>28.73319777722692</c:v>
                </c:pt>
                <c:pt idx="99">
                  <c:v>29.02893555521198</c:v>
                </c:pt>
                <c:pt idx="100">
                  <c:v>29.31310407648677</c:v>
                </c:pt>
                <c:pt idx="101">
                  <c:v>29.604655633392138</c:v>
                </c:pt>
                <c:pt idx="102">
                  <c:v>29.894092143337897</c:v>
                </c:pt>
                <c:pt idx="103">
                  <c:v>30.16294862422513</c:v>
                </c:pt>
                <c:pt idx="104">
                  <c:v>30.448317839937175</c:v>
                </c:pt>
                <c:pt idx="105">
                  <c:v>30.722494542398188</c:v>
                </c:pt>
                <c:pt idx="106">
                  <c:v>31.003767446964233</c:v>
                </c:pt>
                <c:pt idx="107">
                  <c:v>31.274000133173697</c:v>
                </c:pt>
                <c:pt idx="108">
                  <c:v>31.551219164734466</c:v>
                </c:pt>
                <c:pt idx="109">
                  <c:v>31.826395235788119</c:v>
                </c:pt>
                <c:pt idx="110">
                  <c:v>32.090760831932158</c:v>
                </c:pt>
                <c:pt idx="111">
                  <c:v>32.361952343789376</c:v>
                </c:pt>
                <c:pt idx="112">
                  <c:v>32.622485306256777</c:v>
                </c:pt>
                <c:pt idx="113">
                  <c:v>32.88974111698775</c:v>
                </c:pt>
                <c:pt idx="114">
                  <c:v>33.155016155875558</c:v>
                </c:pt>
                <c:pt idx="115">
                  <c:v>33.392927977681332</c:v>
                </c:pt>
                <c:pt idx="116">
                  <c:v>33.654470123925805</c:v>
                </c:pt>
                <c:pt idx="117">
                  <c:v>33.905726640686154</c:v>
                </c:pt>
                <c:pt idx="118">
                  <c:v>34.163461417662141</c:v>
                </c:pt>
                <c:pt idx="119">
                  <c:v>34.411059412076703</c:v>
                </c:pt>
                <c:pt idx="120">
                  <c:v>34.665040863349859</c:v>
                </c:pt>
                <c:pt idx="121">
                  <c:v>34.917135889243717</c:v>
                </c:pt>
                <c:pt idx="122">
                  <c:v>35.159316140694322</c:v>
                </c:pt>
                <c:pt idx="123">
                  <c:v>35.407740944450289</c:v>
                </c:pt>
                <c:pt idx="124">
                  <c:v>35.646396333807523</c:v>
                </c:pt>
                <c:pt idx="125">
                  <c:v>35.89120676102069</c:v>
                </c:pt>
                <c:pt idx="126">
                  <c:v>36.13420190238503</c:v>
                </c:pt>
                <c:pt idx="127">
                  <c:v>36.352133214135797</c:v>
                </c:pt>
                <c:pt idx="128">
                  <c:v>36.591713686688749</c:v>
                </c:pt>
                <c:pt idx="129">
                  <c:v>36.82187749792493</c:v>
                </c:pt>
                <c:pt idx="130">
                  <c:v>37.057983105687612</c:v>
                </c:pt>
                <c:pt idx="131">
                  <c:v>37.284811482784143</c:v>
                </c:pt>
                <c:pt idx="132">
                  <c:v>37.517498709873884</c:v>
                </c:pt>
                <c:pt idx="133">
                  <c:v>37.748470340475684</c:v>
                </c:pt>
                <c:pt idx="134">
                  <c:v>37.970371485934272</c:v>
                </c:pt>
                <c:pt idx="135">
                  <c:v>38.198009669658781</c:v>
                </c:pt>
                <c:pt idx="136">
                  <c:v>38.416712031594187</c:v>
                </c:pt>
                <c:pt idx="137">
                  <c:v>38.641072763060798</c:v>
                </c:pt>
                <c:pt idx="138">
                  <c:v>38.863789250928278</c:v>
                </c:pt>
                <c:pt idx="139">
                  <c:v>39.063551176100901</c:v>
                </c:pt>
                <c:pt idx="140">
                  <c:v>39.283177796078178</c:v>
                </c:pt>
                <c:pt idx="141">
                  <c:v>39.494193412287316</c:v>
                </c:pt>
                <c:pt idx="142">
                  <c:v>39.71067948595406</c:v>
                </c:pt>
                <c:pt idx="143">
                  <c:v>39.918682273178753</c:v>
                </c:pt>
                <c:pt idx="144">
                  <c:v>40.132082239515938</c:v>
                </c:pt>
                <c:pt idx="145">
                  <c:v>40.343934533704932</c:v>
                </c:pt>
                <c:pt idx="146">
                  <c:v>40.547492318224968</c:v>
                </c:pt>
                <c:pt idx="147">
                  <c:v>40.756339490286379</c:v>
                </c:pt>
                <c:pt idx="148">
                  <c:v>40.957014765223342</c:v>
                </c:pt>
                <c:pt idx="149">
                  <c:v>41.162909704503008</c:v>
                </c:pt>
                <c:pt idx="150">
                  <c:v>41.367324378690945</c:v>
                </c:pt>
                <c:pt idx="151">
                  <c:v>41.557222777033502</c:v>
                </c:pt>
                <c:pt idx="152">
                  <c:v>41.758810373463135</c:v>
                </c:pt>
                <c:pt idx="153">
                  <c:v>41.952522763660355</c:v>
                </c:pt>
                <c:pt idx="154">
                  <c:v>42.15128686365599</c:v>
                </c:pt>
                <c:pt idx="155">
                  <c:v>42.342291302805663</c:v>
                </c:pt>
                <c:pt idx="156">
                  <c:v>42.538282275109367</c:v>
                </c:pt>
                <c:pt idx="157">
                  <c:v>42.732883009040165</c:v>
                </c:pt>
                <c:pt idx="158">
                  <c:v>42.919894576649114</c:v>
                </c:pt>
                <c:pt idx="159">
                  <c:v>43.111796683381158</c:v>
                </c:pt>
                <c:pt idx="160">
                  <c:v>43.296220195209131</c:v>
                </c:pt>
                <c:pt idx="161">
                  <c:v>43.485472079796473</c:v>
                </c:pt>
                <c:pt idx="162">
                  <c:v>43.673395423535538</c:v>
                </c:pt>
                <c:pt idx="163">
                  <c:v>43.842000868046497</c:v>
                </c:pt>
                <c:pt idx="164">
                  <c:v>44.027429282219529</c:v>
                </c:pt>
                <c:pt idx="165">
                  <c:v>44.205644475266716</c:v>
                </c:pt>
                <c:pt idx="166">
                  <c:v>44.388539022667977</c:v>
                </c:pt>
                <c:pt idx="167">
                  <c:v>44.564324246088951</c:v>
                </c:pt>
                <c:pt idx="168">
                  <c:v>44.744730517990362</c:v>
                </c:pt>
                <c:pt idx="169">
                  <c:v>44.923889467001047</c:v>
                </c:pt>
                <c:pt idx="170">
                  <c:v>45.096092269532562</c:v>
                </c:pt>
                <c:pt idx="171">
                  <c:v>45.272830160954662</c:v>
                </c:pt>
                <c:pt idx="172">
                  <c:v>45.442711174772427</c:v>
                </c:pt>
                <c:pt idx="173">
                  <c:v>45.617071556329037</c:v>
                </c:pt>
                <c:pt idx="174">
                  <c:v>45.790240124279698</c:v>
                </c:pt>
                <c:pt idx="175">
                  <c:v>45.945635149552871</c:v>
                </c:pt>
                <c:pt idx="176">
                  <c:v>46.116565540861416</c:v>
                </c:pt>
                <c:pt idx="177">
                  <c:v>46.280877115114237</c:v>
                </c:pt>
                <c:pt idx="178">
                  <c:v>46.449534321738994</c:v>
                </c:pt>
                <c:pt idx="179">
                  <c:v>46.611665857107297</c:v>
                </c:pt>
                <c:pt idx="180">
                  <c:v>46.778090635682631</c:v>
                </c:pt>
                <c:pt idx="181">
                  <c:v>46.943396268077777</c:v>
                </c:pt>
                <c:pt idx="182">
                  <c:v>47.10231351125109</c:v>
                </c:pt>
                <c:pt idx="183">
                  <c:v>47.265446697282854</c:v>
                </c:pt>
                <c:pt idx="184">
                  <c:v>47.422280439467983</c:v>
                </c:pt>
                <c:pt idx="185">
                  <c:v>47.583279976311175</c:v>
                </c:pt>
                <c:pt idx="186">
                  <c:v>47.743209822417938</c:v>
                </c:pt>
                <c:pt idx="187">
                  <c:v>47.886751254018989</c:v>
                </c:pt>
                <c:pt idx="188">
                  <c:v>48.044672016712681</c:v>
                </c:pt>
                <c:pt idx="189">
                  <c:v>48.196506593684724</c:v>
                </c:pt>
                <c:pt idx="190">
                  <c:v>48.352386477833001</c:v>
                </c:pt>
                <c:pt idx="191">
                  <c:v>48.502263608659334</c:v>
                </c:pt>
                <c:pt idx="192">
                  <c:v>48.656138798416862</c:v>
                </c:pt>
                <c:pt idx="193">
                  <c:v>48.809008842471044</c:v>
                </c:pt>
                <c:pt idx="194">
                  <c:v>48.955999099088139</c:v>
                </c:pt>
                <c:pt idx="195">
                  <c:v>49.106917649885446</c:v>
                </c:pt>
                <c:pt idx="196">
                  <c:v>49.252036086850929</c:v>
                </c:pt>
                <c:pt idx="197">
                  <c:v>49.401037526791242</c:v>
                </c:pt>
                <c:pt idx="198">
                  <c:v>49.549077649715485</c:v>
                </c:pt>
                <c:pt idx="199">
                  <c:v>49.68670413750354</c:v>
                </c:pt>
                <c:pt idx="200">
                  <c:v>49.832908024141517</c:v>
                </c:pt>
                <c:pt idx="201">
                  <c:v>49.973504089538395</c:v>
                </c:pt>
                <c:pt idx="202">
                  <c:v>50.117873531765468</c:v>
                </c:pt>
                <c:pt idx="203">
                  <c:v>50.256709892802569</c:v>
                </c:pt>
                <c:pt idx="204">
                  <c:v>50.399276891040941</c:v>
                </c:pt>
                <c:pt idx="205">
                  <c:v>50.540939946523906</c:v>
                </c:pt>
                <c:pt idx="206">
                  <c:v>50.677180097991126</c:v>
                </c:pt>
                <c:pt idx="207">
                  <c:v>50.817087738667901</c:v>
                </c:pt>
                <c:pt idx="208">
                  <c:v>50.95164387943359</c:v>
                </c:pt>
                <c:pt idx="209">
                  <c:v>51.089826487923844</c:v>
                </c:pt>
                <c:pt idx="210">
                  <c:v>51.227143884090978</c:v>
                </c:pt>
                <c:pt idx="211">
                  <c:v>51.350435158961702</c:v>
                </c:pt>
                <c:pt idx="212">
                  <c:v>51.486126805113145</c:v>
                </c:pt>
                <c:pt idx="213">
                  <c:v>51.616638241422621</c:v>
                </c:pt>
                <c:pt idx="214">
                  <c:v>51.750677410310033</c:v>
                </c:pt>
                <c:pt idx="215">
                  <c:v>51.87960342538311</c:v>
                </c:pt>
                <c:pt idx="216">
                  <c:v>52.012018386864675</c:v>
                </c:pt>
                <c:pt idx="217">
                  <c:v>52.143618578854912</c:v>
                </c:pt>
                <c:pt idx="218">
                  <c:v>52.270204499665425</c:v>
                </c:pt>
                <c:pt idx="219">
                  <c:v>52.400222026601028</c:v>
                </c:pt>
                <c:pt idx="220">
                  <c:v>52.525289389167355</c:v>
                </c:pt>
                <c:pt idx="221">
                  <c:v>52.653751087578122</c:v>
                </c:pt>
                <c:pt idx="222">
                  <c:v>52.781432226739</c:v>
                </c:pt>
                <c:pt idx="223">
                  <c:v>52.896091808241955</c:v>
                </c:pt>
                <c:pt idx="224">
                  <c:v>53.022305866942439</c:v>
                </c:pt>
                <c:pt idx="225">
                  <c:v>53.14372362546149</c:v>
                </c:pt>
                <c:pt idx="226">
                  <c:v>53.26844594347115</c:v>
                </c:pt>
                <c:pt idx="227">
                  <c:v>53.38843222848859</c:v>
                </c:pt>
                <c:pt idx="228">
                  <c:v>53.51168777885303</c:v>
                </c:pt>
                <c:pt idx="229">
                  <c:v>53.634207329087175</c:v>
                </c:pt>
                <c:pt idx="230">
                  <c:v>53.752079754517887</c:v>
                </c:pt>
                <c:pt idx="231">
                  <c:v>53.873169239105877</c:v>
                </c:pt>
                <c:pt idx="232">
                  <c:v>53.989669263591665</c:v>
                </c:pt>
                <c:pt idx="233">
                  <c:v>54.109352395743457</c:v>
                </c:pt>
                <c:pt idx="234">
                  <c:v>54.228329756597432</c:v>
                </c:pt>
                <c:pt idx="235">
                  <c:v>54.335191493398682</c:v>
                </c:pt>
                <c:pt idx="236">
                  <c:v>54.452841963141942</c:v>
                </c:pt>
                <c:pt idx="237">
                  <c:v>54.566041458710146</c:v>
                </c:pt>
                <c:pt idx="238">
                  <c:v>54.682342220137784</c:v>
                </c:pt>
                <c:pt idx="239">
                  <c:v>54.794246284948194</c:v>
                </c:pt>
                <c:pt idx="240">
                  <c:v>54.90921941749319</c:v>
                </c:pt>
                <c:pt idx="241">
                  <c:v>55.023526171278917</c:v>
                </c:pt>
                <c:pt idx="242">
                  <c:v>55.133516337292413</c:v>
                </c:pt>
                <c:pt idx="243">
                  <c:v>55.246527920016689</c:v>
                </c:pt>
                <c:pt idx="244">
                  <c:v>55.355274896796629</c:v>
                </c:pt>
                <c:pt idx="245">
                  <c:v>55.467012285445406</c:v>
                </c:pt>
                <c:pt idx="246">
                  <c:v>55.578110036137531</c:v>
                </c:pt>
                <c:pt idx="247">
                  <c:v>55.681465776139703</c:v>
                </c:pt>
                <c:pt idx="248">
                  <c:v>55.791340395233334</c:v>
                </c:pt>
                <c:pt idx="249">
                  <c:v>55.897076138069778</c:v>
                </c:pt>
                <c:pt idx="250">
                  <c:v>56.005727016289271</c:v>
                </c:pt>
                <c:pt idx="251">
                  <c:v>56.110287997911222</c:v>
                </c:pt>
                <c:pt idx="252">
                  <c:v>56.217734677948513</c:v>
                </c:pt>
                <c:pt idx="253">
                  <c:v>56.324576752384615</c:v>
                </c:pt>
                <c:pt idx="254">
                  <c:v>56.427401255031249</c:v>
                </c:pt>
                <c:pt idx="255">
                  <c:v>56.53306787020739</c:v>
                </c:pt>
                <c:pt idx="256">
                  <c:v>56.634763867503949</c:v>
                </c:pt>
                <c:pt idx="257">
                  <c:v>56.739273603840836</c:v>
                </c:pt>
                <c:pt idx="258">
                  <c:v>56.843202420297814</c:v>
                </c:pt>
                <c:pt idx="259">
                  <c:v>56.93657816992517</c:v>
                </c:pt>
                <c:pt idx="260">
                  <c:v>57.039414188297975</c:v>
                </c:pt>
                <c:pt idx="261">
                  <c:v>57.138392502799817</c:v>
                </c:pt>
                <c:pt idx="262">
                  <c:v>57.240116068508414</c:v>
                </c:pt>
                <c:pt idx="263">
                  <c:v>57.338026245585844</c:v>
                </c:pt>
                <c:pt idx="264">
                  <c:v>57.438654693373088</c:v>
                </c:pt>
                <c:pt idx="265">
                  <c:v>57.538733139610677</c:v>
                </c:pt>
                <c:pt idx="266">
                  <c:v>57.635063666948184</c:v>
                </c:pt>
                <c:pt idx="267">
                  <c:v>57.734072497845268</c:v>
                </c:pt>
                <c:pt idx="268">
                  <c:v>57.829375934617133</c:v>
                </c:pt>
                <c:pt idx="269">
                  <c:v>57.927331645250334</c:v>
                </c:pt>
                <c:pt idx="270">
                  <c:v>58.02475838169326</c:v>
                </c:pt>
                <c:pt idx="271">
                  <c:v>58.112305500325689</c:v>
                </c:pt>
                <c:pt idx="272">
                  <c:v>58.20873687040109</c:v>
                </c:pt>
                <c:pt idx="273">
                  <c:v>58.301565179809899</c:v>
                </c:pt>
                <c:pt idx="274">
                  <c:v>58.396982893457697</c:v>
                </c:pt>
                <c:pt idx="275">
                  <c:v>58.488837737096063</c:v>
                </c:pt>
                <c:pt idx="276">
                  <c:v>58.583257202353302</c:v>
                </c:pt>
                <c:pt idx="277">
                  <c:v>58.677175170384849</c:v>
                </c:pt>
                <c:pt idx="278">
                  <c:v>58.767589674280657</c:v>
                </c:pt>
                <c:pt idx="279">
                  <c:v>58.860532072252539</c:v>
                </c:pt>
                <c:pt idx="280">
                  <c:v>58.950009611491154</c:v>
                </c:pt>
                <c:pt idx="281">
                  <c:v>59.041991114511859</c:v>
                </c:pt>
                <c:pt idx="282">
                  <c:v>59.133489827593465</c:v>
                </c:pt>
                <c:pt idx="283">
                  <c:v>59.215721920976804</c:v>
                </c:pt>
                <c:pt idx="284">
                  <c:v>59.306311916198823</c:v>
                </c:pt>
                <c:pt idx="285">
                  <c:v>59.393530018332804</c:v>
                </c:pt>
                <c:pt idx="286">
                  <c:v>59.483194250825136</c:v>
                </c:pt>
                <c:pt idx="287">
                  <c:v>59.56952312701295</c:v>
                </c:pt>
                <c:pt idx="288">
                  <c:v>59.658275322608667</c:v>
                </c:pt>
                <c:pt idx="289">
                  <c:v>59.74656920077507</c:v>
                </c:pt>
                <c:pt idx="290">
                  <c:v>59.831581754440663</c:v>
                </c:pt>
                <c:pt idx="291">
                  <c:v>59.918983807698041</c:v>
                </c:pt>
                <c:pt idx="292">
                  <c:v>60.003139666845328</c:v>
                </c:pt>
                <c:pt idx="293">
                  <c:v>60.089662980614747</c:v>
                </c:pt>
                <c:pt idx="294">
                  <c:v>60.17574465772546</c:v>
                </c:pt>
                <c:pt idx="295">
                  <c:v>60.255875771339795</c:v>
                </c:pt>
                <c:pt idx="296">
                  <c:v>60.341111970181501</c:v>
                </c:pt>
                <c:pt idx="297">
                  <c:v>60.423187179733588</c:v>
                </c:pt>
                <c:pt idx="298">
                  <c:v>60.507576189216316</c:v>
                </c:pt>
                <c:pt idx="299">
                  <c:v>60.588837494234227</c:v>
                </c:pt>
                <c:pt idx="300">
                  <c:v>60.67239156598761</c:v>
                </c:pt>
              </c:numCache>
            </c:numRef>
          </c:val>
          <c:smooth val="0"/>
          <c:extLst>
            <c:ext xmlns:c16="http://schemas.microsoft.com/office/drawing/2014/chart" uri="{C3380CC4-5D6E-409C-BE32-E72D297353CC}">
              <c16:uniqueId val="{00000000-A512-4F42-9B57-5886B8DECB9C}"/>
            </c:ext>
          </c:extLst>
        </c:ser>
        <c:ser>
          <c:idx val="1"/>
          <c:order val="1"/>
          <c:tx>
            <c:strRef>
              <c:f>BW_CEA_04!$F$8:$F$9</c:f>
              <c:strCache>
                <c:ptCount val="2"/>
                <c:pt idx="0">
                  <c:v>C mass of forest debris</c:v>
                </c:pt>
                <c:pt idx="1">
                  <c:v>tN2O/ha</c:v>
                </c:pt>
              </c:strCache>
            </c:strRef>
          </c:tx>
          <c:spPr>
            <a:ln w="28575" cap="rnd">
              <a:solidFill>
                <a:schemeClr val="accent2"/>
              </a:solidFill>
              <a:round/>
            </a:ln>
            <a:effectLst/>
          </c:spPr>
          <c:marker>
            <c:symbol val="none"/>
          </c:marker>
          <c:cat>
            <c:numRef>
              <c:f>BW_CEA_04!$A$10:$A$312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BW_CEA_04!$F$10:$F$310</c:f>
              <c:numCache>
                <c:formatCode>General</c:formatCode>
                <c:ptCount val="301"/>
                <c:pt idx="0">
                  <c:v>0</c:v>
                </c:pt>
                <c:pt idx="1">
                  <c:v>2.9240847137657856E-3</c:v>
                </c:pt>
                <c:pt idx="2">
                  <c:v>6.065750443416857E-3</c:v>
                </c:pt>
                <c:pt idx="3">
                  <c:v>8.0692118704042606E-3</c:v>
                </c:pt>
                <c:pt idx="4">
                  <c:v>9.7990122187444177E-3</c:v>
                </c:pt>
                <c:pt idx="5">
                  <c:v>1.1565235002460509E-2</c:v>
                </c:pt>
                <c:pt idx="6">
                  <c:v>1.3611709414936203E-2</c:v>
                </c:pt>
                <c:pt idx="7">
                  <c:v>1.6157985800564611E-2</c:v>
                </c:pt>
                <c:pt idx="8">
                  <c:v>1.7884648523707348E-2</c:v>
                </c:pt>
                <c:pt idx="9">
                  <c:v>1.998058251431727E-2</c:v>
                </c:pt>
                <c:pt idx="10">
                  <c:v>2.3046389821803528E-2</c:v>
                </c:pt>
                <c:pt idx="11">
                  <c:v>2.7278753565794019E-2</c:v>
                </c:pt>
                <c:pt idx="12">
                  <c:v>3.2980240688127722E-2</c:v>
                </c:pt>
                <c:pt idx="13">
                  <c:v>4.0171776279336484E-2</c:v>
                </c:pt>
                <c:pt idx="14">
                  <c:v>4.8000546275795586E-2</c:v>
                </c:pt>
                <c:pt idx="15">
                  <c:v>5.6975499463259194E-2</c:v>
                </c:pt>
                <c:pt idx="16">
                  <c:v>6.6729382319223624E-2</c:v>
                </c:pt>
                <c:pt idx="17">
                  <c:v>7.7980591496205842E-2</c:v>
                </c:pt>
                <c:pt idx="18">
                  <c:v>9.1029193758617163E-2</c:v>
                </c:pt>
                <c:pt idx="19">
                  <c:v>0.10516135167643399</c:v>
                </c:pt>
                <c:pt idx="20">
                  <c:v>0.11776287603250622</c:v>
                </c:pt>
                <c:pt idx="21">
                  <c:v>0.13042437919131097</c:v>
                </c:pt>
                <c:pt idx="22">
                  <c:v>0.14473370556883389</c:v>
                </c:pt>
                <c:pt idx="23">
                  <c:v>0.16034713762434952</c:v>
                </c:pt>
                <c:pt idx="24">
                  <c:v>0.17761278932846758</c:v>
                </c:pt>
                <c:pt idx="25">
                  <c:v>0.19621034186184794</c:v>
                </c:pt>
                <c:pt idx="26">
                  <c:v>0.2162232059664102</c:v>
                </c:pt>
                <c:pt idx="27">
                  <c:v>0.23859218933756091</c:v>
                </c:pt>
                <c:pt idx="28">
                  <c:v>0.26207417662909666</c:v>
                </c:pt>
                <c:pt idx="29">
                  <c:v>0.28822400267191967</c:v>
                </c:pt>
                <c:pt idx="30">
                  <c:v>0.31756622692083791</c:v>
                </c:pt>
                <c:pt idx="31">
                  <c:v>0.34850500364390619</c:v>
                </c:pt>
                <c:pt idx="32">
                  <c:v>0.37496102916330898</c:v>
                </c:pt>
                <c:pt idx="33">
                  <c:v>0.40041396108268501</c:v>
                </c:pt>
                <c:pt idx="34">
                  <c:v>0.42812978072682173</c:v>
                </c:pt>
                <c:pt idx="35">
                  <c:v>0.45750464912079292</c:v>
                </c:pt>
                <c:pt idx="36">
                  <c:v>0.48901768283539321</c:v>
                </c:pt>
                <c:pt idx="37">
                  <c:v>0.52202472649136755</c:v>
                </c:pt>
                <c:pt idx="38">
                  <c:v>0.55684433062754091</c:v>
                </c:pt>
                <c:pt idx="39">
                  <c:v>0.59498532142078731</c:v>
                </c:pt>
                <c:pt idx="40">
                  <c:v>0.63431522129545104</c:v>
                </c:pt>
                <c:pt idx="41">
                  <c:v>0.67736758352202908</c:v>
                </c:pt>
                <c:pt idx="42">
                  <c:v>0.72511564823127683</c:v>
                </c:pt>
                <c:pt idx="43">
                  <c:v>0.77520075539027067</c:v>
                </c:pt>
                <c:pt idx="44">
                  <c:v>0.81605239137270691</c:v>
                </c:pt>
                <c:pt idx="45">
                  <c:v>0.8541436371659672</c:v>
                </c:pt>
                <c:pt idx="46">
                  <c:v>0.89471216969658474</c:v>
                </c:pt>
                <c:pt idx="47">
                  <c:v>0.93716709248813057</c:v>
                </c:pt>
                <c:pt idx="48">
                  <c:v>0.98190435844603674</c:v>
                </c:pt>
                <c:pt idx="49">
                  <c:v>1.0280418248627987</c:v>
                </c:pt>
                <c:pt idx="50">
                  <c:v>1.0764165654777789</c:v>
                </c:pt>
                <c:pt idx="51">
                  <c:v>1.1289674559337033</c:v>
                </c:pt>
                <c:pt idx="52">
                  <c:v>1.1828107759994979</c:v>
                </c:pt>
                <c:pt idx="53">
                  <c:v>1.2413654988467742</c:v>
                </c:pt>
                <c:pt idx="54">
                  <c:v>1.3062838108303529</c:v>
                </c:pt>
                <c:pt idx="55">
                  <c:v>1.3769140781393534</c:v>
                </c:pt>
                <c:pt idx="56">
                  <c:v>1.4295893392956809</c:v>
                </c:pt>
                <c:pt idx="57">
                  <c:v>1.4781921924728354</c:v>
                </c:pt>
                <c:pt idx="58">
                  <c:v>1.5289800471068871</c:v>
                </c:pt>
                <c:pt idx="59">
                  <c:v>1.5819046034586184</c:v>
                </c:pt>
                <c:pt idx="60">
                  <c:v>1.6369106217565292</c:v>
                </c:pt>
                <c:pt idx="61">
                  <c:v>1.6933470500227876</c:v>
                </c:pt>
                <c:pt idx="62">
                  <c:v>1.7524598559456708</c:v>
                </c:pt>
                <c:pt idx="63">
                  <c:v>1.8165788834214172</c:v>
                </c:pt>
                <c:pt idx="64">
                  <c:v>1.8822237197934952</c:v>
                </c:pt>
                <c:pt idx="65">
                  <c:v>1.9537313909719285</c:v>
                </c:pt>
                <c:pt idx="66">
                  <c:v>2.0337446378820832</c:v>
                </c:pt>
                <c:pt idx="67">
                  <c:v>2.1178216547393234</c:v>
                </c:pt>
                <c:pt idx="68">
                  <c:v>2.1799610466034389</c:v>
                </c:pt>
                <c:pt idx="69">
                  <c:v>2.2359878571836029</c:v>
                </c:pt>
                <c:pt idx="70">
                  <c:v>2.2936944482191937</c:v>
                </c:pt>
                <c:pt idx="71">
                  <c:v>2.3537819911195901</c:v>
                </c:pt>
                <c:pt idx="72">
                  <c:v>2.4156234519761295</c:v>
                </c:pt>
                <c:pt idx="73">
                  <c:v>2.4787140472883946</c:v>
                </c:pt>
                <c:pt idx="74">
                  <c:v>2.5451806075127017</c:v>
                </c:pt>
                <c:pt idx="75">
                  <c:v>2.6174254695246892</c:v>
                </c:pt>
                <c:pt idx="76">
                  <c:v>2.6916600899394965</c:v>
                </c:pt>
                <c:pt idx="77">
                  <c:v>2.7727688991914663</c:v>
                </c:pt>
                <c:pt idx="78">
                  <c:v>2.8644396765874394</c:v>
                </c:pt>
                <c:pt idx="79">
                  <c:v>2.962059167536367</c:v>
                </c:pt>
                <c:pt idx="80">
                  <c:v>3.0308554087185859</c:v>
                </c:pt>
                <c:pt idx="81">
                  <c:v>3.0914553430268406</c:v>
                </c:pt>
                <c:pt idx="82">
                  <c:v>3.1530046396384206</c:v>
                </c:pt>
                <c:pt idx="83">
                  <c:v>3.2172179450751193</c:v>
                </c:pt>
                <c:pt idx="84">
                  <c:v>3.2827343856144129</c:v>
                </c:pt>
                <c:pt idx="85">
                  <c:v>3.349317553517781</c:v>
                </c:pt>
                <c:pt idx="86">
                  <c:v>3.4201253029463015</c:v>
                </c:pt>
                <c:pt idx="87">
                  <c:v>3.4974601135644781</c:v>
                </c:pt>
                <c:pt idx="88">
                  <c:v>3.5774318031978982</c:v>
                </c:pt>
                <c:pt idx="89">
                  <c:v>3.6652826029282162</c:v>
                </c:pt>
                <c:pt idx="90">
                  <c:v>3.7658385746363399</c:v>
                </c:pt>
                <c:pt idx="91">
                  <c:v>3.8745799301223349</c:v>
                </c:pt>
                <c:pt idx="92">
                  <c:v>3.9475711096820021</c:v>
                </c:pt>
                <c:pt idx="93">
                  <c:v>4.0103087315741277</c:v>
                </c:pt>
                <c:pt idx="94">
                  <c:v>4.0731091484545887</c:v>
                </c:pt>
                <c:pt idx="95">
                  <c:v>4.1388925105455492</c:v>
                </c:pt>
                <c:pt idx="96">
                  <c:v>4.2054501393470867</c:v>
                </c:pt>
                <c:pt idx="97">
                  <c:v>4.2729068656027032</c:v>
                </c:pt>
                <c:pt idx="98">
                  <c:v>4.3455495452939212</c:v>
                </c:pt>
                <c:pt idx="99">
                  <c:v>4.4254450672207462</c:v>
                </c:pt>
                <c:pt idx="100">
                  <c:v>4.5087681898277818</c:v>
                </c:pt>
                <c:pt idx="101">
                  <c:v>4.6009604949181728</c:v>
                </c:pt>
                <c:pt idx="102">
                  <c:v>4.7080374246176167</c:v>
                </c:pt>
                <c:pt idx="103">
                  <c:v>4.827882039076405</c:v>
                </c:pt>
                <c:pt idx="104">
                  <c:v>4.9026390152311077</c:v>
                </c:pt>
                <c:pt idx="105">
                  <c:v>4.9655232277504515</c:v>
                </c:pt>
                <c:pt idx="106">
                  <c:v>5.0279265345323516</c:v>
                </c:pt>
                <c:pt idx="107">
                  <c:v>5.0932218685359683</c:v>
                </c:pt>
                <c:pt idx="108">
                  <c:v>5.1588147973025178</c:v>
                </c:pt>
                <c:pt idx="109">
                  <c:v>5.2255460106536704</c:v>
                </c:pt>
                <c:pt idx="110">
                  <c:v>5.2982662189041045</c:v>
                </c:pt>
                <c:pt idx="111">
                  <c:v>5.3790155412136036</c:v>
                </c:pt>
                <c:pt idx="112">
                  <c:v>5.4640114161853663</c:v>
                </c:pt>
                <c:pt idx="113">
                  <c:v>5.5592060036980353</c:v>
                </c:pt>
                <c:pt idx="114">
                  <c:v>5.6720615728116055</c:v>
                </c:pt>
                <c:pt idx="115">
                  <c:v>5.7941923234819566</c:v>
                </c:pt>
                <c:pt idx="116">
                  <c:v>5.8695017863171595</c:v>
                </c:pt>
                <c:pt idx="117">
                  <c:v>5.9310828500675008</c:v>
                </c:pt>
                <c:pt idx="118">
                  <c:v>5.991199882295148</c:v>
                </c:pt>
                <c:pt idx="119">
                  <c:v>6.0545240196544983</c:v>
                </c:pt>
                <c:pt idx="120">
                  <c:v>6.1175632503481534</c:v>
                </c:pt>
                <c:pt idx="121">
                  <c:v>6.1816639141680181</c:v>
                </c:pt>
                <c:pt idx="122">
                  <c:v>6.2528066510395215</c:v>
                </c:pt>
                <c:pt idx="123">
                  <c:v>6.3326599712314025</c:v>
                </c:pt>
                <c:pt idx="124">
                  <c:v>6.4177064945129558</c:v>
                </c:pt>
                <c:pt idx="125">
                  <c:v>6.5139272811987654</c:v>
                </c:pt>
                <c:pt idx="126">
                  <c:v>6.630012159289068</c:v>
                </c:pt>
                <c:pt idx="127">
                  <c:v>6.7576258653425443</c:v>
                </c:pt>
                <c:pt idx="128">
                  <c:v>6.8323200693790751</c:v>
                </c:pt>
                <c:pt idx="129">
                  <c:v>6.8915268177739204</c:v>
                </c:pt>
                <c:pt idx="130">
                  <c:v>6.9482609178080761</c:v>
                </c:pt>
                <c:pt idx="131">
                  <c:v>7.0085278678963983</c:v>
                </c:pt>
                <c:pt idx="132">
                  <c:v>7.0679221079372265</c:v>
                </c:pt>
                <c:pt idx="133">
                  <c:v>7.1283167924247275</c:v>
                </c:pt>
                <c:pt idx="134">
                  <c:v>7.1968215138855154</c:v>
                </c:pt>
                <c:pt idx="135">
                  <c:v>7.2746867575479239</c:v>
                </c:pt>
                <c:pt idx="136">
                  <c:v>7.3587240599561952</c:v>
                </c:pt>
                <c:pt idx="137">
                  <c:v>7.4548710737381807</c:v>
                </c:pt>
                <c:pt idx="138">
                  <c:v>7.5730186904423986</c:v>
                </c:pt>
                <c:pt idx="139">
                  <c:v>7.7049798098621451</c:v>
                </c:pt>
                <c:pt idx="140">
                  <c:v>7.7782139632369658</c:v>
                </c:pt>
                <c:pt idx="141">
                  <c:v>7.8343022301126686</c:v>
                </c:pt>
                <c:pt idx="142">
                  <c:v>7.8869077997843977</c:v>
                </c:pt>
                <c:pt idx="143">
                  <c:v>7.9433748317281925</c:v>
                </c:pt>
                <c:pt idx="144">
                  <c:v>7.998387743781386</c:v>
                </c:pt>
                <c:pt idx="145">
                  <c:v>8.0543532361238714</c:v>
                </c:pt>
                <c:pt idx="146">
                  <c:v>8.1194905295478836</c:v>
                </c:pt>
                <c:pt idx="147">
                  <c:v>8.1946052494575063</c:v>
                </c:pt>
                <c:pt idx="148">
                  <c:v>8.2768788937412676</c:v>
                </c:pt>
                <c:pt idx="149">
                  <c:v>8.3721538754949325</c:v>
                </c:pt>
                <c:pt idx="150">
                  <c:v>8.491483283518015</c:v>
                </c:pt>
                <c:pt idx="151">
                  <c:v>8.6288277666246351</c:v>
                </c:pt>
                <c:pt idx="152">
                  <c:v>8.6993301983575151</c:v>
                </c:pt>
                <c:pt idx="153">
                  <c:v>8.751648291363523</c:v>
                </c:pt>
                <c:pt idx="154">
                  <c:v>8.8001291147524405</c:v>
                </c:pt>
                <c:pt idx="155">
                  <c:v>8.8522195252396489</c:v>
                </c:pt>
                <c:pt idx="156">
                  <c:v>8.9024316353201787</c:v>
                </c:pt>
                <c:pt idx="157">
                  <c:v>8.9541195351701077</c:v>
                </c:pt>
                <c:pt idx="158">
                  <c:v>9.0157215172373402</c:v>
                </c:pt>
                <c:pt idx="159">
                  <c:v>9.0879976177804966</c:v>
                </c:pt>
                <c:pt idx="160">
                  <c:v>9.1683119634899537</c:v>
                </c:pt>
                <c:pt idx="161">
                  <c:v>9.2629792835826841</c:v>
                </c:pt>
                <c:pt idx="162">
                  <c:v>9.3845112275393312</c:v>
                </c:pt>
                <c:pt idx="163">
                  <c:v>9.5188720637124096</c:v>
                </c:pt>
                <c:pt idx="164">
                  <c:v>9.5868779356118825</c:v>
                </c:pt>
                <c:pt idx="165">
                  <c:v>9.6352733650713365</c:v>
                </c:pt>
                <c:pt idx="166">
                  <c:v>9.6789110526788065</c:v>
                </c:pt>
                <c:pt idx="167">
                  <c:v>9.726443772318822</c:v>
                </c:pt>
                <c:pt idx="168">
                  <c:v>9.7715614627146525</c:v>
                </c:pt>
                <c:pt idx="169">
                  <c:v>9.8181659691789864</c:v>
                </c:pt>
                <c:pt idx="170">
                  <c:v>9.8756769083462039</c:v>
                </c:pt>
                <c:pt idx="171">
                  <c:v>9.9444203070224102</c:v>
                </c:pt>
                <c:pt idx="172">
                  <c:v>10.022150144284296</c:v>
                </c:pt>
                <c:pt idx="173">
                  <c:v>10.115064801603605</c:v>
                </c:pt>
                <c:pt idx="174">
                  <c:v>10.23676171823217</c:v>
                </c:pt>
                <c:pt idx="175">
                  <c:v>10.37311185195831</c:v>
                </c:pt>
                <c:pt idx="176">
                  <c:v>10.438386951457808</c:v>
                </c:pt>
                <c:pt idx="177">
                  <c:v>10.482716728718113</c:v>
                </c:pt>
                <c:pt idx="178">
                  <c:v>10.521400882581386</c:v>
                </c:pt>
                <c:pt idx="179">
                  <c:v>10.56425748970957</c:v>
                </c:pt>
                <c:pt idx="180">
                  <c:v>10.604184636210007</c:v>
                </c:pt>
                <c:pt idx="181">
                  <c:v>10.645613590070173</c:v>
                </c:pt>
                <c:pt idx="182">
                  <c:v>10.698903328078304</c:v>
                </c:pt>
                <c:pt idx="183">
                  <c:v>10.763950892019416</c:v>
                </c:pt>
                <c:pt idx="184">
                  <c:v>10.838901987706635</c:v>
                </c:pt>
                <c:pt idx="185">
                  <c:v>10.929822158441997</c:v>
                </c:pt>
                <c:pt idx="186">
                  <c:v>11.051339566199655</c:v>
                </c:pt>
                <c:pt idx="187">
                  <c:v>11.189272499566286</c:v>
                </c:pt>
                <c:pt idx="188">
                  <c:v>11.25169549180341</c:v>
                </c:pt>
                <c:pt idx="189">
                  <c:v>11.291924626663771</c:v>
                </c:pt>
                <c:pt idx="190">
                  <c:v>11.32565774964621</c:v>
                </c:pt>
                <c:pt idx="191">
                  <c:v>11.363830558525335</c:v>
                </c:pt>
                <c:pt idx="192">
                  <c:v>11.398583608276851</c:v>
                </c:pt>
                <c:pt idx="193">
                  <c:v>11.43485602719414</c:v>
                </c:pt>
                <c:pt idx="194">
                  <c:v>11.483901288398361</c:v>
                </c:pt>
                <c:pt idx="195">
                  <c:v>11.5451980222823</c:v>
                </c:pt>
                <c:pt idx="196">
                  <c:v>11.617278661300681</c:v>
                </c:pt>
                <c:pt idx="197">
                  <c:v>11.706066496490687</c:v>
                </c:pt>
                <c:pt idx="198">
                  <c:v>11.827164939141152</c:v>
                </c:pt>
                <c:pt idx="199">
                  <c:v>11.967939603300024</c:v>
                </c:pt>
                <c:pt idx="200">
                  <c:v>12.026585554010133</c:v>
                </c:pt>
                <c:pt idx="201">
                  <c:v>12.062489526936744</c:v>
                </c:pt>
                <c:pt idx="202">
                  <c:v>12.091870536626608</c:v>
                </c:pt>
                <c:pt idx="203">
                  <c:v>12.125282769530067</c:v>
                </c:pt>
                <c:pt idx="204">
                  <c:v>12.154987063092817</c:v>
                </c:pt>
                <c:pt idx="205">
                  <c:v>12.186920048262344</c:v>
                </c:pt>
                <c:pt idx="206">
                  <c:v>12.232158471982766</c:v>
                </c:pt>
                <c:pt idx="207">
                  <c:v>12.290254939836469</c:v>
                </c:pt>
                <c:pt idx="208">
                  <c:v>12.359861771511172</c:v>
                </c:pt>
                <c:pt idx="209">
                  <c:v>12.447479764454954</c:v>
                </c:pt>
                <c:pt idx="210">
                  <c:v>12.570058192954518</c:v>
                </c:pt>
                <c:pt idx="211">
                  <c:v>12.705821584615352</c:v>
                </c:pt>
                <c:pt idx="212">
                  <c:v>12.76155203882765</c:v>
                </c:pt>
                <c:pt idx="213">
                  <c:v>12.793473626331238</c:v>
                </c:pt>
                <c:pt idx="214">
                  <c:v>12.8181383587618</c:v>
                </c:pt>
                <c:pt idx="215">
                  <c:v>12.847054737520519</c:v>
                </c:pt>
                <c:pt idx="216">
                  <c:v>12.871831019336875</c:v>
                </c:pt>
                <c:pt idx="217">
                  <c:v>12.898886466996217</c:v>
                </c:pt>
                <c:pt idx="218">
                  <c:v>12.940058923629076</c:v>
                </c:pt>
                <c:pt idx="219">
                  <c:v>12.994530927314649</c:v>
                </c:pt>
                <c:pt idx="220">
                  <c:v>13.061307820100183</c:v>
                </c:pt>
                <c:pt idx="221">
                  <c:v>13.146772148630955</c:v>
                </c:pt>
                <c:pt idx="222">
                  <c:v>13.268757803080264</c:v>
                </c:pt>
                <c:pt idx="223">
                  <c:v>13.405212661501185</c:v>
                </c:pt>
                <c:pt idx="224">
                  <c:v>13.458093376145488</c:v>
                </c:pt>
                <c:pt idx="225">
                  <c:v>13.486167088160638</c:v>
                </c:pt>
                <c:pt idx="226">
                  <c:v>13.506289188029097</c:v>
                </c:pt>
                <c:pt idx="227">
                  <c:v>13.530872466139588</c:v>
                </c:pt>
                <c:pt idx="228">
                  <c:v>13.550907588652468</c:v>
                </c:pt>
                <c:pt idx="229">
                  <c:v>13.573270652593683</c:v>
                </c:pt>
                <c:pt idx="230">
                  <c:v>13.610518297695616</c:v>
                </c:pt>
                <c:pt idx="231">
                  <c:v>13.661479838086837</c:v>
                </c:pt>
                <c:pt idx="232">
                  <c:v>13.725499277319468</c:v>
                </c:pt>
                <c:pt idx="233">
                  <c:v>13.808841361788655</c:v>
                </c:pt>
                <c:pt idx="234">
                  <c:v>13.930172722717607</c:v>
                </c:pt>
                <c:pt idx="235">
                  <c:v>14.067192750240753</c:v>
                </c:pt>
                <c:pt idx="236">
                  <c:v>14.117317797744882</c:v>
                </c:pt>
                <c:pt idx="237">
                  <c:v>14.141701492137909</c:v>
                </c:pt>
                <c:pt idx="238">
                  <c:v>14.157477316322201</c:v>
                </c:pt>
                <c:pt idx="239">
                  <c:v>14.177912882215852</c:v>
                </c:pt>
                <c:pt idx="240">
                  <c:v>14.19341560681729</c:v>
                </c:pt>
                <c:pt idx="241">
                  <c:v>14.211293090695554</c:v>
                </c:pt>
                <c:pt idx="242">
                  <c:v>14.244779801833531</c:v>
                </c:pt>
                <c:pt idx="243">
                  <c:v>14.292369378894838</c:v>
                </c:pt>
                <c:pt idx="244">
                  <c:v>14.353728917620094</c:v>
                </c:pt>
                <c:pt idx="245">
                  <c:v>14.43500780833519</c:v>
                </c:pt>
                <c:pt idx="246">
                  <c:v>14.555656126375849</c:v>
                </c:pt>
                <c:pt idx="247">
                  <c:v>14.694382006291081</c:v>
                </c:pt>
                <c:pt idx="248">
                  <c:v>14.740826209764368</c:v>
                </c:pt>
                <c:pt idx="249">
                  <c:v>14.761338562457308</c:v>
                </c:pt>
                <c:pt idx="250">
                  <c:v>14.773507990576251</c:v>
                </c:pt>
                <c:pt idx="251">
                  <c:v>14.789809108498169</c:v>
                </c:pt>
                <c:pt idx="252">
                  <c:v>14.801017191649205</c:v>
                </c:pt>
                <c:pt idx="253">
                  <c:v>14.815428624197757</c:v>
                </c:pt>
                <c:pt idx="254">
                  <c:v>14.845778236112816</c:v>
                </c:pt>
                <c:pt idx="255">
                  <c:v>14.89076207277024</c:v>
                </c:pt>
                <c:pt idx="256">
                  <c:v>14.950063949296903</c:v>
                </c:pt>
                <c:pt idx="257">
                  <c:v>15.030531036322628</c:v>
                </c:pt>
                <c:pt idx="258">
                  <c:v>15.152839584192783</c:v>
                </c:pt>
                <c:pt idx="259">
                  <c:v>15.285803143091986</c:v>
                </c:pt>
                <c:pt idx="260">
                  <c:v>15.329692225871899</c:v>
                </c:pt>
                <c:pt idx="261">
                  <c:v>15.346847250254433</c:v>
                </c:pt>
                <c:pt idx="262">
                  <c:v>15.355102698205544</c:v>
                </c:pt>
                <c:pt idx="263">
                  <c:v>15.367650301363389</c:v>
                </c:pt>
                <c:pt idx="264">
                  <c:v>15.37477021660996</c:v>
                </c:pt>
                <c:pt idx="265">
                  <c:v>15.385159406466478</c:v>
                </c:pt>
                <c:pt idx="266">
                  <c:v>15.412122813254193</c:v>
                </c:pt>
                <c:pt idx="267">
                  <c:v>15.45406890678345</c:v>
                </c:pt>
                <c:pt idx="268">
                  <c:v>15.510963881027049</c:v>
                </c:pt>
                <c:pt idx="269">
                  <c:v>15.589569769331691</c:v>
                </c:pt>
                <c:pt idx="270">
                  <c:v>15.711269167187151</c:v>
                </c:pt>
                <c:pt idx="271">
                  <c:v>15.844465762759253</c:v>
                </c:pt>
                <c:pt idx="272">
                  <c:v>15.885930698949464</c:v>
                </c:pt>
                <c:pt idx="273">
                  <c:v>15.899908727016914</c:v>
                </c:pt>
                <c:pt idx="274">
                  <c:v>15.904463040745497</c:v>
                </c:pt>
                <c:pt idx="275">
                  <c:v>15.913460962433572</c:v>
                </c:pt>
                <c:pt idx="276">
                  <c:v>15.916716386778184</c:v>
                </c:pt>
                <c:pt idx="277">
                  <c:v>15.923303466485688</c:v>
                </c:pt>
                <c:pt idx="278">
                  <c:v>15.947063853223305</c:v>
                </c:pt>
                <c:pt idx="279">
                  <c:v>15.986134702085335</c:v>
                </c:pt>
                <c:pt idx="280">
                  <c:v>16.040749037244467</c:v>
                </c:pt>
                <c:pt idx="281">
                  <c:v>16.117587702061311</c:v>
                </c:pt>
                <c:pt idx="282">
                  <c:v>16.238697825972274</c:v>
                </c:pt>
                <c:pt idx="283">
                  <c:v>16.372099882541441</c:v>
                </c:pt>
                <c:pt idx="284">
                  <c:v>16.41127309727986</c:v>
                </c:pt>
                <c:pt idx="285">
                  <c:v>16.42225217453754</c:v>
                </c:pt>
                <c:pt idx="286">
                  <c:v>16.423314214444886</c:v>
                </c:pt>
                <c:pt idx="287">
                  <c:v>16.428962699100715</c:v>
                </c:pt>
                <c:pt idx="288">
                  <c:v>16.428572585284748</c:v>
                </c:pt>
                <c:pt idx="289">
                  <c:v>16.431573115990464</c:v>
                </c:pt>
                <c:pt idx="290">
                  <c:v>16.452311174961416</c:v>
                </c:pt>
                <c:pt idx="291">
                  <c:v>16.488668294018023</c:v>
                </c:pt>
                <c:pt idx="292">
                  <c:v>16.541129172339641</c:v>
                </c:pt>
                <c:pt idx="293">
                  <c:v>16.616297804544629</c:v>
                </c:pt>
                <c:pt idx="294">
                  <c:v>16.736846778577505</c:v>
                </c:pt>
                <c:pt idx="295">
                  <c:v>16.87140874559325</c:v>
                </c:pt>
                <c:pt idx="296">
                  <c:v>16.907271711274493</c:v>
                </c:pt>
                <c:pt idx="297">
                  <c:v>16.915002034465125</c:v>
                </c:pt>
                <c:pt idx="298">
                  <c:v>16.91330429489722</c:v>
                </c:pt>
                <c:pt idx="299">
                  <c:v>16.915583202617277</c:v>
                </c:pt>
                <c:pt idx="300">
                  <c:v>16.911764826386346</c:v>
                </c:pt>
              </c:numCache>
            </c:numRef>
          </c:val>
          <c:smooth val="0"/>
          <c:extLst>
            <c:ext xmlns:c16="http://schemas.microsoft.com/office/drawing/2014/chart" uri="{C3380CC4-5D6E-409C-BE32-E72D297353CC}">
              <c16:uniqueId val="{00000001-A512-4F42-9B57-5886B8DECB9C}"/>
            </c:ext>
          </c:extLst>
        </c:ser>
        <c:dLbls>
          <c:showLegendKey val="0"/>
          <c:showVal val="0"/>
          <c:showCatName val="0"/>
          <c:showSerName val="0"/>
          <c:showPercent val="0"/>
          <c:showBubbleSize val="0"/>
        </c:dLbls>
        <c:smooth val="0"/>
        <c:axId val="441307784"/>
        <c:axId val="441308176"/>
      </c:lineChart>
      <c:catAx>
        <c:axId val="44130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8176"/>
        <c:crosses val="autoZero"/>
        <c:auto val="1"/>
        <c:lblAlgn val="ctr"/>
        <c:lblOffset val="100"/>
        <c:noMultiLvlLbl val="0"/>
      </c:catAx>
      <c:valAx>
        <c:axId val="44130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7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BW_CEA_05!$E$8</c:f>
              <c:strCache>
                <c:ptCount val="1"/>
                <c:pt idx="0">
                  <c:v>C mass of trees</c:v>
                </c:pt>
              </c:strCache>
            </c:strRef>
          </c:tx>
          <c:spPr>
            <a:ln w="28575" cap="rnd">
              <a:solidFill>
                <a:schemeClr val="accent1"/>
              </a:solidFill>
              <a:round/>
            </a:ln>
            <a:effectLst/>
          </c:spPr>
          <c:marker>
            <c:symbol val="none"/>
          </c:marker>
          <c:cat>
            <c:numRef>
              <c:f>BW_CEA_05!$A$10:$A$313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BW_CEA_05!$E$10:$E$313</c:f>
              <c:numCache>
                <c:formatCode>General</c:formatCode>
                <c:ptCount val="304"/>
                <c:pt idx="0">
                  <c:v>0</c:v>
                </c:pt>
                <c:pt idx="1">
                  <c:v>0.29370000000000002</c:v>
                </c:pt>
                <c:pt idx="2">
                  <c:v>0.29370513310456686</c:v>
                </c:pt>
                <c:pt idx="3">
                  <c:v>0.29383904282257689</c:v>
                </c:pt>
                <c:pt idx="4">
                  <c:v>0.2950604455292255</c:v>
                </c:pt>
                <c:pt idx="5">
                  <c:v>0.30029810817267</c:v>
                </c:pt>
                <c:pt idx="6">
                  <c:v>0.31618093640906708</c:v>
                </c:pt>
                <c:pt idx="7">
                  <c:v>0.35187664220501197</c:v>
                </c:pt>
                <c:pt idx="8">
                  <c:v>0.40995447437872301</c:v>
                </c:pt>
                <c:pt idx="9">
                  <c:v>0.51233179797834261</c:v>
                </c:pt>
                <c:pt idx="10">
                  <c:v>0.65748323828683874</c:v>
                </c:pt>
                <c:pt idx="11">
                  <c:v>0.8614700658258363</c:v>
                </c:pt>
                <c:pt idx="12">
                  <c:v>1.1149873388286791</c:v>
                </c:pt>
                <c:pt idx="13">
                  <c:v>1.4353266203552275</c:v>
                </c:pt>
                <c:pt idx="14">
                  <c:v>1.6189062142766257</c:v>
                </c:pt>
                <c:pt idx="15">
                  <c:v>1.8108706082094401</c:v>
                </c:pt>
                <c:pt idx="16">
                  <c:v>2.0237710257566981</c:v>
                </c:pt>
                <c:pt idx="17">
                  <c:v>2.2435686817454257</c:v>
                </c:pt>
                <c:pt idx="18">
                  <c:v>2.48454069201079</c:v>
                </c:pt>
                <c:pt idx="19">
                  <c:v>2.7391551800946949</c:v>
                </c:pt>
                <c:pt idx="20">
                  <c:v>2.9892708369083305</c:v>
                </c:pt>
                <c:pt idx="21">
                  <c:v>3.2689043923506813</c:v>
                </c:pt>
                <c:pt idx="22">
                  <c:v>3.5510972558567522</c:v>
                </c:pt>
                <c:pt idx="23">
                  <c:v>3.8541272406116605</c:v>
                </c:pt>
                <c:pt idx="24">
                  <c:v>4.1579215585062173</c:v>
                </c:pt>
                <c:pt idx="25">
                  <c:v>4.4821817360126914</c:v>
                </c:pt>
                <c:pt idx="26">
                  <c:v>4.8163891193721113</c:v>
                </c:pt>
                <c:pt idx="27">
                  <c:v>5.1487544162734844</c:v>
                </c:pt>
                <c:pt idx="28">
                  <c:v>5.5008911460865582</c:v>
                </c:pt>
                <c:pt idx="29">
                  <c:v>5.849568018743831</c:v>
                </c:pt>
                <c:pt idx="30">
                  <c:v>6.2175051054360511</c:v>
                </c:pt>
                <c:pt idx="31">
                  <c:v>6.5926841303971067</c:v>
                </c:pt>
                <c:pt idx="32">
                  <c:v>6.9373537295079224</c:v>
                </c:pt>
                <c:pt idx="33">
                  <c:v>7.324913620510813</c:v>
                </c:pt>
                <c:pt idx="34">
                  <c:v>7.7054975385015982</c:v>
                </c:pt>
                <c:pt idx="35">
                  <c:v>8.10402520910141</c:v>
                </c:pt>
                <c:pt idx="36">
                  <c:v>8.4943680099108931</c:v>
                </c:pt>
                <c:pt idx="37">
                  <c:v>8.9021299516878258</c:v>
                </c:pt>
                <c:pt idx="38">
                  <c:v>9.3139636148288805</c:v>
                </c:pt>
                <c:pt idx="39">
                  <c:v>9.7160168760429997</c:v>
                </c:pt>
                <c:pt idx="40">
                  <c:v>10.134725589687326</c:v>
                </c:pt>
                <c:pt idx="41">
                  <c:v>10.542740217478375</c:v>
                </c:pt>
                <c:pt idx="42">
                  <c:v>10.966926942078564</c:v>
                </c:pt>
                <c:pt idx="43">
                  <c:v>11.393403483227155</c:v>
                </c:pt>
                <c:pt idx="44">
                  <c:v>11.780316917644425</c:v>
                </c:pt>
                <c:pt idx="45">
                  <c:v>12.210304323172002</c:v>
                </c:pt>
                <c:pt idx="46">
                  <c:v>12.627784435627369</c:v>
                </c:pt>
                <c:pt idx="47">
                  <c:v>13.060329126009371</c:v>
                </c:pt>
                <c:pt idx="48">
                  <c:v>13.479796366733808</c:v>
                </c:pt>
                <c:pt idx="49">
                  <c:v>13.9139173503861</c:v>
                </c:pt>
                <c:pt idx="50">
                  <c:v>14.348496707309774</c:v>
                </c:pt>
                <c:pt idx="51">
                  <c:v>14.769292167384787</c:v>
                </c:pt>
                <c:pt idx="52">
                  <c:v>15.204160154144382</c:v>
                </c:pt>
                <c:pt idx="53">
                  <c:v>15.624867159045969</c:v>
                </c:pt>
                <c:pt idx="54">
                  <c:v>16.059285553953941</c:v>
                </c:pt>
                <c:pt idx="55">
                  <c:v>16.493219486140138</c:v>
                </c:pt>
                <c:pt idx="56">
                  <c:v>16.884611040751778</c:v>
                </c:pt>
                <c:pt idx="57">
                  <c:v>17.317192022950113</c:v>
                </c:pt>
                <c:pt idx="58">
                  <c:v>17.734944807357483</c:v>
                </c:pt>
                <c:pt idx="59">
                  <c:v>18.16559098050703</c:v>
                </c:pt>
                <c:pt idx="60">
                  <c:v>18.581231536723287</c:v>
                </c:pt>
                <c:pt idx="61">
                  <c:v>19.009462977361689</c:v>
                </c:pt>
                <c:pt idx="62">
                  <c:v>19.436302651363022</c:v>
                </c:pt>
                <c:pt idx="63">
                  <c:v>19.847952747331743</c:v>
                </c:pt>
                <c:pt idx="64">
                  <c:v>20.271764650292873</c:v>
                </c:pt>
                <c:pt idx="65">
                  <c:v>20.680313615752524</c:v>
                </c:pt>
                <c:pt idx="66">
                  <c:v>21.100756462233811</c:v>
                </c:pt>
                <c:pt idx="67">
                  <c:v>21.519371296798866</c:v>
                </c:pt>
                <c:pt idx="68">
                  <c:v>21.909261174046417</c:v>
                </c:pt>
                <c:pt idx="69">
                  <c:v>22.324141971205929</c:v>
                </c:pt>
                <c:pt idx="70">
                  <c:v>22.723716227483855</c:v>
                </c:pt>
                <c:pt idx="71">
                  <c:v>23.134567719210114</c:v>
                </c:pt>
                <c:pt idx="72">
                  <c:v>23.530141840748321</c:v>
                </c:pt>
                <c:pt idx="73">
                  <c:v>23.936764066468101</c:v>
                </c:pt>
                <c:pt idx="74">
                  <c:v>24.341170605739627</c:v>
                </c:pt>
                <c:pt idx="75">
                  <c:v>24.730384783619193</c:v>
                </c:pt>
                <c:pt idx="76">
                  <c:v>25.130319079682479</c:v>
                </c:pt>
                <c:pt idx="77">
                  <c:v>25.515140769198013</c:v>
                </c:pt>
                <c:pt idx="78">
                  <c:v>25.910475833147601</c:v>
                </c:pt>
                <c:pt idx="79">
                  <c:v>26.303432655559547</c:v>
                </c:pt>
                <c:pt idx="80">
                  <c:v>26.656297451271705</c:v>
                </c:pt>
                <c:pt idx="81">
                  <c:v>27.044664621475814</c:v>
                </c:pt>
                <c:pt idx="82">
                  <c:v>27.418180969684176</c:v>
                </c:pt>
                <c:pt idx="83">
                  <c:v>27.801731680548222</c:v>
                </c:pt>
                <c:pt idx="84">
                  <c:v>28.170558413076932</c:v>
                </c:pt>
                <c:pt idx="85">
                  <c:v>28.549237954545532</c:v>
                </c:pt>
                <c:pt idx="86">
                  <c:v>28.925426192980492</c:v>
                </c:pt>
                <c:pt idx="87">
                  <c:v>29.28709965119458</c:v>
                </c:pt>
                <c:pt idx="88">
                  <c:v>29.658363750434674</c:v>
                </c:pt>
                <c:pt idx="89">
                  <c:v>30.015261638472143</c:v>
                </c:pt>
                <c:pt idx="90">
                  <c:v>30.381583508012106</c:v>
                </c:pt>
                <c:pt idx="91">
                  <c:v>30.745390646792252</c:v>
                </c:pt>
                <c:pt idx="92">
                  <c:v>31.071828981043087</c:v>
                </c:pt>
                <c:pt idx="93">
                  <c:v>31.430850552104786</c:v>
                </c:pt>
                <c:pt idx="94">
                  <c:v>31.775899229957201</c:v>
                </c:pt>
                <c:pt idx="95">
                  <c:v>32.129981553109715</c:v>
                </c:pt>
                <c:pt idx="96">
                  <c:v>32.470257656638253</c:v>
                </c:pt>
                <c:pt idx="97">
                  <c:v>32.819417937885362</c:v>
                </c:pt>
                <c:pt idx="98">
                  <c:v>33.166085912308247</c:v>
                </c:pt>
                <c:pt idx="99">
                  <c:v>33.499204922182869</c:v>
                </c:pt>
                <c:pt idx="100">
                  <c:v>33.840990822662583</c:v>
                </c:pt>
                <c:pt idx="101">
                  <c:v>34.169401211241521</c:v>
                </c:pt>
                <c:pt idx="102">
                  <c:v>34.506339485644347</c:v>
                </c:pt>
                <c:pt idx="103">
                  <c:v>34.840829169076819</c:v>
                </c:pt>
                <c:pt idx="104">
                  <c:v>35.140853349341839</c:v>
                </c:pt>
                <c:pt idx="105">
                  <c:v>35.470713508399513</c:v>
                </c:pt>
                <c:pt idx="106">
                  <c:v>35.787633243580508</c:v>
                </c:pt>
                <c:pt idx="107">
                  <c:v>36.112752722041719</c:v>
                </c:pt>
                <c:pt idx="108">
                  <c:v>36.425108589818912</c:v>
                </c:pt>
                <c:pt idx="109">
                  <c:v>36.745537625866952</c:v>
                </c:pt>
                <c:pt idx="110">
                  <c:v>37.063603291724661</c:v>
                </c:pt>
                <c:pt idx="111">
                  <c:v>37.369171883520814</c:v>
                </c:pt>
                <c:pt idx="112">
                  <c:v>37.682628765575501</c:v>
                </c:pt>
                <c:pt idx="113">
                  <c:v>37.983764718868208</c:v>
                </c:pt>
                <c:pt idx="114">
                  <c:v>38.292670167925337</c:v>
                </c:pt>
                <c:pt idx="115">
                  <c:v>38.599285249727671</c:v>
                </c:pt>
                <c:pt idx="116">
                  <c:v>38.884059030971514</c:v>
                </c:pt>
                <c:pt idx="117">
                  <c:v>39.186285605734568</c:v>
                </c:pt>
                <c:pt idx="118">
                  <c:v>39.47662614881223</c:v>
                </c:pt>
                <c:pt idx="119">
                  <c:v>39.774452405688116</c:v>
                </c:pt>
                <c:pt idx="120">
                  <c:v>40.060564954318409</c:v>
                </c:pt>
                <c:pt idx="121">
                  <c:v>40.354053944551595</c:v>
                </c:pt>
                <c:pt idx="122">
                  <c:v>40.645363225832817</c:v>
                </c:pt>
                <c:pt idx="123">
                  <c:v>40.925215723786572</c:v>
                </c:pt>
                <c:pt idx="124">
                  <c:v>41.212284537893218</c:v>
                </c:pt>
                <c:pt idx="125">
                  <c:v>41.488064733338909</c:v>
                </c:pt>
                <c:pt idx="126">
                  <c:v>41.770958042199425</c:v>
                </c:pt>
                <c:pt idx="127">
                  <c:v>42.051754396482117</c:v>
                </c:pt>
                <c:pt idx="128">
                  <c:v>42.303588596610339</c:v>
                </c:pt>
                <c:pt idx="129">
                  <c:v>42.58044070239329</c:v>
                </c:pt>
                <c:pt idx="130">
                  <c:v>42.846412122733611</c:v>
                </c:pt>
                <c:pt idx="131">
                  <c:v>43.119250768632568</c:v>
                </c:pt>
                <c:pt idx="132">
                  <c:v>43.381369915603869</c:v>
                </c:pt>
                <c:pt idx="133">
                  <c:v>43.650260628949624</c:v>
                </c:pt>
                <c:pt idx="134">
                  <c:v>43.917170077233926</c:v>
                </c:pt>
                <c:pt idx="135">
                  <c:v>44.173598982126876</c:v>
                </c:pt>
                <c:pt idx="136">
                  <c:v>44.436658959167701</c:v>
                </c:pt>
                <c:pt idx="137">
                  <c:v>44.68939400757742</c:v>
                </c:pt>
                <c:pt idx="138">
                  <c:v>44.948669385766038</c:v>
                </c:pt>
                <c:pt idx="139">
                  <c:v>45.206046165459234</c:v>
                </c:pt>
                <c:pt idx="140">
                  <c:v>45.436897416420564</c:v>
                </c:pt>
                <c:pt idx="141">
                  <c:v>45.69070646378529</c:v>
                </c:pt>
                <c:pt idx="142">
                  <c:v>45.934565856628844</c:v>
                </c:pt>
                <c:pt idx="143">
                  <c:v>46.184748803184405</c:v>
                </c:pt>
                <c:pt idx="144">
                  <c:v>46.425129624400668</c:v>
                </c:pt>
                <c:pt idx="145">
                  <c:v>46.671749456272671</c:v>
                </c:pt>
                <c:pt idx="146">
                  <c:v>46.916582442774839</c:v>
                </c:pt>
                <c:pt idx="147">
                  <c:v>47.15183133989386</c:v>
                </c:pt>
                <c:pt idx="148">
                  <c:v>47.393194877194901</c:v>
                </c:pt>
                <c:pt idx="149">
                  <c:v>47.625115927759921</c:v>
                </c:pt>
                <c:pt idx="150">
                  <c:v>47.863071166200129</c:v>
                </c:pt>
                <c:pt idx="151">
                  <c:v>48.099317495354342</c:v>
                </c:pt>
                <c:pt idx="152">
                  <c:v>48.311245306877908</c:v>
                </c:pt>
                <c:pt idx="153">
                  <c:v>48.544281856746586</c:v>
                </c:pt>
                <c:pt idx="154">
                  <c:v>48.768216316028855</c:v>
                </c:pt>
                <c:pt idx="155">
                  <c:v>48.997992392117077</c:v>
                </c:pt>
                <c:pt idx="156">
                  <c:v>49.218799828081089</c:v>
                </c:pt>
                <c:pt idx="157">
                  <c:v>49.445373638842348</c:v>
                </c:pt>
                <c:pt idx="158">
                  <c:v>49.670342087962993</c:v>
                </c:pt>
                <c:pt idx="159">
                  <c:v>49.886538800735913</c:v>
                </c:pt>
                <c:pt idx="160">
                  <c:v>50.108391064075647</c:v>
                </c:pt>
                <c:pt idx="161">
                  <c:v>50.321599283649277</c:v>
                </c:pt>
                <c:pt idx="162">
                  <c:v>50.54039127978249</c:v>
                </c:pt>
                <c:pt idx="163">
                  <c:v>50.757649188826335</c:v>
                </c:pt>
                <c:pt idx="164">
                  <c:v>50.959514110727405</c:v>
                </c:pt>
                <c:pt idx="165">
                  <c:v>51.173842699730258</c:v>
                </c:pt>
                <c:pt idx="166">
                  <c:v>51.379835677775873</c:v>
                </c:pt>
                <c:pt idx="167">
                  <c:v>51.591239259048507</c:v>
                </c:pt>
                <c:pt idx="168">
                  <c:v>51.794427166865013</c:v>
                </c:pt>
                <c:pt idx="169">
                  <c:v>52.002958372713849</c:v>
                </c:pt>
                <c:pt idx="170">
                  <c:v>52.210049713737249</c:v>
                </c:pt>
                <c:pt idx="171">
                  <c:v>52.409102202777461</c:v>
                </c:pt>
                <c:pt idx="172">
                  <c:v>52.613398758317182</c:v>
                </c:pt>
                <c:pt idx="173">
                  <c:v>52.809771051088788</c:v>
                </c:pt>
                <c:pt idx="174">
                  <c:v>53.011323083263605</c:v>
                </c:pt>
                <c:pt idx="175">
                  <c:v>53.211499318710914</c:v>
                </c:pt>
                <c:pt idx="176">
                  <c:v>53.391131630004388</c:v>
                </c:pt>
                <c:pt idx="177">
                  <c:v>53.588724166338153</c:v>
                </c:pt>
                <c:pt idx="178">
                  <c:v>53.77866723479486</c:v>
                </c:pt>
                <c:pt idx="179">
                  <c:v>53.97363564365736</c:v>
                </c:pt>
                <c:pt idx="180">
                  <c:v>54.161062101809364</c:v>
                </c:pt>
                <c:pt idx="181">
                  <c:v>54.353453413193051</c:v>
                </c:pt>
                <c:pt idx="182">
                  <c:v>54.544552782980972</c:v>
                </c:pt>
                <c:pt idx="183">
                  <c:v>54.728268664175786</c:v>
                </c:pt>
                <c:pt idx="184">
                  <c:v>54.916860146276534</c:v>
                </c:pt>
                <c:pt idx="185">
                  <c:v>55.09817080742426</c:v>
                </c:pt>
                <c:pt idx="186">
                  <c:v>55.284299165376211</c:v>
                </c:pt>
                <c:pt idx="187">
                  <c:v>55.469192642673022</c:v>
                </c:pt>
                <c:pt idx="188">
                  <c:v>55.635141129400886</c:v>
                </c:pt>
                <c:pt idx="189">
                  <c:v>55.817715245863404</c:v>
                </c:pt>
                <c:pt idx="190">
                  <c:v>55.993254700457797</c:v>
                </c:pt>
                <c:pt idx="191">
                  <c:v>56.173472723061167</c:v>
                </c:pt>
                <c:pt idx="192">
                  <c:v>56.346752388359867</c:v>
                </c:pt>
                <c:pt idx="193">
                  <c:v>56.524656060777779</c:v>
                </c:pt>
                <c:pt idx="194">
                  <c:v>56.701399315791143</c:v>
                </c:pt>
                <c:pt idx="195">
                  <c:v>56.871346151723017</c:v>
                </c:pt>
                <c:pt idx="196">
                  <c:v>57.0458364298173</c:v>
                </c:pt>
                <c:pt idx="197">
                  <c:v>57.213622255951108</c:v>
                </c:pt>
                <c:pt idx="198">
                  <c:v>57.385899219859965</c:v>
                </c:pt>
                <c:pt idx="199">
                  <c:v>57.55706632615022</c:v>
                </c:pt>
                <c:pt idx="200">
                  <c:v>57.710723190081183</c:v>
                </c:pt>
                <c:pt idx="201">
                  <c:v>57.879805337494915</c:v>
                </c:pt>
                <c:pt idx="202">
                  <c:v>58.042403571608212</c:v>
                </c:pt>
                <c:pt idx="203">
                  <c:v>58.209367152593721</c:v>
                </c:pt>
                <c:pt idx="204">
                  <c:v>58.369933121067703</c:v>
                </c:pt>
                <c:pt idx="205">
                  <c:v>58.534815061118827</c:v>
                </c:pt>
                <c:pt idx="206">
                  <c:v>58.698653026423685</c:v>
                </c:pt>
                <c:pt idx="207">
                  <c:v>58.8562206001777</c:v>
                </c:pt>
                <c:pt idx="208">
                  <c:v>59.018031191224132</c:v>
                </c:pt>
                <c:pt idx="209">
                  <c:v>59.173653841804779</c:v>
                </c:pt>
                <c:pt idx="210">
                  <c:v>59.333472116615503</c:v>
                </c:pt>
                <c:pt idx="211">
                  <c:v>59.492291107128217</c:v>
                </c:pt>
                <c:pt idx="212">
                  <c:v>59.639966826890344</c:v>
                </c:pt>
                <c:pt idx="213">
                  <c:v>59.796876565906224</c:v>
                </c:pt>
                <c:pt idx="214">
                  <c:v>59.947797439842013</c:v>
                </c:pt>
                <c:pt idx="215">
                  <c:v>60.10279912229133</c:v>
                </c:pt>
                <c:pt idx="216">
                  <c:v>60.251889350602106</c:v>
                </c:pt>
                <c:pt idx="217">
                  <c:v>60.405015585249032</c:v>
                </c:pt>
                <c:pt idx="218">
                  <c:v>60.557201005045137</c:v>
                </c:pt>
                <c:pt idx="219">
                  <c:v>60.703589125111854</c:v>
                </c:pt>
                <c:pt idx="220">
                  <c:v>60.853947015513782</c:v>
                </c:pt>
                <c:pt idx="221">
                  <c:v>60.998581615316468</c:v>
                </c:pt>
                <c:pt idx="222">
                  <c:v>61.147142931917323</c:v>
                </c:pt>
                <c:pt idx="223">
                  <c:v>61.294802894750433</c:v>
                </c:pt>
                <c:pt idx="224">
                  <c:v>61.427404897785038</c:v>
                </c:pt>
                <c:pt idx="225">
                  <c:v>61.573370720593829</c:v>
                </c:pt>
                <c:pt idx="226">
                  <c:v>61.713790888760215</c:v>
                </c:pt>
                <c:pt idx="227">
                  <c:v>61.85803406286292</c:v>
                </c:pt>
                <c:pt idx="228">
                  <c:v>61.996801162736354</c:v>
                </c:pt>
                <c:pt idx="229">
                  <c:v>62.13935049477314</c:v>
                </c:pt>
                <c:pt idx="230">
                  <c:v>62.281049872239961</c:v>
                </c:pt>
                <c:pt idx="231">
                  <c:v>62.417375825078395</c:v>
                </c:pt>
                <c:pt idx="232">
                  <c:v>62.557423696998541</c:v>
                </c:pt>
                <c:pt idx="233">
                  <c:v>62.692164722972876</c:v>
                </c:pt>
                <c:pt idx="234">
                  <c:v>62.830588443336737</c:v>
                </c:pt>
                <c:pt idx="235">
                  <c:v>62.968197079114887</c:v>
                </c:pt>
                <c:pt idx="236">
                  <c:v>63.091793865611123</c:v>
                </c:pt>
                <c:pt idx="237">
                  <c:v>63.227870073165533</c:v>
                </c:pt>
                <c:pt idx="238">
                  <c:v>63.358799333277105</c:v>
                </c:pt>
                <c:pt idx="239">
                  <c:v>63.493316731352792</c:v>
                </c:pt>
                <c:pt idx="240">
                  <c:v>63.622749853908353</c:v>
                </c:pt>
                <c:pt idx="241">
                  <c:v>63.755733912840803</c:v>
                </c:pt>
                <c:pt idx="242">
                  <c:v>63.887948329272476</c:v>
                </c:pt>
                <c:pt idx="243">
                  <c:v>64.015170970534541</c:v>
                </c:pt>
                <c:pt idx="244">
                  <c:v>64.145889491018011</c:v>
                </c:pt>
                <c:pt idx="245">
                  <c:v>64.271676260309533</c:v>
                </c:pt>
                <c:pt idx="246">
                  <c:v>64.400923084200514</c:v>
                </c:pt>
                <c:pt idx="247">
                  <c:v>64.529431114168958</c:v>
                </c:pt>
                <c:pt idx="248">
                  <c:v>64.644872916834061</c:v>
                </c:pt>
                <c:pt idx="249">
                  <c:v>64.771991548595778</c:v>
                </c:pt>
                <c:pt idx="250">
                  <c:v>64.894322680195586</c:v>
                </c:pt>
                <c:pt idx="251">
                  <c:v>65.02002744691913</c:v>
                </c:pt>
                <c:pt idx="252">
                  <c:v>65.141001290292692</c:v>
                </c:pt>
                <c:pt idx="253">
                  <c:v>65.265314745303968</c:v>
                </c:pt>
                <c:pt idx="254">
                  <c:v>65.388929638784617</c:v>
                </c:pt>
                <c:pt idx="255">
                  <c:v>65.507897153822285</c:v>
                </c:pt>
                <c:pt idx="256">
                  <c:v>65.630153902469686</c:v>
                </c:pt>
                <c:pt idx="257">
                  <c:v>65.747817512027353</c:v>
                </c:pt>
                <c:pt idx="258">
                  <c:v>65.868737559448675</c:v>
                </c:pt>
                <c:pt idx="259">
                  <c:v>65.988986380956945</c:v>
                </c:pt>
                <c:pt idx="260">
                  <c:v>66.100874309168589</c:v>
                </c:pt>
                <c:pt idx="261">
                  <c:v>66.219839200262314</c:v>
                </c:pt>
                <c:pt idx="262">
                  <c:v>66.334342236460415</c:v>
                </c:pt>
                <c:pt idx="263">
                  <c:v>66.452022031014863</c:v>
                </c:pt>
                <c:pt idx="264">
                  <c:v>66.565291151380933</c:v>
                </c:pt>
                <c:pt idx="265">
                  <c:v>66.681705849952181</c:v>
                </c:pt>
                <c:pt idx="266">
                  <c:v>66.797485169583439</c:v>
                </c:pt>
                <c:pt idx="267">
                  <c:v>66.908929429413377</c:v>
                </c:pt>
                <c:pt idx="268">
                  <c:v>67.02347307817854</c:v>
                </c:pt>
                <c:pt idx="269">
                  <c:v>67.133730782423726</c:v>
                </c:pt>
                <c:pt idx="270">
                  <c:v>67.247057792916792</c:v>
                </c:pt>
                <c:pt idx="271">
                  <c:v>67.359773686567294</c:v>
                </c:pt>
                <c:pt idx="272">
                  <c:v>67.461060292582872</c:v>
                </c:pt>
                <c:pt idx="273">
                  <c:v>67.572626236567174</c:v>
                </c:pt>
                <c:pt idx="274">
                  <c:v>67.680024433193722</c:v>
                </c:pt>
                <c:pt idx="275">
                  <c:v>67.790419275063726</c:v>
                </c:pt>
                <c:pt idx="276">
                  <c:v>67.896692792168324</c:v>
                </c:pt>
                <c:pt idx="277">
                  <c:v>68.005934311367525</c:v>
                </c:pt>
                <c:pt idx="278">
                  <c:v>68.114596419301051</c:v>
                </c:pt>
                <c:pt idx="279">
                  <c:v>68.219205821460619</c:v>
                </c:pt>
                <c:pt idx="280">
                  <c:v>68.326740776013708</c:v>
                </c:pt>
                <c:pt idx="281">
                  <c:v>68.430267618512062</c:v>
                </c:pt>
                <c:pt idx="282">
                  <c:v>68.536692354181838</c:v>
                </c:pt>
                <c:pt idx="283">
                  <c:v>68.642559266055315</c:v>
                </c:pt>
                <c:pt idx="284">
                  <c:v>68.73770506581657</c:v>
                </c:pt>
                <c:pt idx="285">
                  <c:v>68.842522015045404</c:v>
                </c:pt>
                <c:pt idx="286">
                  <c:v>68.943438241949195</c:v>
                </c:pt>
                <c:pt idx="287">
                  <c:v>69.047185514808817</c:v>
                </c:pt>
                <c:pt idx="288">
                  <c:v>69.147074272420937</c:v>
                </c:pt>
                <c:pt idx="289">
                  <c:v>69.249767709017874</c:v>
                </c:pt>
                <c:pt idx="290">
                  <c:v>69.351931563710949</c:v>
                </c:pt>
                <c:pt idx="291">
                  <c:v>69.450299321888821</c:v>
                </c:pt>
                <c:pt idx="292">
                  <c:v>69.551432666237233</c:v>
                </c:pt>
                <c:pt idx="293">
                  <c:v>69.648810498454182</c:v>
                </c:pt>
                <c:pt idx="294">
                  <c:v>69.748928434227395</c:v>
                </c:pt>
                <c:pt idx="295">
                  <c:v>69.848536039224967</c:v>
                </c:pt>
                <c:pt idx="296">
                  <c:v>69.938068712063213</c:v>
                </c:pt>
                <c:pt idx="297">
                  <c:v>70.036715484596613</c:v>
                </c:pt>
                <c:pt idx="298">
                  <c:v>70.131704545810095</c:v>
                </c:pt>
                <c:pt idx="299">
                  <c:v>70.229372088682709</c:v>
                </c:pt>
                <c:pt idx="300">
                  <c:v>70.323420384752609</c:v>
                </c:pt>
                <c:pt idx="301">
                  <c:v>70.417010999844521</c:v>
                </c:pt>
              </c:numCache>
            </c:numRef>
          </c:val>
          <c:smooth val="0"/>
          <c:extLst>
            <c:ext xmlns:c16="http://schemas.microsoft.com/office/drawing/2014/chart" uri="{C3380CC4-5D6E-409C-BE32-E72D297353CC}">
              <c16:uniqueId val="{00000000-E18B-48D0-B2D1-0A8B7E8E011F}"/>
            </c:ext>
          </c:extLst>
        </c:ser>
        <c:ser>
          <c:idx val="1"/>
          <c:order val="1"/>
          <c:tx>
            <c:strRef>
              <c:f>BW_CEA_05!$F$8</c:f>
              <c:strCache>
                <c:ptCount val="1"/>
                <c:pt idx="0">
                  <c:v>C mass of forest debris</c:v>
                </c:pt>
              </c:strCache>
            </c:strRef>
          </c:tx>
          <c:spPr>
            <a:ln w="28575" cap="rnd">
              <a:solidFill>
                <a:schemeClr val="accent2"/>
              </a:solidFill>
              <a:round/>
            </a:ln>
            <a:effectLst/>
          </c:spPr>
          <c:marker>
            <c:symbol val="none"/>
          </c:marker>
          <c:cat>
            <c:numRef>
              <c:f>BW_CEA_05!$A$10:$A$313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BW_CEA_05!$F$10:$F$310</c:f>
              <c:numCache>
                <c:formatCode>General</c:formatCode>
                <c:ptCount val="301"/>
                <c:pt idx="0">
                  <c:v>0</c:v>
                </c:pt>
                <c:pt idx="1">
                  <c:v>3.8191991476942827E-4</c:v>
                </c:pt>
                <c:pt idx="2">
                  <c:v>5.0277856208300019E-3</c:v>
                </c:pt>
                <c:pt idx="3">
                  <c:v>7.2235311656108706E-3</c:v>
                </c:pt>
                <c:pt idx="4">
                  <c:v>9.0080977003908318E-3</c:v>
                </c:pt>
                <c:pt idx="5">
                  <c:v>1.0699104632540401E-2</c:v>
                </c:pt>
                <c:pt idx="6">
                  <c:v>1.2502609751621364E-2</c:v>
                </c:pt>
                <c:pt idx="7">
                  <c:v>1.4695559179170559E-2</c:v>
                </c:pt>
                <c:pt idx="8">
                  <c:v>1.746919554890234E-2</c:v>
                </c:pt>
                <c:pt idx="9">
                  <c:v>1.9675006422907204E-2</c:v>
                </c:pt>
                <c:pt idx="10">
                  <c:v>2.2460140509156117E-2</c:v>
                </c:pt>
                <c:pt idx="11">
                  <c:v>2.6516315164462005E-2</c:v>
                </c:pt>
                <c:pt idx="12">
                  <c:v>3.2041200169582437E-2</c:v>
                </c:pt>
                <c:pt idx="13">
                  <c:v>3.9464978576021242E-2</c:v>
                </c:pt>
                <c:pt idx="14">
                  <c:v>4.8036282889580034E-2</c:v>
                </c:pt>
                <c:pt idx="15">
                  <c:v>5.7348337391265013E-2</c:v>
                </c:pt>
                <c:pt idx="16">
                  <c:v>6.8099884271750732E-2</c:v>
                </c:pt>
                <c:pt idx="17">
                  <c:v>7.9820663291848948E-2</c:v>
                </c:pt>
                <c:pt idx="18">
                  <c:v>9.3257402425666547E-2</c:v>
                </c:pt>
                <c:pt idx="19">
                  <c:v>0.10879382640160841</c:v>
                </c:pt>
                <c:pt idx="20">
                  <c:v>0.12641782216826997</c:v>
                </c:pt>
                <c:pt idx="21">
                  <c:v>0.14157069022102314</c:v>
                </c:pt>
                <c:pt idx="22">
                  <c:v>0.15687545655622964</c:v>
                </c:pt>
                <c:pt idx="23">
                  <c:v>0.17410464683860166</c:v>
                </c:pt>
                <c:pt idx="24">
                  <c:v>0.19282096211121807</c:v>
                </c:pt>
                <c:pt idx="25">
                  <c:v>0.21350951729067041</c:v>
                </c:pt>
                <c:pt idx="26">
                  <c:v>0.23576128859319173</c:v>
                </c:pt>
                <c:pt idx="27">
                  <c:v>0.25965466989354147</c:v>
                </c:pt>
                <c:pt idx="28">
                  <c:v>0.28635813802571897</c:v>
                </c:pt>
                <c:pt idx="29">
                  <c:v>0.31434734476542697</c:v>
                </c:pt>
                <c:pt idx="30">
                  <c:v>0.345437994499387</c:v>
                </c:pt>
                <c:pt idx="31">
                  <c:v>0.38028643015195174</c:v>
                </c:pt>
                <c:pt idx="32">
                  <c:v>0.41715563098520769</c:v>
                </c:pt>
                <c:pt idx="33">
                  <c:v>0.44847039252002996</c:v>
                </c:pt>
                <c:pt idx="34">
                  <c:v>0.4787612478569695</c:v>
                </c:pt>
                <c:pt idx="35">
                  <c:v>0.51165175477348146</c:v>
                </c:pt>
                <c:pt idx="36">
                  <c:v>0.54640278784120488</c:v>
                </c:pt>
                <c:pt idx="37">
                  <c:v>0.58369213321643221</c:v>
                </c:pt>
                <c:pt idx="38">
                  <c:v>0.62271696163381662</c:v>
                </c:pt>
                <c:pt idx="39">
                  <c:v>0.66383365861713539</c:v>
                </c:pt>
                <c:pt idx="40">
                  <c:v>0.70890113639543284</c:v>
                </c:pt>
                <c:pt idx="41">
                  <c:v>0.75532852922676619</c:v>
                </c:pt>
                <c:pt idx="42">
                  <c:v>0.80603779895525074</c:v>
                </c:pt>
                <c:pt idx="43">
                  <c:v>0.86226062126242464</c:v>
                </c:pt>
                <c:pt idx="44">
                  <c:v>0.92151969556139968</c:v>
                </c:pt>
                <c:pt idx="45">
                  <c:v>0.96940019633000252</c:v>
                </c:pt>
                <c:pt idx="46">
                  <c:v>1.014324806204183</c:v>
                </c:pt>
                <c:pt idx="47">
                  <c:v>1.0620525199338511</c:v>
                </c:pt>
                <c:pt idx="48">
                  <c:v>1.1118647643111252</c:v>
                </c:pt>
                <c:pt idx="49">
                  <c:v>1.1643929860648328</c:v>
                </c:pt>
                <c:pt idx="50">
                  <c:v>1.218541837180749</c:v>
                </c:pt>
                <c:pt idx="51">
                  <c:v>1.2752736847323736</c:v>
                </c:pt>
                <c:pt idx="52">
                  <c:v>1.3369790565202524</c:v>
                </c:pt>
                <c:pt idx="53">
                  <c:v>1.4001626619357705</c:v>
                </c:pt>
                <c:pt idx="54">
                  <c:v>1.4687286323669722</c:v>
                </c:pt>
                <c:pt idx="55">
                  <c:v>1.544757125341722</c:v>
                </c:pt>
                <c:pt idx="56">
                  <c:v>1.6254223708769948</c:v>
                </c:pt>
                <c:pt idx="57">
                  <c:v>1.6875619840019209</c:v>
                </c:pt>
                <c:pt idx="58">
                  <c:v>1.7443943040907706</c:v>
                </c:pt>
                <c:pt idx="59">
                  <c:v>1.8037992867756856</c:v>
                </c:pt>
                <c:pt idx="60">
                  <c:v>1.8654789391130218</c:v>
                </c:pt>
                <c:pt idx="61">
                  <c:v>1.9297550986344041</c:v>
                </c:pt>
                <c:pt idx="62">
                  <c:v>1.995402077975337</c:v>
                </c:pt>
                <c:pt idx="63">
                  <c:v>2.06429004362638</c:v>
                </c:pt>
                <c:pt idx="64">
                  <c:v>2.139111194809487</c:v>
                </c:pt>
                <c:pt idx="65">
                  <c:v>2.2157292379206304</c:v>
                </c:pt>
                <c:pt idx="66">
                  <c:v>2.2988033577504123</c:v>
                </c:pt>
                <c:pt idx="67">
                  <c:v>2.3914866438398494</c:v>
                </c:pt>
                <c:pt idx="68">
                  <c:v>2.4941085335495972</c:v>
                </c:pt>
                <c:pt idx="69">
                  <c:v>2.5661742627260082</c:v>
                </c:pt>
                <c:pt idx="70">
                  <c:v>2.6316885763565629</c:v>
                </c:pt>
                <c:pt idx="71">
                  <c:v>2.6989871180495872</c:v>
                </c:pt>
                <c:pt idx="72">
                  <c:v>2.7688777776118076</c:v>
                </c:pt>
                <c:pt idx="73">
                  <c:v>2.8409039359225225</c:v>
                </c:pt>
                <c:pt idx="74">
                  <c:v>2.9143791698866841</c:v>
                </c:pt>
                <c:pt idx="75">
                  <c:v>2.9917719475468885</c:v>
                </c:pt>
                <c:pt idx="76">
                  <c:v>3.0760646371112292</c:v>
                </c:pt>
                <c:pt idx="77">
                  <c:v>3.1626440099815589</c:v>
                </c:pt>
                <c:pt idx="78">
                  <c:v>3.257027999242923</c:v>
                </c:pt>
                <c:pt idx="79">
                  <c:v>3.3638097053373723</c:v>
                </c:pt>
                <c:pt idx="80">
                  <c:v>3.4783246788329323</c:v>
                </c:pt>
                <c:pt idx="81">
                  <c:v>3.5578586653157869</c:v>
                </c:pt>
                <c:pt idx="82">
                  <c:v>3.6285772675109356</c:v>
                </c:pt>
                <c:pt idx="83">
                  <c:v>3.7001946165270923</c:v>
                </c:pt>
                <c:pt idx="84">
                  <c:v>3.7746931168539484</c:v>
                </c:pt>
                <c:pt idx="85">
                  <c:v>3.8508259108997143</c:v>
                </c:pt>
                <c:pt idx="86">
                  <c:v>3.9282010869725479</c:v>
                </c:pt>
                <c:pt idx="87">
                  <c:v>4.0104813015058705</c:v>
                </c:pt>
                <c:pt idx="88">
                  <c:v>4.1005692511693947</c:v>
                </c:pt>
                <c:pt idx="89">
                  <c:v>4.1936969185761335</c:v>
                </c:pt>
                <c:pt idx="90">
                  <c:v>4.2957469118761304</c:v>
                </c:pt>
                <c:pt idx="91">
                  <c:v>4.4126946285411055</c:v>
                </c:pt>
                <c:pt idx="92">
                  <c:v>4.5401468086488199</c:v>
                </c:pt>
                <c:pt idx="93">
                  <c:v>4.6243179304952307</c:v>
                </c:pt>
                <c:pt idx="94">
                  <c:v>4.6974382300842521</c:v>
                </c:pt>
                <c:pt idx="95">
                  <c:v>4.7703950732748162</c:v>
                </c:pt>
                <c:pt idx="96">
                  <c:v>4.8465632506535661</c:v>
                </c:pt>
                <c:pt idx="97">
                  <c:v>4.9237746999398775</c:v>
                </c:pt>
                <c:pt idx="98">
                  <c:v>5.0020395286545085</c:v>
                </c:pt>
                <c:pt idx="99">
                  <c:v>5.0863259052073762</c:v>
                </c:pt>
                <c:pt idx="100">
                  <c:v>5.1793008210194893</c:v>
                </c:pt>
                <c:pt idx="101">
                  <c:v>5.2762338352868916</c:v>
                </c:pt>
                <c:pt idx="102">
                  <c:v>5.383190144064919</c:v>
                </c:pt>
                <c:pt idx="103">
                  <c:v>5.5075826729994439</c:v>
                </c:pt>
                <c:pt idx="104">
                  <c:v>5.6455224770661498</c:v>
                </c:pt>
                <c:pt idx="105">
                  <c:v>5.7320304684082224</c:v>
                </c:pt>
                <c:pt idx="106">
                  <c:v>5.8053242072812221</c:v>
                </c:pt>
                <c:pt idx="107">
                  <c:v>5.8772805203780729</c:v>
                </c:pt>
                <c:pt idx="108">
                  <c:v>5.9528094736745363</c:v>
                </c:pt>
                <c:pt idx="109">
                  <c:v>6.0287381598439111</c:v>
                </c:pt>
                <c:pt idx="110">
                  <c:v>6.1055543904988063</c:v>
                </c:pt>
                <c:pt idx="111">
                  <c:v>6.1895933000509666</c:v>
                </c:pt>
                <c:pt idx="112">
                  <c:v>6.2831706710765891</c:v>
                </c:pt>
                <c:pt idx="113">
                  <c:v>6.3817404716738269</c:v>
                </c:pt>
                <c:pt idx="114">
                  <c:v>6.4914076536185181</c:v>
                </c:pt>
                <c:pt idx="115">
                  <c:v>6.6210392573850969</c:v>
                </c:pt>
                <c:pt idx="116">
                  <c:v>6.769798246747964</c:v>
                </c:pt>
                <c:pt idx="117">
                  <c:v>6.8563457898564018</c:v>
                </c:pt>
                <c:pt idx="118">
                  <c:v>6.9280210325615439</c:v>
                </c:pt>
                <c:pt idx="119">
                  <c:v>6.9977031823544724</c:v>
                </c:pt>
                <c:pt idx="120">
                  <c:v>7.0708066849619744</c:v>
                </c:pt>
                <c:pt idx="121">
                  <c:v>7.1437587785438978</c:v>
                </c:pt>
                <c:pt idx="122">
                  <c:v>7.2179603700847403</c:v>
                </c:pt>
                <c:pt idx="123">
                  <c:v>7.3003525879185549</c:v>
                </c:pt>
                <c:pt idx="124">
                  <c:v>7.3931803235101619</c:v>
                </c:pt>
                <c:pt idx="125">
                  <c:v>7.4919968132843167</c:v>
                </c:pt>
                <c:pt idx="126">
                  <c:v>7.60343781198908</c:v>
                </c:pt>
                <c:pt idx="127">
                  <c:v>7.7381760920046254</c:v>
                </c:pt>
                <c:pt idx="128">
                  <c:v>7.8875745539508753</c:v>
                </c:pt>
                <c:pt idx="129">
                  <c:v>7.9732658947769961</c:v>
                </c:pt>
                <c:pt idx="130">
                  <c:v>8.0421679504477979</c:v>
                </c:pt>
                <c:pt idx="131">
                  <c:v>8.1078828510900856</c:v>
                </c:pt>
                <c:pt idx="132">
                  <c:v>8.1773623191306761</c:v>
                </c:pt>
                <c:pt idx="133">
                  <c:v>8.2460286601932751</c:v>
                </c:pt>
                <c:pt idx="134">
                  <c:v>8.3158781947603728</c:v>
                </c:pt>
                <c:pt idx="135">
                  <c:v>8.3951564260719405</c:v>
                </c:pt>
                <c:pt idx="136">
                  <c:v>8.4856568565184549</c:v>
                </c:pt>
                <c:pt idx="137">
                  <c:v>8.5832778444210795</c:v>
                </c:pt>
                <c:pt idx="138">
                  <c:v>8.6945670275408116</c:v>
                </c:pt>
                <c:pt idx="139">
                  <c:v>8.8316416310796946</c:v>
                </c:pt>
                <c:pt idx="140">
                  <c:v>8.9861475542723035</c:v>
                </c:pt>
                <c:pt idx="141">
                  <c:v>9.070023019128767</c:v>
                </c:pt>
                <c:pt idx="142">
                  <c:v>9.1353015470284866</c:v>
                </c:pt>
                <c:pt idx="143">
                  <c:v>9.1961997488139655</c:v>
                </c:pt>
                <c:pt idx="144">
                  <c:v>9.2612102959022629</c:v>
                </c:pt>
                <c:pt idx="145">
                  <c:v>9.3247525096706543</c:v>
                </c:pt>
                <c:pt idx="146">
                  <c:v>9.3894265320983852</c:v>
                </c:pt>
                <c:pt idx="147">
                  <c:v>9.4647593166252442</c:v>
                </c:pt>
                <c:pt idx="148">
                  <c:v>9.5520609341913527</c:v>
                </c:pt>
                <c:pt idx="149">
                  <c:v>9.6476237157051283</c:v>
                </c:pt>
                <c:pt idx="150">
                  <c:v>9.75784954549224</c:v>
                </c:pt>
                <c:pt idx="151">
                  <c:v>9.8962512975502648</c:v>
                </c:pt>
                <c:pt idx="152">
                  <c:v>10.054830498703375</c:v>
                </c:pt>
                <c:pt idx="153">
                  <c:v>10.136224911514113</c:v>
                </c:pt>
                <c:pt idx="154">
                  <c:v>10.197323962696464</c:v>
                </c:pt>
                <c:pt idx="155">
                  <c:v>10.252869951191448</c:v>
                </c:pt>
                <c:pt idx="156">
                  <c:v>10.312873880069313</c:v>
                </c:pt>
                <c:pt idx="157">
                  <c:v>10.370769959870177</c:v>
                </c:pt>
                <c:pt idx="158">
                  <c:v>10.429758344864423</c:v>
                </c:pt>
                <c:pt idx="159">
                  <c:v>10.500609990493089</c:v>
                </c:pt>
                <c:pt idx="160">
                  <c:v>10.584136402534678</c:v>
                </c:pt>
                <c:pt idx="161">
                  <c:v>10.677052758475826</c:v>
                </c:pt>
                <c:pt idx="162">
                  <c:v>10.785576093372141</c:v>
                </c:pt>
                <c:pt idx="163">
                  <c:v>10.924557172147306</c:v>
                </c:pt>
                <c:pt idx="164">
                  <c:v>11.088460668339867</c:v>
                </c:pt>
                <c:pt idx="165">
                  <c:v>11.16615581893552</c:v>
                </c:pt>
                <c:pt idx="166">
                  <c:v>11.222506938822331</c:v>
                </c:pt>
                <c:pt idx="167">
                  <c:v>11.27295645535764</c:v>
                </c:pt>
                <c:pt idx="168">
                  <c:v>11.327533272983288</c:v>
                </c:pt>
                <c:pt idx="169">
                  <c:v>11.379549217175514</c:v>
                </c:pt>
                <c:pt idx="170">
                  <c:v>11.433319091778703</c:v>
                </c:pt>
                <c:pt idx="171">
                  <c:v>11.499779670097046</c:v>
                </c:pt>
                <c:pt idx="172">
                  <c:v>11.579698177962413</c:v>
                </c:pt>
                <c:pt idx="173">
                  <c:v>11.669967050471517</c:v>
                </c:pt>
                <c:pt idx="174">
                  <c:v>11.777382047502615</c:v>
                </c:pt>
                <c:pt idx="175">
                  <c:v>11.918564707085787</c:v>
                </c:pt>
                <c:pt idx="176">
                  <c:v>12.078224232156291</c:v>
                </c:pt>
                <c:pt idx="177">
                  <c:v>12.152676492282271</c:v>
                </c:pt>
                <c:pt idx="178">
                  <c:v>12.204325739085274</c:v>
                </c:pt>
                <c:pt idx="179">
                  <c:v>12.249026858510689</c:v>
                </c:pt>
                <c:pt idx="180">
                  <c:v>12.298150564922144</c:v>
                </c:pt>
                <c:pt idx="181">
                  <c:v>12.34413214051661</c:v>
                </c:pt>
                <c:pt idx="182">
                  <c:v>12.391887854560046</c:v>
                </c:pt>
                <c:pt idx="183">
                  <c:v>12.453440106485637</c:v>
                </c:pt>
                <c:pt idx="184">
                  <c:v>12.529084311523881</c:v>
                </c:pt>
                <c:pt idx="185">
                  <c:v>12.616136884435292</c:v>
                </c:pt>
                <c:pt idx="186">
                  <c:v>12.721213214750348</c:v>
                </c:pt>
                <c:pt idx="187">
                  <c:v>12.862172508479905</c:v>
                </c:pt>
                <c:pt idx="188">
                  <c:v>13.023731984503028</c:v>
                </c:pt>
                <c:pt idx="189">
                  <c:v>13.094809703298857</c:v>
                </c:pt>
                <c:pt idx="190">
                  <c:v>13.141719614628897</c:v>
                </c:pt>
                <c:pt idx="191">
                  <c:v>13.180679766499166</c:v>
                </c:pt>
                <c:pt idx="192">
                  <c:v>13.224347419056457</c:v>
                </c:pt>
                <c:pt idx="193">
                  <c:v>13.264318730257646</c:v>
                </c:pt>
                <c:pt idx="194">
                  <c:v>13.306087154097277</c:v>
                </c:pt>
                <c:pt idx="195">
                  <c:v>13.362708715804121</c:v>
                </c:pt>
                <c:pt idx="196">
                  <c:v>13.434017966272132</c:v>
                </c:pt>
                <c:pt idx="197">
                  <c:v>13.517751161758502</c:v>
                </c:pt>
                <c:pt idx="198">
                  <c:v>13.620334183932849</c:v>
                </c:pt>
                <c:pt idx="199">
                  <c:v>13.760796678720945</c:v>
                </c:pt>
                <c:pt idx="200">
                  <c:v>13.923893599014075</c:v>
                </c:pt>
                <c:pt idx="201">
                  <c:v>13.991559544987219</c:v>
                </c:pt>
                <c:pt idx="202">
                  <c:v>14.033781354763468</c:v>
                </c:pt>
                <c:pt idx="203">
                  <c:v>14.067099628334745</c:v>
                </c:pt>
                <c:pt idx="204">
                  <c:v>14.105398380033169</c:v>
                </c:pt>
                <c:pt idx="205">
                  <c:v>14.139474600375138</c:v>
                </c:pt>
                <c:pt idx="206">
                  <c:v>14.175372480754955</c:v>
                </c:pt>
                <c:pt idx="207">
                  <c:v>14.227128404602034</c:v>
                </c:pt>
                <c:pt idx="208">
                  <c:v>14.294131316222975</c:v>
                </c:pt>
                <c:pt idx="209">
                  <c:v>14.374527591349413</c:v>
                </c:pt>
                <c:pt idx="210">
                  <c:v>14.474550380096286</c:v>
                </c:pt>
                <c:pt idx="211">
                  <c:v>14.614333737235777</c:v>
                </c:pt>
                <c:pt idx="212">
                  <c:v>14.780315802323504</c:v>
                </c:pt>
                <c:pt idx="213">
                  <c:v>14.843613831914107</c:v>
                </c:pt>
                <c:pt idx="214">
                  <c:v>14.880907062563715</c:v>
                </c:pt>
                <c:pt idx="215">
                  <c:v>14.909333297482465</c:v>
                </c:pt>
                <c:pt idx="216">
                  <c:v>14.942248077722176</c:v>
                </c:pt>
                <c:pt idx="217">
                  <c:v>14.970642177179926</c:v>
                </c:pt>
                <c:pt idx="218">
                  <c:v>15.001713005503809</c:v>
                </c:pt>
                <c:pt idx="219">
                  <c:v>15.049222090555242</c:v>
                </c:pt>
                <c:pt idx="220">
                  <c:v>15.112649347314637</c:v>
                </c:pt>
                <c:pt idx="221">
                  <c:v>15.190228373787729</c:v>
                </c:pt>
                <c:pt idx="222">
                  <c:v>15.288925097489795</c:v>
                </c:pt>
                <c:pt idx="223">
                  <c:v>15.430513098170884</c:v>
                </c:pt>
                <c:pt idx="224">
                  <c:v>15.590372385011458</c:v>
                </c:pt>
                <c:pt idx="225">
                  <c:v>15.650320823741559</c:v>
                </c:pt>
                <c:pt idx="226">
                  <c:v>15.683170575141951</c:v>
                </c:pt>
                <c:pt idx="227">
                  <c:v>15.70633492057733</c:v>
                </c:pt>
                <c:pt idx="228">
                  <c:v>15.734211619528702</c:v>
                </c:pt>
                <c:pt idx="229">
                  <c:v>15.757105736637577</c:v>
                </c:pt>
                <c:pt idx="230">
                  <c:v>15.78273489406107</c:v>
                </c:pt>
                <c:pt idx="231">
                  <c:v>15.825692304044781</c:v>
                </c:pt>
                <c:pt idx="232">
                  <c:v>15.885066680689892</c:v>
                </c:pt>
                <c:pt idx="233">
                  <c:v>15.959460436917759</c:v>
                </c:pt>
                <c:pt idx="234">
                  <c:v>16.055684645802977</c:v>
                </c:pt>
                <c:pt idx="235">
                  <c:v>16.196513801996041</c:v>
                </c:pt>
                <c:pt idx="236">
                  <c:v>16.357080217637385</c:v>
                </c:pt>
                <c:pt idx="237">
                  <c:v>16.41379225853597</c:v>
                </c:pt>
                <c:pt idx="238">
                  <c:v>16.442381534586943</c:v>
                </c:pt>
                <c:pt idx="239">
                  <c:v>16.460512518731854</c:v>
                </c:pt>
                <c:pt idx="240">
                  <c:v>16.483568090512435</c:v>
                </c:pt>
                <c:pt idx="241">
                  <c:v>16.501205564379489</c:v>
                </c:pt>
                <c:pt idx="242">
                  <c:v>16.521633999054359</c:v>
                </c:pt>
                <c:pt idx="243">
                  <c:v>16.560230866807629</c:v>
                </c:pt>
                <c:pt idx="244">
                  <c:v>16.615712958224627</c:v>
                </c:pt>
                <c:pt idx="245">
                  <c:v>16.687034877381141</c:v>
                </c:pt>
                <c:pt idx="246">
                  <c:v>16.780856856327773</c:v>
                </c:pt>
                <c:pt idx="247">
                  <c:v>16.920894903743164</c:v>
                </c:pt>
                <c:pt idx="248">
                  <c:v>17.082057867216673</c:v>
                </c:pt>
                <c:pt idx="249">
                  <c:v>17.135667310033114</c:v>
                </c:pt>
                <c:pt idx="250">
                  <c:v>17.160194571199987</c:v>
                </c:pt>
                <c:pt idx="251">
                  <c:v>17.173534737172503</c:v>
                </c:pt>
                <c:pt idx="252">
                  <c:v>17.192000274165196</c:v>
                </c:pt>
                <c:pt idx="253">
                  <c:v>17.204637538262951</c:v>
                </c:pt>
                <c:pt idx="254">
                  <c:v>17.220119145081213</c:v>
                </c:pt>
                <c:pt idx="255">
                  <c:v>17.254561392167098</c:v>
                </c:pt>
                <c:pt idx="256">
                  <c:v>17.306328673361683</c:v>
                </c:pt>
                <c:pt idx="257">
                  <c:v>17.374710414301056</c:v>
                </c:pt>
                <c:pt idx="258">
                  <c:v>17.466221510645667</c:v>
                </c:pt>
                <c:pt idx="259">
                  <c:v>17.6054634396098</c:v>
                </c:pt>
                <c:pt idx="260">
                  <c:v>17.76838912762323</c:v>
                </c:pt>
                <c:pt idx="261">
                  <c:v>17.817901181409066</c:v>
                </c:pt>
                <c:pt idx="262">
                  <c:v>17.838122934848933</c:v>
                </c:pt>
                <c:pt idx="263">
                  <c:v>17.847517379518301</c:v>
                </c:pt>
                <c:pt idx="264">
                  <c:v>17.861426480159274</c:v>
                </c:pt>
                <c:pt idx="265">
                  <c:v>17.869346707727068</c:v>
                </c:pt>
                <c:pt idx="266">
                  <c:v>17.881091084273955</c:v>
                </c:pt>
                <c:pt idx="267">
                  <c:v>17.912154428008552</c:v>
                </c:pt>
                <c:pt idx="268">
                  <c:v>17.961124863772255</c:v>
                </c:pt>
                <c:pt idx="269">
                  <c:v>18.027263600942359</c:v>
                </c:pt>
                <c:pt idx="270">
                  <c:v>18.117966976608521</c:v>
                </c:pt>
                <c:pt idx="271">
                  <c:v>18.259348480754561</c:v>
                </c:pt>
                <c:pt idx="272">
                  <c:v>18.415438346262984</c:v>
                </c:pt>
                <c:pt idx="273">
                  <c:v>18.462109950601739</c:v>
                </c:pt>
                <c:pt idx="274">
                  <c:v>18.478664072627943</c:v>
                </c:pt>
                <c:pt idx="275">
                  <c:v>18.483772947063571</c:v>
                </c:pt>
                <c:pt idx="276">
                  <c:v>18.493558389219004</c:v>
                </c:pt>
                <c:pt idx="277">
                  <c:v>18.496998236966501</c:v>
                </c:pt>
                <c:pt idx="278">
                  <c:v>18.504335657597249</c:v>
                </c:pt>
                <c:pt idx="279">
                  <c:v>18.531687451723172</c:v>
                </c:pt>
                <c:pt idx="280">
                  <c:v>18.577340018126204</c:v>
                </c:pt>
                <c:pt idx="281">
                  <c:v>18.640845285878726</c:v>
                </c:pt>
                <c:pt idx="282">
                  <c:v>18.729492699394811</c:v>
                </c:pt>
                <c:pt idx="283">
                  <c:v>18.870196050368321</c:v>
                </c:pt>
                <c:pt idx="284">
                  <c:v>19.026562899951351</c:v>
                </c:pt>
                <c:pt idx="285">
                  <c:v>19.070549669373708</c:v>
                </c:pt>
                <c:pt idx="286">
                  <c:v>19.083641854146919</c:v>
                </c:pt>
                <c:pt idx="287">
                  <c:v>19.084707192780236</c:v>
                </c:pt>
                <c:pt idx="288">
                  <c:v>19.090601833877585</c:v>
                </c:pt>
                <c:pt idx="289">
                  <c:v>19.089815341626718</c:v>
                </c:pt>
                <c:pt idx="290">
                  <c:v>19.092995847330812</c:v>
                </c:pt>
                <c:pt idx="291">
                  <c:v>19.116845669301025</c:v>
                </c:pt>
                <c:pt idx="292">
                  <c:v>19.159366918248423</c:v>
                </c:pt>
                <c:pt idx="293">
                  <c:v>19.220385772775479</c:v>
                </c:pt>
                <c:pt idx="294">
                  <c:v>19.307090590533015</c:v>
                </c:pt>
                <c:pt idx="295">
                  <c:v>19.447148412533011</c:v>
                </c:pt>
                <c:pt idx="296">
                  <c:v>19.603770135703463</c:v>
                </c:pt>
                <c:pt idx="297">
                  <c:v>19.645225896771102</c:v>
                </c:pt>
                <c:pt idx="298">
                  <c:v>19.65505626835526</c:v>
                </c:pt>
                <c:pt idx="299">
                  <c:v>19.6523124604544</c:v>
                </c:pt>
                <c:pt idx="300">
                  <c:v>19.65454196605026</c:v>
                </c:pt>
              </c:numCache>
            </c:numRef>
          </c:val>
          <c:smooth val="0"/>
          <c:extLst>
            <c:ext xmlns:c16="http://schemas.microsoft.com/office/drawing/2014/chart" uri="{C3380CC4-5D6E-409C-BE32-E72D297353CC}">
              <c16:uniqueId val="{00000001-E18B-48D0-B2D1-0A8B7E8E011F}"/>
            </c:ext>
          </c:extLst>
        </c:ser>
        <c:dLbls>
          <c:showLegendKey val="0"/>
          <c:showVal val="0"/>
          <c:showCatName val="0"/>
          <c:showSerName val="0"/>
          <c:showPercent val="0"/>
          <c:showBubbleSize val="0"/>
        </c:dLbls>
        <c:smooth val="0"/>
        <c:axId val="438565496"/>
        <c:axId val="438565888"/>
      </c:lineChart>
      <c:catAx>
        <c:axId val="43856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888"/>
        <c:crosses val="autoZero"/>
        <c:auto val="1"/>
        <c:lblAlgn val="ctr"/>
        <c:lblOffset val="100"/>
        <c:noMultiLvlLbl val="0"/>
      </c:catAx>
      <c:valAx>
        <c:axId val="4385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BW_CEA_06!$E$8</c:f>
              <c:strCache>
                <c:ptCount val="1"/>
                <c:pt idx="0">
                  <c:v>C mass of trees</c:v>
                </c:pt>
              </c:strCache>
            </c:strRef>
          </c:tx>
          <c:spPr>
            <a:ln w="28575" cap="rnd">
              <a:solidFill>
                <a:schemeClr val="accent1"/>
              </a:solidFill>
              <a:round/>
            </a:ln>
            <a:effectLst/>
          </c:spPr>
          <c:marker>
            <c:symbol val="none"/>
          </c:marker>
          <c:cat>
            <c:numRef>
              <c:f>BW_CEA_06!$A$10:$A$313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BW_CEA_06!$E$10:$E$313</c:f>
              <c:numCache>
                <c:formatCode>General</c:formatCode>
                <c:ptCount val="304"/>
                <c:pt idx="0">
                  <c:v>0</c:v>
                </c:pt>
                <c:pt idx="1">
                  <c:v>0.29370000000000002</c:v>
                </c:pt>
                <c:pt idx="2">
                  <c:v>0.29370503930758152</c:v>
                </c:pt>
                <c:pt idx="3">
                  <c:v>0.29383650209943069</c:v>
                </c:pt>
                <c:pt idx="4">
                  <c:v>0.29503558617020853</c:v>
                </c:pt>
                <c:pt idx="5">
                  <c:v>0.30017754124340107</c:v>
                </c:pt>
                <c:pt idx="6">
                  <c:v>0.31577014328488695</c:v>
                </c:pt>
                <c:pt idx="7">
                  <c:v>0.35081358307923372</c:v>
                </c:pt>
                <c:pt idx="8">
                  <c:v>0.40783016167835545</c:v>
                </c:pt>
                <c:pt idx="9">
                  <c:v>0.50833674911995153</c:v>
                </c:pt>
                <c:pt idx="10">
                  <c:v>0.65083584378952231</c:v>
                </c:pt>
                <c:pt idx="11">
                  <c:v>0.85109522934605386</c:v>
                </c:pt>
                <c:pt idx="12">
                  <c:v>1.0999799927987868</c:v>
                </c:pt>
                <c:pt idx="13">
                  <c:v>1.4144657292655849</c:v>
                </c:pt>
                <c:pt idx="14">
                  <c:v>1.5946907816523059</c:v>
                </c:pt>
                <c:pt idx="15">
                  <c:v>1.7831474189828127</c:v>
                </c:pt>
                <c:pt idx="16">
                  <c:v>1.9921575169245145</c:v>
                </c:pt>
                <c:pt idx="17">
                  <c:v>2.2079388203846784</c:v>
                </c:pt>
                <c:pt idx="18">
                  <c:v>2.4445075601129269</c:v>
                </c:pt>
                <c:pt idx="19">
                  <c:v>2.6944694892856624</c:v>
                </c:pt>
                <c:pt idx="20">
                  <c:v>2.9400147941264434</c:v>
                </c:pt>
                <c:pt idx="21">
                  <c:v>3.2145386183825355</c:v>
                </c:pt>
                <c:pt idx="22">
                  <c:v>3.4915749845829946</c:v>
                </c:pt>
                <c:pt idx="23">
                  <c:v>3.7890677162674544</c:v>
                </c:pt>
                <c:pt idx="24">
                  <c:v>4.0873108144670134</c:v>
                </c:pt>
                <c:pt idx="25">
                  <c:v>4.4056458005605847</c:v>
                </c:pt>
                <c:pt idx="26">
                  <c:v>4.7337462276688917</c:v>
                </c:pt>
                <c:pt idx="27">
                  <c:v>5.0600382286808614</c:v>
                </c:pt>
                <c:pt idx="28">
                  <c:v>5.4057403801140014</c:v>
                </c:pt>
                <c:pt idx="29">
                  <c:v>5.7480458962031209</c:v>
                </c:pt>
                <c:pt idx="30">
                  <c:v>6.1092596853158394</c:v>
                </c:pt>
                <c:pt idx="31">
                  <c:v>6.477583081090188</c:v>
                </c:pt>
                <c:pt idx="32">
                  <c:v>6.8159545483593327</c:v>
                </c:pt>
                <c:pt idx="33">
                  <c:v>7.196432575175832</c:v>
                </c:pt>
                <c:pt idx="34">
                  <c:v>7.5700621006164468</c:v>
                </c:pt>
                <c:pt idx="35">
                  <c:v>7.9613074932942505</c:v>
                </c:pt>
                <c:pt idx="36">
                  <c:v>8.344517577933555</c:v>
                </c:pt>
                <c:pt idx="37">
                  <c:v>8.7448285043730394</c:v>
                </c:pt>
                <c:pt idx="38">
                  <c:v>9.1491367497981351</c:v>
                </c:pt>
                <c:pt idx="39">
                  <c:v>9.5438433101339779</c:v>
                </c:pt>
                <c:pt idx="40">
                  <c:v>9.9549009785785181</c:v>
                </c:pt>
                <c:pt idx="41">
                  <c:v>10.355459973712119</c:v>
                </c:pt>
                <c:pt idx="42">
                  <c:v>10.77189555366853</c:v>
                </c:pt>
                <c:pt idx="43">
                  <c:v>11.190579108460145</c:v>
                </c:pt>
                <c:pt idx="44">
                  <c:v>11.570422491362688</c:v>
                </c:pt>
                <c:pt idx="45">
                  <c:v>11.992552756668854</c:v>
                </c:pt>
                <c:pt idx="46">
                  <c:v>12.402404274097837</c:v>
                </c:pt>
                <c:pt idx="47">
                  <c:v>12.827045095109085</c:v>
                </c:pt>
                <c:pt idx="48">
                  <c:v>13.238847430103043</c:v>
                </c:pt>
                <c:pt idx="49">
                  <c:v>13.665035740849653</c:v>
                </c:pt>
                <c:pt idx="50">
                  <c:v>14.091674049033795</c:v>
                </c:pt>
                <c:pt idx="51">
                  <c:v>14.504780332886797</c:v>
                </c:pt>
                <c:pt idx="52">
                  <c:v>14.931701996787053</c:v>
                </c:pt>
                <c:pt idx="53">
                  <c:v>15.344721441803983</c:v>
                </c:pt>
                <c:pt idx="54">
                  <c:v>15.771201729223989</c:v>
                </c:pt>
                <c:pt idx="55">
                  <c:v>16.197206406487396</c:v>
                </c:pt>
                <c:pt idx="56">
                  <c:v>16.581446081098534</c:v>
                </c:pt>
                <c:pt idx="57">
                  <c:v>17.006122530767406</c:v>
                </c:pt>
                <c:pt idx="58">
                  <c:v>17.416241737626272</c:v>
                </c:pt>
                <c:pt idx="59">
                  <c:v>17.839018732923734</c:v>
                </c:pt>
                <c:pt idx="60">
                  <c:v>18.247064308240748</c:v>
                </c:pt>
                <c:pt idx="61">
                  <c:v>18.667470695323964</c:v>
                </c:pt>
                <c:pt idx="62">
                  <c:v>19.086510747458291</c:v>
                </c:pt>
                <c:pt idx="63">
                  <c:v>19.490638780025598</c:v>
                </c:pt>
                <c:pt idx="64">
                  <c:v>19.906706387441648</c:v>
                </c:pt>
                <c:pt idx="65">
                  <c:v>20.307789956316043</c:v>
                </c:pt>
                <c:pt idx="66">
                  <c:v>20.720550069867418</c:v>
                </c:pt>
                <c:pt idx="67">
                  <c:v>21.131515574680819</c:v>
                </c:pt>
                <c:pt idx="68">
                  <c:v>21.514281012009757</c:v>
                </c:pt>
                <c:pt idx="69">
                  <c:v>21.921580711312572</c:v>
                </c:pt>
                <c:pt idx="70">
                  <c:v>22.313853565456188</c:v>
                </c:pt>
                <c:pt idx="71">
                  <c:v>22.717197586639891</c:v>
                </c:pt>
                <c:pt idx="72">
                  <c:v>23.105543400323185</c:v>
                </c:pt>
                <c:pt idx="73">
                  <c:v>23.50473543668496</c:v>
                </c:pt>
                <c:pt idx="74">
                  <c:v>23.901752273735752</c:v>
                </c:pt>
                <c:pt idx="75">
                  <c:v>24.283854358720401</c:v>
                </c:pt>
                <c:pt idx="76">
                  <c:v>24.676480673658837</c:v>
                </c:pt>
                <c:pt idx="77">
                  <c:v>25.054270534018691</c:v>
                </c:pt>
                <c:pt idx="78">
                  <c:v>25.442381658401764</c:v>
                </c:pt>
                <c:pt idx="79">
                  <c:v>25.828157998746189</c:v>
                </c:pt>
                <c:pt idx="80">
                  <c:v>26.174574912163486</c:v>
                </c:pt>
                <c:pt idx="81">
                  <c:v>26.555845466805238</c:v>
                </c:pt>
                <c:pt idx="82">
                  <c:v>26.922536567843252</c:v>
                </c:pt>
                <c:pt idx="83">
                  <c:v>27.299078674086463</c:v>
                </c:pt>
                <c:pt idx="84">
                  <c:v>27.661165852577934</c:v>
                </c:pt>
                <c:pt idx="85">
                  <c:v>28.032925800081582</c:v>
                </c:pt>
                <c:pt idx="86">
                  <c:v>28.402239968018115</c:v>
                </c:pt>
                <c:pt idx="87">
                  <c:v>28.757304583649798</c:v>
                </c:pt>
                <c:pt idx="88">
                  <c:v>29.121784590962069</c:v>
                </c:pt>
                <c:pt idx="89">
                  <c:v>29.472160900192836</c:v>
                </c:pt>
                <c:pt idx="90">
                  <c:v>29.831788986942556</c:v>
                </c:pt>
                <c:pt idx="91">
                  <c:v>30.188948294492761</c:v>
                </c:pt>
                <c:pt idx="92">
                  <c:v>30.509421635971982</c:v>
                </c:pt>
                <c:pt idx="93">
                  <c:v>30.861882822264086</c:v>
                </c:pt>
                <c:pt idx="94">
                  <c:v>31.200626441386294</c:v>
                </c:pt>
                <c:pt idx="95">
                  <c:v>31.548238634420649</c:v>
                </c:pt>
                <c:pt idx="96">
                  <c:v>31.882296888251606</c:v>
                </c:pt>
                <c:pt idx="97">
                  <c:v>32.225076979627488</c:v>
                </c:pt>
                <c:pt idx="98">
                  <c:v>32.565410305987903</c:v>
                </c:pt>
                <c:pt idx="99">
                  <c:v>32.892442247410386</c:v>
                </c:pt>
                <c:pt idx="100">
                  <c:v>33.227982709741795</c:v>
                </c:pt>
                <c:pt idx="101">
                  <c:v>33.550392070290471</c:v>
                </c:pt>
                <c:pt idx="102">
                  <c:v>33.881173486994882</c:v>
                </c:pt>
                <c:pt idx="103">
                  <c:v>34.209551055719913</c:v>
                </c:pt>
                <c:pt idx="104">
                  <c:v>34.50409290784264</c:v>
                </c:pt>
                <c:pt idx="105">
                  <c:v>34.827925547280323</c:v>
                </c:pt>
                <c:pt idx="106">
                  <c:v>35.139054222615755</c:v>
                </c:pt>
                <c:pt idx="107">
                  <c:v>35.458232807696973</c:v>
                </c:pt>
                <c:pt idx="108">
                  <c:v>35.764881010969205</c:v>
                </c:pt>
                <c:pt idx="109">
                  <c:v>36.079454861877238</c:v>
                </c:pt>
                <c:pt idx="110">
                  <c:v>36.391708528350456</c:v>
                </c:pt>
                <c:pt idx="111">
                  <c:v>36.691693479225663</c:v>
                </c:pt>
                <c:pt idx="112">
                  <c:v>36.999422577991787</c:v>
                </c:pt>
                <c:pt idx="113">
                  <c:v>37.295055887764441</c:v>
                </c:pt>
                <c:pt idx="114">
                  <c:v>37.598316721660282</c:v>
                </c:pt>
                <c:pt idx="115">
                  <c:v>37.899329040077575</c:v>
                </c:pt>
                <c:pt idx="116">
                  <c:v>38.178899163023864</c:v>
                </c:pt>
                <c:pt idx="117">
                  <c:v>38.475603165390552</c:v>
                </c:pt>
                <c:pt idx="118">
                  <c:v>38.760638328985955</c:v>
                </c:pt>
                <c:pt idx="119">
                  <c:v>39.053022420273244</c:v>
                </c:pt>
                <c:pt idx="120">
                  <c:v>39.33390684737067</c:v>
                </c:pt>
                <c:pt idx="121">
                  <c:v>39.622032926690515</c:v>
                </c:pt>
                <c:pt idx="122">
                  <c:v>39.908019126780523</c:v>
                </c:pt>
                <c:pt idx="123">
                  <c:v>40.182757892821499</c:v>
                </c:pt>
                <c:pt idx="124">
                  <c:v>40.464581111599927</c:v>
                </c:pt>
                <c:pt idx="125">
                  <c:v>40.735321988130579</c:v>
                </c:pt>
                <c:pt idx="126">
                  <c:v>41.013046000479505</c:v>
                </c:pt>
                <c:pt idx="127">
                  <c:v>41.288711375805846</c:v>
                </c:pt>
                <c:pt idx="128">
                  <c:v>41.535943821097717</c:v>
                </c:pt>
                <c:pt idx="129">
                  <c:v>41.80773702099701</c:v>
                </c:pt>
                <c:pt idx="130">
                  <c:v>42.06884835772177</c:v>
                </c:pt>
                <c:pt idx="131">
                  <c:v>42.336701435506185</c:v>
                </c:pt>
                <c:pt idx="132">
                  <c:v>42.594030891277242</c:v>
                </c:pt>
                <c:pt idx="133">
                  <c:v>42.858008176899673</c:v>
                </c:pt>
                <c:pt idx="134">
                  <c:v>43.120040401026642</c:v>
                </c:pt>
                <c:pt idx="135">
                  <c:v>43.371783592252946</c:v>
                </c:pt>
                <c:pt idx="136">
                  <c:v>43.630036686348639</c:v>
                </c:pt>
                <c:pt idx="137">
                  <c:v>43.878153518762488</c:v>
                </c:pt>
                <c:pt idx="138">
                  <c:v>44.132691169807956</c:v>
                </c:pt>
                <c:pt idx="139">
                  <c:v>44.385364915361563</c:v>
                </c:pt>
                <c:pt idx="140">
                  <c:v>44.611997831958263</c:v>
                </c:pt>
                <c:pt idx="141">
                  <c:v>44.861169038193317</c:v>
                </c:pt>
                <c:pt idx="142">
                  <c:v>45.100572399489771</c:v>
                </c:pt>
                <c:pt idx="143">
                  <c:v>45.346183764490092</c:v>
                </c:pt>
                <c:pt idx="144">
                  <c:v>45.582172117939749</c:v>
                </c:pt>
                <c:pt idx="145">
                  <c:v>45.824285476888363</c:v>
                </c:pt>
                <c:pt idx="146">
                  <c:v>46.064644641411007</c:v>
                </c:pt>
                <c:pt idx="147">
                  <c:v>46.295594846178034</c:v>
                </c:pt>
                <c:pt idx="148">
                  <c:v>46.532547958586314</c:v>
                </c:pt>
                <c:pt idx="149">
                  <c:v>46.760231126387424</c:v>
                </c:pt>
                <c:pt idx="150">
                  <c:v>46.99383821962428</c:v>
                </c:pt>
                <c:pt idx="151">
                  <c:v>47.225767630396462</c:v>
                </c:pt>
                <c:pt idx="152">
                  <c:v>47.433822894699944</c:v>
                </c:pt>
                <c:pt idx="153">
                  <c:v>47.662601178336871</c:v>
                </c:pt>
                <c:pt idx="154">
                  <c:v>47.882443693472936</c:v>
                </c:pt>
                <c:pt idx="155">
                  <c:v>48.108021081817888</c:v>
                </c:pt>
                <c:pt idx="156">
                  <c:v>48.324793713589983</c:v>
                </c:pt>
                <c:pt idx="157">
                  <c:v>48.547227351456016</c:v>
                </c:pt>
                <c:pt idx="158">
                  <c:v>48.768084962381387</c:v>
                </c:pt>
                <c:pt idx="159">
                  <c:v>48.980331122496651</c:v>
                </c:pt>
                <c:pt idx="160">
                  <c:v>49.198129489561531</c:v>
                </c:pt>
                <c:pt idx="161">
                  <c:v>49.407441765077238</c:v>
                </c:pt>
                <c:pt idx="162">
                  <c:v>49.622235785058486</c:v>
                </c:pt>
                <c:pt idx="163">
                  <c:v>49.835523750253671</c:v>
                </c:pt>
                <c:pt idx="164">
                  <c:v>50.033700003657074</c:v>
                </c:pt>
                <c:pt idx="165">
                  <c:v>50.244112176142607</c:v>
                </c:pt>
                <c:pt idx="166">
                  <c:v>50.446341053909187</c:v>
                </c:pt>
                <c:pt idx="167">
                  <c:v>50.65388166719714</c:v>
                </c:pt>
                <c:pt idx="168">
                  <c:v>50.85335673165477</c:v>
                </c:pt>
                <c:pt idx="169">
                  <c:v>51.058077456303849</c:v>
                </c:pt>
                <c:pt idx="170">
                  <c:v>51.261384626711695</c:v>
                </c:pt>
                <c:pt idx="171">
                  <c:v>51.456799838711476</c:v>
                </c:pt>
                <c:pt idx="172">
                  <c:v>51.657363292623103</c:v>
                </c:pt>
                <c:pt idx="173">
                  <c:v>51.850147283458256</c:v>
                </c:pt>
                <c:pt idx="174">
                  <c:v>52.048016364555096</c:v>
                </c:pt>
                <c:pt idx="175">
                  <c:v>52.244534788795164</c:v>
                </c:pt>
                <c:pt idx="176">
                  <c:v>52.420884687069119</c:v>
                </c:pt>
                <c:pt idx="177">
                  <c:v>52.61486662401154</c:v>
                </c:pt>
                <c:pt idx="178">
                  <c:v>52.801338871454021</c:v>
                </c:pt>
                <c:pt idx="179">
                  <c:v>52.992744631486623</c:v>
                </c:pt>
                <c:pt idx="180">
                  <c:v>53.176746254529569</c:v>
                </c:pt>
                <c:pt idx="181">
                  <c:v>53.365622008267863</c:v>
                </c:pt>
                <c:pt idx="182">
                  <c:v>53.553229428000158</c:v>
                </c:pt>
                <c:pt idx="183">
                  <c:v>53.733588277289179</c:v>
                </c:pt>
                <c:pt idx="184">
                  <c:v>53.918733635851446</c:v>
                </c:pt>
                <c:pt idx="185">
                  <c:v>54.096731215569456</c:v>
                </c:pt>
                <c:pt idx="186">
                  <c:v>54.279458458538002</c:v>
                </c:pt>
                <c:pt idx="187">
                  <c:v>54.460973385769236</c:v>
                </c:pt>
                <c:pt idx="188">
                  <c:v>54.623889503378869</c:v>
                </c:pt>
                <c:pt idx="189">
                  <c:v>54.803127451350377</c:v>
                </c:pt>
                <c:pt idx="190">
                  <c:v>54.975459281508776</c:v>
                </c:pt>
                <c:pt idx="191">
                  <c:v>55.152384188416619</c:v>
                </c:pt>
                <c:pt idx="192">
                  <c:v>55.322497522305909</c:v>
                </c:pt>
                <c:pt idx="193">
                  <c:v>55.497150369043524</c:v>
                </c:pt>
                <c:pt idx="194">
                  <c:v>55.670664002630829</c:v>
                </c:pt>
                <c:pt idx="195">
                  <c:v>55.837505407792079</c:v>
                </c:pt>
                <c:pt idx="196">
                  <c:v>56.008807233004646</c:v>
                </c:pt>
                <c:pt idx="197">
                  <c:v>56.173527116401182</c:v>
                </c:pt>
                <c:pt idx="198">
                  <c:v>56.342656071217327</c:v>
                </c:pt>
                <c:pt idx="199">
                  <c:v>56.510695448792447</c:v>
                </c:pt>
                <c:pt idx="200">
                  <c:v>56.661544547867123</c:v>
                </c:pt>
                <c:pt idx="201">
                  <c:v>56.827537064924059</c:v>
                </c:pt>
                <c:pt idx="202">
                  <c:v>56.987164148932095</c:v>
                </c:pt>
                <c:pt idx="203">
                  <c:v>57.151076812028386</c:v>
                </c:pt>
                <c:pt idx="204">
                  <c:v>57.308708765894323</c:v>
                </c:pt>
                <c:pt idx="205">
                  <c:v>57.470577825785909</c:v>
                </c:pt>
                <c:pt idx="206">
                  <c:v>57.631421987434095</c:v>
                </c:pt>
                <c:pt idx="207">
                  <c:v>57.786110336109829</c:v>
                </c:pt>
                <c:pt idx="208">
                  <c:v>57.944964169616817</c:v>
                </c:pt>
                <c:pt idx="209">
                  <c:v>58.097743134611505</c:v>
                </c:pt>
                <c:pt idx="210">
                  <c:v>58.254641057386365</c:v>
                </c:pt>
                <c:pt idx="211">
                  <c:v>58.410557955739542</c:v>
                </c:pt>
                <c:pt idx="212">
                  <c:v>58.555535203819588</c:v>
                </c:pt>
                <c:pt idx="213">
                  <c:v>58.709577738341331</c:v>
                </c:pt>
                <c:pt idx="214">
                  <c:v>58.857740842041068</c:v>
                </c:pt>
                <c:pt idx="215">
                  <c:v>59.009910185826726</c:v>
                </c:pt>
                <c:pt idx="216">
                  <c:v>59.156276095205314</c:v>
                </c:pt>
                <c:pt idx="217">
                  <c:v>59.306604261160643</c:v>
                </c:pt>
                <c:pt idx="218">
                  <c:v>59.456008803731905</c:v>
                </c:pt>
                <c:pt idx="219">
                  <c:v>59.599721980366965</c:v>
                </c:pt>
                <c:pt idx="220">
                  <c:v>59.74733238790521</c:v>
                </c:pt>
                <c:pt idx="221">
                  <c:v>59.889324086271927</c:v>
                </c:pt>
                <c:pt idx="222">
                  <c:v>60.035170748720105</c:v>
                </c:pt>
                <c:pt idx="223">
                  <c:v>60.180132527796758</c:v>
                </c:pt>
                <c:pt idx="224">
                  <c:v>60.310311500486563</c:v>
                </c:pt>
                <c:pt idx="225">
                  <c:v>60.453610096482201</c:v>
                </c:pt>
                <c:pt idx="226">
                  <c:v>60.591464373329423</c:v>
                </c:pt>
                <c:pt idx="227">
                  <c:v>60.733071798500092</c:v>
                </c:pt>
                <c:pt idx="228">
                  <c:v>60.869303213495769</c:v>
                </c:pt>
                <c:pt idx="229">
                  <c:v>61.009247748099213</c:v>
                </c:pt>
                <c:pt idx="230">
                  <c:v>61.148357859313748</c:v>
                </c:pt>
                <c:pt idx="231">
                  <c:v>61.282192734242685</c:v>
                </c:pt>
                <c:pt idx="232">
                  <c:v>61.419681517795993</c:v>
                </c:pt>
                <c:pt idx="233">
                  <c:v>61.551960427156985</c:v>
                </c:pt>
                <c:pt idx="234">
                  <c:v>61.687854737201206</c:v>
                </c:pt>
                <c:pt idx="235">
                  <c:v>61.822948856663089</c:v>
                </c:pt>
                <c:pt idx="236">
                  <c:v>61.944287164725012</c:v>
                </c:pt>
                <c:pt idx="237">
                  <c:v>62.077876857954095</c:v>
                </c:pt>
                <c:pt idx="238">
                  <c:v>62.206413653675881</c:v>
                </c:pt>
                <c:pt idx="239">
                  <c:v>62.338473021480652</c:v>
                </c:pt>
                <c:pt idx="240">
                  <c:v>62.465541018499636</c:v>
                </c:pt>
                <c:pt idx="241">
                  <c:v>62.5960950657973</c:v>
                </c:pt>
                <c:pt idx="242">
                  <c:v>62.725893534236448</c:v>
                </c:pt>
                <c:pt idx="243">
                  <c:v>62.850791441985663</c:v>
                </c:pt>
                <c:pt idx="244">
                  <c:v>62.979121348914951</c:v>
                </c:pt>
                <c:pt idx="245">
                  <c:v>63.102609622316564</c:v>
                </c:pt>
                <c:pt idx="246">
                  <c:v>63.229494724897975</c:v>
                </c:pt>
                <c:pt idx="247">
                  <c:v>63.355654533504428</c:v>
                </c:pt>
                <c:pt idx="248">
                  <c:v>63.468986873382278</c:v>
                </c:pt>
                <c:pt idx="249">
                  <c:v>63.593782672192006</c:v>
                </c:pt>
                <c:pt idx="250">
                  <c:v>63.713878452611631</c:v>
                </c:pt>
                <c:pt idx="251">
                  <c:v>63.837286221874436</c:v>
                </c:pt>
                <c:pt idx="252">
                  <c:v>63.956049515733525</c:v>
                </c:pt>
                <c:pt idx="253">
                  <c:v>64.078091396659445</c:v>
                </c:pt>
                <c:pt idx="254">
                  <c:v>64.199447480837676</c:v>
                </c:pt>
                <c:pt idx="255">
                  <c:v>64.316241107906933</c:v>
                </c:pt>
                <c:pt idx="256">
                  <c:v>64.436263864570407</c:v>
                </c:pt>
                <c:pt idx="257">
                  <c:v>64.55177741236497</c:v>
                </c:pt>
                <c:pt idx="258">
                  <c:v>64.670487893282854</c:v>
                </c:pt>
                <c:pt idx="259">
                  <c:v>64.788539413568088</c:v>
                </c:pt>
                <c:pt idx="260">
                  <c:v>64.89838281877806</c:v>
                </c:pt>
                <c:pt idx="261">
                  <c:v>65.015173869850599</c:v>
                </c:pt>
                <c:pt idx="262">
                  <c:v>65.127584597298224</c:v>
                </c:pt>
                <c:pt idx="263">
                  <c:v>65.243114034341829</c:v>
                </c:pt>
                <c:pt idx="264">
                  <c:v>65.354313393245036</c:v>
                </c:pt>
                <c:pt idx="265">
                  <c:v>65.468600851346565</c:v>
                </c:pt>
                <c:pt idx="266">
                  <c:v>65.582264540758416</c:v>
                </c:pt>
                <c:pt idx="267">
                  <c:v>65.691672384718728</c:v>
                </c:pt>
                <c:pt idx="268">
                  <c:v>65.804122982621834</c:v>
                </c:pt>
                <c:pt idx="269">
                  <c:v>65.912365952873387</c:v>
                </c:pt>
                <c:pt idx="270">
                  <c:v>66.02362214407998</c:v>
                </c:pt>
                <c:pt idx="271">
                  <c:v>66.134278385354122</c:v>
                </c:pt>
                <c:pt idx="272">
                  <c:v>66.233714185844292</c:v>
                </c:pt>
                <c:pt idx="273">
                  <c:v>66.343241490429989</c:v>
                </c:pt>
                <c:pt idx="274">
                  <c:v>66.448677204715025</c:v>
                </c:pt>
                <c:pt idx="275">
                  <c:v>66.557054806681862</c:v>
                </c:pt>
                <c:pt idx="276">
                  <c:v>66.661386392662507</c:v>
                </c:pt>
                <c:pt idx="277">
                  <c:v>66.768631746571003</c:v>
                </c:pt>
                <c:pt idx="278">
                  <c:v>66.875308276769402</c:v>
                </c:pt>
                <c:pt idx="279">
                  <c:v>66.978006156101387</c:v>
                </c:pt>
                <c:pt idx="280">
                  <c:v>67.083576129341608</c:v>
                </c:pt>
                <c:pt idx="281">
                  <c:v>67.185211230575632</c:v>
                </c:pt>
                <c:pt idx="282">
                  <c:v>67.289691271911465</c:v>
                </c:pt>
                <c:pt idx="283">
                  <c:v>67.393623682539783</c:v>
                </c:pt>
                <c:pt idx="284">
                  <c:v>67.487030887447816</c:v>
                </c:pt>
                <c:pt idx="285">
                  <c:v>67.589932521350931</c:v>
                </c:pt>
                <c:pt idx="286">
                  <c:v>67.689004710649883</c:v>
                </c:pt>
                <c:pt idx="287">
                  <c:v>67.790856214331228</c:v>
                </c:pt>
                <c:pt idx="288">
                  <c:v>67.888919709237939</c:v>
                </c:pt>
                <c:pt idx="289">
                  <c:v>67.989736633358532</c:v>
                </c:pt>
                <c:pt idx="290">
                  <c:v>68.09003365260115</c:v>
                </c:pt>
                <c:pt idx="291">
                  <c:v>68.186603941226821</c:v>
                </c:pt>
                <c:pt idx="292">
                  <c:v>68.285889280593253</c:v>
                </c:pt>
                <c:pt idx="293">
                  <c:v>68.381487732129855</c:v>
                </c:pt>
                <c:pt idx="294">
                  <c:v>68.4797762174356</c:v>
                </c:pt>
                <c:pt idx="295">
                  <c:v>68.577563697216661</c:v>
                </c:pt>
                <c:pt idx="296">
                  <c:v>68.665460343613546</c:v>
                </c:pt>
                <c:pt idx="297">
                  <c:v>68.762304548178193</c:v>
                </c:pt>
                <c:pt idx="298">
                  <c:v>68.855557878614789</c:v>
                </c:pt>
                <c:pt idx="299">
                  <c:v>68.951440746937493</c:v>
                </c:pt>
                <c:pt idx="300">
                  <c:v>69.043770502788988</c:v>
                </c:pt>
                <c:pt idx="301">
                  <c:v>69.135650940846077</c:v>
                </c:pt>
              </c:numCache>
            </c:numRef>
          </c:val>
          <c:smooth val="0"/>
          <c:extLst>
            <c:ext xmlns:c16="http://schemas.microsoft.com/office/drawing/2014/chart" uri="{C3380CC4-5D6E-409C-BE32-E72D297353CC}">
              <c16:uniqueId val="{00000000-8BDC-4EF5-B040-70C612CB5345}"/>
            </c:ext>
          </c:extLst>
        </c:ser>
        <c:ser>
          <c:idx val="1"/>
          <c:order val="1"/>
          <c:tx>
            <c:strRef>
              <c:f>BW_CEA_06!$F$8</c:f>
              <c:strCache>
                <c:ptCount val="1"/>
                <c:pt idx="0">
                  <c:v>C mass of forest debris</c:v>
                </c:pt>
              </c:strCache>
            </c:strRef>
          </c:tx>
          <c:spPr>
            <a:ln w="28575" cap="rnd">
              <a:solidFill>
                <a:schemeClr val="accent2"/>
              </a:solidFill>
              <a:round/>
            </a:ln>
            <a:effectLst/>
          </c:spPr>
          <c:marker>
            <c:symbol val="none"/>
          </c:marker>
          <c:cat>
            <c:numRef>
              <c:f>BW_CEA_06!$A$10:$A$313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BW_CEA_06!$F$10:$F$310</c:f>
              <c:numCache>
                <c:formatCode>General</c:formatCode>
                <c:ptCount val="301"/>
                <c:pt idx="0">
                  <c:v>0</c:v>
                </c:pt>
                <c:pt idx="1">
                  <c:v>3.8192021398002495E-4</c:v>
                </c:pt>
                <c:pt idx="2">
                  <c:v>5.0276749795828196E-3</c:v>
                </c:pt>
                <c:pt idx="3">
                  <c:v>7.2235832288840059E-3</c:v>
                </c:pt>
                <c:pt idx="4">
                  <c:v>9.0062091446920095E-3</c:v>
                </c:pt>
                <c:pt idx="5">
                  <c:v>1.0695536100670408E-2</c:v>
                </c:pt>
                <c:pt idx="6">
                  <c:v>1.2498609212501038E-2</c:v>
                </c:pt>
                <c:pt idx="7">
                  <c:v>1.468700947524432E-2</c:v>
                </c:pt>
                <c:pt idx="8">
                  <c:v>1.7438063444745498E-2</c:v>
                </c:pt>
                <c:pt idx="9">
                  <c:v>1.9630404676206983E-2</c:v>
                </c:pt>
                <c:pt idx="10">
                  <c:v>2.237642556929445E-2</c:v>
                </c:pt>
                <c:pt idx="11">
                  <c:v>2.6374352639489611E-2</c:v>
                </c:pt>
                <c:pt idx="12">
                  <c:v>3.1820657275145298E-2</c:v>
                </c:pt>
                <c:pt idx="13">
                  <c:v>3.9128869253762147E-2</c:v>
                </c:pt>
                <c:pt idx="14">
                  <c:v>4.756331813634139E-2</c:v>
                </c:pt>
                <c:pt idx="15">
                  <c:v>5.6728252558333428E-2</c:v>
                </c:pt>
                <c:pt idx="16">
                  <c:v>6.7302147618958974E-2</c:v>
                </c:pt>
                <c:pt idx="17">
                  <c:v>7.882930225699486E-2</c:v>
                </c:pt>
                <c:pt idx="18">
                  <c:v>9.2050568775472616E-2</c:v>
                </c:pt>
                <c:pt idx="19">
                  <c:v>0.10733708943591902</c:v>
                </c:pt>
                <c:pt idx="20">
                  <c:v>0.12463802245336308</c:v>
                </c:pt>
                <c:pt idx="21">
                  <c:v>0.13955993828190189</c:v>
                </c:pt>
                <c:pt idx="22">
                  <c:v>0.15458488032184242</c:v>
                </c:pt>
                <c:pt idx="23">
                  <c:v>0.17150903336140677</c:v>
                </c:pt>
                <c:pt idx="24">
                  <c:v>0.18990814548378235</c:v>
                </c:pt>
                <c:pt idx="25">
                  <c:v>0.21023378138274634</c:v>
                </c:pt>
                <c:pt idx="26">
                  <c:v>0.23209264862858359</c:v>
                </c:pt>
                <c:pt idx="27">
                  <c:v>0.25556845588433935</c:v>
                </c:pt>
                <c:pt idx="28">
                  <c:v>0.28178980116880392</c:v>
                </c:pt>
                <c:pt idx="29">
                  <c:v>0.3092779440687381</c:v>
                </c:pt>
                <c:pt idx="30">
                  <c:v>0.33983316706713396</c:v>
                </c:pt>
                <c:pt idx="31">
                  <c:v>0.3740774437417782</c:v>
                </c:pt>
                <c:pt idx="32">
                  <c:v>0.41022415918819571</c:v>
                </c:pt>
                <c:pt idx="33">
                  <c:v>0.44104854640027058</c:v>
                </c:pt>
                <c:pt idx="34">
                  <c:v>0.47077096976915567</c:v>
                </c:pt>
                <c:pt idx="35">
                  <c:v>0.5030642123536887</c:v>
                </c:pt>
                <c:pt idx="36">
                  <c:v>0.53721241763012861</c:v>
                </c:pt>
                <c:pt idx="37">
                  <c:v>0.57383222130965994</c:v>
                </c:pt>
                <c:pt idx="38">
                  <c:v>0.61215226781972842</c:v>
                </c:pt>
                <c:pt idx="39">
                  <c:v>0.65253435998300779</c:v>
                </c:pt>
                <c:pt idx="40">
                  <c:v>0.69676789862835053</c:v>
                </c:pt>
                <c:pt idx="41">
                  <c:v>0.7423445626859706</c:v>
                </c:pt>
                <c:pt idx="42">
                  <c:v>0.79216508697668586</c:v>
                </c:pt>
                <c:pt idx="43">
                  <c:v>0.84739582297724869</c:v>
                </c:pt>
                <c:pt idx="44">
                  <c:v>0.90545984697360782</c:v>
                </c:pt>
                <c:pt idx="45">
                  <c:v>0.95259542776348083</c:v>
                </c:pt>
                <c:pt idx="46">
                  <c:v>0.99666694121055555</c:v>
                </c:pt>
                <c:pt idx="47">
                  <c:v>1.0435200002775593</c:v>
                </c:pt>
                <c:pt idx="48">
                  <c:v>1.0924654607375104</c:v>
                </c:pt>
                <c:pt idx="49">
                  <c:v>1.144043976875905</c:v>
                </c:pt>
                <c:pt idx="50">
                  <c:v>1.1972072260949673</c:v>
                </c:pt>
                <c:pt idx="51">
                  <c:v>1.2529182642545111</c:v>
                </c:pt>
                <c:pt idx="52">
                  <c:v>1.3134675246908492</c:v>
                </c:pt>
                <c:pt idx="53">
                  <c:v>1.3754796992976801</c:v>
                </c:pt>
                <c:pt idx="54">
                  <c:v>1.442837469820534</c:v>
                </c:pt>
                <c:pt idx="55">
                  <c:v>1.5175164101775012</c:v>
                </c:pt>
                <c:pt idx="56">
                  <c:v>1.5965232318493348</c:v>
                </c:pt>
                <c:pt idx="57">
                  <c:v>1.6577113570906077</c:v>
                </c:pt>
                <c:pt idx="58">
                  <c:v>1.7134545620395643</c:v>
                </c:pt>
                <c:pt idx="59">
                  <c:v>1.7717650039074475</c:v>
                </c:pt>
                <c:pt idx="60">
                  <c:v>1.8323746456682897</c:v>
                </c:pt>
                <c:pt idx="61">
                  <c:v>1.8954861955159079</c:v>
                </c:pt>
                <c:pt idx="62">
                  <c:v>1.9599340693295757</c:v>
                </c:pt>
                <c:pt idx="63">
                  <c:v>2.0275795099398621</c:v>
                </c:pt>
                <c:pt idx="64">
                  <c:v>2.1009860216036715</c:v>
                </c:pt>
                <c:pt idx="65">
                  <c:v>2.1761716390624852</c:v>
                </c:pt>
                <c:pt idx="66">
                  <c:v>2.2577801336480343</c:v>
                </c:pt>
                <c:pt idx="67">
                  <c:v>2.3488152615496558</c:v>
                </c:pt>
                <c:pt idx="68">
                  <c:v>2.4492986426736385</c:v>
                </c:pt>
                <c:pt idx="69">
                  <c:v>2.520287756373897</c:v>
                </c:pt>
                <c:pt idx="70">
                  <c:v>2.5845368935583313</c:v>
                </c:pt>
                <c:pt idx="71">
                  <c:v>2.650594791806844</c:v>
                </c:pt>
                <c:pt idx="72">
                  <c:v>2.7192776020356479</c:v>
                </c:pt>
                <c:pt idx="73">
                  <c:v>2.7899974829633409</c:v>
                </c:pt>
                <c:pt idx="74">
                  <c:v>2.8621294383467832</c:v>
                </c:pt>
                <c:pt idx="75">
                  <c:v>2.9381217007176694</c:v>
                </c:pt>
                <c:pt idx="76">
                  <c:v>3.0208091096247758</c:v>
                </c:pt>
                <c:pt idx="77">
                  <c:v>3.1057634875413953</c:v>
                </c:pt>
                <c:pt idx="78">
                  <c:v>3.1984836920604147</c:v>
                </c:pt>
                <c:pt idx="79">
                  <c:v>3.3033476309273873</c:v>
                </c:pt>
                <c:pt idx="80">
                  <c:v>3.4154439770048564</c:v>
                </c:pt>
                <c:pt idx="81">
                  <c:v>3.4938207983324858</c:v>
                </c:pt>
                <c:pt idx="82">
                  <c:v>3.5631611414192959</c:v>
                </c:pt>
                <c:pt idx="83">
                  <c:v>3.6334536496932639</c:v>
                </c:pt>
                <c:pt idx="84">
                  <c:v>3.7066752535568677</c:v>
                </c:pt>
                <c:pt idx="85">
                  <c:v>3.7814287067603374</c:v>
                </c:pt>
                <c:pt idx="86">
                  <c:v>3.8573883089477845</c:v>
                </c:pt>
                <c:pt idx="87">
                  <c:v>3.938180276829383</c:v>
                </c:pt>
                <c:pt idx="88">
                  <c:v>4.0265391509009394</c:v>
                </c:pt>
                <c:pt idx="89">
                  <c:v>4.1179076321232078</c:v>
                </c:pt>
                <c:pt idx="90">
                  <c:v>4.2181621208734121</c:v>
                </c:pt>
                <c:pt idx="91">
                  <c:v>4.3330097633452942</c:v>
                </c:pt>
                <c:pt idx="92">
                  <c:v>4.4577336464095429</c:v>
                </c:pt>
                <c:pt idx="93">
                  <c:v>4.5407171695214643</c:v>
                </c:pt>
                <c:pt idx="94">
                  <c:v>4.6123981715819298</c:v>
                </c:pt>
                <c:pt idx="95">
                  <c:v>4.6840007295294468</c:v>
                </c:pt>
                <c:pt idx="96">
                  <c:v>4.758877005512355</c:v>
                </c:pt>
                <c:pt idx="97">
                  <c:v>4.8346923495100524</c:v>
                </c:pt>
                <c:pt idx="98">
                  <c:v>4.9115252701225414</c:v>
                </c:pt>
                <c:pt idx="99">
                  <c:v>4.9942891453320852</c:v>
                </c:pt>
                <c:pt idx="100">
                  <c:v>5.0854652994089715</c:v>
                </c:pt>
                <c:pt idx="101">
                  <c:v>5.1805555607373943</c:v>
                </c:pt>
                <c:pt idx="102">
                  <c:v>5.2856351155522585</c:v>
                </c:pt>
                <c:pt idx="103">
                  <c:v>5.4077955536433695</c:v>
                </c:pt>
                <c:pt idx="104">
                  <c:v>5.5427446327773424</c:v>
                </c:pt>
                <c:pt idx="105">
                  <c:v>5.6280743467322871</c:v>
                </c:pt>
                <c:pt idx="106">
                  <c:v>5.6999095180368933</c:v>
                </c:pt>
                <c:pt idx="107">
                  <c:v>5.7705252750064062</c:v>
                </c:pt>
                <c:pt idx="108">
                  <c:v>5.8447895717911464</c:v>
                </c:pt>
                <c:pt idx="109">
                  <c:v>5.9193493208861252</c:v>
                </c:pt>
                <c:pt idx="110">
                  <c:v>5.9947608633171736</c:v>
                </c:pt>
                <c:pt idx="111">
                  <c:v>6.0772848733341789</c:v>
                </c:pt>
                <c:pt idx="112">
                  <c:v>6.1690366738955174</c:v>
                </c:pt>
                <c:pt idx="113">
                  <c:v>6.2657204925974783</c:v>
                </c:pt>
                <c:pt idx="114">
                  <c:v>6.3734697391291606</c:v>
                </c:pt>
                <c:pt idx="115">
                  <c:v>6.5007779645561872</c:v>
                </c:pt>
                <c:pt idx="116">
                  <c:v>6.6463047107024309</c:v>
                </c:pt>
                <c:pt idx="117">
                  <c:v>6.7316918245970587</c:v>
                </c:pt>
                <c:pt idx="118">
                  <c:v>6.8019287132909207</c:v>
                </c:pt>
                <c:pt idx="119">
                  <c:v>6.8703161915655659</c:v>
                </c:pt>
                <c:pt idx="120">
                  <c:v>6.9422085812756364</c:v>
                </c:pt>
                <c:pt idx="121">
                  <c:v>7.0138492560337591</c:v>
                </c:pt>
                <c:pt idx="122">
                  <c:v>7.0866972312596257</c:v>
                </c:pt>
                <c:pt idx="123">
                  <c:v>7.1676008101105904</c:v>
                </c:pt>
                <c:pt idx="124">
                  <c:v>7.2586036854643101</c:v>
                </c:pt>
                <c:pt idx="125">
                  <c:v>7.3555263123838515</c:v>
                </c:pt>
                <c:pt idx="126">
                  <c:v>7.4650261528559767</c:v>
                </c:pt>
                <c:pt idx="127">
                  <c:v>7.597320064019506</c:v>
                </c:pt>
                <c:pt idx="128">
                  <c:v>7.7434397192762301</c:v>
                </c:pt>
                <c:pt idx="129">
                  <c:v>7.8280299725303983</c:v>
                </c:pt>
                <c:pt idx="130">
                  <c:v>7.8955310797678209</c:v>
                </c:pt>
                <c:pt idx="131">
                  <c:v>7.9600210797887465</c:v>
                </c:pt>
                <c:pt idx="132">
                  <c:v>8.0283701936435055</c:v>
                </c:pt>
                <c:pt idx="133">
                  <c:v>8.095808073775121</c:v>
                </c:pt>
                <c:pt idx="134">
                  <c:v>8.1643856692778414</c:v>
                </c:pt>
                <c:pt idx="135">
                  <c:v>8.2422353995416504</c:v>
                </c:pt>
                <c:pt idx="136">
                  <c:v>8.3309401655731659</c:v>
                </c:pt>
                <c:pt idx="137">
                  <c:v>8.426678391496333</c:v>
                </c:pt>
                <c:pt idx="138">
                  <c:v>8.5360373915669374</c:v>
                </c:pt>
                <c:pt idx="139">
                  <c:v>8.6706267737607767</c:v>
                </c:pt>
                <c:pt idx="140">
                  <c:v>8.8217050454780974</c:v>
                </c:pt>
                <c:pt idx="141">
                  <c:v>8.9045537919355766</c:v>
                </c:pt>
                <c:pt idx="142">
                  <c:v>8.9684854119802413</c:v>
                </c:pt>
                <c:pt idx="143">
                  <c:v>9.0282444248525184</c:v>
                </c:pt>
                <c:pt idx="144">
                  <c:v>9.0922204381072067</c:v>
                </c:pt>
                <c:pt idx="145">
                  <c:v>9.1546327809923813</c:v>
                </c:pt>
                <c:pt idx="146">
                  <c:v>9.2181320096075172</c:v>
                </c:pt>
                <c:pt idx="147">
                  <c:v>9.2921119449742839</c:v>
                </c:pt>
                <c:pt idx="148">
                  <c:v>9.3776641458313481</c:v>
                </c:pt>
                <c:pt idx="149">
                  <c:v>9.4713718506478077</c:v>
                </c:pt>
                <c:pt idx="150">
                  <c:v>9.5796949174918939</c:v>
                </c:pt>
                <c:pt idx="151">
                  <c:v>9.7155893220328</c:v>
                </c:pt>
                <c:pt idx="152">
                  <c:v>9.8706143296797926</c:v>
                </c:pt>
                <c:pt idx="153">
                  <c:v>9.9510660932257657</c:v>
                </c:pt>
                <c:pt idx="154">
                  <c:v>10.010883473281886</c:v>
                </c:pt>
                <c:pt idx="155">
                  <c:v>10.065386158104321</c:v>
                </c:pt>
                <c:pt idx="156">
                  <c:v>10.124460740842382</c:v>
                </c:pt>
                <c:pt idx="157">
                  <c:v>10.181335272491987</c:v>
                </c:pt>
                <c:pt idx="158">
                  <c:v>10.239255641681861</c:v>
                </c:pt>
                <c:pt idx="159">
                  <c:v>10.308840097641395</c:v>
                </c:pt>
                <c:pt idx="160">
                  <c:v>10.390674929408572</c:v>
                </c:pt>
                <c:pt idx="161">
                  <c:v>10.481775435296509</c:v>
                </c:pt>
                <c:pt idx="162">
                  <c:v>10.588434862084901</c:v>
                </c:pt>
                <c:pt idx="163">
                  <c:v>10.724900337433992</c:v>
                </c:pt>
                <c:pt idx="164">
                  <c:v>10.885134711489096</c:v>
                </c:pt>
                <c:pt idx="165">
                  <c:v>10.961950935725339</c:v>
                </c:pt>
                <c:pt idx="166">
                  <c:v>11.017104106386595</c:v>
                </c:pt>
                <c:pt idx="167">
                  <c:v>11.066613140148744</c:v>
                </c:pt>
                <c:pt idx="168">
                  <c:v>11.12036509888846</c:v>
                </c:pt>
                <c:pt idx="169">
                  <c:v>11.171470541985768</c:v>
                </c:pt>
                <c:pt idx="170">
                  <c:v>11.224273182416255</c:v>
                </c:pt>
                <c:pt idx="171">
                  <c:v>11.289540746665175</c:v>
                </c:pt>
                <c:pt idx="172">
                  <c:v>11.367825182000486</c:v>
                </c:pt>
                <c:pt idx="173">
                  <c:v>11.456330162467562</c:v>
                </c:pt>
                <c:pt idx="174">
                  <c:v>11.561910487875597</c:v>
                </c:pt>
                <c:pt idx="175">
                  <c:v>11.700496830176029</c:v>
                </c:pt>
                <c:pt idx="176">
                  <c:v>11.856556496739435</c:v>
                </c:pt>
                <c:pt idx="177">
                  <c:v>11.930221034697297</c:v>
                </c:pt>
                <c:pt idx="178">
                  <c:v>11.980749325420302</c:v>
                </c:pt>
                <c:pt idx="179">
                  <c:v>12.02461441255447</c:v>
                </c:pt>
                <c:pt idx="180">
                  <c:v>12.073025145326097</c:v>
                </c:pt>
                <c:pt idx="181">
                  <c:v>12.118211648152698</c:v>
                </c:pt>
                <c:pt idx="182">
                  <c:v>12.165113376416219</c:v>
                </c:pt>
                <c:pt idx="183">
                  <c:v>12.225565688565649</c:v>
                </c:pt>
                <c:pt idx="184">
                  <c:v>12.29964468203227</c:v>
                </c:pt>
                <c:pt idx="185">
                  <c:v>12.38498510258866</c:v>
                </c:pt>
                <c:pt idx="186">
                  <c:v>12.488276802196534</c:v>
                </c:pt>
                <c:pt idx="187">
                  <c:v>12.626644056436989</c:v>
                </c:pt>
                <c:pt idx="188">
                  <c:v>12.784529913184063</c:v>
                </c:pt>
                <c:pt idx="189">
                  <c:v>12.854911549615128</c:v>
                </c:pt>
                <c:pt idx="190">
                  <c:v>12.900778956497733</c:v>
                </c:pt>
                <c:pt idx="191">
                  <c:v>12.939007613353162</c:v>
                </c:pt>
                <c:pt idx="192">
                  <c:v>12.982073695235458</c:v>
                </c:pt>
                <c:pt idx="193">
                  <c:v>13.021364883714394</c:v>
                </c:pt>
                <c:pt idx="194">
                  <c:v>13.062392145050829</c:v>
                </c:pt>
                <c:pt idx="195">
                  <c:v>13.11800729369317</c:v>
                </c:pt>
                <c:pt idx="196">
                  <c:v>13.187822099739558</c:v>
                </c:pt>
                <c:pt idx="197">
                  <c:v>13.269897361323341</c:v>
                </c:pt>
                <c:pt idx="198">
                  <c:v>13.370748318481454</c:v>
                </c:pt>
                <c:pt idx="199">
                  <c:v>13.508628236384368</c:v>
                </c:pt>
                <c:pt idx="200">
                  <c:v>13.667986992788611</c:v>
                </c:pt>
                <c:pt idx="201">
                  <c:v>13.735047323493824</c:v>
                </c:pt>
                <c:pt idx="202">
                  <c:v>13.776304842215652</c:v>
                </c:pt>
                <c:pt idx="203">
                  <c:v>13.80899453311889</c:v>
                </c:pt>
                <c:pt idx="204">
                  <c:v>13.846800980832201</c:v>
                </c:pt>
                <c:pt idx="205">
                  <c:v>13.880309838380832</c:v>
                </c:pt>
                <c:pt idx="206">
                  <c:v>13.915577261206749</c:v>
                </c:pt>
                <c:pt idx="207">
                  <c:v>13.966419107505143</c:v>
                </c:pt>
                <c:pt idx="208">
                  <c:v>14.031998537485167</c:v>
                </c:pt>
                <c:pt idx="209">
                  <c:v>14.11079195921328</c:v>
                </c:pt>
                <c:pt idx="210">
                  <c:v>14.209136166209511</c:v>
                </c:pt>
                <c:pt idx="211">
                  <c:v>14.346349883492582</c:v>
                </c:pt>
                <c:pt idx="212">
                  <c:v>14.508543162436922</c:v>
                </c:pt>
                <c:pt idx="213">
                  <c:v>14.571295324407556</c:v>
                </c:pt>
                <c:pt idx="214">
                  <c:v>14.607715615518853</c:v>
                </c:pt>
                <c:pt idx="215">
                  <c:v>14.635615902216975</c:v>
                </c:pt>
                <c:pt idx="216">
                  <c:v>14.668138450176116</c:v>
                </c:pt>
                <c:pt idx="217">
                  <c:v>14.696071971327392</c:v>
                </c:pt>
                <c:pt idx="218">
                  <c:v>14.726606580215376</c:v>
                </c:pt>
                <c:pt idx="219">
                  <c:v>14.773270787880431</c:v>
                </c:pt>
                <c:pt idx="220">
                  <c:v>14.835334556267073</c:v>
                </c:pt>
                <c:pt idx="221">
                  <c:v>14.911370766868178</c:v>
                </c:pt>
                <c:pt idx="222">
                  <c:v>15.008421525334811</c:v>
                </c:pt>
                <c:pt idx="223">
                  <c:v>15.147356891742177</c:v>
                </c:pt>
                <c:pt idx="224">
                  <c:v>15.303550710508791</c:v>
                </c:pt>
                <c:pt idx="225">
                  <c:v>15.36303767095265</c:v>
                </c:pt>
                <c:pt idx="226">
                  <c:v>15.395089680354022</c:v>
                </c:pt>
                <c:pt idx="227">
                  <c:v>15.417824824873119</c:v>
                </c:pt>
                <c:pt idx="228">
                  <c:v>15.445411150892991</c:v>
                </c:pt>
                <c:pt idx="229">
                  <c:v>15.467949885064353</c:v>
                </c:pt>
                <c:pt idx="230">
                  <c:v>15.493145692492952</c:v>
                </c:pt>
                <c:pt idx="231">
                  <c:v>15.53534427642952</c:v>
                </c:pt>
                <c:pt idx="232">
                  <c:v>15.593422740713994</c:v>
                </c:pt>
                <c:pt idx="233">
                  <c:v>15.666327412327107</c:v>
                </c:pt>
                <c:pt idx="234">
                  <c:v>15.760957022890315</c:v>
                </c:pt>
                <c:pt idx="235">
                  <c:v>15.899146337652216</c:v>
                </c:pt>
                <c:pt idx="236">
                  <c:v>16.056007297047508</c:v>
                </c:pt>
                <c:pt idx="237">
                  <c:v>16.112338776105084</c:v>
                </c:pt>
                <c:pt idx="238">
                  <c:v>16.140202649366572</c:v>
                </c:pt>
                <c:pt idx="239">
                  <c:v>16.157997070757936</c:v>
                </c:pt>
                <c:pt idx="240">
                  <c:v>16.180859666707779</c:v>
                </c:pt>
                <c:pt idx="241">
                  <c:v>16.198242347192476</c:v>
                </c:pt>
                <c:pt idx="242">
                  <c:v>16.218335815180914</c:v>
                </c:pt>
                <c:pt idx="243">
                  <c:v>16.256256357815737</c:v>
                </c:pt>
                <c:pt idx="244">
                  <c:v>16.310507693632026</c:v>
                </c:pt>
                <c:pt idx="245">
                  <c:v>16.380392553068475</c:v>
                </c:pt>
                <c:pt idx="246">
                  <c:v>16.472669716691222</c:v>
                </c:pt>
                <c:pt idx="247">
                  <c:v>16.610081466969451</c:v>
                </c:pt>
                <c:pt idx="248">
                  <c:v>16.767502758820072</c:v>
                </c:pt>
                <c:pt idx="249">
                  <c:v>16.820808803723402</c:v>
                </c:pt>
                <c:pt idx="250">
                  <c:v>16.844679809393611</c:v>
                </c:pt>
                <c:pt idx="251">
                  <c:v>16.857771666577914</c:v>
                </c:pt>
                <c:pt idx="252">
                  <c:v>16.876136921223029</c:v>
                </c:pt>
                <c:pt idx="253">
                  <c:v>16.888615125044517</c:v>
                </c:pt>
                <c:pt idx="254">
                  <c:v>16.903855409943631</c:v>
                </c:pt>
                <c:pt idx="255">
                  <c:v>16.937699996070435</c:v>
                </c:pt>
                <c:pt idx="256">
                  <c:v>16.988298897130278</c:v>
                </c:pt>
                <c:pt idx="257">
                  <c:v>17.055293526163524</c:v>
                </c:pt>
                <c:pt idx="258">
                  <c:v>17.145307630769004</c:v>
                </c:pt>
                <c:pt idx="259">
                  <c:v>17.281937032472566</c:v>
                </c:pt>
                <c:pt idx="260">
                  <c:v>17.441104572716313</c:v>
                </c:pt>
                <c:pt idx="261">
                  <c:v>17.490356870373503</c:v>
                </c:pt>
                <c:pt idx="262">
                  <c:v>17.510005075559576</c:v>
                </c:pt>
                <c:pt idx="263">
                  <c:v>17.519238712491649</c:v>
                </c:pt>
                <c:pt idx="264">
                  <c:v>17.533129578415213</c:v>
                </c:pt>
                <c:pt idx="265">
                  <c:v>17.540978945248419</c:v>
                </c:pt>
                <c:pt idx="266">
                  <c:v>17.552556248304711</c:v>
                </c:pt>
                <c:pt idx="267">
                  <c:v>17.583073266553004</c:v>
                </c:pt>
                <c:pt idx="268">
                  <c:v>17.630922984023179</c:v>
                </c:pt>
                <c:pt idx="269">
                  <c:v>17.695727458365013</c:v>
                </c:pt>
                <c:pt idx="270">
                  <c:v>17.784956310376618</c:v>
                </c:pt>
                <c:pt idx="271">
                  <c:v>17.923629295628693</c:v>
                </c:pt>
                <c:pt idx="272">
                  <c:v>18.076111196309604</c:v>
                </c:pt>
                <c:pt idx="273">
                  <c:v>18.122591892137123</c:v>
                </c:pt>
                <c:pt idx="274">
                  <c:v>18.138635340856297</c:v>
                </c:pt>
                <c:pt idx="275">
                  <c:v>18.14366286074873</c:v>
                </c:pt>
                <c:pt idx="276">
                  <c:v>18.153513125168985</c:v>
                </c:pt>
                <c:pt idx="277">
                  <c:v>18.15696793191357</c:v>
                </c:pt>
                <c:pt idx="278">
                  <c:v>18.164221892490193</c:v>
                </c:pt>
                <c:pt idx="279">
                  <c:v>18.19109741372398</c:v>
                </c:pt>
                <c:pt idx="280">
                  <c:v>18.235685181461765</c:v>
                </c:pt>
                <c:pt idx="281">
                  <c:v>18.297901460184757</c:v>
                </c:pt>
                <c:pt idx="282">
                  <c:v>18.385117041890673</c:v>
                </c:pt>
                <c:pt idx="283">
                  <c:v>18.523122328393097</c:v>
                </c:pt>
                <c:pt idx="284">
                  <c:v>18.675857320471515</c:v>
                </c:pt>
                <c:pt idx="285">
                  <c:v>18.719718208359868</c:v>
                </c:pt>
                <c:pt idx="286">
                  <c:v>18.732359137350592</c:v>
                </c:pt>
                <c:pt idx="287">
                  <c:v>18.73341813826886</c:v>
                </c:pt>
                <c:pt idx="288">
                  <c:v>18.739455998435552</c:v>
                </c:pt>
                <c:pt idx="289">
                  <c:v>18.738765467577323</c:v>
                </c:pt>
                <c:pt idx="290">
                  <c:v>18.741941433621054</c:v>
                </c:pt>
                <c:pt idx="291">
                  <c:v>18.765381128297463</c:v>
                </c:pt>
                <c:pt idx="292">
                  <c:v>18.806890422813424</c:v>
                </c:pt>
                <c:pt idx="293">
                  <c:v>18.866663090612221</c:v>
                </c:pt>
                <c:pt idx="294">
                  <c:v>18.951976437358496</c:v>
                </c:pt>
                <c:pt idx="295">
                  <c:v>19.089346209786054</c:v>
                </c:pt>
                <c:pt idx="296">
                  <c:v>19.242313734155779</c:v>
                </c:pt>
                <c:pt idx="297">
                  <c:v>19.283704921875405</c:v>
                </c:pt>
                <c:pt idx="298">
                  <c:v>19.293140069053873</c:v>
                </c:pt>
                <c:pt idx="299">
                  <c:v>19.290460637103596</c:v>
                </c:pt>
                <c:pt idx="300">
                  <c:v>19.292907250939066</c:v>
                </c:pt>
              </c:numCache>
            </c:numRef>
          </c:val>
          <c:smooth val="0"/>
          <c:extLst>
            <c:ext xmlns:c16="http://schemas.microsoft.com/office/drawing/2014/chart" uri="{C3380CC4-5D6E-409C-BE32-E72D297353CC}">
              <c16:uniqueId val="{00000001-8BDC-4EF5-B040-70C612CB5345}"/>
            </c:ext>
          </c:extLst>
        </c:ser>
        <c:dLbls>
          <c:showLegendKey val="0"/>
          <c:showVal val="0"/>
          <c:showCatName val="0"/>
          <c:showSerName val="0"/>
          <c:showPercent val="0"/>
          <c:showBubbleSize val="0"/>
        </c:dLbls>
        <c:smooth val="0"/>
        <c:axId val="438565496"/>
        <c:axId val="438565888"/>
      </c:lineChart>
      <c:catAx>
        <c:axId val="43856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888"/>
        <c:crosses val="autoZero"/>
        <c:auto val="1"/>
        <c:lblAlgn val="ctr"/>
        <c:lblOffset val="100"/>
        <c:noMultiLvlLbl val="0"/>
      </c:catAx>
      <c:valAx>
        <c:axId val="4385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BW_CEA_07!$E$8</c:f>
              <c:strCache>
                <c:ptCount val="1"/>
                <c:pt idx="0">
                  <c:v>C mass of trees</c:v>
                </c:pt>
              </c:strCache>
            </c:strRef>
          </c:tx>
          <c:spPr>
            <a:ln w="28575" cap="rnd">
              <a:solidFill>
                <a:schemeClr val="accent1"/>
              </a:solidFill>
              <a:round/>
            </a:ln>
            <a:effectLst/>
          </c:spPr>
          <c:marker>
            <c:symbol val="none"/>
          </c:marker>
          <c:cat>
            <c:numRef>
              <c:f>BW_CEA_07!$A$10:$A$313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BW_CEA_07!$E$10:$E$313</c:f>
              <c:numCache>
                <c:formatCode>General</c:formatCode>
                <c:ptCount val="304"/>
                <c:pt idx="0">
                  <c:v>0</c:v>
                </c:pt>
                <c:pt idx="1">
                  <c:v>0.29370000000000002</c:v>
                </c:pt>
                <c:pt idx="2">
                  <c:v>0.29370444571059473</c:v>
                </c:pt>
                <c:pt idx="3">
                  <c:v>0.2938204230580907</c:v>
                </c:pt>
                <c:pt idx="4">
                  <c:v>0.29487826298372566</c:v>
                </c:pt>
                <c:pt idx="5">
                  <c:v>0.29941452987676825</c:v>
                </c:pt>
                <c:pt idx="6">
                  <c:v>0.31317042688682584</c:v>
                </c:pt>
                <c:pt idx="7">
                  <c:v>0.34408598205886376</c:v>
                </c:pt>
                <c:pt idx="8">
                  <c:v>0.39438638612154786</c:v>
                </c:pt>
                <c:pt idx="9">
                  <c:v>0.48305396463092637</c:v>
                </c:pt>
                <c:pt idx="10">
                  <c:v>0.60876761172367722</c:v>
                </c:pt>
                <c:pt idx="11">
                  <c:v>0.78543777079550803</c:v>
                </c:pt>
                <c:pt idx="12">
                  <c:v>1.0050055609769917</c:v>
                </c:pt>
                <c:pt idx="13">
                  <c:v>1.2824469649491761</c:v>
                </c:pt>
                <c:pt idx="14">
                  <c:v>1.4414427023294984</c:v>
                </c:pt>
                <c:pt idx="15">
                  <c:v>1.6077003985807641</c:v>
                </c:pt>
                <c:pt idx="16">
                  <c:v>1.792090494197808</c:v>
                </c:pt>
                <c:pt idx="17">
                  <c:v>1.9824541922641479</c:v>
                </c:pt>
                <c:pt idx="18">
                  <c:v>2.1911567045736842</c:v>
                </c:pt>
                <c:pt idx="19">
                  <c:v>2.4116747775025691</c:v>
                </c:pt>
                <c:pt idx="20">
                  <c:v>2.6282964751323954</c:v>
                </c:pt>
                <c:pt idx="21">
                  <c:v>2.8704832149226256</c:v>
                </c:pt>
                <c:pt idx="22">
                  <c:v>3.1148865358920732</c:v>
                </c:pt>
                <c:pt idx="23">
                  <c:v>3.3773365982616599</c:v>
                </c:pt>
                <c:pt idx="24">
                  <c:v>3.640448638951097</c:v>
                </c:pt>
                <c:pt idx="25">
                  <c:v>3.9212858764917264</c:v>
                </c:pt>
                <c:pt idx="26">
                  <c:v>4.2107382509093885</c:v>
                </c:pt>
                <c:pt idx="27">
                  <c:v>4.498595219822227</c:v>
                </c:pt>
                <c:pt idx="28">
                  <c:v>4.8035759522629835</c:v>
                </c:pt>
                <c:pt idx="29">
                  <c:v>5.105560150459568</c:v>
                </c:pt>
                <c:pt idx="30">
                  <c:v>5.4242253526129431</c:v>
                </c:pt>
                <c:pt idx="31">
                  <c:v>5.749162696950104</c:v>
                </c:pt>
                <c:pt idx="32">
                  <c:v>6.0476762511671813</c:v>
                </c:pt>
                <c:pt idx="33">
                  <c:v>6.3833364916807618</c:v>
                </c:pt>
                <c:pt idx="34">
                  <c:v>6.7129549388266136</c:v>
                </c:pt>
                <c:pt idx="35">
                  <c:v>7.0581142209667034</c:v>
                </c:pt>
                <c:pt idx="36">
                  <c:v>7.3961847010243975</c:v>
                </c:pt>
                <c:pt idx="37">
                  <c:v>7.7493416572175509</c:v>
                </c:pt>
                <c:pt idx="38">
                  <c:v>8.1060250747502618</c:v>
                </c:pt>
                <c:pt idx="39">
                  <c:v>8.4542378219702616</c:v>
                </c:pt>
                <c:pt idx="40">
                  <c:v>8.8168756252870608</c:v>
                </c:pt>
                <c:pt idx="41">
                  <c:v>9.1702514293286121</c:v>
                </c:pt>
                <c:pt idx="42">
                  <c:v>9.5376336618747164</c:v>
                </c:pt>
                <c:pt idx="43">
                  <c:v>9.9069990727403834</c:v>
                </c:pt>
                <c:pt idx="44">
                  <c:v>10.2420994261809</c:v>
                </c:pt>
                <c:pt idx="45">
                  <c:v>10.614505547938531</c:v>
                </c:pt>
                <c:pt idx="46">
                  <c:v>10.976079276824109</c:v>
                </c:pt>
                <c:pt idx="47">
                  <c:v>11.350700227487479</c:v>
                </c:pt>
                <c:pt idx="48">
                  <c:v>11.713994980576576</c:v>
                </c:pt>
                <c:pt idx="49">
                  <c:v>12.089981136955259</c:v>
                </c:pt>
                <c:pt idx="50">
                  <c:v>12.466364284060004</c:v>
                </c:pt>
                <c:pt idx="51">
                  <c:v>12.830809389486941</c:v>
                </c:pt>
                <c:pt idx="52">
                  <c:v>13.207442514885091</c:v>
                </c:pt>
                <c:pt idx="53">
                  <c:v>13.571811010514487</c:v>
                </c:pt>
                <c:pt idx="54">
                  <c:v>13.948054750652311</c:v>
                </c:pt>
                <c:pt idx="55">
                  <c:v>14.323878904353336</c:v>
                </c:pt>
                <c:pt idx="56">
                  <c:v>14.662857695517637</c:v>
                </c:pt>
                <c:pt idx="57">
                  <c:v>15.037510078019237</c:v>
                </c:pt>
                <c:pt idx="58">
                  <c:v>15.399319964296527</c:v>
                </c:pt>
                <c:pt idx="59">
                  <c:v>15.772296635544867</c:v>
                </c:pt>
                <c:pt idx="60">
                  <c:v>16.132277150313115</c:v>
                </c:pt>
                <c:pt idx="61">
                  <c:v>16.503162455260973</c:v>
                </c:pt>
                <c:pt idx="62">
                  <c:v>16.872842370448474</c:v>
                </c:pt>
                <c:pt idx="63">
                  <c:v>17.229366803001966</c:v>
                </c:pt>
                <c:pt idx="64">
                  <c:v>17.596424407730709</c:v>
                </c:pt>
                <c:pt idx="65">
                  <c:v>17.950262994208011</c:v>
                </c:pt>
                <c:pt idx="66">
                  <c:v>18.31440270589729</c:v>
                </c:pt>
                <c:pt idx="67">
                  <c:v>18.676959201847005</c:v>
                </c:pt>
                <c:pt idx="68">
                  <c:v>19.014637411096341</c:v>
                </c:pt>
                <c:pt idx="69">
                  <c:v>19.373959909094435</c:v>
                </c:pt>
                <c:pt idx="70">
                  <c:v>19.720025624558993</c:v>
                </c:pt>
                <c:pt idx="71">
                  <c:v>20.075858397066334</c:v>
                </c:pt>
                <c:pt idx="72">
                  <c:v>20.418459651372789</c:v>
                </c:pt>
                <c:pt idx="73">
                  <c:v>20.770629515313253</c:v>
                </c:pt>
                <c:pt idx="74">
                  <c:v>21.120880403984625</c:v>
                </c:pt>
                <c:pt idx="75">
                  <c:v>21.457973399393122</c:v>
                </c:pt>
                <c:pt idx="76">
                  <c:v>21.804350940316809</c:v>
                </c:pt>
                <c:pt idx="77">
                  <c:v>22.137639662540803</c:v>
                </c:pt>
                <c:pt idx="78">
                  <c:v>22.480033872388955</c:v>
                </c:pt>
                <c:pt idx="79">
                  <c:v>22.820368320262105</c:v>
                </c:pt>
                <c:pt idx="80">
                  <c:v>23.125979620469202</c:v>
                </c:pt>
                <c:pt idx="81">
                  <c:v>23.462339034290281</c:v>
                </c:pt>
                <c:pt idx="82">
                  <c:v>23.785836357377413</c:v>
                </c:pt>
                <c:pt idx="83">
                  <c:v>24.11802430263829</c:v>
                </c:pt>
                <c:pt idx="84">
                  <c:v>24.437460014698338</c:v>
                </c:pt>
                <c:pt idx="85">
                  <c:v>24.765429107779692</c:v>
                </c:pt>
                <c:pt idx="86">
                  <c:v>25.09124051789415</c:v>
                </c:pt>
                <c:pt idx="87">
                  <c:v>25.404480878390107</c:v>
                </c:pt>
                <c:pt idx="88">
                  <c:v>25.726027559917217</c:v>
                </c:pt>
                <c:pt idx="89">
                  <c:v>26.035131865389715</c:v>
                </c:pt>
                <c:pt idx="90">
                  <c:v>26.352398150394048</c:v>
                </c:pt>
                <c:pt idx="91">
                  <c:v>26.667486462003126</c:v>
                </c:pt>
                <c:pt idx="92">
                  <c:v>26.950210170857382</c:v>
                </c:pt>
                <c:pt idx="93">
                  <c:v>27.261153768710841</c:v>
                </c:pt>
                <c:pt idx="94">
                  <c:v>27.55999563776269</c:v>
                </c:pt>
                <c:pt idx="95">
                  <c:v>27.866661421581099</c:v>
                </c:pt>
                <c:pt idx="96">
                  <c:v>28.161369830275962</c:v>
                </c:pt>
                <c:pt idx="97">
                  <c:v>28.463772701940307</c:v>
                </c:pt>
                <c:pt idx="98">
                  <c:v>28.764017021268678</c:v>
                </c:pt>
                <c:pt idx="99">
                  <c:v>29.052526770522704</c:v>
                </c:pt>
                <c:pt idx="100">
                  <c:v>29.348542793394152</c:v>
                </c:pt>
                <c:pt idx="101">
                  <c:v>29.632974471120949</c:v>
                </c:pt>
                <c:pt idx="102">
                  <c:v>29.92479203235419</c:v>
                </c:pt>
                <c:pt idx="103">
                  <c:v>30.214488902945526</c:v>
                </c:pt>
                <c:pt idx="104">
                  <c:v>30.474335679780587</c:v>
                </c:pt>
                <c:pt idx="105">
                  <c:v>30.760022983589643</c:v>
                </c:pt>
                <c:pt idx="106">
                  <c:v>31.03450276595072</c:v>
                </c:pt>
                <c:pt idx="107">
                  <c:v>31.316084232117262</c:v>
                </c:pt>
                <c:pt idx="108">
                  <c:v>31.586611312287019</c:v>
                </c:pt>
                <c:pt idx="109">
                  <c:v>31.864130451404073</c:v>
                </c:pt>
                <c:pt idx="110">
                  <c:v>32.139602708413541</c:v>
                </c:pt>
                <c:pt idx="111">
                  <c:v>32.404251423094209</c:v>
                </c:pt>
                <c:pt idx="112">
                  <c:v>32.675732076442642</c:v>
                </c:pt>
                <c:pt idx="113">
                  <c:v>32.936541744460541</c:v>
                </c:pt>
                <c:pt idx="114">
                  <c:v>33.20408046488425</c:v>
                </c:pt>
                <c:pt idx="115">
                  <c:v>33.469635530029251</c:v>
                </c:pt>
                <c:pt idx="116">
                  <c:v>33.716274148016566</c:v>
                </c:pt>
                <c:pt idx="117">
                  <c:v>33.97802838814718</c:v>
                </c:pt>
                <c:pt idx="118">
                  <c:v>34.22948830126694</c:v>
                </c:pt>
                <c:pt idx="119">
                  <c:v>34.487431487171797</c:v>
                </c:pt>
                <c:pt idx="120">
                  <c:v>34.735229593004362</c:v>
                </c:pt>
                <c:pt idx="121">
                  <c:v>34.989416332490848</c:v>
                </c:pt>
                <c:pt idx="122">
                  <c:v>35.241715256318244</c:v>
                </c:pt>
                <c:pt idx="123">
                  <c:v>35.48409161917769</c:v>
                </c:pt>
                <c:pt idx="124">
                  <c:v>35.732717933262037</c:v>
                </c:pt>
                <c:pt idx="125">
                  <c:v>35.971567331461223</c:v>
                </c:pt>
                <c:pt idx="126">
                  <c:v>36.216577298426813</c:v>
                </c:pt>
                <c:pt idx="127">
                  <c:v>36.459771122147757</c:v>
                </c:pt>
                <c:pt idx="128">
                  <c:v>36.677881226281201</c:v>
                </c:pt>
                <c:pt idx="129">
                  <c:v>36.917658991140542</c:v>
                </c:pt>
                <c:pt idx="130">
                  <c:v>37.148013145411134</c:v>
                </c:pt>
                <c:pt idx="131">
                  <c:v>37.384314908389896</c:v>
                </c:pt>
                <c:pt idx="132">
                  <c:v>37.611332662182548</c:v>
                </c:pt>
                <c:pt idx="133">
                  <c:v>37.844215175592133</c:v>
                </c:pt>
                <c:pt idx="134">
                  <c:v>38.075381742840932</c:v>
                </c:pt>
                <c:pt idx="135">
                  <c:v>38.297471256975832</c:v>
                </c:pt>
                <c:pt idx="136">
                  <c:v>38.525303850628717</c:v>
                </c:pt>
                <c:pt idx="137">
                  <c:v>38.744194166950891</c:v>
                </c:pt>
                <c:pt idx="138">
                  <c:v>38.968748972085237</c:v>
                </c:pt>
                <c:pt idx="139">
                  <c:v>39.191659427423836</c:v>
                </c:pt>
                <c:pt idx="140">
                  <c:v>39.391596490622057</c:v>
                </c:pt>
                <c:pt idx="141">
                  <c:v>39.611416982527231</c:v>
                </c:pt>
                <c:pt idx="142">
                  <c:v>39.822620216797787</c:v>
                </c:pt>
                <c:pt idx="143">
                  <c:v>40.039300193138807</c:v>
                </c:pt>
                <c:pt idx="144">
                  <c:v>40.247490684821301</c:v>
                </c:pt>
                <c:pt idx="145">
                  <c:v>40.461084697007038</c:v>
                </c:pt>
                <c:pt idx="146">
                  <c:v>40.67313114722748</c:v>
                </c:pt>
                <c:pt idx="147">
                  <c:v>40.876876950703661</c:v>
                </c:pt>
                <c:pt idx="148">
                  <c:v>41.085918559142634</c:v>
                </c:pt>
                <c:pt idx="149">
                  <c:v>41.286782160923948</c:v>
                </c:pt>
                <c:pt idx="150">
                  <c:v>41.492871889042142</c:v>
                </c:pt>
                <c:pt idx="151">
                  <c:v>41.697481554555139</c:v>
                </c:pt>
                <c:pt idx="152">
                  <c:v>41.88102928959924</c:v>
                </c:pt>
                <c:pt idx="153">
                  <c:v>42.082859009839275</c:v>
                </c:pt>
                <c:pt idx="154">
                  <c:v>42.276805535800605</c:v>
                </c:pt>
                <c:pt idx="155">
                  <c:v>42.475811404969534</c:v>
                </c:pt>
                <c:pt idx="156">
                  <c:v>42.667049659452147</c:v>
                </c:pt>
                <c:pt idx="157">
                  <c:v>42.863282091083313</c:v>
                </c:pt>
                <c:pt idx="158">
                  <c:v>43.058124141287223</c:v>
                </c:pt>
                <c:pt idx="159">
                  <c:v>43.245369112431725</c:v>
                </c:pt>
                <c:pt idx="160">
                  <c:v>43.437512277397538</c:v>
                </c:pt>
                <c:pt idx="161">
                  <c:v>43.622168956075932</c:v>
                </c:pt>
                <c:pt idx="162">
                  <c:v>43.811661666104513</c:v>
                </c:pt>
                <c:pt idx="163">
                  <c:v>43.999825724605046</c:v>
                </c:pt>
                <c:pt idx="164">
                  <c:v>44.17465813066552</c:v>
                </c:pt>
                <c:pt idx="165">
                  <c:v>44.36028514575078</c:v>
                </c:pt>
                <c:pt idx="166">
                  <c:v>44.538692803921954</c:v>
                </c:pt>
                <c:pt idx="167">
                  <c:v>44.721786510424394</c:v>
                </c:pt>
                <c:pt idx="168">
                  <c:v>44.897764736217198</c:v>
                </c:pt>
                <c:pt idx="169">
                  <c:v>45.078370718246646</c:v>
                </c:pt>
                <c:pt idx="170">
                  <c:v>45.257729653342636</c:v>
                </c:pt>
                <c:pt idx="171">
                  <c:v>45.430126250351606</c:v>
                </c:pt>
                <c:pt idx="172">
                  <c:v>45.607064660544445</c:v>
                </c:pt>
                <c:pt idx="173">
                  <c:v>45.777139976778422</c:v>
                </c:pt>
                <c:pt idx="174">
                  <c:v>45.951701393391303</c:v>
                </c:pt>
                <c:pt idx="175">
                  <c:v>46.125071251560769</c:v>
                </c:pt>
                <c:pt idx="176">
                  <c:v>46.28064830226316</c:v>
                </c:pt>
                <c:pt idx="177">
                  <c:v>46.451780454503826</c:v>
                </c:pt>
                <c:pt idx="178">
                  <c:v>46.616287508825351</c:v>
                </c:pt>
                <c:pt idx="179">
                  <c:v>46.785146940697913</c:v>
                </c:pt>
                <c:pt idx="180">
                  <c:v>46.947474393776481</c:v>
                </c:pt>
                <c:pt idx="181">
                  <c:v>47.114101837304396</c:v>
                </c:pt>
                <c:pt idx="182">
                  <c:v>47.279610348154222</c:v>
                </c:pt>
                <c:pt idx="183">
                  <c:v>47.438724122049777</c:v>
                </c:pt>
                <c:pt idx="184">
                  <c:v>47.602060586194533</c:v>
                </c:pt>
                <c:pt idx="185">
                  <c:v>47.759091232402653</c:v>
                </c:pt>
                <c:pt idx="186">
                  <c:v>47.920294418921458</c:v>
                </c:pt>
                <c:pt idx="187">
                  <c:v>48.080428092450589</c:v>
                </c:pt>
                <c:pt idx="188">
                  <c:v>48.224153772690073</c:v>
                </c:pt>
                <c:pt idx="189">
                  <c:v>48.382278680003829</c:v>
                </c:pt>
                <c:pt idx="190">
                  <c:v>48.53431096434651</c:v>
                </c:pt>
                <c:pt idx="191">
                  <c:v>48.690395291482091</c:v>
                </c:pt>
                <c:pt idx="192">
                  <c:v>48.840470403691896</c:v>
                </c:pt>
                <c:pt idx="193">
                  <c:v>48.994550304265488</c:v>
                </c:pt>
                <c:pt idx="194">
                  <c:v>49.147625183436872</c:v>
                </c:pt>
                <c:pt idx="195">
                  <c:v>49.294813778406805</c:v>
                </c:pt>
                <c:pt idx="196">
                  <c:v>49.445937385550081</c:v>
                </c:pt>
                <c:pt idx="197">
                  <c:v>49.591254359938475</c:v>
                </c:pt>
                <c:pt idx="198">
                  <c:v>49.740461046396561</c:v>
                </c:pt>
                <c:pt idx="199">
                  <c:v>49.888706500581023</c:v>
                </c:pt>
                <c:pt idx="200">
                  <c:v>50.021786576979444</c:v>
                </c:pt>
                <c:pt idx="201">
                  <c:v>50.168226277229593</c:v>
                </c:pt>
                <c:pt idx="202">
                  <c:v>50.309050350196273</c:v>
                </c:pt>
                <c:pt idx="203">
                  <c:v>50.453655189478219</c:v>
                </c:pt>
                <c:pt idx="204">
                  <c:v>50.592719145391733</c:v>
                </c:pt>
                <c:pt idx="205">
                  <c:v>50.735521104363009</c:v>
                </c:pt>
                <c:pt idx="206">
                  <c:v>50.877418891301623</c:v>
                </c:pt>
                <c:pt idx="207">
                  <c:v>51.013885979179456</c:v>
                </c:pt>
                <c:pt idx="208">
                  <c:v>51.154027885421968</c:v>
                </c:pt>
                <c:pt idx="209">
                  <c:v>51.288810502343672</c:v>
                </c:pt>
                <c:pt idx="210">
                  <c:v>51.427226891156806</c:v>
                </c:pt>
                <c:pt idx="211">
                  <c:v>51.564777813714031</c:v>
                </c:pt>
                <c:pt idx="212">
                  <c:v>51.692677704193166</c:v>
                </c:pt>
                <c:pt idx="213">
                  <c:v>51.828575050538007</c:v>
                </c:pt>
                <c:pt idx="214">
                  <c:v>51.959285523989521</c:v>
                </c:pt>
                <c:pt idx="215">
                  <c:v>52.093530329034536</c:v>
                </c:pt>
                <c:pt idx="216">
                  <c:v>52.222655305727884</c:v>
                </c:pt>
                <c:pt idx="217">
                  <c:v>52.355275811470932</c:v>
                </c:pt>
                <c:pt idx="218">
                  <c:v>52.487081490534436</c:v>
                </c:pt>
                <c:pt idx="219">
                  <c:v>52.613866208795095</c:v>
                </c:pt>
                <c:pt idx="220">
                  <c:v>52.744089090024701</c:v>
                </c:pt>
                <c:pt idx="221">
                  <c:v>52.869355108731469</c:v>
                </c:pt>
                <c:pt idx="222">
                  <c:v>52.998022002336533</c:v>
                </c:pt>
                <c:pt idx="223">
                  <c:v>53.125908245958215</c:v>
                </c:pt>
                <c:pt idx="224">
                  <c:v>53.24075299967101</c:v>
                </c:pt>
                <c:pt idx="225">
                  <c:v>53.367171972139943</c:v>
                </c:pt>
                <c:pt idx="226">
                  <c:v>53.48878793012188</c:v>
                </c:pt>
                <c:pt idx="227">
                  <c:v>53.613714940464639</c:v>
                </c:pt>
                <c:pt idx="228">
                  <c:v>53.733899198950077</c:v>
                </c:pt>
                <c:pt idx="229">
                  <c:v>53.857359196197734</c:v>
                </c:pt>
                <c:pt idx="230">
                  <c:v>53.980083059593532</c:v>
                </c:pt>
                <c:pt idx="231">
                  <c:v>54.098153074526152</c:v>
                </c:pt>
                <c:pt idx="232">
                  <c:v>54.219446591898368</c:v>
                </c:pt>
                <c:pt idx="233">
                  <c:v>54.336143923679913</c:v>
                </c:pt>
                <c:pt idx="234">
                  <c:v>54.456030785939816</c:v>
                </c:pt>
                <c:pt idx="235">
                  <c:v>54.57521171475706</c:v>
                </c:pt>
                <c:pt idx="236">
                  <c:v>54.682257175459092</c:v>
                </c:pt>
                <c:pt idx="237">
                  <c:v>54.800110889468783</c:v>
                </c:pt>
                <c:pt idx="238">
                  <c:v>54.91350690376116</c:v>
                </c:pt>
                <c:pt idx="239">
                  <c:v>55.030010554524665</c:v>
                </c:pt>
                <c:pt idx="240">
                  <c:v>55.142110784852939</c:v>
                </c:pt>
                <c:pt idx="241">
                  <c:v>55.257286431874178</c:v>
                </c:pt>
                <c:pt idx="242">
                  <c:v>55.371795502211604</c:v>
                </c:pt>
                <c:pt idx="243">
                  <c:v>55.481981265383048</c:v>
                </c:pt>
                <c:pt idx="244">
                  <c:v>55.595194761009523</c:v>
                </c:pt>
                <c:pt idx="245">
                  <c:v>55.704136935403696</c:v>
                </c:pt>
                <c:pt idx="246">
                  <c:v>55.816075815045259</c:v>
                </c:pt>
                <c:pt idx="247">
                  <c:v>55.92737483552829</c:v>
                </c:pt>
                <c:pt idx="248">
                  <c:v>56.027357377962232</c:v>
                </c:pt>
                <c:pt idx="249">
                  <c:v>56.137453059949564</c:v>
                </c:pt>
                <c:pt idx="250">
                  <c:v>56.243402354518821</c:v>
                </c:pt>
                <c:pt idx="251">
                  <c:v>56.352273507627444</c:v>
                </c:pt>
                <c:pt idx="252">
                  <c:v>56.457047273709236</c:v>
                </c:pt>
                <c:pt idx="253">
                  <c:v>56.564713431061541</c:v>
                </c:pt>
                <c:pt idx="254">
                  <c:v>56.671774573971362</c:v>
                </c:pt>
                <c:pt idx="255">
                  <c:v>56.774810686938352</c:v>
                </c:pt>
                <c:pt idx="256">
                  <c:v>56.880695559465288</c:v>
                </c:pt>
                <c:pt idx="257">
                  <c:v>56.982602378000166</c:v>
                </c:pt>
                <c:pt idx="258">
                  <c:v>57.087329552154671</c:v>
                </c:pt>
                <c:pt idx="259">
                  <c:v>57.191475386865505</c:v>
                </c:pt>
                <c:pt idx="260">
                  <c:v>57.288379967979168</c:v>
                </c:pt>
                <c:pt idx="261">
                  <c:v>57.39141380838474</c:v>
                </c:pt>
                <c:pt idx="262">
                  <c:v>57.490583298215938</c:v>
                </c:pt>
                <c:pt idx="263">
                  <c:v>57.592504134351799</c:v>
                </c:pt>
                <c:pt idx="264">
                  <c:v>57.690604946813203</c:v>
                </c:pt>
                <c:pt idx="265">
                  <c:v>57.791430100883261</c:v>
                </c:pt>
                <c:pt idx="266">
                  <c:v>57.891704962075309</c:v>
                </c:pt>
                <c:pt idx="267">
                  <c:v>57.988225288163683</c:v>
                </c:pt>
                <c:pt idx="268">
                  <c:v>58.087429951975338</c:v>
                </c:pt>
                <c:pt idx="269">
                  <c:v>58.182922618746517</c:v>
                </c:pt>
                <c:pt idx="270">
                  <c:v>58.281073569043151</c:v>
                </c:pt>
                <c:pt idx="271">
                  <c:v>58.378695239527495</c:v>
                </c:pt>
                <c:pt idx="272">
                  <c:v>58.466418162681421</c:v>
                </c:pt>
                <c:pt idx="273">
                  <c:v>58.563043877726365</c:v>
                </c:pt>
                <c:pt idx="274">
                  <c:v>58.656059964651931</c:v>
                </c:pt>
                <c:pt idx="275">
                  <c:v>58.751671404415887</c:v>
                </c:pt>
                <c:pt idx="276">
                  <c:v>58.84371342202315</c:v>
                </c:pt>
                <c:pt idx="277">
                  <c:v>58.938325985035263</c:v>
                </c:pt>
                <c:pt idx="278">
                  <c:v>59.032436727995005</c:v>
                </c:pt>
                <c:pt idx="279">
                  <c:v>59.123037478753815</c:v>
                </c:pt>
                <c:pt idx="280">
                  <c:v>59.216172009820745</c:v>
                </c:pt>
                <c:pt idx="281">
                  <c:v>59.305835170687807</c:v>
                </c:pt>
                <c:pt idx="282">
                  <c:v>59.398008156594763</c:v>
                </c:pt>
                <c:pt idx="283">
                  <c:v>59.489698019056867</c:v>
                </c:pt>
                <c:pt idx="284">
                  <c:v>59.572102475176095</c:v>
                </c:pt>
                <c:pt idx="285">
                  <c:v>59.662882979569922</c:v>
                </c:pt>
                <c:pt idx="286">
                  <c:v>59.750285122517653</c:v>
                </c:pt>
                <c:pt idx="287">
                  <c:v>59.840139195060033</c:v>
                </c:pt>
                <c:pt idx="288">
                  <c:v>59.926651461120194</c:v>
                </c:pt>
                <c:pt idx="289">
                  <c:v>60.015592820707475</c:v>
                </c:pt>
                <c:pt idx="290">
                  <c:v>60.104075516760794</c:v>
                </c:pt>
                <c:pt idx="291">
                  <c:v>60.189270466329312</c:v>
                </c:pt>
                <c:pt idx="292">
                  <c:v>60.276860651681275</c:v>
                </c:pt>
                <c:pt idx="293">
                  <c:v>60.361198240119663</c:v>
                </c:pt>
                <c:pt idx="294">
                  <c:v>60.447908994203097</c:v>
                </c:pt>
                <c:pt idx="295">
                  <c:v>60.53417775788747</c:v>
                </c:pt>
                <c:pt idx="296">
                  <c:v>60.611720762714263</c:v>
                </c:pt>
                <c:pt idx="297">
                  <c:v>60.697157362742118</c:v>
                </c:pt>
                <c:pt idx="298">
                  <c:v>60.779426069781344</c:v>
                </c:pt>
                <c:pt idx="299">
                  <c:v>60.864014572596105</c:v>
                </c:pt>
                <c:pt idx="300">
                  <c:v>60.945468496006562</c:v>
                </c:pt>
                <c:pt idx="301">
                  <c:v>61.026526028276663</c:v>
                </c:pt>
              </c:numCache>
            </c:numRef>
          </c:val>
          <c:smooth val="0"/>
          <c:extLst>
            <c:ext xmlns:c16="http://schemas.microsoft.com/office/drawing/2014/chart" uri="{C3380CC4-5D6E-409C-BE32-E72D297353CC}">
              <c16:uniqueId val="{00000000-E3BB-4870-B139-F9A089ED75D3}"/>
            </c:ext>
          </c:extLst>
        </c:ser>
        <c:ser>
          <c:idx val="1"/>
          <c:order val="1"/>
          <c:tx>
            <c:strRef>
              <c:f>BW_CEA_07!$F$8</c:f>
              <c:strCache>
                <c:ptCount val="1"/>
                <c:pt idx="0">
                  <c:v>C mass of forest debris</c:v>
                </c:pt>
              </c:strCache>
            </c:strRef>
          </c:tx>
          <c:spPr>
            <a:ln w="28575" cap="rnd">
              <a:solidFill>
                <a:schemeClr val="accent2"/>
              </a:solidFill>
              <a:round/>
            </a:ln>
            <a:effectLst/>
          </c:spPr>
          <c:marker>
            <c:symbol val="none"/>
          </c:marker>
          <c:cat>
            <c:numRef>
              <c:f>BW_CEA_07!$A$10:$A$313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BW_CEA_07!$F$10:$F$310</c:f>
              <c:numCache>
                <c:formatCode>General</c:formatCode>
                <c:ptCount val="301"/>
                <c:pt idx="0">
                  <c:v>0</c:v>
                </c:pt>
                <c:pt idx="1">
                  <c:v>3.819181029504442E-4</c:v>
                </c:pt>
                <c:pt idx="2">
                  <c:v>5.0270012280860567E-3</c:v>
                </c:pt>
                <c:pt idx="3">
                  <c:v>7.2227384841195477E-3</c:v>
                </c:pt>
                <c:pt idx="4">
                  <c:v>9.0007148055727317E-3</c:v>
                </c:pt>
                <c:pt idx="5">
                  <c:v>1.0683914729797257E-2</c:v>
                </c:pt>
                <c:pt idx="6">
                  <c:v>1.2476936884734046E-2</c:v>
                </c:pt>
                <c:pt idx="7">
                  <c:v>1.4630228835377054E-2</c:v>
                </c:pt>
                <c:pt idx="8">
                  <c:v>1.7281886306265627E-2</c:v>
                </c:pt>
                <c:pt idx="9">
                  <c:v>1.9348343102092418E-2</c:v>
                </c:pt>
                <c:pt idx="10">
                  <c:v>2.1856875421695544E-2</c:v>
                </c:pt>
                <c:pt idx="11">
                  <c:v>2.5487891362840284E-2</c:v>
                </c:pt>
                <c:pt idx="12">
                  <c:v>3.0422724917645475E-2</c:v>
                </c:pt>
                <c:pt idx="13">
                  <c:v>3.6998948507167402E-2</c:v>
                </c:pt>
                <c:pt idx="14">
                  <c:v>4.4570760430425765E-2</c:v>
                </c:pt>
                <c:pt idx="15">
                  <c:v>5.280187990074036E-2</c:v>
                </c:pt>
                <c:pt idx="16">
                  <c:v>6.2274287284702579E-2</c:v>
                </c:pt>
                <c:pt idx="17">
                  <c:v>7.2592664929123099E-2</c:v>
                </c:pt>
                <c:pt idx="18">
                  <c:v>8.4429463080923028E-2</c:v>
                </c:pt>
                <c:pt idx="19">
                  <c:v>9.8113298419040873E-2</c:v>
                </c:pt>
                <c:pt idx="20">
                  <c:v>0.1135342277603099</c:v>
                </c:pt>
                <c:pt idx="21">
                  <c:v>0.12684299058190823</c:v>
                </c:pt>
                <c:pt idx="22">
                  <c:v>0.14013863776166752</c:v>
                </c:pt>
                <c:pt idx="23">
                  <c:v>0.15513890499886662</c:v>
                </c:pt>
                <c:pt idx="24">
                  <c:v>0.17148186842019197</c:v>
                </c:pt>
                <c:pt idx="25">
                  <c:v>0.18950855248444226</c:v>
                </c:pt>
                <c:pt idx="26">
                  <c:v>0.208889912645329</c:v>
                </c:pt>
                <c:pt idx="27">
                  <c:v>0.22971607661028684</c:v>
                </c:pt>
                <c:pt idx="28">
                  <c:v>0.25294731373253004</c:v>
                </c:pt>
                <c:pt idx="29">
                  <c:v>0.27730682124821338</c:v>
                </c:pt>
                <c:pt idx="30">
                  <c:v>0.30442234462925261</c:v>
                </c:pt>
                <c:pt idx="31">
                  <c:v>0.33481206790414808</c:v>
                </c:pt>
                <c:pt idx="32">
                  <c:v>0.36674830400204905</c:v>
                </c:pt>
                <c:pt idx="33">
                  <c:v>0.39413570390736896</c:v>
                </c:pt>
                <c:pt idx="34">
                  <c:v>0.42035065099941782</c:v>
                </c:pt>
                <c:pt idx="35">
                  <c:v>0.44888015375368129</c:v>
                </c:pt>
                <c:pt idx="36">
                  <c:v>0.47911119032481086</c:v>
                </c:pt>
                <c:pt idx="37">
                  <c:v>0.51148661013878771</c:v>
                </c:pt>
                <c:pt idx="38">
                  <c:v>0.54536271584073459</c:v>
                </c:pt>
                <c:pt idx="39">
                  <c:v>0.58108081782930299</c:v>
                </c:pt>
                <c:pt idx="40">
                  <c:v>0.62015449785315369</c:v>
                </c:pt>
                <c:pt idx="41">
                  <c:v>0.66043085296558868</c:v>
                </c:pt>
                <c:pt idx="42">
                  <c:v>0.7045355907809614</c:v>
                </c:pt>
                <c:pt idx="43">
                  <c:v>0.75342962423358406</c:v>
                </c:pt>
                <c:pt idx="44">
                  <c:v>0.80456987157146465</c:v>
                </c:pt>
                <c:pt idx="45">
                  <c:v>0.84642199496907633</c:v>
                </c:pt>
                <c:pt idx="46">
                  <c:v>0.88524676301238603</c:v>
                </c:pt>
                <c:pt idx="47">
                  <c:v>0.92659475623022225</c:v>
                </c:pt>
                <c:pt idx="48">
                  <c:v>0.96988438131612531</c:v>
                </c:pt>
                <c:pt idx="49">
                  <c:v>1.0154365826906966</c:v>
                </c:pt>
                <c:pt idx="50">
                  <c:v>1.0623857588555337</c:v>
                </c:pt>
                <c:pt idx="51">
                  <c:v>1.1116100985617712</c:v>
                </c:pt>
                <c:pt idx="52">
                  <c:v>1.1650292526310642</c:v>
                </c:pt>
                <c:pt idx="53">
                  <c:v>1.2197635307126409</c:v>
                </c:pt>
                <c:pt idx="54">
                  <c:v>1.2793386879245889</c:v>
                </c:pt>
                <c:pt idx="55">
                  <c:v>1.3453855783906641</c:v>
                </c:pt>
                <c:pt idx="56">
                  <c:v>1.4148551060576846</c:v>
                </c:pt>
                <c:pt idx="57">
                  <c:v>1.4691923290044475</c:v>
                </c:pt>
                <c:pt idx="58">
                  <c:v>1.5182647366942825</c:v>
                </c:pt>
                <c:pt idx="59">
                  <c:v>1.5696964660783352</c:v>
                </c:pt>
                <c:pt idx="60">
                  <c:v>1.623287454164865</c:v>
                </c:pt>
                <c:pt idx="61">
                  <c:v>1.6789995936352489</c:v>
                </c:pt>
                <c:pt idx="62">
                  <c:v>1.7358874839753136</c:v>
                </c:pt>
                <c:pt idx="63">
                  <c:v>1.7956283737304743</c:v>
                </c:pt>
                <c:pt idx="64">
                  <c:v>1.8603432150099466</c:v>
                </c:pt>
                <c:pt idx="65">
                  <c:v>1.9266580177528911</c:v>
                </c:pt>
                <c:pt idx="66">
                  <c:v>1.9988079575753654</c:v>
                </c:pt>
                <c:pt idx="67">
                  <c:v>2.0792842306021297</c:v>
                </c:pt>
                <c:pt idx="68">
                  <c:v>2.1675448640212669</c:v>
                </c:pt>
                <c:pt idx="69">
                  <c:v>2.2306187783746765</c:v>
                </c:pt>
                <c:pt idx="70">
                  <c:v>2.2871509413938611</c:v>
                </c:pt>
                <c:pt idx="71">
                  <c:v>2.3454042380029474</c:v>
                </c:pt>
                <c:pt idx="72">
                  <c:v>2.4061282940261357</c:v>
                </c:pt>
                <c:pt idx="73">
                  <c:v>2.4685412789292918</c:v>
                </c:pt>
                <c:pt idx="74">
                  <c:v>2.5321982202223445</c:v>
                </c:pt>
                <c:pt idx="75">
                  <c:v>2.59928782392599</c:v>
                </c:pt>
                <c:pt idx="76">
                  <c:v>2.6721480338341723</c:v>
                </c:pt>
                <c:pt idx="77">
                  <c:v>2.7470513535777306</c:v>
                </c:pt>
                <c:pt idx="78">
                  <c:v>2.8290112190795575</c:v>
                </c:pt>
                <c:pt idx="79">
                  <c:v>2.9216572750045646</c:v>
                </c:pt>
                <c:pt idx="80">
                  <c:v>3.020031786444715</c:v>
                </c:pt>
                <c:pt idx="81">
                  <c:v>3.0897179139572728</c:v>
                </c:pt>
                <c:pt idx="82">
                  <c:v>3.1506966487361114</c:v>
                </c:pt>
                <c:pt idx="83">
                  <c:v>3.2126678437056282</c:v>
                </c:pt>
                <c:pt idx="84">
                  <c:v>3.2774138549152196</c:v>
                </c:pt>
                <c:pt idx="85">
                  <c:v>3.3433790835421551</c:v>
                </c:pt>
                <c:pt idx="86">
                  <c:v>3.4104048645750171</c:v>
                </c:pt>
                <c:pt idx="87">
                  <c:v>3.4817231402284321</c:v>
                </c:pt>
                <c:pt idx="88">
                  <c:v>3.5595455817985302</c:v>
                </c:pt>
                <c:pt idx="89">
                  <c:v>3.6400718613873426</c:v>
                </c:pt>
                <c:pt idx="90">
                  <c:v>3.7286860748483681</c:v>
                </c:pt>
                <c:pt idx="91">
                  <c:v>3.8301385434543622</c:v>
                </c:pt>
                <c:pt idx="92">
                  <c:v>3.9395082782361377</c:v>
                </c:pt>
                <c:pt idx="93">
                  <c:v>4.0133515958772765</c:v>
                </c:pt>
                <c:pt idx="94">
                  <c:v>4.0763533565133532</c:v>
                </c:pt>
                <c:pt idx="95">
                  <c:v>4.1394644870383459</c:v>
                </c:pt>
                <c:pt idx="96">
                  <c:v>4.2056903001317245</c:v>
                </c:pt>
                <c:pt idx="97">
                  <c:v>4.2725895933085392</c:v>
                </c:pt>
                <c:pt idx="98">
                  <c:v>4.340381349522012</c:v>
                </c:pt>
                <c:pt idx="99">
                  <c:v>4.4134368114834022</c:v>
                </c:pt>
                <c:pt idx="100">
                  <c:v>4.4937069452770828</c:v>
                </c:pt>
                <c:pt idx="101">
                  <c:v>4.5774834554840522</c:v>
                </c:pt>
                <c:pt idx="102">
                  <c:v>4.6703634549604462</c:v>
                </c:pt>
                <c:pt idx="103">
                  <c:v>4.7782684081564666</c:v>
                </c:pt>
                <c:pt idx="104">
                  <c:v>4.8965196836544527</c:v>
                </c:pt>
                <c:pt idx="105">
                  <c:v>4.9725229630044625</c:v>
                </c:pt>
                <c:pt idx="106">
                  <c:v>5.0356220955828901</c:v>
                </c:pt>
                <c:pt idx="107">
                  <c:v>5.0978489474976802</c:v>
                </c:pt>
                <c:pt idx="108">
                  <c:v>5.1635564177718685</c:v>
                </c:pt>
                <c:pt idx="109">
                  <c:v>5.2293481776302908</c:v>
                </c:pt>
                <c:pt idx="110">
                  <c:v>5.295884452878548</c:v>
                </c:pt>
                <c:pt idx="111">
                  <c:v>5.3687285585570619</c:v>
                </c:pt>
                <c:pt idx="112">
                  <c:v>5.4494723100004059</c:v>
                </c:pt>
                <c:pt idx="113">
                  <c:v>5.5346241618354357</c:v>
                </c:pt>
                <c:pt idx="114">
                  <c:v>5.6298696233206336</c:v>
                </c:pt>
                <c:pt idx="115">
                  <c:v>5.7423190067755154</c:v>
                </c:pt>
                <c:pt idx="116">
                  <c:v>5.8698119864486316</c:v>
                </c:pt>
                <c:pt idx="117">
                  <c:v>5.9458933263573801</c:v>
                </c:pt>
                <c:pt idx="118">
                  <c:v>6.0075595613805799</c:v>
                </c:pt>
                <c:pt idx="119">
                  <c:v>6.0678245928830288</c:v>
                </c:pt>
                <c:pt idx="120">
                  <c:v>6.1314508199260178</c:v>
                </c:pt>
                <c:pt idx="121">
                  <c:v>6.1946693778862194</c:v>
                </c:pt>
                <c:pt idx="122">
                  <c:v>6.2589478589844436</c:v>
                </c:pt>
                <c:pt idx="123">
                  <c:v>6.3303516705367127</c:v>
                </c:pt>
                <c:pt idx="124">
                  <c:v>6.4104068129218632</c:v>
                </c:pt>
                <c:pt idx="125">
                  <c:v>6.495759002042778</c:v>
                </c:pt>
                <c:pt idx="126">
                  <c:v>6.5925627234529767</c:v>
                </c:pt>
                <c:pt idx="127">
                  <c:v>6.7093556965193315</c:v>
                </c:pt>
                <c:pt idx="128">
                  <c:v>6.8372979700943759</c:v>
                </c:pt>
                <c:pt idx="129">
                  <c:v>6.912752919993352</c:v>
                </c:pt>
                <c:pt idx="130">
                  <c:v>6.9719746933359712</c:v>
                </c:pt>
                <c:pt idx="131">
                  <c:v>7.0287930120751874</c:v>
                </c:pt>
                <c:pt idx="132">
                  <c:v>7.0893153005419158</c:v>
                </c:pt>
                <c:pt idx="133">
                  <c:v>7.1488304890854586</c:v>
                </c:pt>
                <c:pt idx="134">
                  <c:v>7.2093446493868028</c:v>
                </c:pt>
                <c:pt idx="135">
                  <c:v>7.2780571659876401</c:v>
                </c:pt>
                <c:pt idx="136">
                  <c:v>7.3560573914877043</c:v>
                </c:pt>
                <c:pt idx="137">
                  <c:v>7.4403410920993327</c:v>
                </c:pt>
                <c:pt idx="138">
                  <c:v>7.5370325071506645</c:v>
                </c:pt>
                <c:pt idx="139">
                  <c:v>7.6558504581216376</c:v>
                </c:pt>
                <c:pt idx="140">
                  <c:v>7.7880591178086735</c:v>
                </c:pt>
                <c:pt idx="141">
                  <c:v>7.8620504624276659</c:v>
                </c:pt>
                <c:pt idx="142">
                  <c:v>7.9180952336059782</c:v>
                </c:pt>
                <c:pt idx="143">
                  <c:v>7.9707331040705904</c:v>
                </c:pt>
                <c:pt idx="144">
                  <c:v>8.0274195899867866</c:v>
                </c:pt>
                <c:pt idx="145">
                  <c:v>8.0825070677841424</c:v>
                </c:pt>
                <c:pt idx="146">
                  <c:v>8.138545642058542</c:v>
                </c:pt>
                <c:pt idx="147">
                  <c:v>8.2038484783063765</c:v>
                </c:pt>
                <c:pt idx="148">
                  <c:v>8.2790428926742763</c:v>
                </c:pt>
                <c:pt idx="149">
                  <c:v>8.3615139802699616</c:v>
                </c:pt>
                <c:pt idx="150">
                  <c:v>8.457303796406185</c:v>
                </c:pt>
                <c:pt idx="151">
                  <c:v>8.5772741842574227</c:v>
                </c:pt>
                <c:pt idx="152">
                  <c:v>8.7128635404422319</c:v>
                </c:pt>
                <c:pt idx="153">
                  <c:v>8.7848091504411485</c:v>
                </c:pt>
                <c:pt idx="154">
                  <c:v>8.8371990630308854</c:v>
                </c:pt>
                <c:pt idx="155">
                  <c:v>8.8851944252279402</c:v>
                </c:pt>
                <c:pt idx="156">
                  <c:v>8.9375789378044921</c:v>
                </c:pt>
                <c:pt idx="157">
                  <c:v>8.9877878950782417</c:v>
                </c:pt>
                <c:pt idx="158">
                  <c:v>9.0389105298822869</c:v>
                </c:pt>
                <c:pt idx="159">
                  <c:v>9.1003410305562351</c:v>
                </c:pt>
                <c:pt idx="160">
                  <c:v>9.1722339915471913</c:v>
                </c:pt>
                <c:pt idx="161">
                  <c:v>9.2523858591049581</c:v>
                </c:pt>
                <c:pt idx="162">
                  <c:v>9.3467204836239901</c:v>
                </c:pt>
                <c:pt idx="163">
                  <c:v>9.4671967856827628</c:v>
                </c:pt>
                <c:pt idx="164">
                  <c:v>9.6073431272654268</c:v>
                </c:pt>
                <c:pt idx="165">
                  <c:v>9.6760698391588118</c:v>
                </c:pt>
                <c:pt idx="166">
                  <c:v>9.7243380239050037</c:v>
                </c:pt>
                <c:pt idx="167">
                  <c:v>9.7679444373298701</c:v>
                </c:pt>
                <c:pt idx="168">
                  <c:v>9.8156408366135111</c:v>
                </c:pt>
                <c:pt idx="169">
                  <c:v>9.8607672445322443</c:v>
                </c:pt>
                <c:pt idx="170">
                  <c:v>9.9073849426845921</c:v>
                </c:pt>
                <c:pt idx="171">
                  <c:v>9.9649954380331245</c:v>
                </c:pt>
                <c:pt idx="172">
                  <c:v>10.033739582295913</c:v>
                </c:pt>
                <c:pt idx="173">
                  <c:v>10.111607308176273</c:v>
                </c:pt>
                <c:pt idx="174">
                  <c:v>10.205006239275614</c:v>
                </c:pt>
                <c:pt idx="175">
                  <c:v>10.327277129599141</c:v>
                </c:pt>
                <c:pt idx="176">
                  <c:v>10.46371956360753</c:v>
                </c:pt>
                <c:pt idx="177">
                  <c:v>10.529723141348301</c:v>
                </c:pt>
                <c:pt idx="178">
                  <c:v>10.573891498931955</c:v>
                </c:pt>
                <c:pt idx="179">
                  <c:v>10.612516851712671</c:v>
                </c:pt>
                <c:pt idx="180">
                  <c:v>10.655521797195849</c:v>
                </c:pt>
                <c:pt idx="181">
                  <c:v>10.695434753593343</c:v>
                </c:pt>
                <c:pt idx="182">
                  <c:v>10.736853998810622</c:v>
                </c:pt>
                <c:pt idx="183">
                  <c:v>10.790222156052012</c:v>
                </c:pt>
                <c:pt idx="184">
                  <c:v>10.85523873480974</c:v>
                </c:pt>
                <c:pt idx="185">
                  <c:v>10.930300449984545</c:v>
                </c:pt>
                <c:pt idx="186">
                  <c:v>11.021692945637117</c:v>
                </c:pt>
                <c:pt idx="187">
                  <c:v>11.143769517897244</c:v>
                </c:pt>
                <c:pt idx="188">
                  <c:v>11.2817477398001</c:v>
                </c:pt>
                <c:pt idx="189">
                  <c:v>11.344909179429395</c:v>
                </c:pt>
                <c:pt idx="190">
                  <c:v>11.384947877752847</c:v>
                </c:pt>
                <c:pt idx="191">
                  <c:v>11.41859958917987</c:v>
                </c:pt>
                <c:pt idx="192">
                  <c:v>11.456909517167851</c:v>
                </c:pt>
                <c:pt idx="193">
                  <c:v>11.491630213832604</c:v>
                </c:pt>
                <c:pt idx="194">
                  <c:v>11.527874735260621</c:v>
                </c:pt>
                <c:pt idx="195">
                  <c:v>11.576981669769907</c:v>
                </c:pt>
                <c:pt idx="196">
                  <c:v>11.63822068340609</c:v>
                </c:pt>
                <c:pt idx="197">
                  <c:v>11.710389109243254</c:v>
                </c:pt>
                <c:pt idx="198">
                  <c:v>11.799640751830278</c:v>
                </c:pt>
                <c:pt idx="199">
                  <c:v>11.921287041659939</c:v>
                </c:pt>
                <c:pt idx="200">
                  <c:v>12.060494557002828</c:v>
                </c:pt>
                <c:pt idx="201">
                  <c:v>12.120776879396466</c:v>
                </c:pt>
                <c:pt idx="202">
                  <c:v>12.156732620720405</c:v>
                </c:pt>
                <c:pt idx="203">
                  <c:v>12.185497320173383</c:v>
                </c:pt>
                <c:pt idx="204">
                  <c:v>12.219186597728811</c:v>
                </c:pt>
                <c:pt idx="205">
                  <c:v>12.248814889721643</c:v>
                </c:pt>
                <c:pt idx="206">
                  <c:v>12.279986042655583</c:v>
                </c:pt>
                <c:pt idx="207">
                  <c:v>12.324888375954973</c:v>
                </c:pt>
                <c:pt idx="208">
                  <c:v>12.382376845587583</c:v>
                </c:pt>
                <c:pt idx="209">
                  <c:v>12.45163856594313</c:v>
                </c:pt>
                <c:pt idx="210">
                  <c:v>12.538690828575046</c:v>
                </c:pt>
                <c:pt idx="211">
                  <c:v>12.659749579949267</c:v>
                </c:pt>
                <c:pt idx="212">
                  <c:v>12.801457214649442</c:v>
                </c:pt>
                <c:pt idx="213">
                  <c:v>12.857898442928088</c:v>
                </c:pt>
                <c:pt idx="214">
                  <c:v>12.889590213956915</c:v>
                </c:pt>
                <c:pt idx="215">
                  <c:v>12.914153781156669</c:v>
                </c:pt>
                <c:pt idx="216">
                  <c:v>12.943184140065837</c:v>
                </c:pt>
                <c:pt idx="217">
                  <c:v>12.967901674848139</c:v>
                </c:pt>
                <c:pt idx="218">
                  <c:v>12.994909166387135</c:v>
                </c:pt>
                <c:pt idx="219">
                  <c:v>13.036111404078614</c:v>
                </c:pt>
                <c:pt idx="220">
                  <c:v>13.090488475519297</c:v>
                </c:pt>
                <c:pt idx="221">
                  <c:v>13.157334044091227</c:v>
                </c:pt>
                <c:pt idx="222">
                  <c:v>13.243261622055293</c:v>
                </c:pt>
                <c:pt idx="223">
                  <c:v>13.365745906952835</c:v>
                </c:pt>
                <c:pt idx="224">
                  <c:v>13.502178392535535</c:v>
                </c:pt>
                <c:pt idx="225">
                  <c:v>13.555781286218147</c:v>
                </c:pt>
                <c:pt idx="226">
                  <c:v>13.583606696581835</c:v>
                </c:pt>
                <c:pt idx="227">
                  <c:v>13.603614860928925</c:v>
                </c:pt>
                <c:pt idx="228">
                  <c:v>13.628307933269856</c:v>
                </c:pt>
                <c:pt idx="229">
                  <c:v>13.648274902516325</c:v>
                </c:pt>
                <c:pt idx="230">
                  <c:v>13.670580629164984</c:v>
                </c:pt>
                <c:pt idx="231">
                  <c:v>13.707849095592135</c:v>
                </c:pt>
                <c:pt idx="232">
                  <c:v>13.758698880652771</c:v>
                </c:pt>
                <c:pt idx="233">
                  <c:v>13.822773410764174</c:v>
                </c:pt>
                <c:pt idx="234">
                  <c:v>13.906576559427799</c:v>
                </c:pt>
                <c:pt idx="235">
                  <c:v>14.028400224131644</c:v>
                </c:pt>
                <c:pt idx="236">
                  <c:v>14.165369441337509</c:v>
                </c:pt>
                <c:pt idx="237">
                  <c:v>14.216228381155982</c:v>
                </c:pt>
                <c:pt idx="238">
                  <c:v>14.240347500937983</c:v>
                </c:pt>
                <c:pt idx="239">
                  <c:v>14.255998518972071</c:v>
                </c:pt>
                <c:pt idx="240">
                  <c:v>14.276541046246596</c:v>
                </c:pt>
                <c:pt idx="241">
                  <c:v>14.29196793144534</c:v>
                </c:pt>
                <c:pt idx="242">
                  <c:v>14.309780405338071</c:v>
                </c:pt>
                <c:pt idx="243">
                  <c:v>14.343280608205927</c:v>
                </c:pt>
                <c:pt idx="244">
                  <c:v>14.390743725737178</c:v>
                </c:pt>
                <c:pt idx="245">
                  <c:v>14.452146610023085</c:v>
                </c:pt>
                <c:pt idx="246">
                  <c:v>14.533885514878198</c:v>
                </c:pt>
                <c:pt idx="247">
                  <c:v>14.655021207613803</c:v>
                </c:pt>
                <c:pt idx="248">
                  <c:v>14.792436374767231</c:v>
                </c:pt>
                <c:pt idx="249">
                  <c:v>14.840663818686476</c:v>
                </c:pt>
                <c:pt idx="250">
                  <c:v>14.861249925102019</c:v>
                </c:pt>
                <c:pt idx="251">
                  <c:v>14.872754104720869</c:v>
                </c:pt>
                <c:pt idx="252">
                  <c:v>14.889345081254794</c:v>
                </c:pt>
                <c:pt idx="253">
                  <c:v>14.900453636525453</c:v>
                </c:pt>
                <c:pt idx="254">
                  <c:v>14.913992508944805</c:v>
                </c:pt>
                <c:pt idx="255">
                  <c:v>14.943902686157053</c:v>
                </c:pt>
                <c:pt idx="256">
                  <c:v>14.988134195021061</c:v>
                </c:pt>
                <c:pt idx="257">
                  <c:v>15.046980475481959</c:v>
                </c:pt>
                <c:pt idx="258">
                  <c:v>15.126733559139705</c:v>
                </c:pt>
                <c:pt idx="259">
                  <c:v>15.247177427498361</c:v>
                </c:pt>
                <c:pt idx="260">
                  <c:v>15.386158891291188</c:v>
                </c:pt>
                <c:pt idx="261">
                  <c:v>15.430749509287676</c:v>
                </c:pt>
                <c:pt idx="262">
                  <c:v>15.447620038683684</c:v>
                </c:pt>
                <c:pt idx="263">
                  <c:v>15.455748886374817</c:v>
                </c:pt>
                <c:pt idx="264">
                  <c:v>15.46839052538674</c:v>
                </c:pt>
                <c:pt idx="265">
                  <c:v>15.475422534677646</c:v>
                </c:pt>
                <c:pt idx="266">
                  <c:v>15.485741312679647</c:v>
                </c:pt>
                <c:pt idx="267">
                  <c:v>15.512698112143699</c:v>
                </c:pt>
                <c:pt idx="268">
                  <c:v>15.554498217664364</c:v>
                </c:pt>
                <c:pt idx="269">
                  <c:v>15.611435293726093</c:v>
                </c:pt>
                <c:pt idx="270">
                  <c:v>15.69051121404738</c:v>
                </c:pt>
                <c:pt idx="271">
                  <c:v>15.812652086737412</c:v>
                </c:pt>
                <c:pt idx="272">
                  <c:v>15.945779832699467</c:v>
                </c:pt>
                <c:pt idx="273">
                  <c:v>15.987956534700519</c:v>
                </c:pt>
                <c:pt idx="274">
                  <c:v>16.001638568178983</c:v>
                </c:pt>
                <c:pt idx="275">
                  <c:v>16.006059456744271</c:v>
                </c:pt>
                <c:pt idx="276">
                  <c:v>16.015150668864329</c:v>
                </c:pt>
                <c:pt idx="277">
                  <c:v>16.018313674529068</c:v>
                </c:pt>
                <c:pt idx="278">
                  <c:v>16.02482590606801</c:v>
                </c:pt>
                <c:pt idx="279">
                  <c:v>16.048575128974178</c:v>
                </c:pt>
                <c:pt idx="280">
                  <c:v>16.08748966631908</c:v>
                </c:pt>
                <c:pt idx="281">
                  <c:v>16.14213848173312</c:v>
                </c:pt>
                <c:pt idx="282">
                  <c:v>16.219448199473799</c:v>
                </c:pt>
                <c:pt idx="283">
                  <c:v>16.340996356163899</c:v>
                </c:pt>
                <c:pt idx="284">
                  <c:v>16.474311503602252</c:v>
                </c:pt>
                <c:pt idx="285">
                  <c:v>16.514206475132447</c:v>
                </c:pt>
                <c:pt idx="286">
                  <c:v>16.524879101090228</c:v>
                </c:pt>
                <c:pt idx="287">
                  <c:v>16.525801662152801</c:v>
                </c:pt>
                <c:pt idx="288">
                  <c:v>16.531543097051411</c:v>
                </c:pt>
                <c:pt idx="289">
                  <c:v>16.5310566885247</c:v>
                </c:pt>
                <c:pt idx="290">
                  <c:v>16.533978566391653</c:v>
                </c:pt>
                <c:pt idx="291">
                  <c:v>16.554701540602281</c:v>
                </c:pt>
                <c:pt idx="292">
                  <c:v>16.590893016487211</c:v>
                </c:pt>
                <c:pt idx="293">
                  <c:v>16.643381573558617</c:v>
                </c:pt>
                <c:pt idx="294">
                  <c:v>16.719022605069132</c:v>
                </c:pt>
                <c:pt idx="295">
                  <c:v>16.840006792536734</c:v>
                </c:pt>
                <c:pt idx="296">
                  <c:v>16.973493434815111</c:v>
                </c:pt>
                <c:pt idx="297">
                  <c:v>17.011237485654796</c:v>
                </c:pt>
                <c:pt idx="298">
                  <c:v>17.019074865635208</c:v>
                </c:pt>
                <c:pt idx="299">
                  <c:v>17.016702076647796</c:v>
                </c:pt>
                <c:pt idx="300">
                  <c:v>17.019288195364563</c:v>
                </c:pt>
              </c:numCache>
            </c:numRef>
          </c:val>
          <c:smooth val="0"/>
          <c:extLst>
            <c:ext xmlns:c16="http://schemas.microsoft.com/office/drawing/2014/chart" uri="{C3380CC4-5D6E-409C-BE32-E72D297353CC}">
              <c16:uniqueId val="{00000001-E3BB-4870-B139-F9A089ED75D3}"/>
            </c:ext>
          </c:extLst>
        </c:ser>
        <c:dLbls>
          <c:showLegendKey val="0"/>
          <c:showVal val="0"/>
          <c:showCatName val="0"/>
          <c:showSerName val="0"/>
          <c:showPercent val="0"/>
          <c:showBubbleSize val="0"/>
        </c:dLbls>
        <c:smooth val="0"/>
        <c:axId val="438565496"/>
        <c:axId val="438565888"/>
      </c:lineChart>
      <c:catAx>
        <c:axId val="43856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888"/>
        <c:crosses val="autoZero"/>
        <c:auto val="1"/>
        <c:lblAlgn val="ctr"/>
        <c:lblOffset val="100"/>
        <c:noMultiLvlLbl val="0"/>
      </c:catAx>
      <c:valAx>
        <c:axId val="4385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276225</xdr:colOff>
      <xdr:row>9</xdr:row>
      <xdr:rowOff>66675</xdr:rowOff>
    </xdr:to>
    <xdr:grpSp>
      <xdr:nvGrpSpPr>
        <xdr:cNvPr id="8193" name="Group 1">
          <a:extLst>
            <a:ext uri="{FF2B5EF4-FFF2-40B4-BE49-F238E27FC236}">
              <a16:creationId xmlns:a16="http://schemas.microsoft.com/office/drawing/2014/main" id="{00000000-0008-0000-0000-000001200000}"/>
            </a:ext>
          </a:extLst>
        </xdr:cNvPr>
        <xdr:cNvGrpSpPr>
          <a:grpSpLocks/>
        </xdr:cNvGrpSpPr>
      </xdr:nvGrpSpPr>
      <xdr:grpSpPr bwMode="auto">
        <a:xfrm>
          <a:off x="0" y="0"/>
          <a:ext cx="1514475" cy="1781175"/>
          <a:chOff x="1811" y="11934"/>
          <a:chExt cx="2908" cy="3414"/>
        </a:xfrm>
      </xdr:grpSpPr>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2940"/>
          <a:stretch>
            <a:fillRect/>
          </a:stretch>
        </xdr:blipFill>
        <xdr:spPr bwMode="auto">
          <a:xfrm>
            <a:off x="1811" y="13779"/>
            <a:ext cx="2908" cy="156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descr="Corporate Carbon Logo - Portrait">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40001"/>
          <a:stretch>
            <a:fillRect/>
          </a:stretch>
        </xdr:blipFill>
        <xdr:spPr bwMode="auto">
          <a:xfrm>
            <a:off x="1812" y="11934"/>
            <a:ext cx="2906" cy="186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170793</xdr:colOff>
      <xdr:row>79</xdr:row>
      <xdr:rowOff>25744</xdr:rowOff>
    </xdr:to>
    <xdr:pic>
      <xdr:nvPicPr>
        <xdr:cNvPr id="4" name="Picture 3">
          <a:extLst>
            <a:ext uri="{FF2B5EF4-FFF2-40B4-BE49-F238E27FC236}">
              <a16:creationId xmlns:a16="http://schemas.microsoft.com/office/drawing/2014/main" id="{7413311D-8365-45BA-A5CC-FE3A11783D15}"/>
            </a:ext>
          </a:extLst>
        </xdr:cNvPr>
        <xdr:cNvPicPr>
          <a:picLocks noChangeAspect="1"/>
        </xdr:cNvPicPr>
      </xdr:nvPicPr>
      <xdr:blipFill>
        <a:blip xmlns:r="http://schemas.openxmlformats.org/officeDocument/2006/relationships" r:embed="rId1"/>
        <a:stretch>
          <a:fillRect/>
        </a:stretch>
      </xdr:blipFill>
      <xdr:spPr>
        <a:xfrm>
          <a:off x="0" y="0"/>
          <a:ext cx="8027276" cy="155941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152400</xdr:rowOff>
    </xdr:from>
    <xdr:to>
      <xdr:col>2</xdr:col>
      <xdr:colOff>1493845</xdr:colOff>
      <xdr:row>16</xdr:row>
      <xdr:rowOff>91542</xdr:rowOff>
    </xdr:to>
    <xdr:pic>
      <xdr:nvPicPr>
        <xdr:cNvPr id="2" name="Picture 1">
          <a:extLst>
            <a:ext uri="{FF2B5EF4-FFF2-40B4-BE49-F238E27FC236}">
              <a16:creationId xmlns:a16="http://schemas.microsoft.com/office/drawing/2014/main" id="{E3A8669E-9AAB-3591-7BF1-A1D71E25CEAA}"/>
            </a:ext>
          </a:extLst>
        </xdr:cNvPr>
        <xdr:cNvPicPr>
          <a:picLocks noChangeAspect="1"/>
        </xdr:cNvPicPr>
      </xdr:nvPicPr>
      <xdr:blipFill>
        <a:blip xmlns:r="http://schemas.openxmlformats.org/officeDocument/2006/relationships" r:embed="rId1"/>
        <a:stretch>
          <a:fillRect/>
        </a:stretch>
      </xdr:blipFill>
      <xdr:spPr>
        <a:xfrm>
          <a:off x="0" y="9159240"/>
          <a:ext cx="3749365" cy="1181202"/>
        </a:xfrm>
        <a:prstGeom prst="rect">
          <a:avLst/>
        </a:prstGeom>
      </xdr:spPr>
    </xdr:pic>
    <xdr:clientData/>
  </xdr:twoCellAnchor>
  <xdr:twoCellAnchor editAs="oneCell">
    <xdr:from>
      <xdr:col>0</xdr:col>
      <xdr:colOff>15240</xdr:colOff>
      <xdr:row>18</xdr:row>
      <xdr:rowOff>45720</xdr:rowOff>
    </xdr:from>
    <xdr:to>
      <xdr:col>1</xdr:col>
      <xdr:colOff>266817</xdr:colOff>
      <xdr:row>25</xdr:row>
      <xdr:rowOff>83934</xdr:rowOff>
    </xdr:to>
    <xdr:pic>
      <xdr:nvPicPr>
        <xdr:cNvPr id="4" name="Picture 3">
          <a:extLst>
            <a:ext uri="{FF2B5EF4-FFF2-40B4-BE49-F238E27FC236}">
              <a16:creationId xmlns:a16="http://schemas.microsoft.com/office/drawing/2014/main" id="{45EDB73F-B756-9F07-251E-C04AC5B7D4E3}"/>
            </a:ext>
          </a:extLst>
        </xdr:cNvPr>
        <xdr:cNvPicPr>
          <a:picLocks noChangeAspect="1"/>
        </xdr:cNvPicPr>
      </xdr:nvPicPr>
      <xdr:blipFill>
        <a:blip xmlns:r="http://schemas.openxmlformats.org/officeDocument/2006/relationships" r:embed="rId2"/>
        <a:stretch>
          <a:fillRect/>
        </a:stretch>
      </xdr:blipFill>
      <xdr:spPr>
        <a:xfrm>
          <a:off x="15240" y="10309860"/>
          <a:ext cx="1348857" cy="13183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600074</xdr:colOff>
      <xdr:row>6</xdr:row>
      <xdr:rowOff>190500</xdr:rowOff>
    </xdr:from>
    <xdr:to>
      <xdr:col>17</xdr:col>
      <xdr:colOff>0</xdr:colOff>
      <xdr:row>20</xdr:row>
      <xdr:rowOff>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590549</xdr:colOff>
      <xdr:row>6</xdr:row>
      <xdr:rowOff>99060</xdr:rowOff>
    </xdr:from>
    <xdr:to>
      <xdr:col>16</xdr:col>
      <xdr:colOff>1266824</xdr:colOff>
      <xdr:row>19</xdr:row>
      <xdr:rowOff>118110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590549</xdr:colOff>
      <xdr:row>6</xdr:row>
      <xdr:rowOff>99060</xdr:rowOff>
    </xdr:from>
    <xdr:to>
      <xdr:col>16</xdr:col>
      <xdr:colOff>1266824</xdr:colOff>
      <xdr:row>19</xdr:row>
      <xdr:rowOff>118110</xdr:rowOff>
    </xdr:to>
    <xdr:graphicFrame macro="">
      <xdr:nvGraphicFramePr>
        <xdr:cNvPr id="2" name="Chart 1">
          <a:extLst>
            <a:ext uri="{FF2B5EF4-FFF2-40B4-BE49-F238E27FC236}">
              <a16:creationId xmlns:a16="http://schemas.microsoft.com/office/drawing/2014/main" id="{8670EBC0-0755-4C6E-AEB4-C8DFC29D0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590549</xdr:colOff>
      <xdr:row>6</xdr:row>
      <xdr:rowOff>99060</xdr:rowOff>
    </xdr:from>
    <xdr:to>
      <xdr:col>16</xdr:col>
      <xdr:colOff>1266824</xdr:colOff>
      <xdr:row>19</xdr:row>
      <xdr:rowOff>118110</xdr:rowOff>
    </xdr:to>
    <xdr:graphicFrame macro="">
      <xdr:nvGraphicFramePr>
        <xdr:cNvPr id="2" name="Chart 1">
          <a:extLst>
            <a:ext uri="{FF2B5EF4-FFF2-40B4-BE49-F238E27FC236}">
              <a16:creationId xmlns:a16="http://schemas.microsoft.com/office/drawing/2014/main" id="{534C2A87-3B63-413E-9706-97137C3C1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733425</xdr:colOff>
      <xdr:row>7</xdr:row>
      <xdr:rowOff>0</xdr:rowOff>
    </xdr:from>
    <xdr:to>
      <xdr:col>16</xdr:col>
      <xdr:colOff>1257300</xdr:colOff>
      <xdr:row>20</xdr:row>
      <xdr:rowOff>19050</xdr:rowOff>
    </xdr:to>
    <xdr:graphicFrame macro="">
      <xdr:nvGraphicFramePr>
        <xdr:cNvPr id="2" name="Chart 1">
          <a:extLst>
            <a:ext uri="{FF2B5EF4-FFF2-40B4-BE49-F238E27FC236}">
              <a16:creationId xmlns:a16="http://schemas.microsoft.com/office/drawing/2014/main" id="{232562AC-FE5B-4F5A-B28E-C4AF6E1C9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733425</xdr:colOff>
      <xdr:row>7</xdr:row>
      <xdr:rowOff>0</xdr:rowOff>
    </xdr:from>
    <xdr:to>
      <xdr:col>16</xdr:col>
      <xdr:colOff>1257300</xdr:colOff>
      <xdr:row>20</xdr:row>
      <xdr:rowOff>19050</xdr:rowOff>
    </xdr:to>
    <xdr:graphicFrame macro="">
      <xdr:nvGraphicFramePr>
        <xdr:cNvPr id="2" name="Chart 1">
          <a:extLst>
            <a:ext uri="{FF2B5EF4-FFF2-40B4-BE49-F238E27FC236}">
              <a16:creationId xmlns:a16="http://schemas.microsoft.com/office/drawing/2014/main" id="{22B9CA81-05CA-4BA8-A3E6-A73021848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733425</xdr:colOff>
      <xdr:row>7</xdr:row>
      <xdr:rowOff>0</xdr:rowOff>
    </xdr:from>
    <xdr:to>
      <xdr:col>16</xdr:col>
      <xdr:colOff>1257300</xdr:colOff>
      <xdr:row>20</xdr:row>
      <xdr:rowOff>19050</xdr:rowOff>
    </xdr:to>
    <xdr:graphicFrame macro="">
      <xdr:nvGraphicFramePr>
        <xdr:cNvPr id="2" name="Chart 1">
          <a:extLst>
            <a:ext uri="{FF2B5EF4-FFF2-40B4-BE49-F238E27FC236}">
              <a16:creationId xmlns:a16="http://schemas.microsoft.com/office/drawing/2014/main" id="{FE06380D-8E62-46AF-9CBD-AA38EA7DB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04. HID_CEA_01_GENERIC_NO_INIT_CAL - Output 1_1" connectionId="1" xr16:uid="{00000000-0016-0000-0900-000001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 connectionId="5" xr16:uid="{00000000-0016-0000-0A00-000003000000}"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_1" connectionId="6" xr16:uid="{00000000-0016-0000-0A00-000002000000}"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_1" connectionId="7" xr16:uid="{8403B607-185D-4E39-9230-816FEF784DC3}"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 connectionId="9" xr16:uid="{93D044A4-3236-4AE5-981F-25892D4D95D8}"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_1" connectionId="8" xr16:uid="{66F51A97-172F-425F-BA1C-925763C2CF1A}" autoFormatId="16" applyNumberFormats="0" applyBorderFormats="0" applyFontFormats="0" applyPatternFormats="0"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 connectionId="10" xr16:uid="{FED6F605-A822-41B7-92DB-6FCF18C35BC3}" autoFormatId="16" applyNumberFormats="0" applyBorderFormats="0" applyFontFormats="0" applyPatternFormats="0"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04. JIN_CEA_01_GENERIC_NO_INIT_CAL - Output 1_1" connectionId="2" xr16:uid="{33E39F8C-921B-494C-9737-4F29EDD040B6}" autoFormatId="16" applyNumberFormats="0" applyBorderFormats="0" applyFontFormats="0" applyPatternFormats="0"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04. JIN_CEA_01_GENERIC_NO_INIT_CAL - Output 1_1" connectionId="3" xr16:uid="{EC65F0C1-5046-4E7E-81ED-4576FE06C0EB}" autoFormatId="16" applyNumberFormats="0" applyBorderFormats="0" applyFontFormats="0" applyPatternFormats="0"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04. JIN_CEA_01_GENERIC_NO_INIT_CAL - Output 1_1" connectionId="4" xr16:uid="{392E50C1-B4B8-4336-89AE-6261B32BFA3E}"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2" dT="2024-09-09T03:05:24.58" personId="{00000000-0000-0000-0000-000000000000}" id="{1791C7A0-0B58-4B0F-9147-2C55FDDA56E2}">
    <text xml:space="preserve">Default -Direct Seeding </text>
  </threadedComment>
  <threadedComment ref="I32" dT="2024-09-09T03:05:24.58" personId="{00000000-0000-0000-0000-000000000000}" id="{EF42C3D7-3380-47D5-8A4F-071BA991F697}">
    <text xml:space="preserve">Tree invoices 52,618 seedlings planted equally in 85.6 ha
640 sph </text>
  </threadedComment>
  <threadedComment ref="B47" dT="2024-09-09T03:25:55.79" personId="{00000000-0000-0000-0000-000000000000}" id="{E7D20EF9-8B42-436D-9A4D-CB4BABEA627E}">
    <text xml:space="preserve">S3.10 - mix of trees, shrubs </text>
  </threadedComment>
</ThreadedComments>
</file>

<file path=xl/threadedComments/threadedComment2.xml><?xml version="1.0" encoding="utf-8"?>
<ThreadedComments xmlns="http://schemas.microsoft.com/office/spreadsheetml/2018/threadedcomments" xmlns:x="http://schemas.openxmlformats.org/spreadsheetml/2006/main">
  <threadedComment ref="I12" dT="2024-09-23T13:38:43.92" personId="{00000000-0000-0000-0000-000000000000}" id="{847DC538-0315-4BE9-B24B-BE2098C880B9}">
    <text xml:space="preserve">Total trees planted inside and outside the ERF REGO area in 2022 and 2023 (approx. 100ha). </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queryTable" Target="../queryTables/queryTable3.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x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queryTable" Target="../queryTables/queryTable5.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queryTable" Target="../queryTables/queryTable7.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8.xml"/><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10.xml"/><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8CD9-F828-411B-BC08-AB5391D347CC}">
  <dimension ref="A1:AC36"/>
  <sheetViews>
    <sheetView tabSelected="1" workbookViewId="0">
      <selection activeCell="G17" sqref="G17"/>
    </sheetView>
  </sheetViews>
  <sheetFormatPr defaultRowHeight="15" x14ac:dyDescent="0.25"/>
  <cols>
    <col min="1" max="1" width="21.28515625" customWidth="1"/>
    <col min="2" max="2" width="12.42578125" bestFit="1" customWidth="1"/>
    <col min="3" max="4" width="11.42578125" bestFit="1" customWidth="1"/>
    <col min="5" max="5" width="12.42578125" bestFit="1" customWidth="1"/>
    <col min="6" max="8" width="11.42578125" bestFit="1" customWidth="1"/>
  </cols>
  <sheetData>
    <row r="1" spans="1:22" x14ac:dyDescent="0.25">
      <c r="A1" t="s">
        <v>34</v>
      </c>
      <c r="B1" s="292" t="s">
        <v>0</v>
      </c>
    </row>
    <row r="2" spans="1:22" x14ac:dyDescent="0.25">
      <c r="A2" s="294" t="s">
        <v>1</v>
      </c>
      <c r="B2" s="294"/>
      <c r="C2" s="294"/>
      <c r="D2" s="294"/>
      <c r="E2" s="294"/>
      <c r="F2" s="294"/>
      <c r="G2" s="294"/>
      <c r="H2" s="294"/>
      <c r="K2" t="s">
        <v>2</v>
      </c>
    </row>
    <row r="3" spans="1:22" x14ac:dyDescent="0.25">
      <c r="A3" s="294"/>
      <c r="B3" s="294"/>
      <c r="C3" s="294"/>
      <c r="D3" s="294"/>
      <c r="E3" s="294"/>
      <c r="F3" s="294"/>
      <c r="G3" s="294"/>
      <c r="H3" s="294"/>
      <c r="K3">
        <v>1</v>
      </c>
      <c r="L3">
        <v>2</v>
      </c>
      <c r="M3">
        <v>3</v>
      </c>
      <c r="N3">
        <v>4</v>
      </c>
      <c r="O3">
        <v>5</v>
      </c>
      <c r="P3">
        <v>6</v>
      </c>
      <c r="Q3">
        <v>7</v>
      </c>
      <c r="R3">
        <v>8</v>
      </c>
      <c r="S3">
        <v>9</v>
      </c>
      <c r="T3">
        <v>10</v>
      </c>
      <c r="U3">
        <v>11</v>
      </c>
      <c r="V3">
        <v>12</v>
      </c>
    </row>
    <row r="4" spans="1:22" x14ac:dyDescent="0.25">
      <c r="A4" t="s">
        <v>3</v>
      </c>
      <c r="B4">
        <v>2</v>
      </c>
      <c r="D4" t="s">
        <v>4</v>
      </c>
      <c r="E4">
        <f>B4-1</f>
        <v>1</v>
      </c>
      <c r="K4">
        <v>31</v>
      </c>
      <c r="L4">
        <v>28</v>
      </c>
      <c r="M4">
        <v>31</v>
      </c>
      <c r="N4">
        <v>30</v>
      </c>
      <c r="O4">
        <v>31</v>
      </c>
      <c r="P4">
        <v>30</v>
      </c>
      <c r="Q4">
        <v>31</v>
      </c>
      <c r="R4">
        <v>31</v>
      </c>
      <c r="S4">
        <v>30</v>
      </c>
      <c r="T4">
        <v>31</v>
      </c>
      <c r="U4">
        <v>30</v>
      </c>
      <c r="V4">
        <v>31</v>
      </c>
    </row>
    <row r="5" spans="1:22" x14ac:dyDescent="0.25">
      <c r="A5" t="s">
        <v>5</v>
      </c>
      <c r="D5" t="s">
        <v>6</v>
      </c>
      <c r="E5" s="291">
        <f>Cover!B19</f>
        <v>44682</v>
      </c>
    </row>
    <row r="6" spans="1:22" x14ac:dyDescent="0.25">
      <c r="A6" t="s">
        <v>7</v>
      </c>
      <c r="B6">
        <v>12</v>
      </c>
    </row>
    <row r="7" spans="1:22" x14ac:dyDescent="0.25">
      <c r="A7" t="s">
        <v>8</v>
      </c>
      <c r="B7">
        <v>2025</v>
      </c>
      <c r="D7" t="s">
        <v>9</v>
      </c>
      <c r="E7">
        <f>IF((B8-B6)&lt;1,B7-1,B7)</f>
        <v>2024</v>
      </c>
    </row>
    <row r="8" spans="1:22" x14ac:dyDescent="0.25">
      <c r="A8" t="s">
        <v>10</v>
      </c>
      <c r="B8">
        <v>10</v>
      </c>
      <c r="D8" t="s">
        <v>11</v>
      </c>
      <c r="E8">
        <f>MOD(B8 - B6 - 1, 12) + 1</f>
        <v>10</v>
      </c>
      <c r="F8" s="289"/>
    </row>
    <row r="9" spans="1:22" x14ac:dyDescent="0.25">
      <c r="A9" t="s">
        <v>12</v>
      </c>
      <c r="B9">
        <v>31</v>
      </c>
      <c r="D9" t="s">
        <v>13</v>
      </c>
      <c r="E9">
        <f>_xlfn.XLOOKUP(E8,K3:V3,K4:V4)</f>
        <v>31</v>
      </c>
      <c r="F9" s="289"/>
    </row>
    <row r="10" spans="1:22" x14ac:dyDescent="0.25">
      <c r="A10" t="s">
        <v>14</v>
      </c>
      <c r="B10" s="289">
        <f>B7 + (DATE(B7,B8,B9) - DATE(B7,1,0)) / (DATE(B7+1,1,0) - DATE(B7,1,0))</f>
        <v>2025.8328767123287</v>
      </c>
      <c r="D10" t="s">
        <v>15</v>
      </c>
      <c r="E10" s="289">
        <f>E7 + (DATE(E7,E8,E9) - DATE(E7,1,0)) / (DATE(E7+1,1,0) - DATE(E7,1,0))</f>
        <v>2024.8333333333333</v>
      </c>
    </row>
    <row r="11" spans="1:22" x14ac:dyDescent="0.25">
      <c r="B11" s="289"/>
    </row>
    <row r="12" spans="1:22" x14ac:dyDescent="0.25">
      <c r="A12" s="293" t="s">
        <v>3</v>
      </c>
      <c r="B12" s="293"/>
      <c r="C12" s="293"/>
      <c r="D12" s="293"/>
      <c r="E12" s="293"/>
      <c r="F12" s="293"/>
      <c r="G12" s="293"/>
      <c r="H12" s="293"/>
      <c r="L12" s="295" t="s">
        <v>380</v>
      </c>
      <c r="M12" s="295"/>
      <c r="N12" s="295"/>
      <c r="O12" s="295"/>
    </row>
    <row r="13" spans="1:22" x14ac:dyDescent="0.25">
      <c r="B13" t="s">
        <v>16</v>
      </c>
      <c r="C13" t="s">
        <v>17</v>
      </c>
      <c r="D13" t="s">
        <v>18</v>
      </c>
      <c r="E13" t="s">
        <v>19</v>
      </c>
      <c r="F13" t="s">
        <v>20</v>
      </c>
      <c r="G13" t="s">
        <v>21</v>
      </c>
      <c r="H13" t="s">
        <v>22</v>
      </c>
      <c r="L13" s="295"/>
      <c r="M13" s="295"/>
      <c r="N13" s="295"/>
      <c r="O13" s="295"/>
    </row>
    <row r="14" spans="1:22" x14ac:dyDescent="0.25">
      <c r="A14" t="s">
        <v>23</v>
      </c>
      <c r="B14" cm="1">
        <f t="array" aca="1" ref="B14" ca="1">_xlfn.XLOOKUP($B$10, INDIRECT("'"&amp;B$13&amp;"'!D:D"), INDIRECT("'"&amp;B$13&amp;"'!I:I"), 0)</f>
        <v>6.1827855952040442</v>
      </c>
      <c r="C14" cm="1">
        <f t="array" aca="1" ref="C14" ca="1">_xlfn.XLOOKUP($B$10, INDIRECT("'"&amp;C$13&amp;"'!D:D"), INDIRECT("'"&amp;C$13&amp;"'!I:I"), 0)</f>
        <v>5.8076897317581579</v>
      </c>
      <c r="D14" cm="1">
        <f t="array" aca="1" ref="D14" ca="1">_xlfn.XLOOKUP($B$10, INDIRECT("'"&amp;D$13&amp;"'!D:D"), INDIRECT("'"&amp;D$13&amp;"'!I:I"), 0)</f>
        <v>6.3065747633873181</v>
      </c>
      <c r="E14" cm="1">
        <f t="array" aca="1" ref="E14" ca="1">_xlfn.XLOOKUP($B$10, INDIRECT("'"&amp;E$13&amp;"'!D:D"), INDIRECT("'"&amp;E$13&amp;"'!I:I"), 0)</f>
        <v>4.8419828701798266</v>
      </c>
      <c r="F14" cm="1">
        <f t="array" aca="1" ref="F14" ca="1">_xlfn.XLOOKUP($B$10, INDIRECT("'"&amp;F$13&amp;"'!D:D"), INDIRECT("'"&amp;F$13&amp;"'!I:I"), 0)</f>
        <v>10.843626726082759</v>
      </c>
      <c r="G14" cm="1">
        <f t="array" aca="1" ref="G14" ca="1">_xlfn.XLOOKUP($B$10, INDIRECT("'"&amp;G$13&amp;"'!D:D"), INDIRECT("'"&amp;G$13&amp;"'!I:I"), 0)</f>
        <v>10.651668877206868</v>
      </c>
      <c r="H14" cm="1">
        <f t="array" aca="1" ref="H14" ca="1">_xlfn.XLOOKUP($B$10, INDIRECT("'"&amp;H$13&amp;"'!D:D"), INDIRECT("'"&amp;H$13&amp;"'!I:I"), 0)</f>
        <v>9.4370301231402145</v>
      </c>
      <c r="L14" s="295"/>
      <c r="M14" s="295"/>
      <c r="N14" s="295"/>
      <c r="O14" s="295"/>
    </row>
    <row r="15" spans="1:22" x14ac:dyDescent="0.25">
      <c r="A15" t="s">
        <v>24</v>
      </c>
      <c r="B15">
        <f>_xlfn.XLOOKUP(B13,Abatement!$A$5:$A$11,Abatement!$C$5:$C$11)</f>
        <v>8.64</v>
      </c>
      <c r="C15">
        <f>_xlfn.XLOOKUP(C13,Abatement!$A$5:$A$11,Abatement!$C$5:$C$11)</f>
        <v>3.87</v>
      </c>
      <c r="D15">
        <f>_xlfn.XLOOKUP(D13,Abatement!$A$5:$A$11,Abatement!$C$5:$C$11)</f>
        <v>4.12</v>
      </c>
      <c r="E15">
        <f>_xlfn.XLOOKUP(E13,Abatement!$A$5:$A$11,Abatement!$C$5:$C$11)</f>
        <v>5.58</v>
      </c>
      <c r="F15">
        <f>_xlfn.XLOOKUP(F13,Abatement!$A$5:$A$11,Abatement!$C$5:$C$11)</f>
        <v>9.27</v>
      </c>
      <c r="G15">
        <f>_xlfn.XLOOKUP(G13,Abatement!$A$5:$A$11,Abatement!$C$5:$C$11)</f>
        <v>21.23</v>
      </c>
      <c r="H15">
        <f>_xlfn.XLOOKUP(H13,Abatement!$A$5:$A$11,Abatement!$C$5:$C$11)</f>
        <v>19.11</v>
      </c>
      <c r="L15" s="295"/>
      <c r="M15" s="295"/>
      <c r="N15" s="295"/>
      <c r="O15" s="295"/>
    </row>
    <row r="16" spans="1:22" x14ac:dyDescent="0.25">
      <c r="A16" t="s">
        <v>25</v>
      </c>
      <c r="B16">
        <f ca="1">B15*B14</f>
        <v>53.419267542562949</v>
      </c>
      <c r="C16">
        <f t="shared" ref="C16:H16" ca="1" si="0">C15*C14</f>
        <v>22.475759261904074</v>
      </c>
      <c r="D16">
        <f t="shared" ca="1" si="0"/>
        <v>25.983088025155752</v>
      </c>
      <c r="E16">
        <f t="shared" ca="1" si="0"/>
        <v>27.018264415603433</v>
      </c>
      <c r="F16">
        <f t="shared" ca="1" si="0"/>
        <v>100.52041975078717</v>
      </c>
      <c r="G16">
        <f t="shared" ca="1" si="0"/>
        <v>226.13493026310181</v>
      </c>
      <c r="H16">
        <f t="shared" ca="1" si="0"/>
        <v>180.3416456532095</v>
      </c>
      <c r="L16" s="295"/>
      <c r="M16" s="295"/>
      <c r="N16" s="295"/>
      <c r="O16" s="295"/>
    </row>
    <row r="17" spans="1:29" x14ac:dyDescent="0.25">
      <c r="A17" t="s">
        <v>26</v>
      </c>
      <c r="B17">
        <f ca="1">B16*44/12</f>
        <v>195.87064765606416</v>
      </c>
      <c r="C17">
        <f t="shared" ref="C17:H17" ca="1" si="1">C16*44/12</f>
        <v>82.411117293648275</v>
      </c>
      <c r="D17">
        <f t="shared" ca="1" si="1"/>
        <v>95.271322758904418</v>
      </c>
      <c r="E17">
        <f t="shared" ca="1" si="1"/>
        <v>99.066969523879251</v>
      </c>
      <c r="F17">
        <f t="shared" ca="1" si="1"/>
        <v>368.57487241955295</v>
      </c>
      <c r="G17">
        <f t="shared" ca="1" si="1"/>
        <v>829.16141096470665</v>
      </c>
      <c r="H17">
        <f t="shared" ca="1" si="1"/>
        <v>661.25270072843489</v>
      </c>
      <c r="L17" s="295"/>
      <c r="M17" s="295"/>
      <c r="N17" s="295"/>
      <c r="O17" s="295"/>
    </row>
    <row r="18" spans="1:29" x14ac:dyDescent="0.25">
      <c r="L18" s="295"/>
      <c r="M18" s="295"/>
      <c r="N18" s="295"/>
      <c r="O18" s="295"/>
    </row>
    <row r="19" spans="1:29" x14ac:dyDescent="0.25">
      <c r="A19" s="53" t="s">
        <v>27</v>
      </c>
      <c r="B19" s="53">
        <f ca="1">SUM(B17:XFD17)</f>
        <v>2331.6090413451907</v>
      </c>
      <c r="L19" s="295"/>
      <c r="M19" s="295"/>
      <c r="N19" s="295"/>
      <c r="O19" s="295"/>
      <c r="Z19" s="130"/>
      <c r="AA19" s="130"/>
      <c r="AB19" s="130"/>
      <c r="AC19" s="130"/>
    </row>
    <row r="20" spans="1:29" x14ac:dyDescent="0.25">
      <c r="L20" s="295"/>
      <c r="M20" s="295"/>
      <c r="N20" s="295"/>
      <c r="O20" s="295"/>
    </row>
    <row r="21" spans="1:29" x14ac:dyDescent="0.25">
      <c r="L21" s="295"/>
      <c r="M21" s="295"/>
      <c r="N21" s="295"/>
      <c r="O21" s="295"/>
    </row>
    <row r="22" spans="1:29" x14ac:dyDescent="0.25">
      <c r="A22" s="293" t="s">
        <v>4</v>
      </c>
      <c r="B22" s="293"/>
      <c r="C22" s="293"/>
      <c r="D22" s="293"/>
      <c r="E22" s="293"/>
      <c r="F22" s="293"/>
      <c r="G22" s="293"/>
      <c r="H22" s="293"/>
      <c r="L22" s="295"/>
      <c r="M22" s="295"/>
      <c r="N22" s="295"/>
      <c r="O22" s="295"/>
    </row>
    <row r="23" spans="1:29" x14ac:dyDescent="0.25">
      <c r="B23" t="s">
        <v>16</v>
      </c>
      <c r="C23" t="s">
        <v>17</v>
      </c>
      <c r="D23" t="s">
        <v>18</v>
      </c>
      <c r="E23" t="s">
        <v>19</v>
      </c>
      <c r="F23" t="s">
        <v>20</v>
      </c>
      <c r="G23" t="s">
        <v>21</v>
      </c>
      <c r="H23" t="s">
        <v>22</v>
      </c>
      <c r="L23" s="295"/>
      <c r="M23" s="295"/>
      <c r="N23" s="295"/>
      <c r="O23" s="295"/>
    </row>
    <row r="24" spans="1:29" x14ac:dyDescent="0.25">
      <c r="A24" t="s">
        <v>23</v>
      </c>
      <c r="B24" cm="1">
        <f t="array" aca="1" ref="B24" ca="1">_xlfn.XLOOKUP($E$10, INDIRECT("'"&amp;B$23&amp;"'!D:D"), INDIRECT("'"&amp;B$23&amp;"'!I:I"), 0)</f>
        <v>2.1616413148861051</v>
      </c>
      <c r="C24" cm="1">
        <f t="array" aca="1" ref="C24" ca="1">_xlfn.XLOOKUP($E$10, INDIRECT("'"&amp;C$23&amp;"'!D:D"), INDIRECT("'"&amp;C$23&amp;"'!I:I"), 0)</f>
        <v>1.9588068232483249</v>
      </c>
      <c r="D24" cm="1">
        <f t="array" aca="1" ref="D24" ca="1">_xlfn.XLOOKUP($E$10, INDIRECT("'"&amp;D$23&amp;"'!D:D"), INDIRECT("'"&amp;D$23&amp;"'!I:I"), 0)</f>
        <v>2.2006602452548525</v>
      </c>
      <c r="E24" cm="1">
        <f t="array" aca="1" ref="E24" ca="1">_xlfn.XLOOKUP($E$10, INDIRECT("'"&amp;E$23&amp;"'!D:D"), INDIRECT("'"&amp;E$23&amp;"'!I:I"), 0)</f>
        <v>1.7392283230604768</v>
      </c>
      <c r="F24" cm="1">
        <f t="array" aca="1" ref="F24" ca="1">_xlfn.XLOOKUP($E$10, INDIRECT("'"&amp;F$23&amp;"'!D:D"), INDIRECT("'"&amp;F$23&amp;"'!I:I"), 0)</f>
        <v>5.7872492841122769</v>
      </c>
      <c r="G24" cm="1">
        <f t="array" aca="1" ref="G24" ca="1">_xlfn.XLOOKUP($E$10, INDIRECT("'"&amp;G$23&amp;"'!D:D"), INDIRECT("'"&amp;G$23&amp;"'!I:I"), 0)</f>
        <v>5.6875301812828054</v>
      </c>
      <c r="H24" cm="1">
        <f t="array" aca="1" ref="H24" ca="1">_xlfn.XLOOKUP($E$10, INDIRECT("'"&amp;H$23&amp;"'!D:D"), INDIRECT("'"&amp;H$23&amp;"'!I:I"), 0)</f>
        <v>5.0565232659955139</v>
      </c>
      <c r="L24" s="295"/>
      <c r="M24" s="295"/>
      <c r="N24" s="295"/>
      <c r="O24" s="295"/>
    </row>
    <row r="25" spans="1:29" x14ac:dyDescent="0.25">
      <c r="A25" t="s">
        <v>24</v>
      </c>
      <c r="B25">
        <f>_xlfn.XLOOKUP(B23,Abatement!$A$5:$A$11,Abatement!$C$5:$C$11)</f>
        <v>8.64</v>
      </c>
      <c r="C25">
        <f>_xlfn.XLOOKUP(C23,Abatement!$A$5:$A$11,Abatement!$C$5:$C$11)</f>
        <v>3.87</v>
      </c>
      <c r="D25">
        <f>_xlfn.XLOOKUP(D23,Abatement!$A$5:$A$11,Abatement!$C$5:$C$11)</f>
        <v>4.12</v>
      </c>
      <c r="E25">
        <f>_xlfn.XLOOKUP(E23,Abatement!$A$5:$A$11,Abatement!$C$5:$C$11)</f>
        <v>5.58</v>
      </c>
      <c r="F25">
        <f>_xlfn.XLOOKUP(F23,Abatement!$A$5:$A$11,Abatement!$C$5:$C$11)</f>
        <v>9.27</v>
      </c>
      <c r="G25">
        <f>_xlfn.XLOOKUP(G23,Abatement!$A$5:$A$11,Abatement!$C$5:$C$11)</f>
        <v>21.23</v>
      </c>
      <c r="H25">
        <f>_xlfn.XLOOKUP(H23,Abatement!$A$5:$A$11,Abatement!$C$5:$C$11)</f>
        <v>19.11</v>
      </c>
      <c r="L25" s="295"/>
      <c r="M25" s="295"/>
      <c r="N25" s="295"/>
      <c r="O25" s="295"/>
    </row>
    <row r="26" spans="1:29" x14ac:dyDescent="0.25">
      <c r="A26" t="s">
        <v>25</v>
      </c>
      <c r="B26">
        <f ca="1">B25*B24</f>
        <v>18.676580960615951</v>
      </c>
      <c r="C26">
        <f ca="1">C25*C24</f>
        <v>7.5805824059710174</v>
      </c>
      <c r="D26">
        <f t="shared" ref="D26" ca="1" si="2">D25*D24</f>
        <v>9.0667202104499918</v>
      </c>
      <c r="E26">
        <f t="shared" ref="E26" ca="1" si="3">E25*E24</f>
        <v>9.704894042677461</v>
      </c>
      <c r="F26">
        <f t="shared" ref="F26" ca="1" si="4">F25*F24</f>
        <v>53.647800863720803</v>
      </c>
      <c r="G26">
        <f t="shared" ref="G26" ca="1" si="5">G25*G24</f>
        <v>120.74626574863396</v>
      </c>
      <c r="H26">
        <f t="shared" ref="H26" ca="1" si="6">H25*H24</f>
        <v>96.630159613174271</v>
      </c>
      <c r="L26" s="295"/>
      <c r="M26" s="295"/>
      <c r="N26" s="295"/>
      <c r="O26" s="295"/>
    </row>
    <row r="27" spans="1:29" x14ac:dyDescent="0.25">
      <c r="A27" t="s">
        <v>26</v>
      </c>
      <c r="B27">
        <f ca="1">B26*44/12</f>
        <v>68.480796855591819</v>
      </c>
      <c r="C27">
        <f t="shared" ref="C27" ca="1" si="7">C26*44/12</f>
        <v>27.795468821893731</v>
      </c>
      <c r="D27">
        <f t="shared" ref="D27" ca="1" si="8">D26*44/12</f>
        <v>33.244640771649969</v>
      </c>
      <c r="E27">
        <f t="shared" ref="E27" ca="1" si="9">E26*44/12</f>
        <v>35.584611489817355</v>
      </c>
      <c r="F27">
        <f t="shared" ref="F27" ca="1" si="10">F26*44/12</f>
        <v>196.7086031669763</v>
      </c>
      <c r="G27">
        <f t="shared" ref="G27" ca="1" si="11">G26*44/12</f>
        <v>442.73630774499117</v>
      </c>
      <c r="H27">
        <f t="shared" ref="H27" ca="1" si="12">H26*44/12</f>
        <v>354.31058524830564</v>
      </c>
      <c r="L27" s="295"/>
      <c r="M27" s="295"/>
      <c r="N27" s="295"/>
      <c r="O27" s="295"/>
    </row>
    <row r="29" spans="1:29" x14ac:dyDescent="0.25">
      <c r="A29" s="53" t="s">
        <v>28</v>
      </c>
      <c r="B29" s="53">
        <f ca="1">SUM(B27:XFD27)</f>
        <v>1158.8610140992259</v>
      </c>
    </row>
    <row r="31" spans="1:29" x14ac:dyDescent="0.25">
      <c r="A31" t="s">
        <v>29</v>
      </c>
      <c r="B31">
        <f ca="1">B19-B29</f>
        <v>1172.7480272459647</v>
      </c>
    </row>
    <row r="33" spans="1:29" x14ac:dyDescent="0.25">
      <c r="A33" t="s">
        <v>30</v>
      </c>
      <c r="B33" s="290">
        <v>0.2</v>
      </c>
      <c r="Z33" s="278"/>
      <c r="AA33" s="278"/>
      <c r="AB33" s="278"/>
      <c r="AC33" s="278"/>
    </row>
    <row r="34" spans="1:29" x14ac:dyDescent="0.25">
      <c r="A34" t="s">
        <v>31</v>
      </c>
      <c r="B34" s="290">
        <v>0.05</v>
      </c>
    </row>
    <row r="36" spans="1:29" x14ac:dyDescent="0.25">
      <c r="A36" s="53" t="s">
        <v>32</v>
      </c>
      <c r="B36" s="53">
        <f ca="1">B31-(B33*B31+B34*B31)</f>
        <v>879.56102043447356</v>
      </c>
    </row>
  </sheetData>
  <mergeCells count="4">
    <mergeCell ref="A12:H12"/>
    <mergeCell ref="A22:H22"/>
    <mergeCell ref="A2:H3"/>
    <mergeCell ref="L12:O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1:C39"/>
  <sheetViews>
    <sheetView workbookViewId="0">
      <selection activeCell="B16" sqref="B16"/>
    </sheetView>
  </sheetViews>
  <sheetFormatPr defaultRowHeight="15" x14ac:dyDescent="0.25"/>
  <cols>
    <col min="1" max="1" width="18.5703125" bestFit="1" customWidth="1"/>
    <col min="2" max="2" width="67.42578125" customWidth="1"/>
  </cols>
  <sheetData>
    <row r="11" spans="1:3" ht="25.5" x14ac:dyDescent="0.35">
      <c r="A11" s="57" t="s">
        <v>33</v>
      </c>
    </row>
    <row r="12" spans="1:3" ht="25.5" x14ac:dyDescent="0.35">
      <c r="A12" s="57" t="s">
        <v>34</v>
      </c>
    </row>
    <row r="14" spans="1:3" s="53" customFormat="1" ht="16.5" x14ac:dyDescent="0.3">
      <c r="A14" s="52" t="s">
        <v>35</v>
      </c>
      <c r="B14" s="52" t="s">
        <v>36</v>
      </c>
      <c r="C14"/>
    </row>
    <row r="15" spans="1:3" ht="16.5" x14ac:dyDescent="0.25">
      <c r="A15" s="50" t="s">
        <v>37</v>
      </c>
      <c r="B15" s="50" t="s">
        <v>34</v>
      </c>
    </row>
    <row r="16" spans="1:3" ht="16.5" x14ac:dyDescent="0.25">
      <c r="A16" s="50" t="s">
        <v>38</v>
      </c>
      <c r="B16" s="50" t="s">
        <v>39</v>
      </c>
    </row>
    <row r="17" spans="1:2" ht="16.5" x14ac:dyDescent="0.25">
      <c r="A17" s="50" t="s">
        <v>40</v>
      </c>
      <c r="B17" s="50" t="s">
        <v>41</v>
      </c>
    </row>
    <row r="18" spans="1:2" ht="16.5" x14ac:dyDescent="0.25">
      <c r="A18" s="50" t="s">
        <v>42</v>
      </c>
      <c r="B18" s="50" t="s">
        <v>43</v>
      </c>
    </row>
    <row r="19" spans="1:2" ht="16.5" x14ac:dyDescent="0.25">
      <c r="A19" s="50" t="s">
        <v>44</v>
      </c>
      <c r="B19" s="51">
        <v>44682</v>
      </c>
    </row>
    <row r="20" spans="1:2" ht="16.5" x14ac:dyDescent="0.25">
      <c r="A20" s="50" t="s">
        <v>45</v>
      </c>
      <c r="B20" s="50" t="s">
        <v>46</v>
      </c>
    </row>
    <row r="21" spans="1:2" ht="16.5" x14ac:dyDescent="0.25">
      <c r="A21" s="50" t="s">
        <v>47</v>
      </c>
      <c r="B21" s="50" t="s">
        <v>48</v>
      </c>
    </row>
    <row r="24" spans="1:2" ht="16.5" x14ac:dyDescent="0.25">
      <c r="A24" s="63" t="s">
        <v>49</v>
      </c>
      <c r="B24" s="63" t="s">
        <v>50</v>
      </c>
    </row>
    <row r="25" spans="1:2" ht="16.5" x14ac:dyDescent="0.25">
      <c r="A25" s="58"/>
      <c r="B25" s="50" t="s">
        <v>51</v>
      </c>
    </row>
    <row r="26" spans="1:2" ht="16.5" x14ac:dyDescent="0.25">
      <c r="A26" s="59"/>
      <c r="B26" s="50" t="s">
        <v>26</v>
      </c>
    </row>
    <row r="27" spans="1:2" ht="16.5" x14ac:dyDescent="0.25">
      <c r="A27" s="61"/>
      <c r="B27" s="50" t="s">
        <v>52</v>
      </c>
    </row>
    <row r="28" spans="1:2" ht="16.5" x14ac:dyDescent="0.25">
      <c r="A28" s="61"/>
      <c r="B28" s="50" t="s">
        <v>53</v>
      </c>
    </row>
    <row r="29" spans="1:2" ht="16.5" x14ac:dyDescent="0.25">
      <c r="A29" s="62"/>
      <c r="B29" s="50" t="s">
        <v>54</v>
      </c>
    </row>
    <row r="30" spans="1:2" ht="16.5" x14ac:dyDescent="0.25">
      <c r="A30" s="62"/>
      <c r="B30" s="50" t="s">
        <v>55</v>
      </c>
    </row>
    <row r="31" spans="1:2" ht="16.5" x14ac:dyDescent="0.25">
      <c r="A31" s="62"/>
      <c r="B31" s="50" t="s">
        <v>56</v>
      </c>
    </row>
    <row r="32" spans="1:2" ht="16.5" x14ac:dyDescent="0.25">
      <c r="A32" s="255"/>
      <c r="B32" s="50" t="s">
        <v>57</v>
      </c>
    </row>
    <row r="33" spans="1:2" ht="16.5" x14ac:dyDescent="0.25">
      <c r="A33" s="60"/>
      <c r="B33" s="50" t="s">
        <v>58</v>
      </c>
    </row>
    <row r="34" spans="1:2" ht="16.5" x14ac:dyDescent="0.25">
      <c r="A34" s="60"/>
      <c r="B34" s="282" t="s">
        <v>59</v>
      </c>
    </row>
    <row r="35" spans="1:2" ht="16.5" x14ac:dyDescent="0.25">
      <c r="A35" s="60"/>
      <c r="B35" s="282" t="s">
        <v>60</v>
      </c>
    </row>
    <row r="36" spans="1:2" ht="16.5" x14ac:dyDescent="0.25">
      <c r="A36" s="60"/>
      <c r="B36" s="282" t="s">
        <v>61</v>
      </c>
    </row>
    <row r="37" spans="1:2" ht="16.5" x14ac:dyDescent="0.25">
      <c r="A37" s="60"/>
      <c r="B37" s="50" t="s">
        <v>62</v>
      </c>
    </row>
    <row r="38" spans="1:2" ht="16.5" x14ac:dyDescent="0.25">
      <c r="A38" s="60"/>
      <c r="B38" s="50" t="s">
        <v>63</v>
      </c>
    </row>
    <row r="39" spans="1:2" ht="16.5" x14ac:dyDescent="0.25">
      <c r="A39" s="60"/>
      <c r="B39" s="50" t="s">
        <v>64</v>
      </c>
    </row>
  </sheetData>
  <phoneticPr fontId="17"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3:H25"/>
  <sheetViews>
    <sheetView zoomScale="110" zoomScaleNormal="110" workbookViewId="0">
      <selection activeCell="G6" sqref="G6"/>
    </sheetView>
  </sheetViews>
  <sheetFormatPr defaultRowHeight="15" x14ac:dyDescent="0.25"/>
  <cols>
    <col min="1" max="1" width="22.5703125" customWidth="1"/>
    <col min="2" max="2" width="64.7109375" customWidth="1"/>
    <col min="3" max="3" width="12" bestFit="1" customWidth="1"/>
    <col min="6" max="6" width="36.140625" customWidth="1"/>
    <col min="7" max="7" width="28.140625" customWidth="1"/>
    <col min="8" max="8" width="39.28515625" customWidth="1"/>
  </cols>
  <sheetData>
    <row r="3" spans="1:8" ht="16.5" x14ac:dyDescent="0.3">
      <c r="A3" s="49" t="s">
        <v>65</v>
      </c>
      <c r="D3">
        <v>2025</v>
      </c>
    </row>
    <row r="4" spans="1:8" s="53" customFormat="1" ht="16.5" x14ac:dyDescent="0.3">
      <c r="A4" s="52" t="s">
        <v>66</v>
      </c>
      <c r="B4" s="52" t="s">
        <v>67</v>
      </c>
      <c r="C4" s="56" t="s">
        <v>68</v>
      </c>
      <c r="D4" s="56" t="s">
        <v>50</v>
      </c>
      <c r="F4" s="285" t="s">
        <v>66</v>
      </c>
      <c r="G4" s="285" t="s">
        <v>69</v>
      </c>
    </row>
    <row r="5" spans="1:8" ht="30" x14ac:dyDescent="0.3">
      <c r="A5" s="21" t="s">
        <v>70</v>
      </c>
      <c r="B5" s="21" t="s">
        <v>71</v>
      </c>
      <c r="C5" s="95">
        <f>Abatement!I14</f>
        <v>2331.6090413451907</v>
      </c>
      <c r="D5" s="40" t="s">
        <v>72</v>
      </c>
      <c r="F5" s="70" t="s">
        <v>73</v>
      </c>
      <c r="G5" s="287">
        <f>Abatement!I14</f>
        <v>2331.6090413451907</v>
      </c>
    </row>
    <row r="6" spans="1:8" ht="16.5" x14ac:dyDescent="0.3">
      <c r="A6" s="21" t="s">
        <v>74</v>
      </c>
      <c r="B6" s="21" t="s">
        <v>75</v>
      </c>
      <c r="C6" s="95">
        <f>'Project Emissions'!G18</f>
        <v>0</v>
      </c>
      <c r="D6" s="40" t="s">
        <v>76</v>
      </c>
      <c r="F6" s="70" t="s">
        <v>77</v>
      </c>
      <c r="G6" s="286">
        <v>0</v>
      </c>
    </row>
    <row r="7" spans="1:8" ht="16.5" x14ac:dyDescent="0.3">
      <c r="A7" s="21" t="s">
        <v>78</v>
      </c>
      <c r="B7" s="21" t="s">
        <v>79</v>
      </c>
      <c r="C7" s="95">
        <f>'Fuel Emissions'!M26</f>
        <v>0</v>
      </c>
      <c r="D7" s="40" t="s">
        <v>80</v>
      </c>
      <c r="F7" s="70" t="s">
        <v>81</v>
      </c>
      <c r="G7" s="286">
        <v>0</v>
      </c>
    </row>
    <row r="8" spans="1:8" ht="30" x14ac:dyDescent="0.3">
      <c r="A8" s="21" t="s">
        <v>82</v>
      </c>
      <c r="B8" s="21" t="s">
        <v>83</v>
      </c>
      <c r="C8" s="95">
        <f>Abatement!F14</f>
        <v>0</v>
      </c>
      <c r="D8" s="40" t="s">
        <v>84</v>
      </c>
      <c r="F8" s="70" t="s">
        <v>85</v>
      </c>
      <c r="G8" s="286">
        <v>1158.8610140992259</v>
      </c>
    </row>
    <row r="9" spans="1:8" ht="16.5" x14ac:dyDescent="0.3">
      <c r="A9" s="21" t="s">
        <v>86</v>
      </c>
      <c r="B9" s="21" t="s">
        <v>87</v>
      </c>
      <c r="C9" s="95">
        <v>1158.8610140992259</v>
      </c>
      <c r="D9" s="40" t="s">
        <v>88</v>
      </c>
      <c r="F9" s="288" t="s">
        <v>89</v>
      </c>
      <c r="G9" s="287">
        <f>G5-G8</f>
        <v>1172.7480272459647</v>
      </c>
      <c r="H9" s="79"/>
    </row>
    <row r="10" spans="1:8" ht="16.5" x14ac:dyDescent="0.3">
      <c r="A10" s="21"/>
      <c r="B10" s="21" t="s">
        <v>90</v>
      </c>
      <c r="C10" s="95"/>
      <c r="D10" s="40"/>
      <c r="F10" s="70" t="s">
        <v>91</v>
      </c>
      <c r="G10" s="286">
        <f>G9*0.2</f>
        <v>234.54960544919297</v>
      </c>
    </row>
    <row r="11" spans="1:8" ht="16.5" x14ac:dyDescent="0.3">
      <c r="A11" s="21" t="s">
        <v>92</v>
      </c>
      <c r="B11" s="21" t="s">
        <v>93</v>
      </c>
      <c r="C11" s="95">
        <f>C5-C6-C7-C8-C9</f>
        <v>1172.7480272459647</v>
      </c>
      <c r="D11" s="40" t="s">
        <v>94</v>
      </c>
      <c r="F11" s="70" t="s">
        <v>95</v>
      </c>
      <c r="G11" s="286">
        <f>G9*0.05</f>
        <v>58.637401362298242</v>
      </c>
    </row>
    <row r="12" spans="1:8" ht="30" x14ac:dyDescent="0.25">
      <c r="C12" s="55"/>
      <c r="D12" s="55"/>
      <c r="F12" s="288" t="s">
        <v>96</v>
      </c>
      <c r="G12" s="287">
        <f>G9-G10-G11</f>
        <v>879.56102043447356</v>
      </c>
    </row>
    <row r="13" spans="1:8" x14ac:dyDescent="0.25">
      <c r="C13" s="55"/>
      <c r="D13" s="55"/>
    </row>
    <row r="14" spans="1:8" ht="16.5" x14ac:dyDescent="0.3">
      <c r="A14" s="21"/>
      <c r="B14" s="21" t="s">
        <v>97</v>
      </c>
      <c r="C14" s="95">
        <f>C5-C8</f>
        <v>2331.6090413451907</v>
      </c>
      <c r="D14" s="40" t="s">
        <v>98</v>
      </c>
    </row>
    <row r="16" spans="1:8" x14ac:dyDescent="0.25">
      <c r="A16" s="277" t="s">
        <v>99</v>
      </c>
      <c r="B16" s="275" t="s">
        <v>100</v>
      </c>
      <c r="C16" s="276">
        <f>(1-0.25)*C11</f>
        <v>879.56102043447356</v>
      </c>
      <c r="D16" s="275"/>
    </row>
    <row r="17" spans="6:7" x14ac:dyDescent="0.25">
      <c r="F17" s="283"/>
      <c r="G17" s="283"/>
    </row>
    <row r="18" spans="6:7" x14ac:dyDescent="0.25">
      <c r="F18" s="284"/>
      <c r="G18" s="86"/>
    </row>
    <row r="19" spans="6:7" x14ac:dyDescent="0.25">
      <c r="F19" s="284"/>
      <c r="G19" s="86"/>
    </row>
    <row r="20" spans="6:7" x14ac:dyDescent="0.25">
      <c r="F20" s="284"/>
      <c r="G20" s="86"/>
    </row>
    <row r="21" spans="6:7" x14ac:dyDescent="0.25">
      <c r="F21" s="284"/>
      <c r="G21" s="86"/>
    </row>
    <row r="22" spans="6:7" x14ac:dyDescent="0.25">
      <c r="F22" s="86"/>
      <c r="G22" s="86"/>
    </row>
    <row r="23" spans="6:7" x14ac:dyDescent="0.25">
      <c r="F23" s="284"/>
      <c r="G23" s="86"/>
    </row>
    <row r="24" spans="6:7" x14ac:dyDescent="0.25">
      <c r="F24" s="284"/>
      <c r="G24" s="86"/>
    </row>
    <row r="25" spans="6:7" x14ac:dyDescent="0.25">
      <c r="F25" s="86"/>
      <c r="G25" s="86"/>
    </row>
  </sheetData>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N71"/>
  <sheetViews>
    <sheetView workbookViewId="0">
      <selection activeCell="N10" sqref="N10"/>
    </sheetView>
  </sheetViews>
  <sheetFormatPr defaultRowHeight="15" x14ac:dyDescent="0.25"/>
  <cols>
    <col min="2" max="3" width="17.28515625" customWidth="1"/>
    <col min="4" max="4" width="10.5703125" bestFit="1" customWidth="1"/>
    <col min="5" max="5" width="13.28515625" customWidth="1"/>
    <col min="6" max="8" width="13.85546875" customWidth="1"/>
    <col min="9" max="9" width="12.5703125" customWidth="1"/>
    <col min="10" max="11" width="11.5703125" customWidth="1"/>
  </cols>
  <sheetData>
    <row r="2" spans="2:13" x14ac:dyDescent="0.25">
      <c r="B2" s="53" t="s">
        <v>101</v>
      </c>
      <c r="C2" s="53"/>
    </row>
    <row r="3" spans="2:13" ht="45" x14ac:dyDescent="0.25">
      <c r="B3" s="71" t="s">
        <v>102</v>
      </c>
      <c r="C3" s="71" t="s">
        <v>103</v>
      </c>
      <c r="D3" s="72" t="s">
        <v>104</v>
      </c>
      <c r="E3" s="72" t="s">
        <v>105</v>
      </c>
      <c r="F3" s="72" t="s">
        <v>106</v>
      </c>
      <c r="G3" s="72" t="s">
        <v>107</v>
      </c>
      <c r="H3" s="72" t="s">
        <v>108</v>
      </c>
      <c r="I3" s="72" t="s">
        <v>109</v>
      </c>
      <c r="J3" s="72" t="s">
        <v>110</v>
      </c>
      <c r="K3" s="72" t="s">
        <v>111</v>
      </c>
    </row>
    <row r="4" spans="2:13" x14ac:dyDescent="0.25">
      <c r="B4" s="70" t="s">
        <v>112</v>
      </c>
      <c r="C4" s="70" t="s">
        <v>113</v>
      </c>
      <c r="D4" s="73" t="e">
        <f>'CEA Attributes'!#REF!</f>
        <v>#REF!</v>
      </c>
      <c r="E4" s="74" t="e">
        <f>Abatement!#REF!</f>
        <v>#REF!</v>
      </c>
      <c r="F4" s="74" t="e">
        <f>E4*44/12</f>
        <v>#REF!</v>
      </c>
      <c r="G4" s="74">
        <v>0</v>
      </c>
      <c r="H4" s="74">
        <v>0</v>
      </c>
      <c r="I4" s="74" t="e">
        <f>'Fuel Emissions'!#REF!</f>
        <v>#REF!</v>
      </c>
      <c r="J4" s="74" t="e">
        <f>F4-G4-H4-I4</f>
        <v>#REF!</v>
      </c>
      <c r="K4" s="74" t="e">
        <f>#REF!-#REF!</f>
        <v>#REF!</v>
      </c>
    </row>
    <row r="5" spans="2:13" x14ac:dyDescent="0.25">
      <c r="B5" s="70" t="s">
        <v>112</v>
      </c>
      <c r="C5" s="70" t="s">
        <v>114</v>
      </c>
      <c r="D5" s="73">
        <f>'CEA Attributes'!C5</f>
        <v>8.64</v>
      </c>
      <c r="E5" s="74" t="e">
        <f>Abatement!#REF!</f>
        <v>#REF!</v>
      </c>
      <c r="F5" s="74" t="e">
        <f t="shared" ref="F5:F6" si="0">E5*44/12</f>
        <v>#REF!</v>
      </c>
      <c r="G5" s="74" t="e">
        <f>'Project Emissions'!#REF!*'Project Emissions'!$E$14</f>
        <v>#REF!</v>
      </c>
      <c r="H5" s="74" t="e">
        <f>'Project Emissions'!#REF!*'Project Emissions'!$G$14</f>
        <v>#REF!</v>
      </c>
      <c r="I5" s="74" t="e">
        <f>'Fuel Emissions'!#REF!</f>
        <v>#REF!</v>
      </c>
      <c r="J5" s="74" t="e">
        <f t="shared" ref="J5:J6" si="1">F5-G5-H5-I5</f>
        <v>#REF!</v>
      </c>
      <c r="K5" s="74" t="e">
        <f>#REF!-#REF!</f>
        <v>#REF!</v>
      </c>
    </row>
    <row r="6" spans="2:13" ht="15.75" thickBot="1" x14ac:dyDescent="0.3">
      <c r="B6" s="70" t="s">
        <v>112</v>
      </c>
      <c r="C6" s="70" t="s">
        <v>115</v>
      </c>
      <c r="D6" s="73">
        <f>'CEA Attributes'!D5</f>
        <v>3.87</v>
      </c>
      <c r="E6" s="74" t="e">
        <f>Abatement!#REF!</f>
        <v>#REF!</v>
      </c>
      <c r="F6" s="74" t="e">
        <f t="shared" si="0"/>
        <v>#REF!</v>
      </c>
      <c r="G6" s="74" t="e">
        <f>'Project Emissions'!#REF!*'Project Emissions'!$E$14</f>
        <v>#REF!</v>
      </c>
      <c r="H6" s="74" t="e">
        <f>'Project Emissions'!#REF!*'Project Emissions'!$G$14</f>
        <v>#REF!</v>
      </c>
      <c r="I6" s="74" t="e">
        <f>'Fuel Emissions'!#REF!</f>
        <v>#REF!</v>
      </c>
      <c r="J6" s="74" t="e">
        <f t="shared" si="1"/>
        <v>#REF!</v>
      </c>
      <c r="K6" s="74" t="e">
        <f>#REF!-#REF!</f>
        <v>#REF!</v>
      </c>
    </row>
    <row r="7" spans="2:13" ht="15.75" thickTop="1" x14ac:dyDescent="0.25">
      <c r="B7" s="75" t="s">
        <v>116</v>
      </c>
      <c r="C7" s="75"/>
      <c r="D7" s="76">
        <f>SUM(Abatement!C5:C12)</f>
        <v>71.819999999999993</v>
      </c>
      <c r="E7" s="77">
        <f>SUM(Abatement!I5:I12)</f>
        <v>635.8933749123247</v>
      </c>
      <c r="F7" s="77" t="e">
        <f>SUM(F4:F6)</f>
        <v>#REF!</v>
      </c>
      <c r="G7" s="77">
        <f>'Project Emissions'!E16</f>
        <v>0</v>
      </c>
      <c r="H7" s="77">
        <f>'Project Emissions'!G16</f>
        <v>0</v>
      </c>
      <c r="I7" s="77">
        <f>'Fuel Emissions'!D48</f>
        <v>7.8460265880000017</v>
      </c>
      <c r="J7" s="77">
        <f>'Net Abatement'!C11</f>
        <v>1172.7480272459647</v>
      </c>
      <c r="K7" s="77"/>
    </row>
    <row r="9" spans="2:13" x14ac:dyDescent="0.25">
      <c r="B9" s="53" t="s">
        <v>117</v>
      </c>
      <c r="C9" s="53"/>
    </row>
    <row r="10" spans="2:13" ht="45" x14ac:dyDescent="0.25">
      <c r="B10" s="71" t="s">
        <v>102</v>
      </c>
      <c r="C10" s="71"/>
      <c r="D10" s="72" t="s">
        <v>104</v>
      </c>
      <c r="E10" s="72" t="s">
        <v>105</v>
      </c>
      <c r="F10" s="72" t="s">
        <v>106</v>
      </c>
      <c r="G10" s="72" t="s">
        <v>107</v>
      </c>
      <c r="H10" s="72" t="s">
        <v>108</v>
      </c>
      <c r="I10" s="72" t="s">
        <v>109</v>
      </c>
      <c r="J10" s="72" t="s">
        <v>110</v>
      </c>
      <c r="K10" s="72" t="s">
        <v>111</v>
      </c>
    </row>
    <row r="11" spans="2:13" x14ac:dyDescent="0.25">
      <c r="B11" s="70" t="s">
        <v>112</v>
      </c>
      <c r="C11" s="70" t="s">
        <v>113</v>
      </c>
      <c r="D11" s="73" t="e">
        <f>D4</f>
        <v>#REF!</v>
      </c>
      <c r="E11" s="78" t="e">
        <f>SUM(#REF!)*D11</f>
        <v>#REF!</v>
      </c>
      <c r="F11" s="74" t="e">
        <f>E11*44/12</f>
        <v>#REF!</v>
      </c>
      <c r="G11" s="74">
        <f t="shared" ref="G11:I14" si="2">G4</f>
        <v>0</v>
      </c>
      <c r="H11" s="74">
        <f t="shared" si="2"/>
        <v>0</v>
      </c>
      <c r="I11" s="74" t="e">
        <f t="shared" si="2"/>
        <v>#REF!</v>
      </c>
      <c r="J11" s="74" t="e">
        <f>F11-G11-H11-I11</f>
        <v>#REF!</v>
      </c>
      <c r="K11" s="74" t="e">
        <f>#REF!-#REF!</f>
        <v>#REF!</v>
      </c>
      <c r="M11" s="79"/>
    </row>
    <row r="12" spans="2:13" x14ac:dyDescent="0.25">
      <c r="B12" s="70" t="s">
        <v>112</v>
      </c>
      <c r="C12" s="70" t="s">
        <v>114</v>
      </c>
      <c r="D12" s="73">
        <f>D5</f>
        <v>8.64</v>
      </c>
      <c r="E12" s="78" t="e">
        <f>SUM(#REF!)*D12</f>
        <v>#REF!</v>
      </c>
      <c r="F12" s="74" t="e">
        <f t="shared" ref="F12:F13" si="3">E12*44/12</f>
        <v>#REF!</v>
      </c>
      <c r="G12" s="74" t="e">
        <f t="shared" si="2"/>
        <v>#REF!</v>
      </c>
      <c r="H12" s="74" t="e">
        <f t="shared" si="2"/>
        <v>#REF!</v>
      </c>
      <c r="I12" s="74" t="e">
        <f t="shared" si="2"/>
        <v>#REF!</v>
      </c>
      <c r="J12" s="74" t="e">
        <f t="shared" ref="J12:J13" si="4">F12-G12-H12-I12</f>
        <v>#REF!</v>
      </c>
      <c r="K12" s="74" t="e">
        <f>#REF!-#REF!</f>
        <v>#REF!</v>
      </c>
      <c r="M12" s="79"/>
    </row>
    <row r="13" spans="2:13" ht="15.75" thickBot="1" x14ac:dyDescent="0.3">
      <c r="B13" s="70" t="s">
        <v>112</v>
      </c>
      <c r="C13" s="70" t="s">
        <v>115</v>
      </c>
      <c r="D13" s="73">
        <f>D6</f>
        <v>3.87</v>
      </c>
      <c r="E13" s="78" t="e">
        <f>SUM(#REF!)*D13</f>
        <v>#REF!</v>
      </c>
      <c r="F13" s="74" t="e">
        <f t="shared" si="3"/>
        <v>#REF!</v>
      </c>
      <c r="G13" s="74" t="e">
        <f t="shared" si="2"/>
        <v>#REF!</v>
      </c>
      <c r="H13" s="74" t="e">
        <f t="shared" si="2"/>
        <v>#REF!</v>
      </c>
      <c r="I13" s="74" t="e">
        <f t="shared" si="2"/>
        <v>#REF!</v>
      </c>
      <c r="J13" s="74" t="e">
        <f t="shared" si="4"/>
        <v>#REF!</v>
      </c>
      <c r="K13" s="74" t="e">
        <f>#REF!-#REF!</f>
        <v>#REF!</v>
      </c>
      <c r="M13" s="79"/>
    </row>
    <row r="14" spans="2:13" ht="15.75" thickTop="1" x14ac:dyDescent="0.25">
      <c r="B14" s="75" t="s">
        <v>116</v>
      </c>
      <c r="C14" s="75"/>
      <c r="D14" s="76">
        <f>D7</f>
        <v>71.819999999999993</v>
      </c>
      <c r="E14" s="77">
        <f>SUM(Abatement!I14:I20)</f>
        <v>4663.2180826903814</v>
      </c>
      <c r="F14" s="77" t="e">
        <f>SUM(F11:F13)</f>
        <v>#REF!</v>
      </c>
      <c r="G14" s="77">
        <f t="shared" si="2"/>
        <v>0</v>
      </c>
      <c r="H14" s="77">
        <f t="shared" si="2"/>
        <v>0</v>
      </c>
      <c r="I14" s="77">
        <f t="shared" si="2"/>
        <v>7.8460265880000017</v>
      </c>
      <c r="J14" s="77" t="e">
        <f>F14-G14-H14-I14</f>
        <v>#REF!</v>
      </c>
      <c r="K14" s="77"/>
    </row>
    <row r="17" spans="2:12" x14ac:dyDescent="0.25">
      <c r="B17" s="86" t="s">
        <v>118</v>
      </c>
    </row>
    <row r="18" spans="2:12" ht="16.5" x14ac:dyDescent="0.3">
      <c r="B18" s="84" t="s">
        <v>119</v>
      </c>
      <c r="C18" s="84" t="s">
        <v>120</v>
      </c>
      <c r="D18" s="85" t="s">
        <v>121</v>
      </c>
      <c r="E18" s="85" t="s">
        <v>122</v>
      </c>
      <c r="F18" s="85" t="s">
        <v>123</v>
      </c>
      <c r="G18" s="85"/>
      <c r="H18" s="85"/>
      <c r="I18" s="85"/>
      <c r="J18" s="85" t="s">
        <v>116</v>
      </c>
      <c r="L18" s="85" t="s">
        <v>124</v>
      </c>
    </row>
    <row r="19" spans="2:12" ht="16.5" x14ac:dyDescent="0.3">
      <c r="B19" s="82">
        <v>2022</v>
      </c>
      <c r="C19" s="82">
        <v>6</v>
      </c>
      <c r="D19" s="83" t="e">
        <f>#REF!</f>
        <v>#REF!</v>
      </c>
      <c r="E19" s="83">
        <f>BW_CEA_01!R25</f>
        <v>144.97328640473631</v>
      </c>
      <c r="F19" s="83">
        <f>BW_CEA_02!R22</f>
        <v>15.658747576161616</v>
      </c>
      <c r="G19" s="83"/>
      <c r="H19" s="83"/>
      <c r="I19" s="83"/>
      <c r="J19" s="83" t="e">
        <f>SUM(D19:I19)</f>
        <v>#REF!</v>
      </c>
      <c r="L19" s="92">
        <f>SUM(G19:I19)</f>
        <v>0</v>
      </c>
    </row>
    <row r="20" spans="2:12" ht="16.5" x14ac:dyDescent="0.3">
      <c r="B20" s="82">
        <v>2023</v>
      </c>
      <c r="C20" s="82">
        <v>6</v>
      </c>
      <c r="D20" s="83" t="e">
        <f>#REF!</f>
        <v>#REF!</v>
      </c>
      <c r="E20" s="83">
        <f>BW_CEA_01!R66</f>
        <v>0</v>
      </c>
      <c r="F20" s="83">
        <f>BW_CEA_02!R83</f>
        <v>0</v>
      </c>
      <c r="G20" s="83"/>
      <c r="H20" s="83"/>
      <c r="I20" s="83"/>
      <c r="J20" s="83" t="e">
        <f t="shared" ref="J20:J28" si="5">SUM(D20:I20)</f>
        <v>#REF!</v>
      </c>
      <c r="L20" s="92">
        <f t="shared" ref="L20:L28" si="6">SUM(G20:I20)</f>
        <v>0</v>
      </c>
    </row>
    <row r="21" spans="2:12" ht="16.5" x14ac:dyDescent="0.3">
      <c r="B21" s="82">
        <v>2024</v>
      </c>
      <c r="C21" s="82">
        <v>6</v>
      </c>
      <c r="D21" s="83" t="e">
        <f>#REF!</f>
        <v>#REF!</v>
      </c>
      <c r="E21" s="83">
        <f>BW_CEA_01!R67</f>
        <v>0</v>
      </c>
      <c r="F21" s="83">
        <f>BW_CEA_02!R84</f>
        <v>0</v>
      </c>
      <c r="G21" s="83"/>
      <c r="H21" s="83"/>
      <c r="I21" s="83"/>
      <c r="J21" s="83" t="e">
        <f t="shared" si="5"/>
        <v>#REF!</v>
      </c>
      <c r="L21" s="92">
        <f t="shared" si="6"/>
        <v>0</v>
      </c>
    </row>
    <row r="22" spans="2:12" ht="16.5" x14ac:dyDescent="0.3">
      <c r="B22" s="82">
        <v>2025</v>
      </c>
      <c r="C22" s="82">
        <v>6</v>
      </c>
      <c r="D22" s="83" t="e">
        <f>#REF!</f>
        <v>#REF!</v>
      </c>
      <c r="E22" s="83">
        <f>BW_CEA_01!R68</f>
        <v>0</v>
      </c>
      <c r="F22" s="83">
        <f>BW_CEA_02!R85</f>
        <v>0</v>
      </c>
      <c r="G22" s="83"/>
      <c r="H22" s="83"/>
      <c r="I22" s="83"/>
      <c r="J22" s="83" t="e">
        <f t="shared" si="5"/>
        <v>#REF!</v>
      </c>
      <c r="L22" s="92">
        <f t="shared" si="6"/>
        <v>0</v>
      </c>
    </row>
    <row r="23" spans="2:12" ht="16.5" x14ac:dyDescent="0.3">
      <c r="B23" s="82">
        <v>2026</v>
      </c>
      <c r="C23" s="82">
        <v>6</v>
      </c>
      <c r="D23" s="83" t="e">
        <f>#REF!</f>
        <v>#REF!</v>
      </c>
      <c r="E23" s="83">
        <f>BW_CEA_01!R69</f>
        <v>0</v>
      </c>
      <c r="F23" s="83">
        <f>BW_CEA_02!R86</f>
        <v>0</v>
      </c>
      <c r="G23" s="83"/>
      <c r="H23" s="83"/>
      <c r="I23" s="83"/>
      <c r="J23" s="83" t="e">
        <f t="shared" si="5"/>
        <v>#REF!</v>
      </c>
      <c r="L23" s="92">
        <f t="shared" si="6"/>
        <v>0</v>
      </c>
    </row>
    <row r="24" spans="2:12" ht="16.5" x14ac:dyDescent="0.3">
      <c r="B24" s="82">
        <v>2027</v>
      </c>
      <c r="C24" s="82">
        <v>6</v>
      </c>
      <c r="D24" s="83" t="e">
        <f>#REF!</f>
        <v>#REF!</v>
      </c>
      <c r="E24" s="83">
        <f>BW_CEA_01!R70</f>
        <v>0</v>
      </c>
      <c r="F24" s="83">
        <f>BW_CEA_02!R87</f>
        <v>0</v>
      </c>
      <c r="G24" s="83"/>
      <c r="H24" s="83"/>
      <c r="I24" s="83"/>
      <c r="J24" s="83" t="e">
        <f t="shared" si="5"/>
        <v>#REF!</v>
      </c>
      <c r="L24" s="92">
        <f t="shared" si="6"/>
        <v>0</v>
      </c>
    </row>
    <row r="25" spans="2:12" ht="16.5" x14ac:dyDescent="0.3">
      <c r="B25" s="82">
        <v>2028</v>
      </c>
      <c r="C25" s="82">
        <v>6</v>
      </c>
      <c r="D25" s="83" t="e">
        <f>#REF!</f>
        <v>#REF!</v>
      </c>
      <c r="E25" s="83">
        <f>BW_CEA_01!R71</f>
        <v>0</v>
      </c>
      <c r="F25" s="83">
        <f>BW_CEA_02!R88</f>
        <v>0</v>
      </c>
      <c r="G25" s="83"/>
      <c r="H25" s="83"/>
      <c r="I25" s="83"/>
      <c r="J25" s="83" t="e">
        <f t="shared" si="5"/>
        <v>#REF!</v>
      </c>
      <c r="L25" s="92">
        <f t="shared" si="6"/>
        <v>0</v>
      </c>
    </row>
    <row r="26" spans="2:12" ht="16.5" x14ac:dyDescent="0.3">
      <c r="B26" s="82">
        <v>2029</v>
      </c>
      <c r="C26" s="82">
        <v>6</v>
      </c>
      <c r="D26" s="83" t="e">
        <f>#REF!</f>
        <v>#REF!</v>
      </c>
      <c r="E26" s="83">
        <f>BW_CEA_01!R72</f>
        <v>0</v>
      </c>
      <c r="F26" s="83">
        <f>BW_CEA_02!R89</f>
        <v>0</v>
      </c>
      <c r="G26" s="83"/>
      <c r="H26" s="83"/>
      <c r="I26" s="83"/>
      <c r="J26" s="83" t="e">
        <f t="shared" si="5"/>
        <v>#REF!</v>
      </c>
      <c r="L26" s="92">
        <f t="shared" si="6"/>
        <v>0</v>
      </c>
    </row>
    <row r="27" spans="2:12" ht="16.5" x14ac:dyDescent="0.3">
      <c r="B27" s="82">
        <v>2030</v>
      </c>
      <c r="C27" s="82">
        <v>6</v>
      </c>
      <c r="D27" s="83" t="e">
        <f>#REF!</f>
        <v>#REF!</v>
      </c>
      <c r="E27" s="83">
        <f>BW_CEA_01!R73</f>
        <v>0</v>
      </c>
      <c r="F27" s="83">
        <f>BW_CEA_02!R90</f>
        <v>0</v>
      </c>
      <c r="G27" s="83"/>
      <c r="H27" s="83"/>
      <c r="I27" s="83"/>
      <c r="J27" s="83" t="e">
        <f t="shared" si="5"/>
        <v>#REF!</v>
      </c>
      <c r="L27" s="93">
        <f t="shared" si="6"/>
        <v>0</v>
      </c>
    </row>
    <row r="28" spans="2:12" ht="16.5" x14ac:dyDescent="0.3">
      <c r="B28" s="82">
        <v>2031</v>
      </c>
      <c r="C28" s="82">
        <v>6</v>
      </c>
      <c r="D28" s="83" t="e">
        <f>#REF!</f>
        <v>#REF!</v>
      </c>
      <c r="E28" s="83">
        <f>BW_CEA_01!R74</f>
        <v>0</v>
      </c>
      <c r="F28" s="83">
        <f>BW_CEA_02!R91</f>
        <v>0</v>
      </c>
      <c r="G28" s="83"/>
      <c r="H28" s="83"/>
      <c r="I28" s="83"/>
      <c r="J28" s="83" t="e">
        <f t="shared" si="5"/>
        <v>#REF!</v>
      </c>
      <c r="L28" s="92">
        <f t="shared" si="6"/>
        <v>0</v>
      </c>
    </row>
    <row r="29" spans="2:12" x14ac:dyDescent="0.25">
      <c r="J29" s="81"/>
    </row>
    <row r="31" spans="2:12" ht="30" x14ac:dyDescent="0.25">
      <c r="B31" s="86" t="s">
        <v>125</v>
      </c>
    </row>
    <row r="32" spans="2:12" ht="16.5" x14ac:dyDescent="0.3">
      <c r="B32" s="84" t="s">
        <v>119</v>
      </c>
      <c r="C32" s="84" t="s">
        <v>120</v>
      </c>
      <c r="D32" s="85" t="s">
        <v>126</v>
      </c>
      <c r="E32" s="85" t="s">
        <v>127</v>
      </c>
      <c r="F32" s="85" t="s">
        <v>128</v>
      </c>
      <c r="G32" s="85" t="s">
        <v>129</v>
      </c>
      <c r="H32" s="85" t="s">
        <v>130</v>
      </c>
      <c r="I32" s="85" t="s">
        <v>131</v>
      </c>
      <c r="J32" s="85" t="s">
        <v>116</v>
      </c>
      <c r="L32" s="85" t="s">
        <v>124</v>
      </c>
    </row>
    <row r="33" spans="2:14" ht="16.5" x14ac:dyDescent="0.3">
      <c r="B33" s="82">
        <v>2022</v>
      </c>
      <c r="C33" s="82">
        <v>6</v>
      </c>
      <c r="D33" s="83" t="e">
        <f>D19</f>
        <v>#REF!</v>
      </c>
      <c r="E33" s="83">
        <f t="shared" ref="E33:I33" si="7">E19</f>
        <v>144.97328640473631</v>
      </c>
      <c r="F33" s="83">
        <f t="shared" si="7"/>
        <v>15.658747576161616</v>
      </c>
      <c r="G33" s="83">
        <f t="shared" si="7"/>
        <v>0</v>
      </c>
      <c r="H33" s="83">
        <f t="shared" si="7"/>
        <v>0</v>
      </c>
      <c r="I33" s="83">
        <f t="shared" si="7"/>
        <v>0</v>
      </c>
      <c r="J33" s="83" t="e">
        <f>SUM(D33:I33)</f>
        <v>#REF!</v>
      </c>
      <c r="L33" s="92">
        <f>SUM(G33:I33)</f>
        <v>0</v>
      </c>
      <c r="N33" s="94"/>
    </row>
    <row r="34" spans="2:14" ht="16.5" x14ac:dyDescent="0.3">
      <c r="B34" s="82">
        <v>2023</v>
      </c>
      <c r="C34" s="82">
        <v>6</v>
      </c>
      <c r="D34" s="83" t="e">
        <f>D20-D19</f>
        <v>#REF!</v>
      </c>
      <c r="E34" s="83">
        <f t="shared" ref="E34:I34" si="8">E20-E19</f>
        <v>-144.97328640473631</v>
      </c>
      <c r="F34" s="83">
        <f t="shared" si="8"/>
        <v>-15.658747576161616</v>
      </c>
      <c r="G34" s="83">
        <f t="shared" si="8"/>
        <v>0</v>
      </c>
      <c r="H34" s="83">
        <f t="shared" si="8"/>
        <v>0</v>
      </c>
      <c r="I34" s="83">
        <f t="shared" si="8"/>
        <v>0</v>
      </c>
      <c r="J34" s="83" t="e">
        <f t="shared" ref="J34:J42" si="9">SUM(D34:I34)</f>
        <v>#REF!</v>
      </c>
      <c r="L34" s="92">
        <f t="shared" ref="L34:L43" si="10">SUM(G34:I34)</f>
        <v>0</v>
      </c>
      <c r="N34" s="94"/>
    </row>
    <row r="35" spans="2:14" ht="16.5" x14ac:dyDescent="0.3">
      <c r="B35" s="82">
        <v>2024</v>
      </c>
      <c r="C35" s="82">
        <v>6</v>
      </c>
      <c r="D35" s="83" t="e">
        <f t="shared" ref="D35:I42" si="11">D21-D20</f>
        <v>#REF!</v>
      </c>
      <c r="E35" s="83">
        <f t="shared" si="11"/>
        <v>0</v>
      </c>
      <c r="F35" s="83">
        <f t="shared" si="11"/>
        <v>0</v>
      </c>
      <c r="G35" s="83">
        <f t="shared" si="11"/>
        <v>0</v>
      </c>
      <c r="H35" s="83">
        <f t="shared" si="11"/>
        <v>0</v>
      </c>
      <c r="I35" s="83">
        <f t="shared" si="11"/>
        <v>0</v>
      </c>
      <c r="J35" s="83" t="e">
        <f t="shared" si="9"/>
        <v>#REF!</v>
      </c>
      <c r="L35" s="92">
        <f t="shared" si="10"/>
        <v>0</v>
      </c>
    </row>
    <row r="36" spans="2:14" ht="16.5" x14ac:dyDescent="0.3">
      <c r="B36" s="82">
        <v>2025</v>
      </c>
      <c r="C36" s="82">
        <v>6</v>
      </c>
      <c r="D36" s="83" t="e">
        <f t="shared" si="11"/>
        <v>#REF!</v>
      </c>
      <c r="E36" s="83">
        <f t="shared" si="11"/>
        <v>0</v>
      </c>
      <c r="F36" s="83">
        <f t="shared" si="11"/>
        <v>0</v>
      </c>
      <c r="G36" s="83">
        <f t="shared" si="11"/>
        <v>0</v>
      </c>
      <c r="H36" s="83">
        <f t="shared" si="11"/>
        <v>0</v>
      </c>
      <c r="I36" s="83">
        <f t="shared" si="11"/>
        <v>0</v>
      </c>
      <c r="J36" s="83" t="e">
        <f t="shared" si="9"/>
        <v>#REF!</v>
      </c>
      <c r="L36" s="92">
        <f t="shared" si="10"/>
        <v>0</v>
      </c>
    </row>
    <row r="37" spans="2:14" ht="16.5" x14ac:dyDescent="0.3">
      <c r="B37" s="82">
        <v>2026</v>
      </c>
      <c r="C37" s="82">
        <v>6</v>
      </c>
      <c r="D37" s="83" t="e">
        <f t="shared" si="11"/>
        <v>#REF!</v>
      </c>
      <c r="E37" s="83">
        <f t="shared" si="11"/>
        <v>0</v>
      </c>
      <c r="F37" s="83">
        <f t="shared" si="11"/>
        <v>0</v>
      </c>
      <c r="G37" s="83">
        <f t="shared" si="11"/>
        <v>0</v>
      </c>
      <c r="H37" s="83">
        <f t="shared" si="11"/>
        <v>0</v>
      </c>
      <c r="I37" s="83">
        <f t="shared" si="11"/>
        <v>0</v>
      </c>
      <c r="J37" s="83" t="e">
        <f t="shared" si="9"/>
        <v>#REF!</v>
      </c>
      <c r="L37" s="92">
        <f t="shared" si="10"/>
        <v>0</v>
      </c>
    </row>
    <row r="38" spans="2:14" ht="16.5" x14ac:dyDescent="0.3">
      <c r="B38" s="82">
        <v>2027</v>
      </c>
      <c r="C38" s="82">
        <v>6</v>
      </c>
      <c r="D38" s="83" t="e">
        <f t="shared" si="11"/>
        <v>#REF!</v>
      </c>
      <c r="E38" s="83">
        <f t="shared" si="11"/>
        <v>0</v>
      </c>
      <c r="F38" s="83">
        <f t="shared" si="11"/>
        <v>0</v>
      </c>
      <c r="G38" s="83">
        <f t="shared" si="11"/>
        <v>0</v>
      </c>
      <c r="H38" s="83">
        <f t="shared" si="11"/>
        <v>0</v>
      </c>
      <c r="I38" s="83">
        <f t="shared" si="11"/>
        <v>0</v>
      </c>
      <c r="J38" s="83" t="e">
        <f t="shared" si="9"/>
        <v>#REF!</v>
      </c>
      <c r="L38" s="92">
        <f t="shared" si="10"/>
        <v>0</v>
      </c>
    </row>
    <row r="39" spans="2:14" ht="16.5" x14ac:dyDescent="0.3">
      <c r="B39" s="82">
        <v>2028</v>
      </c>
      <c r="C39" s="82">
        <v>6</v>
      </c>
      <c r="D39" s="83" t="e">
        <f t="shared" si="11"/>
        <v>#REF!</v>
      </c>
      <c r="E39" s="83">
        <f t="shared" si="11"/>
        <v>0</v>
      </c>
      <c r="F39" s="83">
        <f t="shared" si="11"/>
        <v>0</v>
      </c>
      <c r="G39" s="83">
        <f t="shared" si="11"/>
        <v>0</v>
      </c>
      <c r="H39" s="83">
        <f t="shared" si="11"/>
        <v>0</v>
      </c>
      <c r="I39" s="83">
        <f t="shared" si="11"/>
        <v>0</v>
      </c>
      <c r="J39" s="83" t="e">
        <f t="shared" si="9"/>
        <v>#REF!</v>
      </c>
      <c r="L39" s="92">
        <f t="shared" si="10"/>
        <v>0</v>
      </c>
    </row>
    <row r="40" spans="2:14" ht="16.5" x14ac:dyDescent="0.3">
      <c r="B40" s="82">
        <v>2029</v>
      </c>
      <c r="C40" s="82">
        <v>6</v>
      </c>
      <c r="D40" s="83" t="e">
        <f t="shared" si="11"/>
        <v>#REF!</v>
      </c>
      <c r="E40" s="83">
        <f t="shared" si="11"/>
        <v>0</v>
      </c>
      <c r="F40" s="83">
        <f t="shared" si="11"/>
        <v>0</v>
      </c>
      <c r="G40" s="83">
        <f t="shared" si="11"/>
        <v>0</v>
      </c>
      <c r="H40" s="83">
        <f t="shared" si="11"/>
        <v>0</v>
      </c>
      <c r="I40" s="83">
        <f t="shared" si="11"/>
        <v>0</v>
      </c>
      <c r="J40" s="83" t="e">
        <f t="shared" si="9"/>
        <v>#REF!</v>
      </c>
      <c r="L40" s="92">
        <f t="shared" si="10"/>
        <v>0</v>
      </c>
    </row>
    <row r="41" spans="2:14" ht="16.5" x14ac:dyDescent="0.3">
      <c r="B41" s="82">
        <v>2030</v>
      </c>
      <c r="C41" s="82">
        <v>6</v>
      </c>
      <c r="D41" s="83" t="e">
        <f t="shared" si="11"/>
        <v>#REF!</v>
      </c>
      <c r="E41" s="83">
        <f t="shared" si="11"/>
        <v>0</v>
      </c>
      <c r="F41" s="83">
        <f t="shared" si="11"/>
        <v>0</v>
      </c>
      <c r="G41" s="83">
        <f t="shared" si="11"/>
        <v>0</v>
      </c>
      <c r="H41" s="83">
        <f t="shared" si="11"/>
        <v>0</v>
      </c>
      <c r="I41" s="83">
        <f t="shared" si="11"/>
        <v>0</v>
      </c>
      <c r="J41" s="83" t="e">
        <f t="shared" si="9"/>
        <v>#REF!</v>
      </c>
      <c r="L41" s="93">
        <f t="shared" si="10"/>
        <v>0</v>
      </c>
    </row>
    <row r="42" spans="2:14" ht="17.25" thickBot="1" x14ac:dyDescent="0.35">
      <c r="B42" s="82">
        <v>2031</v>
      </c>
      <c r="C42" s="87">
        <v>6</v>
      </c>
      <c r="D42" s="88" t="e">
        <f t="shared" si="11"/>
        <v>#REF!</v>
      </c>
      <c r="E42" s="88">
        <f t="shared" si="11"/>
        <v>0</v>
      </c>
      <c r="F42" s="88">
        <f t="shared" si="11"/>
        <v>0</v>
      </c>
      <c r="G42" s="88">
        <f t="shared" si="11"/>
        <v>0</v>
      </c>
      <c r="H42" s="88">
        <f t="shared" si="11"/>
        <v>0</v>
      </c>
      <c r="I42" s="88">
        <f t="shared" si="11"/>
        <v>0</v>
      </c>
      <c r="J42" s="88" t="e">
        <f t="shared" si="9"/>
        <v>#REF!</v>
      </c>
      <c r="L42" s="93">
        <f t="shared" si="10"/>
        <v>0</v>
      </c>
    </row>
    <row r="43" spans="2:14" ht="15.75" thickTop="1" x14ac:dyDescent="0.25">
      <c r="B43" s="89" t="s">
        <v>116</v>
      </c>
      <c r="C43" s="89"/>
      <c r="D43" s="90" t="e">
        <f>SUM(D33:D42)</f>
        <v>#REF!</v>
      </c>
      <c r="E43" s="90">
        <f t="shared" ref="E43:J43" si="12">SUM(E33:E42)</f>
        <v>0</v>
      </c>
      <c r="F43" s="90">
        <f t="shared" si="12"/>
        <v>0</v>
      </c>
      <c r="G43" s="90">
        <f t="shared" si="12"/>
        <v>0</v>
      </c>
      <c r="H43" s="90">
        <f t="shared" si="12"/>
        <v>0</v>
      </c>
      <c r="I43" s="90">
        <f t="shared" si="12"/>
        <v>0</v>
      </c>
      <c r="J43" s="90" t="e">
        <f t="shared" si="12"/>
        <v>#REF!</v>
      </c>
      <c r="L43" s="91">
        <f t="shared" si="10"/>
        <v>0</v>
      </c>
    </row>
    <row r="46" spans="2:14" ht="30" x14ac:dyDescent="0.25">
      <c r="B46" s="86" t="s">
        <v>132</v>
      </c>
    </row>
    <row r="47" spans="2:14" ht="16.5" x14ac:dyDescent="0.3">
      <c r="B47" s="84" t="s">
        <v>119</v>
      </c>
      <c r="C47" s="84" t="s">
        <v>120</v>
      </c>
      <c r="D47" s="85" t="s">
        <v>126</v>
      </c>
      <c r="E47" s="85" t="s">
        <v>127</v>
      </c>
      <c r="F47" s="85" t="s">
        <v>128</v>
      </c>
      <c r="G47" s="85" t="s">
        <v>129</v>
      </c>
      <c r="H47" s="85" t="s">
        <v>130</v>
      </c>
      <c r="I47" s="85" t="s">
        <v>131</v>
      </c>
      <c r="J47" s="85" t="s">
        <v>116</v>
      </c>
      <c r="L47" s="85" t="s">
        <v>124</v>
      </c>
    </row>
    <row r="48" spans="2:14" ht="16.5" x14ac:dyDescent="0.3">
      <c r="B48" s="82">
        <v>2017</v>
      </c>
      <c r="C48" s="82">
        <v>6</v>
      </c>
      <c r="D48" s="92" t="e">
        <f>D33+D34</f>
        <v>#REF!</v>
      </c>
      <c r="E48" s="92">
        <f t="shared" ref="E48:I48" si="13">E33+E34</f>
        <v>0</v>
      </c>
      <c r="F48" s="92">
        <f t="shared" si="13"/>
        <v>0</v>
      </c>
      <c r="G48" s="92">
        <f t="shared" si="13"/>
        <v>0</v>
      </c>
      <c r="H48" s="92">
        <f t="shared" si="13"/>
        <v>0</v>
      </c>
      <c r="I48" s="92">
        <f t="shared" si="13"/>
        <v>0</v>
      </c>
      <c r="J48" s="92" t="e">
        <f t="shared" ref="J48:J56" si="14">SUM(D48:I48)</f>
        <v>#REF!</v>
      </c>
      <c r="L48" s="92">
        <f>SUM(G48:I48)</f>
        <v>0</v>
      </c>
    </row>
    <row r="49" spans="2:12" ht="16.5" x14ac:dyDescent="0.3">
      <c r="B49" s="82">
        <v>2018</v>
      </c>
      <c r="C49" s="82">
        <v>6</v>
      </c>
      <c r="D49" s="92" t="e">
        <f>D35</f>
        <v>#REF!</v>
      </c>
      <c r="E49" s="92">
        <f t="shared" ref="E49:I49" si="15">E35</f>
        <v>0</v>
      </c>
      <c r="F49" s="92">
        <f t="shared" si="15"/>
        <v>0</v>
      </c>
      <c r="G49" s="92">
        <f t="shared" si="15"/>
        <v>0</v>
      </c>
      <c r="H49" s="92">
        <f t="shared" si="15"/>
        <v>0</v>
      </c>
      <c r="I49" s="92">
        <f t="shared" si="15"/>
        <v>0</v>
      </c>
      <c r="J49" s="92" t="e">
        <f t="shared" si="14"/>
        <v>#REF!</v>
      </c>
      <c r="L49" s="92">
        <f t="shared" ref="L49:L57" si="16">SUM(G49:I49)</f>
        <v>0</v>
      </c>
    </row>
    <row r="50" spans="2:12" ht="16.5" x14ac:dyDescent="0.3">
      <c r="B50" s="82">
        <v>2019</v>
      </c>
      <c r="C50" s="82">
        <v>6</v>
      </c>
      <c r="D50" s="92" t="e">
        <f t="shared" ref="D50:I56" si="17">D36</f>
        <v>#REF!</v>
      </c>
      <c r="E50" s="92">
        <f t="shared" si="17"/>
        <v>0</v>
      </c>
      <c r="F50" s="92">
        <f t="shared" si="17"/>
        <v>0</v>
      </c>
      <c r="G50" s="92">
        <f t="shared" si="17"/>
        <v>0</v>
      </c>
      <c r="H50" s="92">
        <f t="shared" si="17"/>
        <v>0</v>
      </c>
      <c r="I50" s="92">
        <f t="shared" si="17"/>
        <v>0</v>
      </c>
      <c r="J50" s="92" t="e">
        <f t="shared" si="14"/>
        <v>#REF!</v>
      </c>
      <c r="L50" s="92">
        <f t="shared" si="16"/>
        <v>0</v>
      </c>
    </row>
    <row r="51" spans="2:12" ht="16.5" x14ac:dyDescent="0.3">
      <c r="B51" s="82">
        <v>2020</v>
      </c>
      <c r="C51" s="82">
        <v>6</v>
      </c>
      <c r="D51" s="92" t="e">
        <f t="shared" si="17"/>
        <v>#REF!</v>
      </c>
      <c r="E51" s="92">
        <f t="shared" si="17"/>
        <v>0</v>
      </c>
      <c r="F51" s="92">
        <f t="shared" si="17"/>
        <v>0</v>
      </c>
      <c r="G51" s="92">
        <f t="shared" si="17"/>
        <v>0</v>
      </c>
      <c r="H51" s="92">
        <f t="shared" si="17"/>
        <v>0</v>
      </c>
      <c r="I51" s="92">
        <f t="shared" si="17"/>
        <v>0</v>
      </c>
      <c r="J51" s="92" t="e">
        <f t="shared" si="14"/>
        <v>#REF!</v>
      </c>
      <c r="L51" s="92">
        <f t="shared" si="16"/>
        <v>0</v>
      </c>
    </row>
    <row r="52" spans="2:12" ht="16.5" x14ac:dyDescent="0.3">
      <c r="B52" s="82">
        <v>2021</v>
      </c>
      <c r="C52" s="82">
        <v>6</v>
      </c>
      <c r="D52" s="92" t="e">
        <f t="shared" si="17"/>
        <v>#REF!</v>
      </c>
      <c r="E52" s="92">
        <f t="shared" si="17"/>
        <v>0</v>
      </c>
      <c r="F52" s="92">
        <f t="shared" si="17"/>
        <v>0</v>
      </c>
      <c r="G52" s="92">
        <f t="shared" si="17"/>
        <v>0</v>
      </c>
      <c r="H52" s="92">
        <f t="shared" si="17"/>
        <v>0</v>
      </c>
      <c r="I52" s="92">
        <f t="shared" si="17"/>
        <v>0</v>
      </c>
      <c r="J52" s="92" t="e">
        <f t="shared" si="14"/>
        <v>#REF!</v>
      </c>
      <c r="L52" s="92">
        <f t="shared" si="16"/>
        <v>0</v>
      </c>
    </row>
    <row r="53" spans="2:12" ht="16.5" x14ac:dyDescent="0.3">
      <c r="B53" s="82">
        <v>2022</v>
      </c>
      <c r="C53" s="82">
        <v>6</v>
      </c>
      <c r="D53" s="92" t="e">
        <f t="shared" si="17"/>
        <v>#REF!</v>
      </c>
      <c r="E53" s="92">
        <f t="shared" si="17"/>
        <v>0</v>
      </c>
      <c r="F53" s="92">
        <f t="shared" si="17"/>
        <v>0</v>
      </c>
      <c r="G53" s="92">
        <f t="shared" si="17"/>
        <v>0</v>
      </c>
      <c r="H53" s="92">
        <f t="shared" si="17"/>
        <v>0</v>
      </c>
      <c r="I53" s="92">
        <f t="shared" si="17"/>
        <v>0</v>
      </c>
      <c r="J53" s="92" t="e">
        <f t="shared" si="14"/>
        <v>#REF!</v>
      </c>
      <c r="L53" s="92">
        <f t="shared" si="16"/>
        <v>0</v>
      </c>
    </row>
    <row r="54" spans="2:12" ht="16.5" x14ac:dyDescent="0.3">
      <c r="B54" s="82">
        <v>2023</v>
      </c>
      <c r="C54" s="82">
        <v>6</v>
      </c>
      <c r="D54" s="92" t="e">
        <f t="shared" si="17"/>
        <v>#REF!</v>
      </c>
      <c r="E54" s="92">
        <f t="shared" si="17"/>
        <v>0</v>
      </c>
      <c r="F54" s="92">
        <f t="shared" si="17"/>
        <v>0</v>
      </c>
      <c r="G54" s="92">
        <f t="shared" si="17"/>
        <v>0</v>
      </c>
      <c r="H54" s="92">
        <f t="shared" si="17"/>
        <v>0</v>
      </c>
      <c r="I54" s="92">
        <f t="shared" si="17"/>
        <v>0</v>
      </c>
      <c r="J54" s="92" t="e">
        <f t="shared" si="14"/>
        <v>#REF!</v>
      </c>
      <c r="L54" s="92">
        <f t="shared" si="16"/>
        <v>0</v>
      </c>
    </row>
    <row r="55" spans="2:12" ht="16.5" x14ac:dyDescent="0.3">
      <c r="B55" s="82">
        <v>2024</v>
      </c>
      <c r="C55" s="82">
        <v>6</v>
      </c>
      <c r="D55" s="92" t="e">
        <f t="shared" si="17"/>
        <v>#REF!</v>
      </c>
      <c r="E55" s="92">
        <f t="shared" si="17"/>
        <v>0</v>
      </c>
      <c r="F55" s="92">
        <f t="shared" si="17"/>
        <v>0</v>
      </c>
      <c r="G55" s="92">
        <f t="shared" si="17"/>
        <v>0</v>
      </c>
      <c r="H55" s="92">
        <f t="shared" si="17"/>
        <v>0</v>
      </c>
      <c r="I55" s="92">
        <f t="shared" si="17"/>
        <v>0</v>
      </c>
      <c r="J55" s="92" t="e">
        <f t="shared" si="14"/>
        <v>#REF!</v>
      </c>
      <c r="L55" s="92">
        <f t="shared" si="16"/>
        <v>0</v>
      </c>
    </row>
    <row r="56" spans="2:12" ht="17.25" thickBot="1" x14ac:dyDescent="0.35">
      <c r="B56" s="87">
        <v>2025</v>
      </c>
      <c r="C56" s="87">
        <v>6</v>
      </c>
      <c r="D56" s="92" t="e">
        <f t="shared" si="17"/>
        <v>#REF!</v>
      </c>
      <c r="E56" s="92">
        <f t="shared" si="17"/>
        <v>0</v>
      </c>
      <c r="F56" s="92">
        <f t="shared" si="17"/>
        <v>0</v>
      </c>
      <c r="G56" s="92">
        <f t="shared" si="17"/>
        <v>0</v>
      </c>
      <c r="H56" s="92">
        <f t="shared" si="17"/>
        <v>0</v>
      </c>
      <c r="I56" s="92">
        <f t="shared" si="17"/>
        <v>0</v>
      </c>
      <c r="J56" s="93" t="e">
        <f t="shared" si="14"/>
        <v>#REF!</v>
      </c>
      <c r="L56" s="93">
        <f t="shared" si="16"/>
        <v>0</v>
      </c>
    </row>
    <row r="57" spans="2:12" ht="15.75" thickTop="1" x14ac:dyDescent="0.25">
      <c r="B57" s="89" t="s">
        <v>116</v>
      </c>
      <c r="C57" s="89"/>
      <c r="D57" s="91" t="e">
        <f>SUM(D48:D56)</f>
        <v>#REF!</v>
      </c>
      <c r="E57" s="91">
        <f t="shared" ref="E57:I57" si="18">SUM(E48:E56)</f>
        <v>0</v>
      </c>
      <c r="F57" s="91">
        <f t="shared" si="18"/>
        <v>0</v>
      </c>
      <c r="G57" s="91">
        <f t="shared" si="18"/>
        <v>0</v>
      </c>
      <c r="H57" s="91">
        <f t="shared" si="18"/>
        <v>0</v>
      </c>
      <c r="I57" s="91">
        <f t="shared" si="18"/>
        <v>0</v>
      </c>
      <c r="J57" s="91" t="e">
        <f>SUM(J48:J56)</f>
        <v>#REF!</v>
      </c>
      <c r="L57" s="91">
        <f t="shared" si="16"/>
        <v>0</v>
      </c>
    </row>
    <row r="60" spans="2:12" ht="45" x14ac:dyDescent="0.25">
      <c r="B60" s="86" t="s">
        <v>133</v>
      </c>
    </row>
    <row r="61" spans="2:12" ht="16.5" x14ac:dyDescent="0.3">
      <c r="B61" s="84" t="s">
        <v>119</v>
      </c>
      <c r="C61" s="84" t="s">
        <v>120</v>
      </c>
      <c r="D61" s="85" t="s">
        <v>126</v>
      </c>
      <c r="E61" s="85" t="s">
        <v>127</v>
      </c>
      <c r="F61" s="85" t="s">
        <v>128</v>
      </c>
      <c r="G61" s="85" t="s">
        <v>129</v>
      </c>
      <c r="H61" s="85" t="s">
        <v>130</v>
      </c>
      <c r="I61" s="85" t="s">
        <v>131</v>
      </c>
      <c r="J61" s="85" t="s">
        <v>116</v>
      </c>
      <c r="L61" s="85" t="s">
        <v>124</v>
      </c>
    </row>
    <row r="62" spans="2:12" ht="16.5" x14ac:dyDescent="0.3">
      <c r="B62" s="82">
        <v>2017</v>
      </c>
      <c r="C62" s="82">
        <v>6</v>
      </c>
      <c r="D62" s="92" t="e">
        <f>D48*0.75</f>
        <v>#REF!</v>
      </c>
      <c r="E62" s="92">
        <f t="shared" ref="E62:J62" si="19">E48*0.75</f>
        <v>0</v>
      </c>
      <c r="F62" s="92">
        <f t="shared" si="19"/>
        <v>0</v>
      </c>
      <c r="G62" s="92">
        <f t="shared" si="19"/>
        <v>0</v>
      </c>
      <c r="H62" s="92">
        <f t="shared" si="19"/>
        <v>0</v>
      </c>
      <c r="I62" s="92">
        <f t="shared" si="19"/>
        <v>0</v>
      </c>
      <c r="J62" s="92" t="e">
        <f t="shared" si="19"/>
        <v>#REF!</v>
      </c>
      <c r="L62" s="92">
        <f>SUM(G62:I62)</f>
        <v>0</v>
      </c>
    </row>
    <row r="63" spans="2:12" ht="16.5" x14ac:dyDescent="0.3">
      <c r="B63" s="82">
        <v>2018</v>
      </c>
      <c r="C63" s="82">
        <v>6</v>
      </c>
      <c r="D63" s="92" t="e">
        <f t="shared" ref="D63:J63" si="20">D49*0.75</f>
        <v>#REF!</v>
      </c>
      <c r="E63" s="92">
        <f t="shared" si="20"/>
        <v>0</v>
      </c>
      <c r="F63" s="92">
        <f t="shared" si="20"/>
        <v>0</v>
      </c>
      <c r="G63" s="92">
        <f t="shared" si="20"/>
        <v>0</v>
      </c>
      <c r="H63" s="92">
        <f t="shared" si="20"/>
        <v>0</v>
      </c>
      <c r="I63" s="92">
        <f t="shared" si="20"/>
        <v>0</v>
      </c>
      <c r="J63" s="92" t="e">
        <f t="shared" si="20"/>
        <v>#REF!</v>
      </c>
      <c r="L63" s="92">
        <f t="shared" ref="L63:L71" si="21">SUM(G63:I63)</f>
        <v>0</v>
      </c>
    </row>
    <row r="64" spans="2:12" ht="16.5" x14ac:dyDescent="0.3">
      <c r="B64" s="82">
        <v>2019</v>
      </c>
      <c r="C64" s="82">
        <v>6</v>
      </c>
      <c r="D64" s="92" t="e">
        <f t="shared" ref="D64:J64" si="22">D50*0.75</f>
        <v>#REF!</v>
      </c>
      <c r="E64" s="92">
        <f t="shared" si="22"/>
        <v>0</v>
      </c>
      <c r="F64" s="92">
        <f t="shared" si="22"/>
        <v>0</v>
      </c>
      <c r="G64" s="92">
        <f t="shared" si="22"/>
        <v>0</v>
      </c>
      <c r="H64" s="92">
        <f t="shared" si="22"/>
        <v>0</v>
      </c>
      <c r="I64" s="92">
        <f t="shared" si="22"/>
        <v>0</v>
      </c>
      <c r="J64" s="92" t="e">
        <f t="shared" si="22"/>
        <v>#REF!</v>
      </c>
      <c r="L64" s="92">
        <f t="shared" si="21"/>
        <v>0</v>
      </c>
    </row>
    <row r="65" spans="2:12" ht="16.5" x14ac:dyDescent="0.3">
      <c r="B65" s="82">
        <v>2020</v>
      </c>
      <c r="C65" s="82">
        <v>6</v>
      </c>
      <c r="D65" s="92" t="e">
        <f t="shared" ref="D65:J65" si="23">D51*0.75</f>
        <v>#REF!</v>
      </c>
      <c r="E65" s="92">
        <f t="shared" si="23"/>
        <v>0</v>
      </c>
      <c r="F65" s="92">
        <f t="shared" si="23"/>
        <v>0</v>
      </c>
      <c r="G65" s="92">
        <f t="shared" si="23"/>
        <v>0</v>
      </c>
      <c r="H65" s="92">
        <f t="shared" si="23"/>
        <v>0</v>
      </c>
      <c r="I65" s="92">
        <f t="shared" si="23"/>
        <v>0</v>
      </c>
      <c r="J65" s="92" t="e">
        <f t="shared" si="23"/>
        <v>#REF!</v>
      </c>
      <c r="L65" s="92">
        <f t="shared" si="21"/>
        <v>0</v>
      </c>
    </row>
    <row r="66" spans="2:12" ht="16.5" x14ac:dyDescent="0.3">
      <c r="B66" s="82">
        <v>2021</v>
      </c>
      <c r="C66" s="82">
        <v>6</v>
      </c>
      <c r="D66" s="92" t="e">
        <f t="shared" ref="D66:J66" si="24">D52*0.75</f>
        <v>#REF!</v>
      </c>
      <c r="E66" s="92">
        <f t="shared" si="24"/>
        <v>0</v>
      </c>
      <c r="F66" s="92">
        <f t="shared" si="24"/>
        <v>0</v>
      </c>
      <c r="G66" s="92">
        <f t="shared" si="24"/>
        <v>0</v>
      </c>
      <c r="H66" s="92">
        <f t="shared" si="24"/>
        <v>0</v>
      </c>
      <c r="I66" s="92">
        <f t="shared" si="24"/>
        <v>0</v>
      </c>
      <c r="J66" s="92" t="e">
        <f t="shared" si="24"/>
        <v>#REF!</v>
      </c>
      <c r="L66" s="92">
        <f t="shared" si="21"/>
        <v>0</v>
      </c>
    </row>
    <row r="67" spans="2:12" ht="16.5" x14ac:dyDescent="0.3">
      <c r="B67" s="82">
        <v>2022</v>
      </c>
      <c r="C67" s="82">
        <v>6</v>
      </c>
      <c r="D67" s="92" t="e">
        <f t="shared" ref="D67:J67" si="25">D53*0.75</f>
        <v>#REF!</v>
      </c>
      <c r="E67" s="92">
        <f t="shared" si="25"/>
        <v>0</v>
      </c>
      <c r="F67" s="92">
        <f t="shared" si="25"/>
        <v>0</v>
      </c>
      <c r="G67" s="92">
        <f t="shared" si="25"/>
        <v>0</v>
      </c>
      <c r="H67" s="92">
        <f t="shared" si="25"/>
        <v>0</v>
      </c>
      <c r="I67" s="92">
        <f t="shared" si="25"/>
        <v>0</v>
      </c>
      <c r="J67" s="92" t="e">
        <f t="shared" si="25"/>
        <v>#REF!</v>
      </c>
      <c r="L67" s="92">
        <f t="shared" si="21"/>
        <v>0</v>
      </c>
    </row>
    <row r="68" spans="2:12" ht="16.5" x14ac:dyDescent="0.3">
      <c r="B68" s="82">
        <v>2023</v>
      </c>
      <c r="C68" s="82">
        <v>6</v>
      </c>
      <c r="D68" s="92" t="e">
        <f t="shared" ref="D68:J68" si="26">D54*0.75</f>
        <v>#REF!</v>
      </c>
      <c r="E68" s="92">
        <f t="shared" si="26"/>
        <v>0</v>
      </c>
      <c r="F68" s="92">
        <f t="shared" si="26"/>
        <v>0</v>
      </c>
      <c r="G68" s="92">
        <f t="shared" si="26"/>
        <v>0</v>
      </c>
      <c r="H68" s="92">
        <f t="shared" si="26"/>
        <v>0</v>
      </c>
      <c r="I68" s="92">
        <f t="shared" si="26"/>
        <v>0</v>
      </c>
      <c r="J68" s="92" t="e">
        <f t="shared" si="26"/>
        <v>#REF!</v>
      </c>
      <c r="L68" s="92">
        <f t="shared" si="21"/>
        <v>0</v>
      </c>
    </row>
    <row r="69" spans="2:12" ht="16.5" x14ac:dyDescent="0.3">
      <c r="B69" s="82">
        <v>2024</v>
      </c>
      <c r="C69" s="82">
        <v>6</v>
      </c>
      <c r="D69" s="92" t="e">
        <f t="shared" ref="D69:J69" si="27">D55*0.75</f>
        <v>#REF!</v>
      </c>
      <c r="E69" s="92">
        <f t="shared" si="27"/>
        <v>0</v>
      </c>
      <c r="F69" s="92">
        <f t="shared" si="27"/>
        <v>0</v>
      </c>
      <c r="G69" s="92">
        <f t="shared" si="27"/>
        <v>0</v>
      </c>
      <c r="H69" s="92">
        <f t="shared" si="27"/>
        <v>0</v>
      </c>
      <c r="I69" s="92">
        <f t="shared" si="27"/>
        <v>0</v>
      </c>
      <c r="J69" s="92" t="e">
        <f t="shared" si="27"/>
        <v>#REF!</v>
      </c>
      <c r="L69" s="92">
        <f t="shared" si="21"/>
        <v>0</v>
      </c>
    </row>
    <row r="70" spans="2:12" ht="17.25" thickBot="1" x14ac:dyDescent="0.35">
      <c r="B70" s="87">
        <v>2025</v>
      </c>
      <c r="C70" s="87">
        <v>6</v>
      </c>
      <c r="D70" s="92" t="e">
        <f t="shared" ref="D70:J70" si="28">D56*0.75</f>
        <v>#REF!</v>
      </c>
      <c r="E70" s="92">
        <f t="shared" si="28"/>
        <v>0</v>
      </c>
      <c r="F70" s="92">
        <f t="shared" si="28"/>
        <v>0</v>
      </c>
      <c r="G70" s="92">
        <f t="shared" si="28"/>
        <v>0</v>
      </c>
      <c r="H70" s="92">
        <f t="shared" si="28"/>
        <v>0</v>
      </c>
      <c r="I70" s="92">
        <f t="shared" si="28"/>
        <v>0</v>
      </c>
      <c r="J70" s="92" t="e">
        <f t="shared" si="28"/>
        <v>#REF!</v>
      </c>
      <c r="L70" s="93">
        <f t="shared" si="21"/>
        <v>0</v>
      </c>
    </row>
    <row r="71" spans="2:12" ht="15.75" thickTop="1" x14ac:dyDescent="0.25">
      <c r="B71" s="89" t="s">
        <v>116</v>
      </c>
      <c r="C71" s="89"/>
      <c r="D71" s="91" t="e">
        <f>SUM(D62:D70)</f>
        <v>#REF!</v>
      </c>
      <c r="E71" s="91">
        <f t="shared" ref="E71:I71" si="29">SUM(E62:E70)</f>
        <v>0</v>
      </c>
      <c r="F71" s="91">
        <f t="shared" si="29"/>
        <v>0</v>
      </c>
      <c r="G71" s="91">
        <f t="shared" si="29"/>
        <v>0</v>
      </c>
      <c r="H71" s="91">
        <f t="shared" si="29"/>
        <v>0</v>
      </c>
      <c r="I71" s="91">
        <f t="shared" si="29"/>
        <v>0</v>
      </c>
      <c r="J71" s="91" t="e">
        <f>SUM(J62:J70)</f>
        <v>#REF!</v>
      </c>
      <c r="L71" s="91">
        <f t="shared" si="2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M53"/>
  <sheetViews>
    <sheetView topLeftCell="B1" zoomScale="120" zoomScaleNormal="120" workbookViewId="0">
      <pane xSplit="1" ySplit="1" topLeftCell="C40" activePane="bottomRight" state="frozen"/>
      <selection pane="topRight" activeCell="C1" sqref="C1"/>
      <selection pane="bottomLeft" activeCell="B2" sqref="B2"/>
      <selection pane="bottomRight" activeCell="C2" sqref="C2:I2"/>
    </sheetView>
  </sheetViews>
  <sheetFormatPr defaultColWidth="9" defaultRowHeight="16.5" x14ac:dyDescent="0.25"/>
  <cols>
    <col min="1" max="1" width="20.28515625" style="3" customWidth="1"/>
    <col min="2" max="2" width="45.7109375" style="1" customWidth="1"/>
    <col min="3" max="9" width="19.140625" style="29" customWidth="1"/>
    <col min="10" max="11" width="9" style="27"/>
    <col min="12" max="13" width="9" style="29"/>
    <col min="14" max="16384" width="9" style="27"/>
  </cols>
  <sheetData>
    <row r="1" spans="1:13" x14ac:dyDescent="0.25">
      <c r="A1" s="22" t="s">
        <v>134</v>
      </c>
      <c r="B1" s="22" t="s">
        <v>135</v>
      </c>
      <c r="C1" s="26" t="s">
        <v>16</v>
      </c>
      <c r="D1" s="26" t="s">
        <v>17</v>
      </c>
      <c r="E1" s="26" t="s">
        <v>18</v>
      </c>
      <c r="F1" s="26" t="s">
        <v>19</v>
      </c>
      <c r="G1" s="26" t="s">
        <v>20</v>
      </c>
      <c r="H1" s="26" t="s">
        <v>21</v>
      </c>
      <c r="I1" s="26" t="s">
        <v>22</v>
      </c>
    </row>
    <row r="2" spans="1:13" x14ac:dyDescent="0.25">
      <c r="A2" s="23"/>
      <c r="B2" s="23" t="s">
        <v>136</v>
      </c>
      <c r="C2" s="28" t="s">
        <v>137</v>
      </c>
      <c r="D2" s="28" t="s">
        <v>137</v>
      </c>
      <c r="E2" s="28" t="s">
        <v>137</v>
      </c>
      <c r="F2" s="28" t="s">
        <v>137</v>
      </c>
      <c r="G2" s="28" t="s">
        <v>137</v>
      </c>
      <c r="H2" s="28" t="s">
        <v>137</v>
      </c>
      <c r="I2" s="28" t="s">
        <v>137</v>
      </c>
    </row>
    <row r="3" spans="1:13" x14ac:dyDescent="0.25">
      <c r="A3" s="24"/>
      <c r="B3" s="23" t="s">
        <v>138</v>
      </c>
      <c r="C3" s="187">
        <v>45155</v>
      </c>
      <c r="D3" s="187">
        <v>45179</v>
      </c>
      <c r="E3" s="187">
        <v>45155</v>
      </c>
      <c r="F3" s="187">
        <v>45155</v>
      </c>
      <c r="G3" s="187">
        <v>44772</v>
      </c>
      <c r="H3" s="187">
        <v>44772</v>
      </c>
      <c r="I3" s="187">
        <v>44772</v>
      </c>
    </row>
    <row r="4" spans="1:13" s="186" customFormat="1" x14ac:dyDescent="0.25">
      <c r="A4" s="185"/>
      <c r="B4" s="99" t="s">
        <v>139</v>
      </c>
      <c r="C4" s="187">
        <v>45155</v>
      </c>
      <c r="D4" s="187">
        <v>45179</v>
      </c>
      <c r="E4" s="187">
        <v>45155</v>
      </c>
      <c r="F4" s="187">
        <v>45155</v>
      </c>
      <c r="G4" s="187">
        <v>44772</v>
      </c>
      <c r="H4" s="187">
        <v>44772</v>
      </c>
      <c r="I4" s="187">
        <v>44772</v>
      </c>
    </row>
    <row r="5" spans="1:13" x14ac:dyDescent="0.25">
      <c r="A5" s="24"/>
      <c r="B5" s="23" t="s">
        <v>140</v>
      </c>
      <c r="C5" s="231">
        <v>8.64</v>
      </c>
      <c r="D5" s="231">
        <v>3.87</v>
      </c>
      <c r="E5" s="231">
        <v>4.12</v>
      </c>
      <c r="F5" s="231">
        <v>5.58</v>
      </c>
      <c r="G5" s="231">
        <v>9.27</v>
      </c>
      <c r="H5" s="231">
        <v>21.23</v>
      </c>
      <c r="I5" s="244">
        <v>19.11</v>
      </c>
      <c r="J5" s="27">
        <f>SUM(C5:I5)</f>
        <v>71.819999999999993</v>
      </c>
    </row>
    <row r="6" spans="1:13" x14ac:dyDescent="0.25">
      <c r="A6" s="24"/>
      <c r="B6" s="23" t="s">
        <v>141</v>
      </c>
      <c r="C6" s="296">
        <f>181.3-(SUM(C5:I5))</f>
        <v>109.48000000000002</v>
      </c>
      <c r="D6" s="297"/>
      <c r="E6" s="297"/>
      <c r="F6" s="297"/>
      <c r="G6" s="297"/>
      <c r="H6" s="297"/>
      <c r="I6" s="297"/>
    </row>
    <row r="7" spans="1:13" x14ac:dyDescent="0.25">
      <c r="A7" s="24"/>
      <c r="B7" s="23" t="s">
        <v>142</v>
      </c>
      <c r="C7" s="28" t="s">
        <v>143</v>
      </c>
      <c r="D7" s="28" t="s">
        <v>143</v>
      </c>
      <c r="E7" s="28" t="s">
        <v>143</v>
      </c>
      <c r="F7" s="28" t="s">
        <v>143</v>
      </c>
      <c r="G7" s="28" t="s">
        <v>143</v>
      </c>
      <c r="H7" s="28" t="s">
        <v>143</v>
      </c>
      <c r="I7" s="28" t="s">
        <v>143</v>
      </c>
    </row>
    <row r="8" spans="1:13" x14ac:dyDescent="0.25">
      <c r="A8" s="24"/>
      <c r="B8" s="23" t="s">
        <v>144</v>
      </c>
      <c r="C8" s="28" t="s">
        <v>145</v>
      </c>
      <c r="D8" s="28" t="s">
        <v>145</v>
      </c>
      <c r="E8" s="28" t="s">
        <v>145</v>
      </c>
      <c r="F8" s="28" t="s">
        <v>145</v>
      </c>
      <c r="G8" s="28" t="s">
        <v>145</v>
      </c>
      <c r="H8" s="28" t="s">
        <v>145</v>
      </c>
      <c r="I8" s="28" t="s">
        <v>145</v>
      </c>
    </row>
    <row r="9" spans="1:13" x14ac:dyDescent="0.25">
      <c r="A9" s="24">
        <v>1.4</v>
      </c>
      <c r="B9" s="23" t="s">
        <v>146</v>
      </c>
      <c r="C9" s="25" t="s">
        <v>147</v>
      </c>
      <c r="D9" s="25" t="s">
        <v>147</v>
      </c>
      <c r="E9" s="25" t="s">
        <v>147</v>
      </c>
      <c r="F9" s="25" t="s">
        <v>147</v>
      </c>
      <c r="G9" s="25" t="s">
        <v>147</v>
      </c>
      <c r="H9" s="25" t="s">
        <v>147</v>
      </c>
      <c r="I9" s="25" t="s">
        <v>147</v>
      </c>
    </row>
    <row r="10" spans="1:13" s="161" customFormat="1" ht="49.5" x14ac:dyDescent="0.25">
      <c r="A10" s="188" t="s">
        <v>148</v>
      </c>
      <c r="B10" s="189" t="s">
        <v>149</v>
      </c>
      <c r="C10" s="189" t="s">
        <v>150</v>
      </c>
      <c r="D10" s="189" t="s">
        <v>150</v>
      </c>
      <c r="E10" s="189" t="s">
        <v>150</v>
      </c>
      <c r="F10" s="189" t="s">
        <v>150</v>
      </c>
      <c r="G10" s="189" t="s">
        <v>150</v>
      </c>
      <c r="H10" s="189" t="s">
        <v>150</v>
      </c>
      <c r="I10" s="189" t="s">
        <v>150</v>
      </c>
      <c r="L10" s="162"/>
      <c r="M10" s="162"/>
    </row>
    <row r="11" spans="1:13" x14ac:dyDescent="0.25">
      <c r="A11" s="24"/>
      <c r="B11" s="23" t="s">
        <v>151</v>
      </c>
      <c r="C11" s="28" t="s">
        <v>152</v>
      </c>
      <c r="D11" s="28" t="s">
        <v>152</v>
      </c>
      <c r="E11" s="28" t="s">
        <v>152</v>
      </c>
      <c r="F11" s="28" t="s">
        <v>152</v>
      </c>
      <c r="G11" s="28" t="s">
        <v>152</v>
      </c>
      <c r="H11" s="28" t="s">
        <v>152</v>
      </c>
      <c r="I11" s="28" t="s">
        <v>152</v>
      </c>
    </row>
    <row r="12" spans="1:13" x14ac:dyDescent="0.25">
      <c r="A12" s="24"/>
      <c r="B12" s="23" t="s">
        <v>153</v>
      </c>
      <c r="C12" s="28" t="s">
        <v>154</v>
      </c>
      <c r="D12" s="28" t="s">
        <v>154</v>
      </c>
      <c r="E12" s="28" t="s">
        <v>154</v>
      </c>
      <c r="F12" s="28" t="s">
        <v>154</v>
      </c>
      <c r="G12" s="28" t="s">
        <v>154</v>
      </c>
      <c r="H12" s="28" t="s">
        <v>154</v>
      </c>
      <c r="I12" s="28" t="s">
        <v>154</v>
      </c>
    </row>
    <row r="13" spans="1:13" x14ac:dyDescent="0.25">
      <c r="A13" s="24" t="s">
        <v>155</v>
      </c>
      <c r="B13" s="23" t="s">
        <v>156</v>
      </c>
      <c r="C13" s="28" t="s">
        <v>152</v>
      </c>
      <c r="D13" s="28" t="s">
        <v>152</v>
      </c>
      <c r="E13" s="28" t="s">
        <v>152</v>
      </c>
      <c r="F13" s="28" t="s">
        <v>152</v>
      </c>
      <c r="G13" s="28" t="s">
        <v>152</v>
      </c>
      <c r="H13" s="28" t="s">
        <v>152</v>
      </c>
      <c r="I13" s="28" t="s">
        <v>152</v>
      </c>
    </row>
    <row r="14" spans="1:13" ht="17.25" thickBot="1" x14ac:dyDescent="0.3">
      <c r="A14" s="24" t="s">
        <v>157</v>
      </c>
      <c r="B14" s="23" t="s">
        <v>158</v>
      </c>
      <c r="C14" s="28" t="s">
        <v>152</v>
      </c>
      <c r="D14" s="28" t="s">
        <v>152</v>
      </c>
      <c r="E14" s="28" t="s">
        <v>152</v>
      </c>
      <c r="F14" s="28" t="s">
        <v>152</v>
      </c>
      <c r="G14" s="28" t="s">
        <v>152</v>
      </c>
      <c r="H14" s="28" t="s">
        <v>152</v>
      </c>
      <c r="I14" s="28" t="s">
        <v>152</v>
      </c>
    </row>
    <row r="15" spans="1:13" s="161" customFormat="1" ht="244.9" customHeight="1" thickBot="1" x14ac:dyDescent="0.3">
      <c r="A15" s="159"/>
      <c r="B15" s="160" t="s">
        <v>159</v>
      </c>
      <c r="C15" s="66" t="s">
        <v>160</v>
      </c>
      <c r="D15" s="66" t="s">
        <v>161</v>
      </c>
      <c r="E15" s="66" t="s">
        <v>160</v>
      </c>
      <c r="F15" s="66" t="s">
        <v>160</v>
      </c>
      <c r="G15" s="192" t="s">
        <v>162</v>
      </c>
      <c r="H15" s="192" t="s">
        <v>162</v>
      </c>
      <c r="I15" s="192" t="s">
        <v>162</v>
      </c>
      <c r="L15" s="162"/>
      <c r="M15" s="162"/>
    </row>
    <row r="16" spans="1:13" s="219" customFormat="1" x14ac:dyDescent="0.25">
      <c r="A16" s="218"/>
      <c r="B16" s="99" t="s">
        <v>163</v>
      </c>
      <c r="C16" s="233" t="s">
        <v>164</v>
      </c>
      <c r="D16" s="233" t="s">
        <v>165</v>
      </c>
      <c r="E16" s="233" t="s">
        <v>166</v>
      </c>
      <c r="F16" s="233" t="s">
        <v>167</v>
      </c>
      <c r="G16" s="233" t="s">
        <v>168</v>
      </c>
      <c r="H16" s="233" t="s">
        <v>169</v>
      </c>
      <c r="I16" s="233" t="s">
        <v>170</v>
      </c>
      <c r="L16" s="260"/>
      <c r="M16" s="260"/>
    </row>
    <row r="17" spans="1:13" s="219" customFormat="1" x14ac:dyDescent="0.25">
      <c r="A17" s="218"/>
      <c r="B17" s="99" t="s">
        <v>171</v>
      </c>
      <c r="C17" s="168" t="s">
        <v>172</v>
      </c>
      <c r="D17" s="168" t="s">
        <v>172</v>
      </c>
      <c r="E17" s="168" t="s">
        <v>172</v>
      </c>
      <c r="F17" s="168" t="s">
        <v>172</v>
      </c>
      <c r="G17" s="168" t="s">
        <v>172</v>
      </c>
      <c r="H17" s="168" t="s">
        <v>172</v>
      </c>
      <c r="I17" s="168" t="s">
        <v>172</v>
      </c>
      <c r="L17" s="260"/>
      <c r="M17" s="260"/>
    </row>
    <row r="18" spans="1:13" x14ac:dyDescent="0.25">
      <c r="A18" s="24"/>
      <c r="B18" s="23" t="s">
        <v>173</v>
      </c>
      <c r="C18" s="28" t="s">
        <v>174</v>
      </c>
      <c r="D18" s="28" t="s">
        <v>174</v>
      </c>
      <c r="E18" s="28" t="s">
        <v>174</v>
      </c>
      <c r="F18" s="28" t="s">
        <v>174</v>
      </c>
      <c r="G18" s="28" t="s">
        <v>174</v>
      </c>
      <c r="H18" s="28" t="s">
        <v>174</v>
      </c>
      <c r="I18" s="28" t="s">
        <v>174</v>
      </c>
    </row>
    <row r="19" spans="1:13" x14ac:dyDescent="0.25">
      <c r="A19" s="24"/>
      <c r="B19" s="23" t="s">
        <v>175</v>
      </c>
      <c r="C19" s="28" t="s">
        <v>176</v>
      </c>
      <c r="D19" s="28" t="s">
        <v>176</v>
      </c>
      <c r="E19" s="28" t="s">
        <v>176</v>
      </c>
      <c r="F19" s="28" t="s">
        <v>176</v>
      </c>
      <c r="G19" s="28" t="s">
        <v>176</v>
      </c>
      <c r="H19" s="28" t="s">
        <v>176</v>
      </c>
      <c r="I19" s="28" t="s">
        <v>176</v>
      </c>
    </row>
    <row r="20" spans="1:13" x14ac:dyDescent="0.25">
      <c r="A20" s="24"/>
      <c r="B20" s="23" t="s">
        <v>177</v>
      </c>
      <c r="C20" s="28" t="s">
        <v>178</v>
      </c>
      <c r="D20" s="28" t="s">
        <v>178</v>
      </c>
      <c r="E20" s="28" t="s">
        <v>178</v>
      </c>
      <c r="F20" s="28" t="s">
        <v>178</v>
      </c>
      <c r="G20" s="28" t="s">
        <v>178</v>
      </c>
      <c r="H20" s="28" t="s">
        <v>178</v>
      </c>
      <c r="I20" s="28" t="s">
        <v>178</v>
      </c>
    </row>
    <row r="21" spans="1:13" ht="33" x14ac:dyDescent="0.25">
      <c r="A21" s="24"/>
      <c r="B21" s="23" t="s">
        <v>179</v>
      </c>
      <c r="C21" s="25" t="s">
        <v>180</v>
      </c>
      <c r="D21" s="25" t="s">
        <v>180</v>
      </c>
      <c r="E21" s="25" t="s">
        <v>180</v>
      </c>
      <c r="F21" s="25" t="s">
        <v>180</v>
      </c>
      <c r="G21" s="25" t="s">
        <v>180</v>
      </c>
      <c r="H21" s="25" t="s">
        <v>180</v>
      </c>
      <c r="I21" s="25" t="s">
        <v>180</v>
      </c>
    </row>
    <row r="22" spans="1:13" x14ac:dyDescent="0.25">
      <c r="A22" s="24"/>
      <c r="B22" s="23" t="s">
        <v>181</v>
      </c>
      <c r="C22" s="25" t="s">
        <v>182</v>
      </c>
      <c r="D22" s="25" t="s">
        <v>182</v>
      </c>
      <c r="E22" s="25" t="s">
        <v>182</v>
      </c>
      <c r="F22" s="25" t="s">
        <v>182</v>
      </c>
      <c r="G22" s="25" t="s">
        <v>182</v>
      </c>
      <c r="H22" s="25" t="s">
        <v>182</v>
      </c>
      <c r="I22" s="25" t="s">
        <v>182</v>
      </c>
    </row>
    <row r="23" spans="1:13" x14ac:dyDescent="0.25">
      <c r="A23" s="24"/>
      <c r="B23" s="23" t="s">
        <v>183</v>
      </c>
      <c r="C23" s="28" t="s">
        <v>184</v>
      </c>
      <c r="D23" s="28" t="s">
        <v>185</v>
      </c>
      <c r="E23" s="28" t="s">
        <v>184</v>
      </c>
      <c r="F23" s="28" t="s">
        <v>184</v>
      </c>
      <c r="G23" s="28" t="s">
        <v>184</v>
      </c>
      <c r="H23" s="28" t="s">
        <v>184</v>
      </c>
      <c r="I23" s="28" t="s">
        <v>184</v>
      </c>
    </row>
    <row r="24" spans="1:13" x14ac:dyDescent="0.25">
      <c r="A24" s="24"/>
      <c r="B24" s="23" t="s">
        <v>186</v>
      </c>
      <c r="C24" s="64">
        <v>4</v>
      </c>
      <c r="D24" s="64">
        <v>4.5</v>
      </c>
      <c r="E24" s="64">
        <v>4</v>
      </c>
      <c r="F24" s="64">
        <v>4</v>
      </c>
      <c r="G24" s="64">
        <v>4</v>
      </c>
      <c r="H24" s="64">
        <v>4</v>
      </c>
      <c r="I24" s="64">
        <v>4</v>
      </c>
    </row>
    <row r="25" spans="1:13" x14ac:dyDescent="0.25">
      <c r="A25" s="24"/>
      <c r="B25" s="23" t="s">
        <v>187</v>
      </c>
      <c r="C25" s="64">
        <v>2.5</v>
      </c>
      <c r="D25" s="64">
        <v>4.5</v>
      </c>
      <c r="E25" s="64">
        <v>2.5</v>
      </c>
      <c r="F25" s="64">
        <v>2.5</v>
      </c>
      <c r="G25" s="64">
        <v>4</v>
      </c>
      <c r="H25" s="64">
        <v>4</v>
      </c>
      <c r="I25" s="64">
        <v>4</v>
      </c>
    </row>
    <row r="26" spans="1:13" x14ac:dyDescent="0.25">
      <c r="A26" s="24"/>
      <c r="B26" s="23" t="s">
        <v>188</v>
      </c>
      <c r="C26" s="28" t="s">
        <v>189</v>
      </c>
      <c r="D26" s="28" t="s">
        <v>189</v>
      </c>
      <c r="E26" s="28" t="s">
        <v>189</v>
      </c>
      <c r="F26" s="28" t="s">
        <v>189</v>
      </c>
      <c r="G26" s="28" t="s">
        <v>189</v>
      </c>
      <c r="H26" s="28" t="s">
        <v>189</v>
      </c>
      <c r="I26" s="28" t="s">
        <v>189</v>
      </c>
    </row>
    <row r="27" spans="1:13" x14ac:dyDescent="0.25">
      <c r="A27" s="24"/>
      <c r="B27" s="23" t="s">
        <v>190</v>
      </c>
      <c r="C27" s="28" t="s">
        <v>191</v>
      </c>
      <c r="D27" s="28" t="s">
        <v>191</v>
      </c>
      <c r="E27" s="28" t="s">
        <v>191</v>
      </c>
      <c r="F27" s="28" t="s">
        <v>191</v>
      </c>
      <c r="G27" s="28" t="s">
        <v>191</v>
      </c>
      <c r="H27" s="28" t="s">
        <v>191</v>
      </c>
      <c r="I27" s="28" t="s">
        <v>191</v>
      </c>
    </row>
    <row r="28" spans="1:13" x14ac:dyDescent="0.25">
      <c r="A28" s="24"/>
      <c r="B28" s="23" t="s">
        <v>192</v>
      </c>
      <c r="C28" s="64" t="s">
        <v>152</v>
      </c>
      <c r="D28" s="64" t="s">
        <v>152</v>
      </c>
      <c r="E28" s="64" t="s">
        <v>152</v>
      </c>
      <c r="F28" s="64" t="s">
        <v>152</v>
      </c>
      <c r="G28" s="64" t="s">
        <v>152</v>
      </c>
      <c r="H28" s="64" t="s">
        <v>152</v>
      </c>
      <c r="I28" s="64" t="s">
        <v>152</v>
      </c>
    </row>
    <row r="29" spans="1:13" x14ac:dyDescent="0.25">
      <c r="A29" s="24"/>
      <c r="B29" s="99" t="s">
        <v>193</v>
      </c>
      <c r="C29" s="28" t="s">
        <v>194</v>
      </c>
      <c r="D29" s="28" t="s">
        <v>194</v>
      </c>
      <c r="E29" s="28" t="s">
        <v>194</v>
      </c>
      <c r="F29" s="28" t="s">
        <v>194</v>
      </c>
      <c r="G29" s="28" t="s">
        <v>194</v>
      </c>
      <c r="H29" s="28" t="s">
        <v>194</v>
      </c>
      <c r="I29" s="28" t="s">
        <v>194</v>
      </c>
    </row>
    <row r="30" spans="1:13" x14ac:dyDescent="0.25">
      <c r="A30" s="24"/>
      <c r="B30" s="23" t="s">
        <v>195</v>
      </c>
      <c r="C30" s="164">
        <v>45108</v>
      </c>
      <c r="D30" s="164">
        <v>45108</v>
      </c>
      <c r="E30" s="164">
        <v>45108</v>
      </c>
      <c r="F30" s="164">
        <v>45108</v>
      </c>
      <c r="G30" s="164">
        <v>44743</v>
      </c>
      <c r="H30" s="164">
        <v>44743</v>
      </c>
      <c r="I30" s="164">
        <v>44743</v>
      </c>
    </row>
    <row r="31" spans="1:13" x14ac:dyDescent="0.25">
      <c r="A31" s="24"/>
      <c r="B31" s="23" t="s">
        <v>196</v>
      </c>
      <c r="C31" s="164">
        <v>45153</v>
      </c>
      <c r="D31" s="164">
        <v>45170</v>
      </c>
      <c r="E31" s="164">
        <v>45153</v>
      </c>
      <c r="F31" s="164">
        <v>45153</v>
      </c>
      <c r="G31" s="164">
        <v>44772</v>
      </c>
      <c r="H31" s="164">
        <v>44772</v>
      </c>
      <c r="I31" s="164">
        <v>44772</v>
      </c>
    </row>
    <row r="32" spans="1:13" x14ac:dyDescent="0.25">
      <c r="A32" s="24">
        <v>3.18</v>
      </c>
      <c r="B32" s="214" t="s">
        <v>197</v>
      </c>
      <c r="C32" s="212">
        <v>1043</v>
      </c>
      <c r="D32" s="212">
        <v>500</v>
      </c>
      <c r="E32" s="212">
        <v>1043</v>
      </c>
      <c r="F32" s="212">
        <v>1043</v>
      </c>
      <c r="G32" s="212">
        <v>641</v>
      </c>
      <c r="H32" s="212">
        <v>641</v>
      </c>
      <c r="I32" s="212">
        <v>641</v>
      </c>
    </row>
    <row r="33" spans="1:13" x14ac:dyDescent="0.25">
      <c r="A33" s="24">
        <v>3.18</v>
      </c>
      <c r="B33" s="23" t="s">
        <v>198</v>
      </c>
      <c r="C33" s="65">
        <v>0.71</v>
      </c>
      <c r="D33" s="65">
        <v>1</v>
      </c>
      <c r="E33" s="65">
        <v>0.71</v>
      </c>
      <c r="F33" s="65">
        <v>0.71</v>
      </c>
      <c r="G33" s="65">
        <v>0.86</v>
      </c>
      <c r="H33" s="65">
        <v>0.86</v>
      </c>
      <c r="I33" s="65">
        <v>0.86</v>
      </c>
    </row>
    <row r="34" spans="1:13" x14ac:dyDescent="0.25">
      <c r="A34" s="24" t="s">
        <v>199</v>
      </c>
      <c r="B34" s="23" t="s">
        <v>200</v>
      </c>
      <c r="C34" s="64" t="s">
        <v>152</v>
      </c>
      <c r="D34" s="64" t="s">
        <v>152</v>
      </c>
      <c r="E34" s="64" t="s">
        <v>152</v>
      </c>
      <c r="F34" s="64" t="s">
        <v>152</v>
      </c>
      <c r="G34" s="64" t="s">
        <v>152</v>
      </c>
      <c r="H34" s="64" t="s">
        <v>152</v>
      </c>
      <c r="I34" s="64" t="s">
        <v>152</v>
      </c>
    </row>
    <row r="35" spans="1:13" x14ac:dyDescent="0.25">
      <c r="A35" s="24" t="s">
        <v>201</v>
      </c>
      <c r="B35" s="23" t="s">
        <v>202</v>
      </c>
      <c r="C35" s="28" t="s">
        <v>154</v>
      </c>
      <c r="D35" s="28" t="s">
        <v>154</v>
      </c>
      <c r="E35" s="28" t="s">
        <v>154</v>
      </c>
      <c r="F35" s="28" t="s">
        <v>154</v>
      </c>
      <c r="G35" s="28" t="s">
        <v>154</v>
      </c>
      <c r="H35" s="28" t="s">
        <v>154</v>
      </c>
      <c r="I35" s="28" t="s">
        <v>154</v>
      </c>
    </row>
    <row r="36" spans="1:13" x14ac:dyDescent="0.25">
      <c r="A36" s="24">
        <v>3.47</v>
      </c>
      <c r="B36" s="23" t="s">
        <v>203</v>
      </c>
      <c r="C36" s="28" t="s">
        <v>154</v>
      </c>
      <c r="D36" s="28" t="s">
        <v>154</v>
      </c>
      <c r="E36" s="28" t="s">
        <v>154</v>
      </c>
      <c r="F36" s="28" t="s">
        <v>154</v>
      </c>
      <c r="G36" s="28" t="s">
        <v>154</v>
      </c>
      <c r="H36" s="28" t="s">
        <v>154</v>
      </c>
      <c r="I36" s="28" t="s">
        <v>154</v>
      </c>
    </row>
    <row r="37" spans="1:13" x14ac:dyDescent="0.25">
      <c r="A37" s="24">
        <v>3.49</v>
      </c>
      <c r="B37" s="23" t="s">
        <v>204</v>
      </c>
      <c r="C37" s="28" t="s">
        <v>154</v>
      </c>
      <c r="D37" s="28" t="s">
        <v>154</v>
      </c>
      <c r="E37" s="28" t="s">
        <v>154</v>
      </c>
      <c r="F37" s="28" t="s">
        <v>154</v>
      </c>
      <c r="G37" s="28" t="s">
        <v>154</v>
      </c>
      <c r="H37" s="28" t="s">
        <v>154</v>
      </c>
      <c r="I37" s="28" t="s">
        <v>154</v>
      </c>
    </row>
    <row r="38" spans="1:13" x14ac:dyDescent="0.25">
      <c r="A38" s="24"/>
      <c r="B38" s="23" t="s">
        <v>205</v>
      </c>
      <c r="C38" s="28" t="s">
        <v>154</v>
      </c>
      <c r="D38" s="28" t="s">
        <v>154</v>
      </c>
      <c r="E38" s="28" t="s">
        <v>154</v>
      </c>
      <c r="F38" s="28" t="s">
        <v>154</v>
      </c>
      <c r="G38" s="28" t="s">
        <v>154</v>
      </c>
      <c r="H38" s="28" t="s">
        <v>154</v>
      </c>
      <c r="I38" s="28" t="s">
        <v>154</v>
      </c>
    </row>
    <row r="39" spans="1:13" x14ac:dyDescent="0.25">
      <c r="A39" s="24"/>
      <c r="B39" s="213" t="s">
        <v>206</v>
      </c>
      <c r="C39" s="215">
        <v>0.82799999999999996</v>
      </c>
      <c r="D39" s="215">
        <v>1</v>
      </c>
      <c r="E39" s="215">
        <v>0.82799999999999996</v>
      </c>
      <c r="F39" s="215">
        <v>0.82799999999999996</v>
      </c>
      <c r="G39" s="215">
        <v>0.85599999999999998</v>
      </c>
      <c r="H39" s="215">
        <v>0.85599999999999998</v>
      </c>
      <c r="I39" s="215">
        <v>0.85599999999999998</v>
      </c>
    </row>
    <row r="40" spans="1:13" s="161" customFormat="1" ht="33" x14ac:dyDescent="0.25">
      <c r="A40" s="159"/>
      <c r="B40" s="166" t="s">
        <v>207</v>
      </c>
      <c r="C40" s="216">
        <f>(PI()*2^2*C32*C39)/10000</f>
        <v>1.0852367928043039</v>
      </c>
      <c r="D40" s="216">
        <f>(PI()*2^2*D32*D39)/10000</f>
        <v>0.62831853071795862</v>
      </c>
      <c r="E40" s="216">
        <f>(PI()*2^2*E32*E39)/10000</f>
        <v>1.0852367928043039</v>
      </c>
      <c r="F40" s="216">
        <f>(PI()*2^2*F32*F39)/10000</f>
        <v>1.0852367928043039</v>
      </c>
      <c r="G40" s="216">
        <f t="shared" ref="G40:I40" si="0">(PI()*2^2*G32*G39)/10000</f>
        <v>0.68951172906164215</v>
      </c>
      <c r="H40" s="216">
        <f>(PI()*2^2*H32*H39)/10000</f>
        <v>0.68951172906164215</v>
      </c>
      <c r="I40" s="216">
        <f t="shared" si="0"/>
        <v>0.68951172906164215</v>
      </c>
      <c r="L40" s="162"/>
      <c r="M40" s="162"/>
    </row>
    <row r="41" spans="1:13" x14ac:dyDescent="0.25">
      <c r="A41" s="24" t="s">
        <v>208</v>
      </c>
      <c r="B41" s="99" t="s">
        <v>209</v>
      </c>
      <c r="C41" s="217">
        <f>C32*C39</f>
        <v>863.60399999999993</v>
      </c>
      <c r="D41" s="168">
        <f>D32*D39</f>
        <v>500</v>
      </c>
      <c r="E41" s="217">
        <f>E32*E39</f>
        <v>863.60399999999993</v>
      </c>
      <c r="F41" s="217">
        <f>F32*F39</f>
        <v>863.60399999999993</v>
      </c>
      <c r="G41" s="217">
        <f>G32*G39</f>
        <v>548.69600000000003</v>
      </c>
      <c r="H41" s="217">
        <f t="shared" ref="H41:I41" si="1">H32*H39</f>
        <v>548.69600000000003</v>
      </c>
      <c r="I41" s="217">
        <f t="shared" si="1"/>
        <v>548.69600000000003</v>
      </c>
    </row>
    <row r="42" spans="1:13" x14ac:dyDescent="0.25">
      <c r="A42" s="24" t="s">
        <v>210</v>
      </c>
      <c r="B42" s="23" t="s">
        <v>211</v>
      </c>
      <c r="C42" s="28" t="s">
        <v>212</v>
      </c>
      <c r="D42" s="28" t="s">
        <v>212</v>
      </c>
      <c r="E42" s="28" t="s">
        <v>212</v>
      </c>
      <c r="F42" s="28" t="s">
        <v>212</v>
      </c>
      <c r="G42" s="28" t="s">
        <v>212</v>
      </c>
      <c r="H42" s="28" t="s">
        <v>212</v>
      </c>
      <c r="I42" s="28" t="s">
        <v>212</v>
      </c>
    </row>
    <row r="43" spans="1:13" x14ac:dyDescent="0.25">
      <c r="A43" s="24" t="s">
        <v>213</v>
      </c>
      <c r="B43" s="23" t="s">
        <v>214</v>
      </c>
      <c r="C43" s="163" t="s">
        <v>154</v>
      </c>
      <c r="D43" s="163" t="s">
        <v>154</v>
      </c>
      <c r="E43" s="163" t="s">
        <v>154</v>
      </c>
      <c r="F43" s="163" t="s">
        <v>154</v>
      </c>
      <c r="G43" s="163" t="s">
        <v>154</v>
      </c>
      <c r="H43" s="163" t="s">
        <v>154</v>
      </c>
      <c r="I43" s="163" t="s">
        <v>154</v>
      </c>
    </row>
    <row r="44" spans="1:13" x14ac:dyDescent="0.25">
      <c r="A44" s="24" t="s">
        <v>215</v>
      </c>
      <c r="B44" s="23" t="s">
        <v>216</v>
      </c>
      <c r="C44" s="168" t="s">
        <v>217</v>
      </c>
      <c r="D44" s="168" t="s">
        <v>217</v>
      </c>
      <c r="E44" s="168" t="s">
        <v>217</v>
      </c>
      <c r="F44" s="168" t="s">
        <v>217</v>
      </c>
      <c r="G44" s="168" t="s">
        <v>217</v>
      </c>
      <c r="H44" s="168" t="s">
        <v>217</v>
      </c>
      <c r="I44" s="168" t="s">
        <v>217</v>
      </c>
    </row>
    <row r="45" spans="1:13" x14ac:dyDescent="0.25">
      <c r="A45" s="24" t="s">
        <v>218</v>
      </c>
      <c r="B45" s="23" t="s">
        <v>219</v>
      </c>
      <c r="C45" s="28" t="s">
        <v>220</v>
      </c>
      <c r="D45" s="28" t="s">
        <v>220</v>
      </c>
      <c r="E45" s="28" t="s">
        <v>220</v>
      </c>
      <c r="F45" s="28" t="s">
        <v>220</v>
      </c>
      <c r="G45" s="28" t="s">
        <v>220</v>
      </c>
      <c r="H45" s="28" t="s">
        <v>220</v>
      </c>
      <c r="I45" s="28" t="s">
        <v>220</v>
      </c>
    </row>
    <row r="46" spans="1:13" s="161" customFormat="1" ht="33" x14ac:dyDescent="0.25">
      <c r="A46" s="160" t="s">
        <v>221</v>
      </c>
      <c r="B46" s="160" t="s">
        <v>222</v>
      </c>
      <c r="C46" s="165" t="s">
        <v>154</v>
      </c>
      <c r="D46" s="165" t="s">
        <v>154</v>
      </c>
      <c r="E46" s="165" t="s">
        <v>154</v>
      </c>
      <c r="F46" s="165" t="s">
        <v>154</v>
      </c>
      <c r="G46" s="165" t="s">
        <v>154</v>
      </c>
      <c r="H46" s="165" t="s">
        <v>154</v>
      </c>
      <c r="I46" s="165" t="s">
        <v>154</v>
      </c>
      <c r="L46" s="162"/>
      <c r="M46" s="162"/>
    </row>
    <row r="47" spans="1:13" ht="33" x14ac:dyDescent="0.25">
      <c r="A47" s="24"/>
      <c r="B47" s="23" t="s">
        <v>223</v>
      </c>
      <c r="C47" s="25" t="s">
        <v>224</v>
      </c>
      <c r="D47" s="25" t="s">
        <v>224</v>
      </c>
      <c r="E47" s="25" t="s">
        <v>224</v>
      </c>
      <c r="F47" s="25" t="s">
        <v>224</v>
      </c>
      <c r="G47" s="25" t="s">
        <v>224</v>
      </c>
      <c r="H47" s="25" t="s">
        <v>224</v>
      </c>
      <c r="I47" s="25" t="s">
        <v>224</v>
      </c>
    </row>
    <row r="48" spans="1:13" x14ac:dyDescent="0.25">
      <c r="A48" s="24"/>
      <c r="B48" s="23" t="s">
        <v>225</v>
      </c>
      <c r="C48" s="25" t="s">
        <v>226</v>
      </c>
      <c r="D48" s="25" t="s">
        <v>226</v>
      </c>
      <c r="E48" s="25" t="s">
        <v>226</v>
      </c>
      <c r="F48" s="25" t="s">
        <v>226</v>
      </c>
      <c r="G48" s="25" t="s">
        <v>226</v>
      </c>
      <c r="H48" s="25" t="s">
        <v>226</v>
      </c>
      <c r="I48" s="25" t="s">
        <v>226</v>
      </c>
    </row>
    <row r="49" spans="1:9" x14ac:dyDescent="0.25">
      <c r="A49" s="24"/>
      <c r="B49" s="23" t="s">
        <v>227</v>
      </c>
      <c r="C49" s="28" t="s">
        <v>228</v>
      </c>
      <c r="D49" s="28" t="s">
        <v>228</v>
      </c>
      <c r="E49" s="28" t="s">
        <v>228</v>
      </c>
      <c r="F49" s="28" t="s">
        <v>228</v>
      </c>
      <c r="G49" s="28" t="s">
        <v>228</v>
      </c>
      <c r="H49" s="28" t="s">
        <v>228</v>
      </c>
      <c r="I49" s="28" t="s">
        <v>228</v>
      </c>
    </row>
    <row r="50" spans="1:9" ht="25.5" x14ac:dyDescent="0.25">
      <c r="A50" s="24"/>
      <c r="B50" s="23" t="s">
        <v>229</v>
      </c>
      <c r="C50" s="30" t="s">
        <v>230</v>
      </c>
      <c r="D50" s="30" t="s">
        <v>230</v>
      </c>
      <c r="E50" s="30" t="s">
        <v>230</v>
      </c>
      <c r="F50" s="30" t="s">
        <v>230</v>
      </c>
      <c r="G50" s="30" t="s">
        <v>230</v>
      </c>
      <c r="H50" s="30" t="s">
        <v>230</v>
      </c>
      <c r="I50" s="30" t="s">
        <v>230</v>
      </c>
    </row>
    <row r="51" spans="1:9" x14ac:dyDescent="0.25">
      <c r="A51" s="24"/>
      <c r="B51" s="23" t="s">
        <v>231</v>
      </c>
      <c r="C51" s="232">
        <v>-37.793050000000001</v>
      </c>
      <c r="D51" s="232">
        <v>-37.801720000000003</v>
      </c>
      <c r="E51" s="232">
        <v>-37.791469999999997</v>
      </c>
      <c r="F51" s="232">
        <v>-37.827489999999997</v>
      </c>
      <c r="G51" s="232">
        <v>-37.82161</v>
      </c>
      <c r="H51" s="232">
        <v>-37.82499</v>
      </c>
      <c r="I51" s="232">
        <v>-37.824039999999997</v>
      </c>
    </row>
    <row r="52" spans="1:9" x14ac:dyDescent="0.25">
      <c r="A52" s="24"/>
      <c r="B52" s="23" t="s">
        <v>232</v>
      </c>
      <c r="C52" s="232">
        <v>142.32998000000001</v>
      </c>
      <c r="D52" s="232">
        <v>142.31073000000001</v>
      </c>
      <c r="E52" s="232">
        <v>142.35799</v>
      </c>
      <c r="F52" s="232">
        <v>142.34989999999999</v>
      </c>
      <c r="G52" s="232">
        <v>142.32077000000001</v>
      </c>
      <c r="H52" s="232">
        <v>142.33806999999999</v>
      </c>
      <c r="I52" s="232">
        <v>142.35771</v>
      </c>
    </row>
    <row r="53" spans="1:9" x14ac:dyDescent="0.25">
      <c r="A53" s="24"/>
      <c r="B53" s="23" t="s">
        <v>233</v>
      </c>
      <c r="C53" s="167">
        <v>45596</v>
      </c>
      <c r="D53" s="167">
        <v>45596</v>
      </c>
      <c r="E53" s="167">
        <v>45596</v>
      </c>
      <c r="F53" s="167">
        <v>45596</v>
      </c>
      <c r="G53" s="167">
        <v>45596</v>
      </c>
      <c r="H53" s="167">
        <v>45596</v>
      </c>
      <c r="I53" s="167">
        <v>45596</v>
      </c>
    </row>
  </sheetData>
  <mergeCells count="1">
    <mergeCell ref="C6:I6"/>
  </mergeCells>
  <phoneticPr fontId="17" type="noConversion"/>
  <pageMargins left="0.70866141732283472" right="0.70866141732283472" top="0.74803149606299213" bottom="0.74803149606299213" header="0.31496062992125984" footer="0.31496062992125984"/>
  <pageSetup paperSize="8" scale="61"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2:L18"/>
  <sheetViews>
    <sheetView zoomScale="85" zoomScaleNormal="85" workbookViewId="0">
      <selection activeCell="P13" sqref="P13:P14"/>
    </sheetView>
  </sheetViews>
  <sheetFormatPr defaultColWidth="9" defaultRowHeight="16.5" x14ac:dyDescent="0.3"/>
  <cols>
    <col min="1" max="1" width="11.7109375" style="2" customWidth="1"/>
    <col min="2" max="2" width="41.140625" style="2" bestFit="1" customWidth="1"/>
    <col min="3" max="3" width="8.42578125" style="11" bestFit="1" customWidth="1"/>
    <col min="4" max="4" width="12.42578125" style="11" bestFit="1" customWidth="1"/>
    <col min="5" max="5" width="11.85546875" style="11" bestFit="1" customWidth="1"/>
    <col min="6" max="6" width="11.85546875" style="2" bestFit="1" customWidth="1"/>
    <col min="7" max="7" width="11.5703125" style="11" customWidth="1"/>
    <col min="8" max="8" width="11.85546875" style="11" bestFit="1" customWidth="1"/>
    <col min="9" max="9" width="11.85546875" style="2" bestFit="1" customWidth="1"/>
    <col min="10" max="10" width="7.7109375" style="2" customWidth="1"/>
    <col min="11" max="11" width="10.28515625" style="2" bestFit="1" customWidth="1"/>
    <col min="12" max="12" width="10.85546875" style="2" customWidth="1"/>
    <col min="13" max="16384" width="9" style="2"/>
  </cols>
  <sheetData>
    <row r="2" spans="1:12" x14ac:dyDescent="0.3">
      <c r="A2" s="49"/>
    </row>
    <row r="3" spans="1:12" x14ac:dyDescent="0.3">
      <c r="A3" s="4"/>
      <c r="B3" s="5"/>
      <c r="C3" s="39"/>
      <c r="D3" s="5"/>
      <c r="E3" s="5"/>
      <c r="F3" s="5"/>
      <c r="G3" s="5"/>
      <c r="H3" s="5"/>
      <c r="I3" s="6"/>
    </row>
    <row r="4" spans="1:12" s="14" customFormat="1" ht="61.9" customHeight="1" x14ac:dyDescent="0.3">
      <c r="A4" s="31" t="s">
        <v>234</v>
      </c>
      <c r="B4" s="14" t="s">
        <v>235</v>
      </c>
      <c r="C4" s="37" t="s">
        <v>236</v>
      </c>
      <c r="D4" s="37" t="s">
        <v>237</v>
      </c>
      <c r="E4" s="37" t="s">
        <v>238</v>
      </c>
      <c r="F4" s="176" t="s">
        <v>239</v>
      </c>
      <c r="G4" s="37" t="s">
        <v>240</v>
      </c>
      <c r="H4" s="37" t="s">
        <v>241</v>
      </c>
      <c r="I4" s="178" t="s">
        <v>242</v>
      </c>
      <c r="K4" s="2"/>
      <c r="L4" s="2"/>
    </row>
    <row r="5" spans="1:12" x14ac:dyDescent="0.3">
      <c r="A5" s="4" t="s">
        <v>16</v>
      </c>
      <c r="B5" s="5" t="s">
        <v>243</v>
      </c>
      <c r="C5" s="134">
        <f>'CEA Attributes'!C5</f>
        <v>8.64</v>
      </c>
      <c r="D5" s="95">
        <v>0</v>
      </c>
      <c r="E5" s="95">
        <v>0</v>
      </c>
      <c r="F5" s="177">
        <f>(D5+E5)*C5</f>
        <v>0</v>
      </c>
      <c r="G5" s="95">
        <f>BW_CEA_01!E37</f>
        <v>5.8838587986810369</v>
      </c>
      <c r="H5" s="95">
        <f>BW_CEA_01!F37</f>
        <v>0.29892679652300697</v>
      </c>
      <c r="I5" s="177">
        <f>(H5+G5)*C5</f>
        <v>53.419267542562949</v>
      </c>
      <c r="J5" s="80"/>
    </row>
    <row r="6" spans="1:12" x14ac:dyDescent="0.3">
      <c r="A6" s="4" t="s">
        <v>17</v>
      </c>
      <c r="B6" s="104" t="s">
        <v>243</v>
      </c>
      <c r="C6" s="134">
        <f>'CEA Attributes'!D5</f>
        <v>3.87</v>
      </c>
      <c r="D6" s="95">
        <v>0</v>
      </c>
      <c r="E6" s="95">
        <v>0</v>
      </c>
      <c r="F6" s="177">
        <f t="shared" ref="F6" si="0">(D6+E6)*C6</f>
        <v>0</v>
      </c>
      <c r="G6" s="95">
        <f>BW_CEA_02!E36</f>
        <v>5.5329786798031666</v>
      </c>
      <c r="H6" s="95">
        <f>BW_CEA_02!F36</f>
        <v>0.27471105195499129</v>
      </c>
      <c r="I6" s="177">
        <f t="shared" ref="I6" si="1">(H6+G6)*C6</f>
        <v>22.475759261904074</v>
      </c>
      <c r="J6" s="80"/>
      <c r="K6" s="112"/>
    </row>
    <row r="7" spans="1:12" ht="16.149999999999999" customHeight="1" x14ac:dyDescent="0.3">
      <c r="A7" s="4" t="s">
        <v>18</v>
      </c>
      <c r="B7" s="5" t="s">
        <v>243</v>
      </c>
      <c r="C7" s="134">
        <f>'CEA Attributes'!E5</f>
        <v>4.12</v>
      </c>
      <c r="D7" s="95">
        <v>0</v>
      </c>
      <c r="E7" s="95">
        <v>0</v>
      </c>
      <c r="F7" s="177">
        <f t="shared" ref="F7:F9" si="2">(D7+E7)*C7</f>
        <v>0</v>
      </c>
      <c r="G7" s="95">
        <f>BW_CEA_03!E37</f>
        <v>6.0023523293007974</v>
      </c>
      <c r="H7" s="95">
        <f>BW_CEA_03!F37</f>
        <v>0.30422243408652105</v>
      </c>
      <c r="I7" s="177">
        <f>(H7+G7)*C7</f>
        <v>25.983088025155752</v>
      </c>
    </row>
    <row r="8" spans="1:12" x14ac:dyDescent="0.3">
      <c r="A8" s="4" t="s">
        <v>19</v>
      </c>
      <c r="B8" s="5" t="s">
        <v>243</v>
      </c>
      <c r="C8" s="134">
        <f>'CEA Attributes'!F5</f>
        <v>5.58</v>
      </c>
      <c r="D8" s="95">
        <v>0</v>
      </c>
      <c r="E8" s="95">
        <v>0</v>
      </c>
      <c r="F8" s="177">
        <f t="shared" si="2"/>
        <v>0</v>
      </c>
      <c r="G8" s="95">
        <f>BW_CEA_04!E37</f>
        <v>4.6033906808422653</v>
      </c>
      <c r="H8" s="95">
        <f>BW_CEA_04!F37</f>
        <v>0.23859218933756091</v>
      </c>
      <c r="I8" s="177">
        <f>(H8+G8)*C8</f>
        <v>27.018264415603433</v>
      </c>
      <c r="J8" s="80"/>
    </row>
    <row r="9" spans="1:12" x14ac:dyDescent="0.3">
      <c r="A9" s="4" t="s">
        <v>20</v>
      </c>
      <c r="B9" s="104" t="s">
        <v>243</v>
      </c>
      <c r="C9" s="134">
        <f>'CEA Attributes'!G5</f>
        <v>9.27</v>
      </c>
      <c r="D9" s="95">
        <v>0</v>
      </c>
      <c r="E9" s="95">
        <v>0</v>
      </c>
      <c r="F9" s="177">
        <f t="shared" si="2"/>
        <v>0</v>
      </c>
      <c r="G9" s="95">
        <f>BW_CEA_05!E50</f>
        <v>10.134725589687326</v>
      </c>
      <c r="H9" s="95">
        <f>BW_CEA_05!F50</f>
        <v>0.70890113639543284</v>
      </c>
      <c r="I9" s="177">
        <f t="shared" ref="I9" si="3">(H9+G9)*C9</f>
        <v>100.52041975078717</v>
      </c>
      <c r="J9" s="80"/>
      <c r="K9" s="112"/>
    </row>
    <row r="10" spans="1:12" x14ac:dyDescent="0.3">
      <c r="A10" s="4" t="s">
        <v>21</v>
      </c>
      <c r="B10" s="5" t="s">
        <v>243</v>
      </c>
      <c r="C10" s="134">
        <f>'CEA Attributes'!H5</f>
        <v>21.23</v>
      </c>
      <c r="D10" s="95">
        <v>0</v>
      </c>
      <c r="E10" s="95">
        <v>0</v>
      </c>
      <c r="F10" s="177">
        <f t="shared" ref="F10:F11" si="4">(D10+E10)*C10</f>
        <v>0</v>
      </c>
      <c r="G10" s="95">
        <f>BW_CEA_06!E50</f>
        <v>9.9549009785785181</v>
      </c>
      <c r="H10" s="95">
        <f>BW_CEA_06!F50</f>
        <v>0.69676789862835053</v>
      </c>
      <c r="I10" s="177">
        <f>(H10+G10)*C10</f>
        <v>226.13493026310181</v>
      </c>
      <c r="J10" s="80" t="s">
        <v>244</v>
      </c>
    </row>
    <row r="11" spans="1:12" x14ac:dyDescent="0.3">
      <c r="A11" s="4" t="s">
        <v>22</v>
      </c>
      <c r="B11" s="104" t="s">
        <v>243</v>
      </c>
      <c r="C11" s="134">
        <f>'CEA Attributes'!I5</f>
        <v>19.11</v>
      </c>
      <c r="D11" s="95">
        <v>0</v>
      </c>
      <c r="E11" s="95">
        <v>0</v>
      </c>
      <c r="F11" s="177">
        <f t="shared" si="4"/>
        <v>0</v>
      </c>
      <c r="G11" s="95">
        <f>BW_CEA_07!E50</f>
        <v>8.8168756252870608</v>
      </c>
      <c r="H11" s="95">
        <f>BW_CEA_07!F50</f>
        <v>0.62015449785315369</v>
      </c>
      <c r="I11" s="177">
        <f t="shared" ref="I11" si="5">(H11+G11)*C11</f>
        <v>180.3416456532095</v>
      </c>
      <c r="J11" s="80">
        <f>SUM(I5:I11)</f>
        <v>635.8933749123247</v>
      </c>
      <c r="K11" s="112" t="s">
        <v>245</v>
      </c>
    </row>
    <row r="12" spans="1:12" x14ac:dyDescent="0.3">
      <c r="A12" s="100"/>
      <c r="B12" s="101"/>
      <c r="C12" s="68"/>
      <c r="D12" s="68"/>
      <c r="E12" s="68"/>
      <c r="F12" s="102"/>
      <c r="G12" s="68"/>
      <c r="H12" s="68"/>
      <c r="I12" s="103"/>
    </row>
    <row r="13" spans="1:12" x14ac:dyDescent="0.3">
      <c r="A13" s="4"/>
      <c r="B13" s="5"/>
      <c r="C13" s="39"/>
      <c r="D13" s="39"/>
      <c r="E13" s="39"/>
      <c r="F13" s="5"/>
      <c r="G13" s="39"/>
      <c r="H13" s="39"/>
      <c r="I13" s="6"/>
    </row>
    <row r="14" spans="1:12" ht="18" x14ac:dyDescent="0.35">
      <c r="A14" s="7"/>
      <c r="E14" s="34" t="s">
        <v>246</v>
      </c>
      <c r="F14" s="69">
        <f>SUM(F5:F11)*44/12</f>
        <v>0</v>
      </c>
      <c r="G14" s="2"/>
      <c r="H14" s="34" t="s">
        <v>247</v>
      </c>
      <c r="I14" s="32">
        <f>SUM(I5:I11)*44/12</f>
        <v>2331.6090413451907</v>
      </c>
    </row>
    <row r="15" spans="1:12" x14ac:dyDescent="0.3">
      <c r="A15" s="7"/>
      <c r="E15" s="34"/>
      <c r="H15" s="34" t="s">
        <v>248</v>
      </c>
      <c r="I15" s="8"/>
    </row>
    <row r="16" spans="1:12" x14ac:dyDescent="0.3">
      <c r="A16" s="7"/>
      <c r="H16" s="34"/>
      <c r="I16" s="32"/>
    </row>
    <row r="17" spans="1:9" x14ac:dyDescent="0.3">
      <c r="A17" s="7"/>
      <c r="E17" s="34"/>
      <c r="H17" s="11" t="s">
        <v>249</v>
      </c>
      <c r="I17" s="140">
        <f>I14-F14</f>
        <v>2331.6090413451907</v>
      </c>
    </row>
    <row r="18" spans="1:9" x14ac:dyDescent="0.3">
      <c r="A18" s="9"/>
      <c r="B18" s="10"/>
      <c r="C18" s="35"/>
      <c r="D18" s="35"/>
      <c r="E18" s="35"/>
      <c r="F18" s="10"/>
      <c r="G18" s="35"/>
      <c r="H18" s="35"/>
      <c r="I18" s="33"/>
    </row>
  </sheetData>
  <phoneticPr fontId="17" type="noConversion"/>
  <pageMargins left="0.70866141732283472" right="0.70866141732283472"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2:J19"/>
  <sheetViews>
    <sheetView workbookViewId="0">
      <selection activeCell="G14" sqref="G14"/>
    </sheetView>
  </sheetViews>
  <sheetFormatPr defaultColWidth="9" defaultRowHeight="16.5" x14ac:dyDescent="0.3"/>
  <cols>
    <col min="1" max="1" width="12" style="2" customWidth="1"/>
    <col min="2" max="2" width="41.140625" style="2" bestFit="1" customWidth="1"/>
    <col min="3" max="7" width="14.42578125" style="11" customWidth="1"/>
    <col min="8" max="8" width="6" style="2" bestFit="1" customWidth="1"/>
    <col min="9" max="16384" width="9" style="2"/>
  </cols>
  <sheetData>
    <row r="2" spans="1:10" x14ac:dyDescent="0.3">
      <c r="A2" s="49" t="s">
        <v>250</v>
      </c>
    </row>
    <row r="3" spans="1:10" x14ac:dyDescent="0.3">
      <c r="A3" s="4"/>
      <c r="B3" s="5"/>
      <c r="C3" s="39"/>
      <c r="D3" s="5"/>
      <c r="E3" s="5"/>
      <c r="F3" s="5"/>
      <c r="G3" s="6"/>
    </row>
    <row r="4" spans="1:10" s="14" customFormat="1" ht="70.5" x14ac:dyDescent="0.3">
      <c r="A4" s="31" t="s">
        <v>234</v>
      </c>
      <c r="B4" s="14" t="s">
        <v>235</v>
      </c>
      <c r="C4" s="37" t="s">
        <v>236</v>
      </c>
      <c r="D4" s="37" t="s">
        <v>251</v>
      </c>
      <c r="E4" s="37" t="s">
        <v>252</v>
      </c>
      <c r="F4" s="37" t="s">
        <v>253</v>
      </c>
      <c r="G4" s="38" t="s">
        <v>254</v>
      </c>
      <c r="I4" s="2"/>
      <c r="J4" s="2"/>
    </row>
    <row r="5" spans="1:10" x14ac:dyDescent="0.3">
      <c r="A5" s="4" t="s">
        <v>16</v>
      </c>
      <c r="B5" s="5" t="s">
        <v>255</v>
      </c>
      <c r="C5" s="46">
        <f>'CEA Attributes'!C5</f>
        <v>8.64</v>
      </c>
      <c r="D5" s="228">
        <f>BW_CEA_01!G25</f>
        <v>0</v>
      </c>
      <c r="E5" s="46">
        <f t="shared" ref="E5:E6" si="0">D5*C5</f>
        <v>0</v>
      </c>
      <c r="F5" s="46">
        <f>BW_CEA_01!H24</f>
        <v>0</v>
      </c>
      <c r="G5" s="32">
        <f t="shared" ref="G5:G6" si="1">F5*C5</f>
        <v>0</v>
      </c>
    </row>
    <row r="6" spans="1:10" x14ac:dyDescent="0.3">
      <c r="A6" s="4" t="s">
        <v>17</v>
      </c>
      <c r="B6" s="5" t="s">
        <v>255</v>
      </c>
      <c r="C6" s="46">
        <f>'CEA Attributes'!D5</f>
        <v>3.87</v>
      </c>
      <c r="D6" s="228">
        <f>BW_CEA_02!G25</f>
        <v>0</v>
      </c>
      <c r="E6" s="46">
        <f t="shared" si="0"/>
        <v>0</v>
      </c>
      <c r="F6" s="46">
        <f>BW_CEA_02!H23</f>
        <v>0</v>
      </c>
      <c r="G6" s="32">
        <f t="shared" si="1"/>
        <v>0</v>
      </c>
    </row>
    <row r="7" spans="1:10" x14ac:dyDescent="0.3">
      <c r="A7" s="4" t="s">
        <v>18</v>
      </c>
      <c r="B7" s="5" t="s">
        <v>255</v>
      </c>
      <c r="C7" s="46">
        <f>'CEA Attributes'!E5</f>
        <v>4.12</v>
      </c>
      <c r="D7" s="228">
        <f>BW_CEA_03!G25</f>
        <v>0</v>
      </c>
      <c r="E7" s="46">
        <f>D7*C7</f>
        <v>0</v>
      </c>
      <c r="F7" s="46">
        <f>BW_CEA_03!H23</f>
        <v>0</v>
      </c>
      <c r="G7" s="32">
        <f>F7*C7</f>
        <v>0</v>
      </c>
    </row>
    <row r="8" spans="1:10" x14ac:dyDescent="0.3">
      <c r="A8" s="4" t="s">
        <v>19</v>
      </c>
      <c r="B8" s="5" t="s">
        <v>255</v>
      </c>
      <c r="C8" s="46">
        <f>'CEA Attributes'!F5</f>
        <v>5.58</v>
      </c>
      <c r="D8" s="228">
        <f>BW_CEA_01!G25</f>
        <v>0</v>
      </c>
      <c r="E8" s="46">
        <f t="shared" ref="E8:E9" si="2">D8*C8</f>
        <v>0</v>
      </c>
      <c r="F8" s="46">
        <f>BW_CEA_01!H24</f>
        <v>0</v>
      </c>
      <c r="G8" s="32">
        <f t="shared" ref="G8:G9" si="3">F8*C8</f>
        <v>0</v>
      </c>
    </row>
    <row r="9" spans="1:10" x14ac:dyDescent="0.3">
      <c r="A9" s="4" t="s">
        <v>20</v>
      </c>
      <c r="B9" s="5" t="s">
        <v>255</v>
      </c>
      <c r="C9" s="46">
        <f>'CEA Attributes'!G5</f>
        <v>9.27</v>
      </c>
      <c r="D9" s="228">
        <f>BW_CEA_02!G25</f>
        <v>0</v>
      </c>
      <c r="E9" s="46">
        <f t="shared" si="2"/>
        <v>0</v>
      </c>
      <c r="F9" s="46">
        <f>BW_CEA_02!H24</f>
        <v>0</v>
      </c>
      <c r="G9" s="32">
        <f t="shared" si="3"/>
        <v>0</v>
      </c>
    </row>
    <row r="10" spans="1:10" x14ac:dyDescent="0.3">
      <c r="A10" s="4" t="s">
        <v>21</v>
      </c>
      <c r="B10" s="5" t="s">
        <v>255</v>
      </c>
      <c r="C10" s="46">
        <f>'CEA Attributes'!H5</f>
        <v>21.23</v>
      </c>
      <c r="D10" s="228">
        <f>BW_CEA_01!G37</f>
        <v>0</v>
      </c>
      <c r="E10" s="46">
        <f t="shared" ref="E10:E11" si="4">D10*C10</f>
        <v>0</v>
      </c>
      <c r="F10" s="46">
        <f>BW_CEA_01!H38</f>
        <v>0</v>
      </c>
      <c r="G10" s="32">
        <f t="shared" ref="G10:G11" si="5">F10*C10</f>
        <v>0</v>
      </c>
    </row>
    <row r="11" spans="1:10" x14ac:dyDescent="0.3">
      <c r="A11" s="4" t="s">
        <v>22</v>
      </c>
      <c r="B11" s="5" t="s">
        <v>255</v>
      </c>
      <c r="C11" s="46">
        <f>'CEA Attributes'!I5</f>
        <v>19.11</v>
      </c>
      <c r="D11" s="229">
        <f>BW_CEA_02!G37</f>
        <v>0</v>
      </c>
      <c r="E11" s="230">
        <f t="shared" si="4"/>
        <v>0</v>
      </c>
      <c r="F11" s="230">
        <f>BW_CEA_02!H38</f>
        <v>0</v>
      </c>
      <c r="G11" s="33">
        <f t="shared" si="5"/>
        <v>0</v>
      </c>
    </row>
    <row r="12" spans="1:10" x14ac:dyDescent="0.3">
      <c r="A12" s="43"/>
      <c r="B12" s="44"/>
      <c r="C12" s="45"/>
      <c r="D12" s="68"/>
      <c r="E12" s="68"/>
      <c r="F12" s="68"/>
      <c r="G12" s="227"/>
    </row>
    <row r="13" spans="1:10" x14ac:dyDescent="0.3">
      <c r="A13" s="4"/>
      <c r="B13" s="5"/>
      <c r="C13" s="39"/>
      <c r="D13" s="39"/>
      <c r="E13" s="39"/>
      <c r="F13" s="39"/>
      <c r="G13" s="48"/>
    </row>
    <row r="14" spans="1:10" ht="18" x14ac:dyDescent="0.35">
      <c r="A14" s="7"/>
      <c r="B14" s="34"/>
      <c r="D14" s="34" t="s">
        <v>256</v>
      </c>
      <c r="E14" s="11">
        <v>28</v>
      </c>
      <c r="F14" s="34" t="s">
        <v>257</v>
      </c>
      <c r="G14" s="47">
        <v>265</v>
      </c>
    </row>
    <row r="15" spans="1:10" x14ac:dyDescent="0.3">
      <c r="A15" s="7"/>
      <c r="B15" s="11"/>
      <c r="G15" s="47"/>
    </row>
    <row r="16" spans="1:10" x14ac:dyDescent="0.3">
      <c r="A16" s="7"/>
      <c r="B16" s="11"/>
      <c r="D16" s="11" t="s">
        <v>258</v>
      </c>
      <c r="E16" s="46">
        <f>SUM(E7:E12)*E14</f>
        <v>0</v>
      </c>
      <c r="F16" s="11" t="s">
        <v>259</v>
      </c>
      <c r="G16" s="32">
        <f>SUM(G7:G12)*G14/1000</f>
        <v>0</v>
      </c>
    </row>
    <row r="17" spans="1:7" x14ac:dyDescent="0.3">
      <c r="A17" s="7"/>
      <c r="G17" s="47"/>
    </row>
    <row r="18" spans="1:7" x14ac:dyDescent="0.3">
      <c r="A18" s="7"/>
      <c r="F18" s="11" t="s">
        <v>260</v>
      </c>
      <c r="G18" s="32">
        <f>G16+E16</f>
        <v>0</v>
      </c>
    </row>
    <row r="19" spans="1:7" x14ac:dyDescent="0.3">
      <c r="A19" s="9"/>
      <c r="B19" s="10"/>
      <c r="C19" s="35"/>
      <c r="D19" s="35"/>
      <c r="E19" s="35"/>
      <c r="F19" s="35"/>
      <c r="G19" s="36"/>
    </row>
  </sheetData>
  <phoneticPr fontId="17" type="noConversion"/>
  <pageMargins left="0.70866141732283472" right="0.70866141732283472" top="0.74803149606299213" bottom="0.74803149606299213" header="0.31496062992125984" footer="0.31496062992125984"/>
  <pageSetup paperSize="9" scale="9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
  <sheetViews>
    <sheetView zoomScale="58" workbookViewId="0"/>
  </sheetViews>
  <sheetFormatPr defaultRowHeight="15" x14ac:dyDescent="0.25"/>
  <sheetData/>
  <pageMargins left="0.70866141732283472" right="0.70866141732283472" top="0.74803149606299213" bottom="0.74803149606299213" header="0.31496062992125984" footer="0.31496062992125984"/>
  <pageSetup paperSize="9" scale="8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N48"/>
  <sheetViews>
    <sheetView topLeftCell="A10" zoomScale="94" zoomScaleNormal="94" workbookViewId="0">
      <selection activeCell="J21" sqref="J21"/>
    </sheetView>
  </sheetViews>
  <sheetFormatPr defaultColWidth="9" defaultRowHeight="16.5" x14ac:dyDescent="0.3"/>
  <cols>
    <col min="1" max="1" width="14.7109375" style="2" customWidth="1"/>
    <col min="2" max="2" width="40.28515625" style="2" customWidth="1"/>
    <col min="3" max="3" width="19.42578125" style="2" customWidth="1"/>
    <col min="4" max="4" width="13.5703125" style="2" customWidth="1"/>
    <col min="5" max="5" width="21.42578125" style="2" customWidth="1"/>
    <col min="6" max="6" width="13.5703125" style="142" customWidth="1"/>
    <col min="7" max="16384" width="9" style="2"/>
  </cols>
  <sheetData>
    <row r="2" spans="1:14" x14ac:dyDescent="0.3">
      <c r="A2" s="49" t="s">
        <v>261</v>
      </c>
    </row>
    <row r="4" spans="1:14" x14ac:dyDescent="0.3">
      <c r="B4" s="49" t="s">
        <v>262</v>
      </c>
    </row>
    <row r="5" spans="1:14" x14ac:dyDescent="0.3">
      <c r="B5" s="54" t="s">
        <v>263</v>
      </c>
      <c r="D5" s="111" t="s">
        <v>264</v>
      </c>
    </row>
    <row r="6" spans="1:14" x14ac:dyDescent="0.3">
      <c r="B6" s="256" t="s">
        <v>265</v>
      </c>
      <c r="C6" s="126"/>
      <c r="D6" s="257">
        <f>'Fuel Reference previous report'!F10</f>
        <v>2855.16</v>
      </c>
      <c r="E6" s="110" t="s">
        <v>266</v>
      </c>
      <c r="F6" s="147" t="s">
        <v>267</v>
      </c>
    </row>
    <row r="8" spans="1:14" x14ac:dyDescent="0.3">
      <c r="B8" s="49" t="s">
        <v>268</v>
      </c>
    </row>
    <row r="9" spans="1:14" x14ac:dyDescent="0.3">
      <c r="B9" s="54" t="s">
        <v>269</v>
      </c>
      <c r="D9" s="2">
        <v>4</v>
      </c>
    </row>
    <row r="10" spans="1:14" x14ac:dyDescent="0.3">
      <c r="B10" s="54" t="s">
        <v>270</v>
      </c>
      <c r="D10" s="2">
        <v>40</v>
      </c>
    </row>
    <row r="11" spans="1:14" x14ac:dyDescent="0.3">
      <c r="B11" s="54" t="s">
        <v>271</v>
      </c>
      <c r="D11" s="2">
        <v>10</v>
      </c>
    </row>
    <row r="12" spans="1:14" x14ac:dyDescent="0.3">
      <c r="B12" s="54" t="s">
        <v>272</v>
      </c>
      <c r="D12" s="2">
        <f>D10/D11</f>
        <v>4</v>
      </c>
    </row>
    <row r="13" spans="1:14" x14ac:dyDescent="0.3">
      <c r="B13" s="54" t="s">
        <v>273</v>
      </c>
      <c r="D13" s="2">
        <v>2</v>
      </c>
    </row>
    <row r="15" spans="1:14" x14ac:dyDescent="0.3">
      <c r="B15" s="2" t="s">
        <v>274</v>
      </c>
      <c r="D15" s="258">
        <f>(D6)/1000</f>
        <v>2.8551599999999997</v>
      </c>
      <c r="H15" s="4" t="s">
        <v>274</v>
      </c>
      <c r="I15" s="5"/>
      <c r="J15" s="5">
        <v>0</v>
      </c>
      <c r="K15" s="5"/>
      <c r="L15" s="5"/>
      <c r="M15" s="5"/>
      <c r="N15" s="6"/>
    </row>
    <row r="16" spans="1:14" x14ac:dyDescent="0.3">
      <c r="B16" s="2" t="s">
        <v>275</v>
      </c>
      <c r="D16" s="259">
        <f>(D12*D9*D13)/1000</f>
        <v>3.2000000000000001E-2</v>
      </c>
      <c r="E16" s="142"/>
      <c r="H16" s="7" t="s">
        <v>275</v>
      </c>
      <c r="J16" s="2">
        <v>0</v>
      </c>
      <c r="N16" s="8"/>
    </row>
    <row r="17" spans="1:14" x14ac:dyDescent="0.3">
      <c r="H17" s="7"/>
      <c r="N17" s="8"/>
    </row>
    <row r="18" spans="1:14" x14ac:dyDescent="0.3">
      <c r="B18" s="2" t="s">
        <v>276</v>
      </c>
      <c r="H18" s="7"/>
      <c r="N18" s="8"/>
    </row>
    <row r="19" spans="1:14" x14ac:dyDescent="0.3">
      <c r="H19" s="7"/>
      <c r="N19" s="8"/>
    </row>
    <row r="20" spans="1:14" x14ac:dyDescent="0.3">
      <c r="C20" s="2" t="s">
        <v>277</v>
      </c>
      <c r="H20" s="7"/>
      <c r="N20" s="8"/>
    </row>
    <row r="21" spans="1:14" x14ac:dyDescent="0.3">
      <c r="C21" s="11" t="s">
        <v>278</v>
      </c>
      <c r="D21" s="11" t="s">
        <v>279</v>
      </c>
      <c r="E21" s="11" t="s">
        <v>280</v>
      </c>
      <c r="F21" s="142" t="s">
        <v>281</v>
      </c>
      <c r="H21" s="7"/>
      <c r="N21" s="8"/>
    </row>
    <row r="22" spans="1:14" x14ac:dyDescent="0.3">
      <c r="B22" s="2" t="s">
        <v>282</v>
      </c>
      <c r="C22" s="41">
        <f>$D$15*$C$36*D36/1000</f>
        <v>7.7036214024000014</v>
      </c>
      <c r="D22" s="41">
        <f>$D$15*$C$36*E36/1000</f>
        <v>1.1020917600000001E-2</v>
      </c>
      <c r="E22" s="41">
        <f>$D$15*$C$36*F36/1000</f>
        <v>5.5104588000000003E-2</v>
      </c>
      <c r="F22" s="143">
        <f>SUM(C22:E22)</f>
        <v>7.769746908000001</v>
      </c>
      <c r="H22" s="7"/>
      <c r="N22" s="8"/>
    </row>
    <row r="23" spans="1:14" x14ac:dyDescent="0.3">
      <c r="B23" s="2" t="s">
        <v>283</v>
      </c>
      <c r="C23" s="41">
        <f>$D$16*$C$35*D35/1000</f>
        <v>7.3762560000000005E-2</v>
      </c>
      <c r="D23" s="41">
        <f>$D$16*$C$35*E35/1000</f>
        <v>5.4720000000000007E-4</v>
      </c>
      <c r="E23" s="41">
        <f>$D$16*$C$35*F35/1000</f>
        <v>1.96992E-3</v>
      </c>
      <c r="F23" s="143">
        <f>SUM(C23:E23)</f>
        <v>7.6279680000000002E-2</v>
      </c>
      <c r="H23" s="7"/>
      <c r="N23" s="8"/>
    </row>
    <row r="24" spans="1:14" x14ac:dyDescent="0.3">
      <c r="H24" s="7"/>
      <c r="N24" s="8"/>
    </row>
    <row r="25" spans="1:14" x14ac:dyDescent="0.3">
      <c r="B25" s="2" t="s">
        <v>284</v>
      </c>
      <c r="H25" s="7"/>
      <c r="N25" s="8"/>
    </row>
    <row r="26" spans="1:14" x14ac:dyDescent="0.3">
      <c r="B26" s="2" t="s">
        <v>285</v>
      </c>
      <c r="E26" s="280">
        <f>F22+F23</f>
        <v>7.8460265880000009</v>
      </c>
      <c r="F26" s="142" t="s">
        <v>286</v>
      </c>
      <c r="H26" s="9" t="s">
        <v>287</v>
      </c>
      <c r="I26" s="10"/>
      <c r="J26" s="10"/>
      <c r="K26" s="10"/>
      <c r="L26" s="10"/>
      <c r="M26" s="10">
        <v>0</v>
      </c>
      <c r="N26" s="281" t="s">
        <v>286</v>
      </c>
    </row>
    <row r="29" spans="1:14" ht="17.25" thickBot="1" x14ac:dyDescent="0.35"/>
    <row r="30" spans="1:14" ht="26.25" customHeight="1" thickTop="1" thickBot="1" x14ac:dyDescent="0.35">
      <c r="A30" s="298" t="s">
        <v>288</v>
      </c>
      <c r="B30" s="298"/>
      <c r="C30" s="298"/>
      <c r="D30" s="298"/>
      <c r="E30" s="298"/>
      <c r="F30" s="298"/>
    </row>
    <row r="31" spans="1:14" ht="17.25" thickTop="1" x14ac:dyDescent="0.3">
      <c r="A31" s="12" t="s">
        <v>35</v>
      </c>
      <c r="B31" s="12" t="s">
        <v>289</v>
      </c>
      <c r="C31" s="12" t="s">
        <v>290</v>
      </c>
      <c r="D31" s="299" t="s">
        <v>291</v>
      </c>
      <c r="E31" s="299"/>
      <c r="F31" s="299"/>
    </row>
    <row r="32" spans="1:14" ht="25.5" x14ac:dyDescent="0.3">
      <c r="A32" s="13"/>
      <c r="B32" s="13"/>
      <c r="C32" s="13" t="s">
        <v>292</v>
      </c>
      <c r="D32" s="300" t="s">
        <v>293</v>
      </c>
      <c r="E32" s="300"/>
      <c r="F32" s="300"/>
    </row>
    <row r="33" spans="1:6" ht="17.25" thickBot="1" x14ac:dyDescent="0.35">
      <c r="A33" s="13"/>
      <c r="B33" s="13"/>
      <c r="C33" s="14"/>
      <c r="D33" s="301" t="s">
        <v>294</v>
      </c>
      <c r="E33" s="301"/>
      <c r="F33" s="301"/>
    </row>
    <row r="34" spans="1:6" ht="17.25" thickBot="1" x14ac:dyDescent="0.35">
      <c r="A34" s="15"/>
      <c r="B34" s="96"/>
      <c r="C34" s="16"/>
      <c r="D34" s="42" t="s">
        <v>295</v>
      </c>
      <c r="E34" s="42" t="s">
        <v>296</v>
      </c>
      <c r="F34" s="144" t="s">
        <v>297</v>
      </c>
    </row>
    <row r="35" spans="1:6" x14ac:dyDescent="0.3">
      <c r="A35" s="17">
        <v>35</v>
      </c>
      <c r="B35" s="18" t="s">
        <v>298</v>
      </c>
      <c r="C35" s="97">
        <v>34.200000000000003</v>
      </c>
      <c r="D35" s="97">
        <v>67.400000000000006</v>
      </c>
      <c r="E35" s="97">
        <v>0.5</v>
      </c>
      <c r="F35" s="145">
        <v>1.8</v>
      </c>
    </row>
    <row r="36" spans="1:6" ht="17.25" thickBot="1" x14ac:dyDescent="0.35">
      <c r="A36" s="19">
        <v>40</v>
      </c>
      <c r="B36" s="20" t="s">
        <v>299</v>
      </c>
      <c r="C36" s="98">
        <v>38.6</v>
      </c>
      <c r="D36" s="98">
        <v>69.900000000000006</v>
      </c>
      <c r="E36" s="98">
        <v>0.1</v>
      </c>
      <c r="F36" s="146">
        <v>0.5</v>
      </c>
    </row>
    <row r="39" spans="1:6" x14ac:dyDescent="0.3">
      <c r="A39" s="2" t="s">
        <v>300</v>
      </c>
    </row>
    <row r="40" spans="1:6" ht="33" x14ac:dyDescent="0.3">
      <c r="A40" s="179" t="s">
        <v>234</v>
      </c>
      <c r="B40" s="180" t="s">
        <v>235</v>
      </c>
      <c r="C40" s="181" t="s">
        <v>236</v>
      </c>
      <c r="D40" s="181" t="s">
        <v>301</v>
      </c>
    </row>
    <row r="41" spans="1:6" x14ac:dyDescent="0.3">
      <c r="A41" s="11" t="str">
        <f>Abatement!A5</f>
        <v>BW_CEA_01</v>
      </c>
      <c r="B41" s="11" t="str">
        <f>Abatement!B5</f>
        <v>Mixed species environmental planting - Generic</v>
      </c>
      <c r="C41" s="11">
        <f>Abatement!C5</f>
        <v>8.64</v>
      </c>
      <c r="D41" s="46">
        <f t="shared" ref="D41:D47" si="0">C41/$C$48*$E$26</f>
        <v>0.94388289780451151</v>
      </c>
    </row>
    <row r="42" spans="1:6" x14ac:dyDescent="0.3">
      <c r="A42" s="11" t="str">
        <f>Abatement!A6</f>
        <v>BW_CEA_02</v>
      </c>
      <c r="B42" s="11" t="str">
        <f>Abatement!B6</f>
        <v>Mixed species environmental planting - Generic</v>
      </c>
      <c r="C42" s="11">
        <f>Abatement!C6</f>
        <v>3.87</v>
      </c>
      <c r="D42" s="46">
        <f t="shared" si="0"/>
        <v>0.42278088130827074</v>
      </c>
    </row>
    <row r="43" spans="1:6" x14ac:dyDescent="0.3">
      <c r="A43" s="11" t="str">
        <f>Abatement!A7</f>
        <v>BW_CEA_03</v>
      </c>
      <c r="B43" s="11" t="str">
        <f>Abatement!B7</f>
        <v>Mixed species environmental planting - Generic</v>
      </c>
      <c r="C43" s="11">
        <f>Abatement!C7</f>
        <v>4.12</v>
      </c>
      <c r="D43" s="46">
        <f t="shared" si="0"/>
        <v>0.45009230774937353</v>
      </c>
    </row>
    <row r="44" spans="1:6" x14ac:dyDescent="0.3">
      <c r="A44" s="11" t="str">
        <f>Abatement!A8</f>
        <v>BW_CEA_04</v>
      </c>
      <c r="B44" s="11" t="str">
        <f>Abatement!B8</f>
        <v>Mixed species environmental planting - Generic</v>
      </c>
      <c r="C44" s="11">
        <f>Abatement!C8</f>
        <v>5.58</v>
      </c>
      <c r="D44" s="46">
        <f t="shared" si="0"/>
        <v>0.60959103816541371</v>
      </c>
    </row>
    <row r="45" spans="1:6" x14ac:dyDescent="0.3">
      <c r="A45" s="11" t="str">
        <f>Abatement!A9</f>
        <v>BW_CEA_05</v>
      </c>
      <c r="B45" s="11" t="str">
        <f>Abatement!B9</f>
        <v>Mixed species environmental planting - Generic</v>
      </c>
      <c r="C45" s="11">
        <f>Abatement!C9</f>
        <v>9.27</v>
      </c>
      <c r="D45" s="46">
        <f t="shared" si="0"/>
        <v>1.0127076924360903</v>
      </c>
    </row>
    <row r="46" spans="1:6" x14ac:dyDescent="0.3">
      <c r="A46" s="11" t="str">
        <f>Abatement!A10</f>
        <v>BW_CEA_06</v>
      </c>
      <c r="B46" s="11" t="str">
        <f>Abatement!B10</f>
        <v>Mixed species environmental planting - Generic</v>
      </c>
      <c r="C46" s="11">
        <f>Abatement!C10</f>
        <v>21.23</v>
      </c>
      <c r="D46" s="46">
        <f t="shared" si="0"/>
        <v>2.3192863333784466</v>
      </c>
    </row>
    <row r="47" spans="1:6" x14ac:dyDescent="0.3">
      <c r="A47" s="11" t="str">
        <f>Abatement!A11</f>
        <v>BW_CEA_07</v>
      </c>
      <c r="B47" s="11" t="str">
        <f>Abatement!B11</f>
        <v>Mixed species environmental planting - Generic</v>
      </c>
      <c r="C47" s="11">
        <f>Abatement!C11</f>
        <v>19.11</v>
      </c>
      <c r="D47" s="46">
        <f t="shared" si="0"/>
        <v>2.0876854371578952</v>
      </c>
    </row>
    <row r="48" spans="1:6" x14ac:dyDescent="0.3">
      <c r="A48" s="183" t="s">
        <v>116</v>
      </c>
      <c r="B48" s="182"/>
      <c r="C48" s="176">
        <f>SUM(C41:C47)</f>
        <v>71.819999999999993</v>
      </c>
      <c r="D48" s="184">
        <f>SUM(D41:D47)</f>
        <v>7.8460265880000017</v>
      </c>
    </row>
  </sheetData>
  <mergeCells count="4">
    <mergeCell ref="A30:F30"/>
    <mergeCell ref="D31:F31"/>
    <mergeCell ref="D32:F32"/>
    <mergeCell ref="D33:F33"/>
  </mergeCells>
  <phoneticPr fontId="17" type="noConversion"/>
  <pageMargins left="0.70866141732283472" right="0.70866141732283472" top="0.74803149606299213" bottom="0.74803149606299213" header="0.31496062992125984" footer="0.31496062992125984"/>
  <pageSetup paperSize="9" scale="9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1030-B6DE-4239-A5B5-5A2796DE8C0E}">
  <sheetPr>
    <tabColor rgb="FFFFC000"/>
  </sheetPr>
  <dimension ref="A1:K27"/>
  <sheetViews>
    <sheetView workbookViewId="0">
      <selection activeCell="H27" sqref="H27"/>
    </sheetView>
  </sheetViews>
  <sheetFormatPr defaultRowHeight="15" x14ac:dyDescent="0.25"/>
  <cols>
    <col min="1" max="1" width="16" customWidth="1"/>
    <col min="2" max="2" width="16.85546875" customWidth="1"/>
    <col min="3" max="3" width="88.85546875" customWidth="1"/>
    <col min="4" max="4" width="7.85546875" style="55" customWidth="1"/>
    <col min="5" max="5" width="10.28515625" style="55" customWidth="1"/>
    <col min="6" max="6" width="10.7109375" customWidth="1"/>
    <col min="7" max="7" width="11" customWidth="1"/>
    <col min="8" max="8" width="17.28515625" customWidth="1"/>
    <col min="9" max="9" width="9.5703125" customWidth="1"/>
    <col min="10" max="10" width="5.42578125" customWidth="1"/>
    <col min="11" max="11" width="11.5703125" customWidth="1"/>
    <col min="13" max="13" width="19" customWidth="1"/>
    <col min="14" max="14" width="23.5703125" customWidth="1"/>
    <col min="15" max="15" width="28.140625" customWidth="1"/>
    <col min="16" max="16" width="11.7109375" bestFit="1" customWidth="1"/>
  </cols>
  <sheetData>
    <row r="1" spans="1:11" x14ac:dyDescent="0.25">
      <c r="A1" s="306" t="s">
        <v>302</v>
      </c>
      <c r="B1" s="306"/>
      <c r="C1" s="306"/>
      <c r="D1" s="55" t="s">
        <v>303</v>
      </c>
      <c r="E1" s="55" t="s">
        <v>304</v>
      </c>
      <c r="F1" s="55" t="s">
        <v>305</v>
      </c>
      <c r="G1" s="55"/>
    </row>
    <row r="2" spans="1:11" s="135" customFormat="1" ht="15.75" x14ac:dyDescent="0.25">
      <c r="A2" s="220" t="s">
        <v>306</v>
      </c>
      <c r="D2" s="137">
        <v>71</v>
      </c>
      <c r="E2" s="137">
        <v>20</v>
      </c>
      <c r="F2" s="221">
        <f>D2*E2</f>
        <v>1420</v>
      </c>
    </row>
    <row r="3" spans="1:11" s="135" customFormat="1" ht="15.75" x14ac:dyDescent="0.25">
      <c r="A3" s="220"/>
      <c r="D3" s="137"/>
      <c r="E3" s="137"/>
    </row>
    <row r="4" spans="1:11" s="135" customFormat="1" ht="15.75" x14ac:dyDescent="0.25">
      <c r="A4" s="220" t="s">
        <v>307</v>
      </c>
      <c r="D4" s="137">
        <v>71</v>
      </c>
      <c r="E4" s="137">
        <v>15</v>
      </c>
      <c r="F4" s="221">
        <f>D4*E4</f>
        <v>1065</v>
      </c>
    </row>
    <row r="5" spans="1:11" s="135" customFormat="1" ht="15.75" x14ac:dyDescent="0.25">
      <c r="A5" s="220"/>
      <c r="D5" s="137"/>
      <c r="E5" s="137"/>
    </row>
    <row r="6" spans="1:11" s="135" customFormat="1" ht="15.75" x14ac:dyDescent="0.25">
      <c r="A6" s="220" t="s">
        <v>308</v>
      </c>
      <c r="D6" s="137">
        <v>9</v>
      </c>
      <c r="E6" s="137">
        <v>4.5</v>
      </c>
      <c r="F6" s="234">
        <f>D6*E6</f>
        <v>40.5</v>
      </c>
    </row>
    <row r="7" spans="1:11" s="135" customFormat="1" ht="15.75" x14ac:dyDescent="0.25">
      <c r="A7" s="220"/>
      <c r="D7" s="137"/>
      <c r="E7" s="137"/>
    </row>
    <row r="8" spans="1:11" s="135" customFormat="1" ht="15.75" x14ac:dyDescent="0.25">
      <c r="A8" s="222" t="s">
        <v>309</v>
      </c>
      <c r="D8" s="137">
        <v>80</v>
      </c>
      <c r="E8" s="137">
        <v>18</v>
      </c>
      <c r="F8" s="234">
        <f>D8*E8</f>
        <v>1440</v>
      </c>
    </row>
    <row r="9" spans="1:11" ht="15.75" thickBot="1" x14ac:dyDescent="0.3"/>
    <row r="10" spans="1:11" ht="15.75" thickBot="1" x14ac:dyDescent="0.3">
      <c r="D10" s="307" t="s">
        <v>310</v>
      </c>
      <c r="E10" s="308"/>
      <c r="F10" s="141">
        <f>SUM(F2:F8)*0.72</f>
        <v>2855.16</v>
      </c>
      <c r="G10" s="303" t="s">
        <v>311</v>
      </c>
      <c r="H10" s="304"/>
      <c r="I10" s="304"/>
      <c r="J10" s="304"/>
      <c r="K10" s="261">
        <f>I15</f>
        <v>0.71621890547263689</v>
      </c>
    </row>
    <row r="11" spans="1:11" x14ac:dyDescent="0.25">
      <c r="A11" t="s">
        <v>312</v>
      </c>
    </row>
    <row r="12" spans="1:11" ht="39.6" customHeight="1" x14ac:dyDescent="0.25">
      <c r="D12" s="305"/>
      <c r="E12" s="305"/>
      <c r="F12" s="223"/>
      <c r="G12" s="53"/>
      <c r="H12" s="53"/>
    </row>
    <row r="13" spans="1:11" ht="15.75" thickBot="1" x14ac:dyDescent="0.3"/>
    <row r="14" spans="1:11" ht="16.5" x14ac:dyDescent="0.25">
      <c r="D14" s="262"/>
      <c r="E14" s="263"/>
      <c r="F14" s="264" t="s">
        <v>313</v>
      </c>
      <c r="G14" s="264" t="s">
        <v>314</v>
      </c>
      <c r="H14" s="264" t="s">
        <v>315</v>
      </c>
      <c r="I14" s="265" t="s">
        <v>316</v>
      </c>
    </row>
    <row r="15" spans="1:11" ht="16.5" x14ac:dyDescent="0.25">
      <c r="D15" s="193" t="s">
        <v>112</v>
      </c>
      <c r="E15" s="273"/>
      <c r="F15" s="274">
        <v>56.66</v>
      </c>
      <c r="G15" s="274">
        <v>28.57</v>
      </c>
      <c r="H15" s="29">
        <v>71.98</v>
      </c>
      <c r="I15" s="272">
        <f>H15/F18</f>
        <v>0.71621890547263689</v>
      </c>
    </row>
    <row r="16" spans="1:11" ht="16.5" x14ac:dyDescent="0.25">
      <c r="D16" s="193" t="s">
        <v>317</v>
      </c>
      <c r="E16" s="273"/>
      <c r="F16" s="274">
        <v>2.27</v>
      </c>
      <c r="G16" s="274">
        <v>13</v>
      </c>
      <c r="H16" s="29">
        <v>5.78</v>
      </c>
      <c r="I16" s="272">
        <f>H16/F18</f>
        <v>5.7512437810945276E-2</v>
      </c>
    </row>
    <row r="17" spans="1:9" ht="16.5" x14ac:dyDescent="0.25">
      <c r="D17" s="266" t="s">
        <v>318</v>
      </c>
      <c r="E17" s="267"/>
      <c r="F17" s="268">
        <f>SUM(F15:F16)</f>
        <v>58.93</v>
      </c>
      <c r="G17" s="268">
        <f>SUM(G15:G16)</f>
        <v>41.57</v>
      </c>
      <c r="H17" s="268"/>
      <c r="I17" s="270"/>
    </row>
    <row r="18" spans="1:9" ht="17.25" thickBot="1" x14ac:dyDescent="0.3">
      <c r="A18" t="s">
        <v>319</v>
      </c>
      <c r="D18" s="309" t="s">
        <v>320</v>
      </c>
      <c r="E18" s="302"/>
      <c r="F18" s="302">
        <f>F17+G17</f>
        <v>100.5</v>
      </c>
      <c r="G18" s="302"/>
      <c r="H18" s="269" t="s">
        <v>321</v>
      </c>
      <c r="I18" s="271"/>
    </row>
    <row r="27" spans="1:9" x14ac:dyDescent="0.25">
      <c r="A27" t="s">
        <v>322</v>
      </c>
    </row>
  </sheetData>
  <mergeCells count="6">
    <mergeCell ref="F18:G18"/>
    <mergeCell ref="G10:J10"/>
    <mergeCell ref="D12:E12"/>
    <mergeCell ref="A1:C1"/>
    <mergeCell ref="D10:E10"/>
    <mergeCell ref="D18:E18"/>
  </mergeCells>
  <phoneticPr fontId="17"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2404-99A4-4A06-982A-F87A9E5C7F02}">
  <sheetPr>
    <tabColor theme="7" tint="-0.249977111117893"/>
  </sheetPr>
  <dimension ref="A1:J14"/>
  <sheetViews>
    <sheetView workbookViewId="0">
      <selection activeCell="G18" sqref="G18"/>
    </sheetView>
  </sheetViews>
  <sheetFormatPr defaultRowHeight="15" x14ac:dyDescent="0.25"/>
  <cols>
    <col min="1" max="1" width="10.5703125" bestFit="1" customWidth="1"/>
    <col min="3" max="4" width="9.5703125" customWidth="1"/>
    <col min="6" max="6" width="14.28515625" bestFit="1" customWidth="1"/>
    <col min="7" max="7" width="11.85546875" customWidth="1"/>
  </cols>
  <sheetData>
    <row r="1" spans="1:10" ht="17.25" thickBot="1" x14ac:dyDescent="0.3">
      <c r="A1" s="314" t="s">
        <v>323</v>
      </c>
      <c r="B1" s="315"/>
      <c r="C1" s="247" t="s">
        <v>324</v>
      </c>
      <c r="D1" s="248" t="s">
        <v>325</v>
      </c>
      <c r="E1" s="29"/>
      <c r="F1" s="27"/>
      <c r="G1" s="27"/>
      <c r="H1" s="27"/>
      <c r="I1" s="162"/>
      <c r="J1" s="27"/>
    </row>
    <row r="2" spans="1:10" ht="16.5" x14ac:dyDescent="0.25">
      <c r="A2" s="249" t="s">
        <v>326</v>
      </c>
      <c r="B2" s="250">
        <v>5.55</v>
      </c>
      <c r="C2" s="316">
        <f>SUM(B2:B6)</f>
        <v>24.650000000000002</v>
      </c>
      <c r="D2" s="317">
        <f>C2/(C2+B12)</f>
        <v>0.78378378378378377</v>
      </c>
      <c r="E2" s="318"/>
      <c r="F2" s="27"/>
      <c r="G2" s="27"/>
      <c r="H2" s="27"/>
      <c r="I2" s="162"/>
      <c r="J2" s="27"/>
    </row>
    <row r="3" spans="1:10" ht="16.5" x14ac:dyDescent="0.25">
      <c r="A3" s="249" t="s">
        <v>327</v>
      </c>
      <c r="B3" s="251">
        <v>9.07</v>
      </c>
      <c r="C3" s="316"/>
      <c r="D3" s="317"/>
      <c r="E3" s="318"/>
      <c r="F3" s="27"/>
      <c r="G3" s="27"/>
      <c r="H3" s="27"/>
      <c r="I3" s="162"/>
      <c r="J3" s="27"/>
    </row>
    <row r="4" spans="1:10" ht="16.5" x14ac:dyDescent="0.25">
      <c r="A4" s="252" t="s">
        <v>328</v>
      </c>
      <c r="B4" s="251"/>
      <c r="C4" s="316"/>
      <c r="D4" s="317"/>
      <c r="E4" s="318"/>
      <c r="F4" s="186"/>
      <c r="G4" s="186"/>
      <c r="H4" s="186"/>
      <c r="I4" s="241"/>
      <c r="J4" s="186"/>
    </row>
    <row r="5" spans="1:10" ht="16.5" x14ac:dyDescent="0.25">
      <c r="A5" s="249" t="s">
        <v>329</v>
      </c>
      <c r="B5" s="251">
        <v>4.1900000000000004</v>
      </c>
      <c r="C5" s="316"/>
      <c r="D5" s="317"/>
      <c r="E5" s="318"/>
      <c r="F5" s="27"/>
      <c r="G5" s="27"/>
      <c r="H5" s="27"/>
      <c r="I5" s="162"/>
      <c r="J5" s="27"/>
    </row>
    <row r="6" spans="1:10" ht="16.5" x14ac:dyDescent="0.25">
      <c r="A6" s="249" t="s">
        <v>330</v>
      </c>
      <c r="B6" s="251">
        <v>5.84</v>
      </c>
      <c r="C6" s="316"/>
      <c r="D6" s="317"/>
      <c r="E6" s="318"/>
      <c r="F6" s="224"/>
      <c r="G6" s="27"/>
      <c r="H6" s="27"/>
      <c r="I6" s="162"/>
      <c r="J6" s="27"/>
    </row>
    <row r="7" spans="1:10" ht="16.5" x14ac:dyDescent="0.25">
      <c r="A7" s="249" t="s">
        <v>331</v>
      </c>
      <c r="B7" s="251">
        <v>9.5399999999999991</v>
      </c>
      <c r="C7" s="316">
        <f>SUM(B7:B9)</f>
        <v>56.54</v>
      </c>
      <c r="D7" s="317">
        <f>C7/(C7+B13)</f>
        <v>0.81223962074414591</v>
      </c>
      <c r="E7" s="318"/>
      <c r="F7" s="224"/>
      <c r="G7" s="27"/>
      <c r="H7" s="27"/>
      <c r="I7" s="162"/>
      <c r="J7" s="27"/>
    </row>
    <row r="8" spans="1:10" ht="16.5" x14ac:dyDescent="0.25">
      <c r="A8" s="249" t="s">
        <v>332</v>
      </c>
      <c r="B8" s="251">
        <v>22.86</v>
      </c>
      <c r="C8" s="316"/>
      <c r="D8" s="317"/>
      <c r="E8" s="318"/>
      <c r="F8" s="27"/>
      <c r="G8" s="27"/>
      <c r="H8" s="27"/>
      <c r="I8" s="162"/>
      <c r="J8" s="27"/>
    </row>
    <row r="9" spans="1:10" ht="17.25" thickBot="1" x14ac:dyDescent="0.3">
      <c r="A9" s="253" t="s">
        <v>333</v>
      </c>
      <c r="B9" s="254">
        <v>24.14</v>
      </c>
      <c r="C9" s="319"/>
      <c r="D9" s="320"/>
      <c r="E9" s="318"/>
      <c r="F9" s="27"/>
      <c r="G9" s="27"/>
      <c r="H9" s="27"/>
      <c r="I9" s="162"/>
      <c r="J9" s="27"/>
    </row>
    <row r="10" spans="1:10" ht="42" customHeight="1" thickBot="1" x14ac:dyDescent="0.3">
      <c r="A10" s="190" t="s">
        <v>318</v>
      </c>
      <c r="B10" s="190">
        <f>SUM(B2:B9)</f>
        <v>81.19</v>
      </c>
      <c r="C10" s="310" t="s">
        <v>334</v>
      </c>
      <c r="D10" s="311"/>
      <c r="E10" s="191"/>
      <c r="F10" s="312" t="s">
        <v>335</v>
      </c>
      <c r="G10" s="313"/>
      <c r="H10" s="210" t="s">
        <v>336</v>
      </c>
      <c r="I10" s="210" t="s">
        <v>337</v>
      </c>
      <c r="J10" s="211" t="s">
        <v>338</v>
      </c>
    </row>
    <row r="11" spans="1:10" ht="16.5" x14ac:dyDescent="0.25">
      <c r="A11" s="203"/>
      <c r="B11" s="204" t="s">
        <v>339</v>
      </c>
      <c r="C11" s="197" t="s">
        <v>340</v>
      </c>
      <c r="D11" s="198" t="s">
        <v>341</v>
      </c>
      <c r="E11" s="27"/>
      <c r="F11" s="193"/>
      <c r="G11" s="243" t="s">
        <v>342</v>
      </c>
      <c r="H11" s="196" t="s">
        <v>343</v>
      </c>
      <c r="I11" s="242" t="s">
        <v>343</v>
      </c>
      <c r="J11" s="194"/>
    </row>
    <row r="12" spans="1:10" ht="16.5" x14ac:dyDescent="0.25">
      <c r="A12" s="193" t="s">
        <v>344</v>
      </c>
      <c r="B12" s="200">
        <v>6.8</v>
      </c>
      <c r="C12" s="199">
        <f>C7</f>
        <v>56.54</v>
      </c>
      <c r="D12" s="200">
        <f>B12+C12</f>
        <v>63.339999999999996</v>
      </c>
      <c r="E12" s="27"/>
      <c r="F12" s="193" t="s">
        <v>345</v>
      </c>
      <c r="G12" s="207">
        <v>40600</v>
      </c>
      <c r="H12" s="208">
        <f>G12/D12</f>
        <v>640.98515945689928</v>
      </c>
      <c r="I12" s="245">
        <v>549</v>
      </c>
      <c r="J12" s="225">
        <f>I12/H12</f>
        <v>0.85649408866995069</v>
      </c>
    </row>
    <row r="13" spans="1:10" ht="17.25" thickBot="1" x14ac:dyDescent="0.3">
      <c r="A13" s="195" t="s">
        <v>346</v>
      </c>
      <c r="B13" s="205">
        <v>13.07</v>
      </c>
      <c r="C13" s="201">
        <f>C2</f>
        <v>24.650000000000002</v>
      </c>
      <c r="D13" s="202">
        <f>B13+C13</f>
        <v>37.72</v>
      </c>
      <c r="E13" s="27"/>
      <c r="F13" s="195" t="s">
        <v>347</v>
      </c>
      <c r="G13" s="206">
        <v>39352</v>
      </c>
      <c r="H13" s="209">
        <f>G13/D13</f>
        <v>1043.2661717921528</v>
      </c>
      <c r="I13" s="246">
        <f>745</f>
        <v>745</v>
      </c>
      <c r="J13" s="226">
        <f>I13/H13</f>
        <v>0.71410347631632443</v>
      </c>
    </row>
    <row r="14" spans="1:10" x14ac:dyDescent="0.25">
      <c r="D14" s="79">
        <f>SUM(D12:D13)</f>
        <v>101.06</v>
      </c>
    </row>
  </sheetData>
  <mergeCells count="9">
    <mergeCell ref="C10:D10"/>
    <mergeCell ref="F10:G10"/>
    <mergeCell ref="A1:B1"/>
    <mergeCell ref="C2:C6"/>
    <mergeCell ref="D2:D6"/>
    <mergeCell ref="E2:E6"/>
    <mergeCell ref="C7:C9"/>
    <mergeCell ref="D7:D9"/>
    <mergeCell ref="E7:E9"/>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R311"/>
  <sheetViews>
    <sheetView topLeftCell="A8" zoomScale="85" zoomScaleNormal="85" workbookViewId="0">
      <selection activeCell="A10" sqref="A10:C37"/>
    </sheetView>
  </sheetViews>
  <sheetFormatPr defaultColWidth="9" defaultRowHeight="16.5" x14ac:dyDescent="0.3"/>
  <cols>
    <col min="1" max="1" width="73.42578125" bestFit="1" customWidth="1"/>
    <col min="2" max="2" width="6.85546875" bestFit="1" customWidth="1"/>
    <col min="3" max="3" width="4.28515625" bestFit="1" customWidth="1"/>
    <col min="4" max="4" width="12.28515625" bestFit="1" customWidth="1"/>
    <col min="5" max="5" width="14.42578125" bestFit="1" customWidth="1"/>
    <col min="6" max="6" width="21.42578125" bestFit="1" customWidth="1"/>
    <col min="7" max="7" width="22.140625" bestFit="1" customWidth="1"/>
    <col min="8" max="8" width="22.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10" x14ac:dyDescent="0.3">
      <c r="A1" t="s">
        <v>348</v>
      </c>
      <c r="I1"/>
      <c r="J1"/>
    </row>
    <row r="2" spans="1:10" x14ac:dyDescent="0.3">
      <c r="A2" t="s">
        <v>349</v>
      </c>
      <c r="I2"/>
      <c r="J2"/>
    </row>
    <row r="3" spans="1:10" x14ac:dyDescent="0.3">
      <c r="A3" t="s">
        <v>350</v>
      </c>
      <c r="I3"/>
      <c r="J3"/>
    </row>
    <row r="4" spans="1:10" x14ac:dyDescent="0.3">
      <c r="A4" t="s">
        <v>351</v>
      </c>
      <c r="I4"/>
      <c r="J4"/>
    </row>
    <row r="5" spans="1:10" x14ac:dyDescent="0.3">
      <c r="A5" t="s">
        <v>352</v>
      </c>
      <c r="I5"/>
      <c r="J5"/>
    </row>
    <row r="6" spans="1:10" x14ac:dyDescent="0.3">
      <c r="A6" t="s">
        <v>353</v>
      </c>
      <c r="I6"/>
      <c r="J6"/>
    </row>
    <row r="7" spans="1:10" x14ac:dyDescent="0.3">
      <c r="I7"/>
      <c r="J7"/>
    </row>
    <row r="8" spans="1:10" x14ac:dyDescent="0.3">
      <c r="A8" t="s">
        <v>119</v>
      </c>
      <c r="B8" t="s">
        <v>120</v>
      </c>
      <c r="C8" t="s">
        <v>354</v>
      </c>
      <c r="D8" t="s">
        <v>355</v>
      </c>
      <c r="E8" t="s">
        <v>356</v>
      </c>
      <c r="F8" t="s">
        <v>357</v>
      </c>
      <c r="G8" t="s">
        <v>358</v>
      </c>
      <c r="H8" t="s">
        <v>359</v>
      </c>
      <c r="I8" s="55" t="s">
        <v>23</v>
      </c>
      <c r="J8"/>
    </row>
    <row r="9" spans="1:10" x14ac:dyDescent="0.3">
      <c r="D9" t="s">
        <v>360</v>
      </c>
      <c r="E9" t="s">
        <v>361</v>
      </c>
      <c r="F9" t="s">
        <v>362</v>
      </c>
      <c r="G9" t="s">
        <v>361</v>
      </c>
      <c r="I9" s="55" t="s">
        <v>361</v>
      </c>
      <c r="J9"/>
    </row>
    <row r="10" spans="1:10" x14ac:dyDescent="0.3">
      <c r="A10">
        <v>2023</v>
      </c>
      <c r="B10">
        <v>8</v>
      </c>
      <c r="C10">
        <v>16</v>
      </c>
      <c r="D10">
        <v>2023.62465753425</v>
      </c>
      <c r="E10">
        <v>0</v>
      </c>
      <c r="F10">
        <v>0</v>
      </c>
      <c r="G10">
        <v>0</v>
      </c>
      <c r="H10">
        <v>0</v>
      </c>
      <c r="I10" s="55">
        <f>E10+F10</f>
        <v>0</v>
      </c>
      <c r="J10"/>
    </row>
    <row r="11" spans="1:10" x14ac:dyDescent="0.3">
      <c r="A11">
        <v>2023</v>
      </c>
      <c r="B11">
        <v>8</v>
      </c>
      <c r="C11">
        <v>31</v>
      </c>
      <c r="D11">
        <v>2023.6657534246576</v>
      </c>
      <c r="E11">
        <v>0.29370032151813363</v>
      </c>
      <c r="F11">
        <v>2.9271180680503698E-3</v>
      </c>
      <c r="G11">
        <v>0</v>
      </c>
      <c r="H11">
        <v>0</v>
      </c>
      <c r="I11" s="55">
        <f t="shared" ref="I11:I74" si="0">E11+F11</f>
        <v>0.29662743958618398</v>
      </c>
      <c r="J11"/>
    </row>
    <row r="12" spans="1:10" x14ac:dyDescent="0.3">
      <c r="A12">
        <v>2023</v>
      </c>
      <c r="B12">
        <v>9</v>
      </c>
      <c r="C12">
        <v>30</v>
      </c>
      <c r="D12">
        <v>2023.7479452054795</v>
      </c>
      <c r="E12">
        <v>0.29372558783626912</v>
      </c>
      <c r="F12">
        <v>6.0798677135405071E-3</v>
      </c>
      <c r="G12">
        <v>0</v>
      </c>
      <c r="H12">
        <v>0</v>
      </c>
      <c r="I12" s="55">
        <f t="shared" si="0"/>
        <v>0.29980545554980964</v>
      </c>
      <c r="J12"/>
    </row>
    <row r="13" spans="1:10" x14ac:dyDescent="0.3">
      <c r="A13">
        <v>2023</v>
      </c>
      <c r="B13">
        <v>10</v>
      </c>
      <c r="C13">
        <v>31</v>
      </c>
      <c r="D13">
        <v>2023.8328767123287</v>
      </c>
      <c r="E13">
        <v>0.2941485372387892</v>
      </c>
      <c r="F13">
        <v>8.0898383068304675E-3</v>
      </c>
      <c r="G13">
        <v>0</v>
      </c>
      <c r="H13">
        <v>0</v>
      </c>
      <c r="I13" s="55">
        <f t="shared" si="0"/>
        <v>0.30223837554561966</v>
      </c>
      <c r="J13"/>
    </row>
    <row r="14" spans="1:10" x14ac:dyDescent="0.3">
      <c r="A14">
        <v>2023</v>
      </c>
      <c r="B14">
        <v>11</v>
      </c>
      <c r="C14">
        <v>30</v>
      </c>
      <c r="D14">
        <v>2023.9150684931508</v>
      </c>
      <c r="E14">
        <v>0.29672994662385355</v>
      </c>
      <c r="F14">
        <v>9.8268825579538015E-3</v>
      </c>
      <c r="G14">
        <v>0</v>
      </c>
      <c r="H14">
        <v>0</v>
      </c>
      <c r="I14" s="55">
        <f t="shared" si="0"/>
        <v>0.30655682918180732</v>
      </c>
      <c r="J14"/>
    </row>
    <row r="15" spans="1:10" x14ac:dyDescent="0.3">
      <c r="A15">
        <v>2023</v>
      </c>
      <c r="B15">
        <v>12</v>
      </c>
      <c r="C15">
        <v>31</v>
      </c>
      <c r="D15">
        <v>2024</v>
      </c>
      <c r="E15">
        <v>0.30654308478041936</v>
      </c>
      <c r="F15">
        <v>1.1619907284755013E-2</v>
      </c>
      <c r="G15">
        <v>0</v>
      </c>
      <c r="H15">
        <v>0</v>
      </c>
      <c r="I15" s="55">
        <f t="shared" si="0"/>
        <v>0.3181629920651744</v>
      </c>
      <c r="J15"/>
    </row>
    <row r="16" spans="1:10" x14ac:dyDescent="0.3">
      <c r="A16">
        <v>2024</v>
      </c>
      <c r="B16">
        <v>1</v>
      </c>
      <c r="C16">
        <v>31</v>
      </c>
      <c r="D16">
        <v>2024.0846994535518</v>
      </c>
      <c r="E16">
        <v>0.33219065758726052</v>
      </c>
      <c r="F16">
        <v>1.3715514606834869E-2</v>
      </c>
      <c r="G16">
        <v>0</v>
      </c>
      <c r="H16">
        <v>0</v>
      </c>
      <c r="I16" s="105">
        <f t="shared" si="0"/>
        <v>0.34590617219409536</v>
      </c>
      <c r="J16"/>
    </row>
    <row r="17" spans="1:18" x14ac:dyDescent="0.3">
      <c r="A17">
        <v>2024</v>
      </c>
      <c r="B17">
        <v>2</v>
      </c>
      <c r="C17">
        <v>29</v>
      </c>
      <c r="D17">
        <v>2024.1639344262296</v>
      </c>
      <c r="E17">
        <v>0.38042864572321594</v>
      </c>
      <c r="F17">
        <v>1.6436433942337361E-2</v>
      </c>
      <c r="G17">
        <v>0</v>
      </c>
      <c r="H17">
        <v>0</v>
      </c>
      <c r="I17" s="55">
        <f t="shared" si="0"/>
        <v>0.39686507966555329</v>
      </c>
      <c r="J17"/>
    </row>
    <row r="18" spans="1:18" x14ac:dyDescent="0.3">
      <c r="A18">
        <v>2024</v>
      </c>
      <c r="B18">
        <v>3</v>
      </c>
      <c r="C18">
        <v>31</v>
      </c>
      <c r="D18">
        <v>2024.2486338797814</v>
      </c>
      <c r="E18">
        <v>0.46917406348757418</v>
      </c>
      <c r="F18">
        <v>1.8382668330882729E-2</v>
      </c>
      <c r="G18">
        <v>0</v>
      </c>
      <c r="H18">
        <v>0</v>
      </c>
      <c r="I18" s="55">
        <f t="shared" si="0"/>
        <v>0.48755673181845693</v>
      </c>
      <c r="J18"/>
    </row>
    <row r="19" spans="1:18" x14ac:dyDescent="0.3">
      <c r="A19">
        <v>2024</v>
      </c>
      <c r="B19">
        <v>4</v>
      </c>
      <c r="C19">
        <v>30</v>
      </c>
      <c r="D19">
        <v>2024.3306010928961</v>
      </c>
      <c r="E19">
        <v>0.60167897417278804</v>
      </c>
      <c r="F19">
        <v>2.085498343766989E-2</v>
      </c>
      <c r="G19">
        <v>0</v>
      </c>
      <c r="H19">
        <v>0</v>
      </c>
      <c r="I19" s="55">
        <f t="shared" si="0"/>
        <v>0.62253395761045793</v>
      </c>
      <c r="J19"/>
    </row>
    <row r="20" spans="1:18" x14ac:dyDescent="0.3">
      <c r="A20">
        <v>2024</v>
      </c>
      <c r="B20">
        <v>5</v>
      </c>
      <c r="C20">
        <v>31</v>
      </c>
      <c r="D20">
        <v>2024.4153005464482</v>
      </c>
      <c r="E20">
        <v>0.79531926602026126</v>
      </c>
      <c r="F20">
        <v>2.4553368417545261E-2</v>
      </c>
      <c r="G20">
        <v>0</v>
      </c>
      <c r="H20">
        <v>0</v>
      </c>
      <c r="I20" s="55">
        <f t="shared" si="0"/>
        <v>0.81987263443780656</v>
      </c>
      <c r="J20"/>
    </row>
    <row r="21" spans="1:18" x14ac:dyDescent="0.3">
      <c r="A21">
        <v>2024</v>
      </c>
      <c r="B21">
        <v>6</v>
      </c>
      <c r="C21">
        <v>30</v>
      </c>
      <c r="D21">
        <v>2024.4972677595629</v>
      </c>
      <c r="E21">
        <v>1.043316764494254</v>
      </c>
      <c r="F21">
        <v>2.9719382002331145E-2</v>
      </c>
      <c r="G21">
        <v>0</v>
      </c>
      <c r="H21">
        <v>0</v>
      </c>
      <c r="I21" s="105">
        <f t="shared" si="0"/>
        <v>1.0730361464965852</v>
      </c>
      <c r="J21"/>
    </row>
    <row r="22" spans="1:18" x14ac:dyDescent="0.3">
      <c r="A22">
        <v>2024</v>
      </c>
      <c r="B22">
        <v>7</v>
      </c>
      <c r="C22">
        <v>31</v>
      </c>
      <c r="D22">
        <v>2024.5819672131147</v>
      </c>
      <c r="E22">
        <v>1.3655750679036343</v>
      </c>
      <c r="F22">
        <v>3.6785453108468535E-2</v>
      </c>
      <c r="G22">
        <v>0</v>
      </c>
      <c r="H22">
        <v>0</v>
      </c>
      <c r="I22" s="55">
        <f t="shared" si="0"/>
        <v>1.4023605210121028</v>
      </c>
      <c r="J22"/>
    </row>
    <row r="23" spans="1:18" s="133" customFormat="1" x14ac:dyDescent="0.3">
      <c r="A23" s="130">
        <v>2024</v>
      </c>
      <c r="B23" s="130">
        <v>8</v>
      </c>
      <c r="C23" s="130">
        <v>31</v>
      </c>
      <c r="D23" s="130">
        <v>2024.6666666666667</v>
      </c>
      <c r="E23" s="130">
        <v>1.6602138094599461</v>
      </c>
      <c r="F23" s="130">
        <v>4.5775757927443546E-2</v>
      </c>
      <c r="G23" s="130">
        <v>0</v>
      </c>
      <c r="H23" s="130">
        <v>0</v>
      </c>
      <c r="I23" s="105">
        <f t="shared" si="0"/>
        <v>1.7059895673873897</v>
      </c>
      <c r="J23" s="130"/>
    </row>
    <row r="24" spans="1:18" x14ac:dyDescent="0.3">
      <c r="A24">
        <v>2024</v>
      </c>
      <c r="B24">
        <v>9</v>
      </c>
      <c r="C24">
        <v>30</v>
      </c>
      <c r="D24">
        <v>2024.7486338797814</v>
      </c>
      <c r="E24">
        <v>1.8658791508133215</v>
      </c>
      <c r="F24">
        <v>5.5572100301212707E-2</v>
      </c>
      <c r="G24">
        <v>0</v>
      </c>
      <c r="H24">
        <v>0</v>
      </c>
      <c r="I24" s="105">
        <f t="shared" si="0"/>
        <v>1.9214512511145341</v>
      </c>
      <c r="J24"/>
      <c r="K24" s="11" t="s">
        <v>119</v>
      </c>
      <c r="L24" s="11" t="s">
        <v>120</v>
      </c>
      <c r="M24" s="11" t="s">
        <v>363</v>
      </c>
      <c r="N24" s="2" t="s">
        <v>364</v>
      </c>
      <c r="O24" s="2" t="s">
        <v>365</v>
      </c>
      <c r="P24" s="2" t="s">
        <v>366</v>
      </c>
      <c r="Q24" s="2" t="s">
        <v>109</v>
      </c>
      <c r="R24" s="2" t="s">
        <v>367</v>
      </c>
    </row>
    <row r="25" spans="1:18" x14ac:dyDescent="0.3">
      <c r="A25">
        <v>2024</v>
      </c>
      <c r="B25">
        <v>10</v>
      </c>
      <c r="C25">
        <v>31</v>
      </c>
      <c r="D25">
        <v>2024.8333333333333</v>
      </c>
      <c r="E25">
        <v>2.094810882219595</v>
      </c>
      <c r="F25">
        <v>6.6830432666510273E-2</v>
      </c>
      <c r="G25">
        <v>0</v>
      </c>
      <c r="H25">
        <v>0</v>
      </c>
      <c r="I25" s="105">
        <f t="shared" si="0"/>
        <v>2.1616413148861051</v>
      </c>
      <c r="J25"/>
      <c r="K25" s="125">
        <f>A21</f>
        <v>2024</v>
      </c>
      <c r="L25" s="125">
        <f>B33</f>
        <v>6</v>
      </c>
      <c r="M25" s="138">
        <f>I33</f>
        <v>4.6059712532367678</v>
      </c>
      <c r="N25" s="126">
        <f>Abatement!$C$5</f>
        <v>8.64</v>
      </c>
      <c r="O25" s="127">
        <f>M25*N25</f>
        <v>39.795591627965678</v>
      </c>
      <c r="P25" s="127">
        <f>O25*44/12</f>
        <v>145.91716930254083</v>
      </c>
      <c r="Q25" s="128">
        <f>'Fuel Emissions'!$D$41</f>
        <v>0.94388289780451151</v>
      </c>
      <c r="R25" s="129">
        <f>P25-Q25</f>
        <v>144.97328640473631</v>
      </c>
    </row>
    <row r="26" spans="1:18" x14ac:dyDescent="0.3">
      <c r="A26">
        <v>2024</v>
      </c>
      <c r="B26">
        <v>11</v>
      </c>
      <c r="C26">
        <v>30</v>
      </c>
      <c r="D26">
        <v>2024.9153005464482</v>
      </c>
      <c r="E26">
        <v>2.3319407184539287</v>
      </c>
      <c r="F26">
        <v>7.909991021625043E-2</v>
      </c>
      <c r="G26">
        <v>0</v>
      </c>
      <c r="H26">
        <v>0</v>
      </c>
      <c r="I26" s="55">
        <f t="shared" si="0"/>
        <v>2.4110406286701793</v>
      </c>
      <c r="J26"/>
      <c r="K26" s="125">
        <v>2025</v>
      </c>
      <c r="L26" s="120">
        <v>6</v>
      </c>
      <c r="M26" s="139">
        <f>I33</f>
        <v>4.6059712532367678</v>
      </c>
      <c r="N26" s="121">
        <f>Abatement!$C$5</f>
        <v>8.64</v>
      </c>
      <c r="O26" s="122">
        <f>M26*N26</f>
        <v>39.795591627965678</v>
      </c>
      <c r="P26" s="122">
        <f>O26*44/12</f>
        <v>145.91716930254083</v>
      </c>
      <c r="Q26" s="123">
        <f>'Fuel Emissions'!$D$41</f>
        <v>0.94388289780451151</v>
      </c>
      <c r="R26" s="123">
        <f t="shared" ref="R26:R34" si="1">P26-Q26</f>
        <v>144.97328640473631</v>
      </c>
    </row>
    <row r="27" spans="1:18" x14ac:dyDescent="0.3">
      <c r="A27">
        <v>2024</v>
      </c>
      <c r="B27">
        <v>12</v>
      </c>
      <c r="C27">
        <v>31</v>
      </c>
      <c r="D27">
        <v>2025</v>
      </c>
      <c r="E27">
        <v>2.592692433253208</v>
      </c>
      <c r="F27">
        <v>9.3317203186053327E-2</v>
      </c>
      <c r="G27">
        <v>0</v>
      </c>
      <c r="H27">
        <v>0</v>
      </c>
      <c r="I27" s="55">
        <f t="shared" si="0"/>
        <v>2.6860096364392612</v>
      </c>
      <c r="J27"/>
      <c r="K27" s="125">
        <v>2026</v>
      </c>
      <c r="L27" s="120">
        <v>6</v>
      </c>
      <c r="M27" s="139">
        <f>I45</f>
        <v>9.7782023594647498</v>
      </c>
      <c r="N27" s="121">
        <f>Abatement!$C$5</f>
        <v>8.64</v>
      </c>
      <c r="O27" s="122">
        <f t="shared" ref="O27:O34" si="2">M27*N27</f>
        <v>84.483668385775445</v>
      </c>
      <c r="P27" s="122">
        <f t="shared" ref="P27:P34" si="3">O27*44/12</f>
        <v>309.7734507478433</v>
      </c>
      <c r="Q27" s="123">
        <f>'Fuel Emissions'!$D$41</f>
        <v>0.94388289780451151</v>
      </c>
      <c r="R27" s="123">
        <f t="shared" si="1"/>
        <v>308.82956785003881</v>
      </c>
    </row>
    <row r="28" spans="1:18" s="121" customFormat="1" x14ac:dyDescent="0.3">
      <c r="A28">
        <v>2025</v>
      </c>
      <c r="B28">
        <v>1</v>
      </c>
      <c r="C28">
        <v>31</v>
      </c>
      <c r="D28">
        <v>2025.0849315068492</v>
      </c>
      <c r="E28">
        <v>2.8689657308365604</v>
      </c>
      <c r="F28">
        <v>0.10977843202350393</v>
      </c>
      <c r="G28">
        <v>0</v>
      </c>
      <c r="H28">
        <v>0</v>
      </c>
      <c r="I28" s="137">
        <f t="shared" si="0"/>
        <v>2.9787441628600644</v>
      </c>
      <c r="J28" s="135"/>
      <c r="K28" s="125">
        <v>2027</v>
      </c>
      <c r="L28" s="120">
        <v>6</v>
      </c>
      <c r="M28" s="139">
        <f>I57</f>
        <v>15.952055123654031</v>
      </c>
      <c r="N28" s="121">
        <f>Abatement!$C$5</f>
        <v>8.64</v>
      </c>
      <c r="O28" s="122">
        <f t="shared" si="2"/>
        <v>137.82575626837084</v>
      </c>
      <c r="P28" s="122">
        <f t="shared" si="3"/>
        <v>505.36110631735977</v>
      </c>
      <c r="Q28" s="123">
        <f>'Fuel Emissions'!$D$41</f>
        <v>0.94388289780451151</v>
      </c>
      <c r="R28" s="123">
        <f t="shared" si="1"/>
        <v>504.41722341955528</v>
      </c>
    </row>
    <row r="29" spans="1:18" x14ac:dyDescent="0.3">
      <c r="A29">
        <v>2025</v>
      </c>
      <c r="B29">
        <v>2</v>
      </c>
      <c r="C29">
        <v>28</v>
      </c>
      <c r="D29">
        <v>2025.1616438356164</v>
      </c>
      <c r="E29">
        <v>3.131420642991249</v>
      </c>
      <c r="F29">
        <v>0.12777329890595623</v>
      </c>
      <c r="G29">
        <v>0</v>
      </c>
      <c r="H29">
        <v>0</v>
      </c>
      <c r="I29" s="55">
        <f t="shared" si="0"/>
        <v>3.2591939418972053</v>
      </c>
      <c r="J29"/>
      <c r="K29" s="125">
        <v>2028</v>
      </c>
      <c r="L29" s="120">
        <v>6</v>
      </c>
      <c r="M29" s="139">
        <f>I69</f>
        <v>22.508401653429488</v>
      </c>
      <c r="N29" s="121">
        <f>Abatement!$C$5</f>
        <v>8.64</v>
      </c>
      <c r="O29" s="122">
        <f>M29*N29</f>
        <v>194.47259028563079</v>
      </c>
      <c r="P29" s="122">
        <f t="shared" si="3"/>
        <v>713.06616438064623</v>
      </c>
      <c r="Q29" s="123">
        <f>'Fuel Emissions'!$D$41</f>
        <v>0.94388289780451151</v>
      </c>
      <c r="R29" s="123">
        <f t="shared" si="1"/>
        <v>712.12228148284169</v>
      </c>
    </row>
    <row r="30" spans="1:18" x14ac:dyDescent="0.3">
      <c r="A30">
        <v>2025</v>
      </c>
      <c r="B30">
        <v>3</v>
      </c>
      <c r="C30">
        <v>31</v>
      </c>
      <c r="D30">
        <v>2025.2465753424658</v>
      </c>
      <c r="E30">
        <v>3.4357913119301227</v>
      </c>
      <c r="F30">
        <v>0.14389462230910527</v>
      </c>
      <c r="G30">
        <v>0</v>
      </c>
      <c r="H30">
        <v>0</v>
      </c>
      <c r="I30" s="55">
        <f t="shared" si="0"/>
        <v>3.5796859342392278</v>
      </c>
      <c r="J30"/>
      <c r="K30" s="125">
        <v>2029</v>
      </c>
      <c r="L30" s="120">
        <v>6</v>
      </c>
      <c r="M30" s="139">
        <f>I81</f>
        <v>29.040321130973862</v>
      </c>
      <c r="N30" s="121">
        <f>Abatement!$C$5</f>
        <v>8.64</v>
      </c>
      <c r="O30" s="122">
        <f t="shared" si="2"/>
        <v>250.90837457161419</v>
      </c>
      <c r="P30" s="122">
        <f t="shared" si="3"/>
        <v>919.99737342925209</v>
      </c>
      <c r="Q30" s="123">
        <f>'Fuel Emissions'!$D$41</f>
        <v>0.94388289780451151</v>
      </c>
      <c r="R30" s="123">
        <f t="shared" si="1"/>
        <v>919.05349053144755</v>
      </c>
    </row>
    <row r="31" spans="1:18" x14ac:dyDescent="0.3">
      <c r="A31">
        <v>2025</v>
      </c>
      <c r="B31">
        <v>4</v>
      </c>
      <c r="C31">
        <v>30</v>
      </c>
      <c r="D31">
        <v>2025.3287671232877</v>
      </c>
      <c r="E31">
        <v>3.7436174174641188</v>
      </c>
      <c r="F31">
        <v>0.16013253998517402</v>
      </c>
      <c r="G31">
        <v>0</v>
      </c>
      <c r="H31">
        <v>0</v>
      </c>
      <c r="I31" s="55">
        <f t="shared" si="0"/>
        <v>3.9037499574492927</v>
      </c>
      <c r="J31"/>
      <c r="K31" s="125">
        <v>2030</v>
      </c>
      <c r="L31" s="120">
        <v>6</v>
      </c>
      <c r="M31" s="139">
        <f>I93</f>
        <v>35.367373057215971</v>
      </c>
      <c r="N31" s="121">
        <f>Abatement!$C$5</f>
        <v>8.64</v>
      </c>
      <c r="O31" s="122">
        <f>M31*N31</f>
        <v>305.574103214346</v>
      </c>
      <c r="P31" s="122">
        <f t="shared" si="3"/>
        <v>1120.4383784526019</v>
      </c>
      <c r="Q31" s="123">
        <f>'Fuel Emissions'!$D$41</f>
        <v>0.94388289780451151</v>
      </c>
      <c r="R31" s="123">
        <f t="shared" si="1"/>
        <v>1119.4944955547974</v>
      </c>
    </row>
    <row r="32" spans="1:18" x14ac:dyDescent="0.3">
      <c r="A32">
        <v>2025</v>
      </c>
      <c r="B32">
        <v>5</v>
      </c>
      <c r="C32">
        <v>31</v>
      </c>
      <c r="D32">
        <v>2025.4136986301369</v>
      </c>
      <c r="E32">
        <v>4.0748328481921394</v>
      </c>
      <c r="F32">
        <v>0.17848164749247653</v>
      </c>
      <c r="G32">
        <v>0</v>
      </c>
      <c r="H32">
        <v>0</v>
      </c>
      <c r="I32" s="55">
        <f t="shared" si="0"/>
        <v>4.2533144956846156</v>
      </c>
      <c r="J32"/>
      <c r="K32" s="125">
        <v>2031</v>
      </c>
      <c r="L32" s="120">
        <v>6</v>
      </c>
      <c r="M32" s="139">
        <f>I105</f>
        <v>41.391468273780454</v>
      </c>
      <c r="N32" s="121">
        <f>Abatement!$C$5</f>
        <v>8.64</v>
      </c>
      <c r="O32" s="122">
        <f t="shared" si="2"/>
        <v>357.62228588546316</v>
      </c>
      <c r="P32" s="122">
        <f t="shared" si="3"/>
        <v>1311.281714913365</v>
      </c>
      <c r="Q32" s="123">
        <f>'Fuel Emissions'!$D$41</f>
        <v>0.94388289780451151</v>
      </c>
      <c r="R32" s="123">
        <f t="shared" si="1"/>
        <v>1310.3378320155605</v>
      </c>
    </row>
    <row r="33" spans="1:18" x14ac:dyDescent="0.3">
      <c r="A33">
        <v>2025</v>
      </c>
      <c r="B33">
        <v>6</v>
      </c>
      <c r="C33">
        <v>30</v>
      </c>
      <c r="D33">
        <v>2025.495890410959</v>
      </c>
      <c r="E33">
        <v>4.407491005949657</v>
      </c>
      <c r="F33">
        <v>0.19848024728711056</v>
      </c>
      <c r="G33">
        <v>0</v>
      </c>
      <c r="H33">
        <v>0</v>
      </c>
      <c r="I33" s="105">
        <f t="shared" si="0"/>
        <v>4.6059712532367678</v>
      </c>
      <c r="J33"/>
      <c r="K33" s="125">
        <v>2032</v>
      </c>
      <c r="L33" s="120">
        <v>6</v>
      </c>
      <c r="M33" s="139">
        <f>I117</f>
        <v>47.084672044478495</v>
      </c>
      <c r="N33" s="121">
        <f>Abatement!$C$5</f>
        <v>8.64</v>
      </c>
      <c r="O33" s="122">
        <f t="shared" si="2"/>
        <v>406.81156646429423</v>
      </c>
      <c r="P33" s="122">
        <f t="shared" si="3"/>
        <v>1491.6424103690788</v>
      </c>
      <c r="Q33" s="123">
        <f>'Fuel Emissions'!$D$41</f>
        <v>0.94388289780451151</v>
      </c>
      <c r="R33" s="123">
        <f t="shared" si="1"/>
        <v>1490.6985274712742</v>
      </c>
    </row>
    <row r="34" spans="1:18" x14ac:dyDescent="0.3">
      <c r="A34">
        <v>2025</v>
      </c>
      <c r="B34">
        <v>7</v>
      </c>
      <c r="C34">
        <v>31</v>
      </c>
      <c r="D34">
        <v>2025.5808219178082</v>
      </c>
      <c r="E34">
        <v>4.7631558545853645</v>
      </c>
      <c r="F34">
        <v>0.22063028291866843</v>
      </c>
      <c r="G34">
        <v>0</v>
      </c>
      <c r="H34">
        <v>0</v>
      </c>
      <c r="I34" s="55">
        <f t="shared" si="0"/>
        <v>4.9837861375040333</v>
      </c>
      <c r="J34"/>
      <c r="K34" s="125">
        <v>2033</v>
      </c>
      <c r="L34" s="120">
        <v>6</v>
      </c>
      <c r="M34" s="139">
        <f>I129</f>
        <v>52.406334399289335</v>
      </c>
      <c r="N34" s="121">
        <f>Abatement!$C$5</f>
        <v>8.64</v>
      </c>
      <c r="O34" s="122">
        <f t="shared" si="2"/>
        <v>452.79072920985988</v>
      </c>
      <c r="P34" s="122">
        <f t="shared" si="3"/>
        <v>1660.2326737694864</v>
      </c>
      <c r="Q34" s="123">
        <f>'Fuel Emissions'!$D$41</f>
        <v>0.94388289780451151</v>
      </c>
      <c r="R34" s="123">
        <f t="shared" si="1"/>
        <v>1659.2887908716818</v>
      </c>
    </row>
    <row r="35" spans="1:18" x14ac:dyDescent="0.3">
      <c r="A35">
        <v>2025</v>
      </c>
      <c r="B35">
        <v>8</v>
      </c>
      <c r="C35">
        <v>31</v>
      </c>
      <c r="D35">
        <v>2025.6657534246576</v>
      </c>
      <c r="E35">
        <v>5.1303066250429588</v>
      </c>
      <c r="F35">
        <v>0.24449579739510688</v>
      </c>
      <c r="G35">
        <v>0</v>
      </c>
      <c r="H35">
        <v>0</v>
      </c>
      <c r="I35" s="55">
        <f t="shared" si="0"/>
        <v>5.3748024224380657</v>
      </c>
      <c r="J35"/>
    </row>
    <row r="36" spans="1:18" x14ac:dyDescent="0.3">
      <c r="A36">
        <v>2025</v>
      </c>
      <c r="B36">
        <v>9</v>
      </c>
      <c r="C36">
        <v>30</v>
      </c>
      <c r="D36">
        <v>2025.7479452054795</v>
      </c>
      <c r="E36">
        <v>5.4959529391111897</v>
      </c>
      <c r="F36">
        <v>0.27019522385479716</v>
      </c>
      <c r="G36">
        <v>0</v>
      </c>
      <c r="H36">
        <v>0</v>
      </c>
      <c r="I36" s="55">
        <f t="shared" si="0"/>
        <v>5.7661481629659868</v>
      </c>
      <c r="J36"/>
    </row>
    <row r="37" spans="1:18" x14ac:dyDescent="0.3">
      <c r="A37" s="278">
        <v>2025</v>
      </c>
      <c r="B37" s="278">
        <v>10</v>
      </c>
      <c r="C37" s="278">
        <v>31</v>
      </c>
      <c r="D37" s="278">
        <v>2025.8328767123287</v>
      </c>
      <c r="E37" s="278">
        <v>5.8838587986810369</v>
      </c>
      <c r="F37" s="278">
        <v>0.29892679652300697</v>
      </c>
      <c r="G37" s="278">
        <v>0</v>
      </c>
      <c r="H37" s="278">
        <v>0</v>
      </c>
      <c r="I37" s="279">
        <f t="shared" si="0"/>
        <v>6.1827855952040442</v>
      </c>
      <c r="J37"/>
    </row>
    <row r="38" spans="1:18" x14ac:dyDescent="0.3">
      <c r="A38">
        <v>2025</v>
      </c>
      <c r="B38">
        <v>11</v>
      </c>
      <c r="C38">
        <v>30</v>
      </c>
      <c r="D38">
        <v>2025.9150684931508</v>
      </c>
      <c r="E38">
        <v>6.2684192372188603</v>
      </c>
      <c r="F38">
        <v>0.32910316686451363</v>
      </c>
      <c r="G38">
        <v>0</v>
      </c>
      <c r="H38">
        <v>0</v>
      </c>
      <c r="I38" s="55">
        <f t="shared" si="0"/>
        <v>6.5975224040833735</v>
      </c>
      <c r="J38"/>
    </row>
    <row r="39" spans="1:18" x14ac:dyDescent="0.3">
      <c r="A39">
        <v>2025</v>
      </c>
      <c r="B39">
        <v>12</v>
      </c>
      <c r="C39">
        <v>31</v>
      </c>
      <c r="D39">
        <v>2026</v>
      </c>
      <c r="E39">
        <v>6.6746774949109504</v>
      </c>
      <c r="F39">
        <v>0.36278934879617253</v>
      </c>
      <c r="G39">
        <v>0</v>
      </c>
      <c r="H39">
        <v>0</v>
      </c>
      <c r="I39" s="55">
        <f t="shared" si="0"/>
        <v>7.0374668437071231</v>
      </c>
      <c r="J39"/>
    </row>
    <row r="40" spans="1:18" x14ac:dyDescent="0.3">
      <c r="A40">
        <v>2026</v>
      </c>
      <c r="B40">
        <v>1</v>
      </c>
      <c r="C40">
        <v>31</v>
      </c>
      <c r="D40">
        <v>2026.0849315068492</v>
      </c>
      <c r="E40">
        <v>7.0893696819941256</v>
      </c>
      <c r="F40">
        <v>0.40048431463840356</v>
      </c>
      <c r="G40">
        <v>0</v>
      </c>
      <c r="H40">
        <v>0</v>
      </c>
      <c r="I40" s="55">
        <f t="shared" si="0"/>
        <v>7.4898539966325295</v>
      </c>
      <c r="J40"/>
    </row>
    <row r="41" spans="1:18" x14ac:dyDescent="0.3">
      <c r="A41">
        <v>2026</v>
      </c>
      <c r="B41">
        <v>2</v>
      </c>
      <c r="C41">
        <v>28</v>
      </c>
      <c r="D41">
        <v>2026.1616438356164</v>
      </c>
      <c r="E41">
        <v>7.4706950220045378</v>
      </c>
      <c r="F41">
        <v>0.44062952743830663</v>
      </c>
      <c r="G41">
        <v>0</v>
      </c>
      <c r="H41">
        <v>0</v>
      </c>
      <c r="I41" s="55">
        <f t="shared" si="0"/>
        <v>7.9113245494428446</v>
      </c>
      <c r="J41"/>
    </row>
    <row r="42" spans="1:18" x14ac:dyDescent="0.3">
      <c r="A42">
        <v>2026</v>
      </c>
      <c r="B42">
        <v>3</v>
      </c>
      <c r="C42">
        <v>31</v>
      </c>
      <c r="D42">
        <v>2026.2465753424658</v>
      </c>
      <c r="E42">
        <v>7.8998447018826941</v>
      </c>
      <c r="F42">
        <v>0.47477658941651413</v>
      </c>
      <c r="G42">
        <v>0</v>
      </c>
      <c r="H42">
        <v>0</v>
      </c>
      <c r="I42" s="55">
        <f t="shared" si="0"/>
        <v>8.3746212912992082</v>
      </c>
      <c r="J42"/>
    </row>
    <row r="43" spans="1:18" x14ac:dyDescent="0.3">
      <c r="A43">
        <v>2026</v>
      </c>
      <c r="B43">
        <v>4</v>
      </c>
      <c r="C43">
        <v>30</v>
      </c>
      <c r="D43">
        <v>2026.3287671232877</v>
      </c>
      <c r="E43">
        <v>8.3216225696445658</v>
      </c>
      <c r="F43">
        <v>0.50764354952185986</v>
      </c>
      <c r="G43">
        <v>0</v>
      </c>
      <c r="H43">
        <v>0</v>
      </c>
      <c r="I43" s="55">
        <f t="shared" si="0"/>
        <v>8.8292661191664266</v>
      </c>
      <c r="J43"/>
    </row>
    <row r="44" spans="1:18" x14ac:dyDescent="0.3">
      <c r="A44">
        <v>2026</v>
      </c>
      <c r="B44">
        <v>5</v>
      </c>
      <c r="C44">
        <v>31</v>
      </c>
      <c r="D44">
        <v>2026.4136986301369</v>
      </c>
      <c r="E44">
        <v>8.7636305283338061</v>
      </c>
      <c r="F44">
        <v>0.54342616209731287</v>
      </c>
      <c r="G44">
        <v>0</v>
      </c>
      <c r="H44">
        <v>0</v>
      </c>
      <c r="I44" s="55">
        <f t="shared" si="0"/>
        <v>9.3070566904311196</v>
      </c>
      <c r="J44"/>
    </row>
    <row r="45" spans="1:18" x14ac:dyDescent="0.3">
      <c r="A45">
        <v>2026</v>
      </c>
      <c r="B45">
        <v>6</v>
      </c>
      <c r="C45">
        <v>30</v>
      </c>
      <c r="D45">
        <v>2026.495890410959</v>
      </c>
      <c r="E45">
        <v>9.1968750882099997</v>
      </c>
      <c r="F45">
        <v>0.58132727125475003</v>
      </c>
      <c r="G45">
        <v>0</v>
      </c>
      <c r="H45">
        <v>0</v>
      </c>
      <c r="I45" s="113">
        <f t="shared" si="0"/>
        <v>9.7782023594647498</v>
      </c>
      <c r="J45"/>
    </row>
    <row r="46" spans="1:18" x14ac:dyDescent="0.3">
      <c r="A46">
        <v>2026</v>
      </c>
      <c r="B46">
        <v>7</v>
      </c>
      <c r="C46">
        <v>31</v>
      </c>
      <c r="D46">
        <v>2026.5808219178082</v>
      </c>
      <c r="E46">
        <v>9.6497598911840168</v>
      </c>
      <c r="F46">
        <v>0.62202967911645901</v>
      </c>
      <c r="G46">
        <v>0</v>
      </c>
      <c r="H46">
        <v>0</v>
      </c>
      <c r="I46" s="55">
        <f t="shared" si="0"/>
        <v>10.271789570300475</v>
      </c>
      <c r="J46"/>
    </row>
    <row r="47" spans="1:18" x14ac:dyDescent="0.3">
      <c r="A47">
        <v>2026</v>
      </c>
      <c r="B47">
        <v>8</v>
      </c>
      <c r="C47">
        <v>31</v>
      </c>
      <c r="D47">
        <v>2026.6657534246576</v>
      </c>
      <c r="E47">
        <v>10.107460969689313</v>
      </c>
      <c r="F47">
        <v>0.66465168162793953</v>
      </c>
      <c r="G47">
        <v>0</v>
      </c>
      <c r="H47">
        <v>0</v>
      </c>
      <c r="I47" s="55">
        <f t="shared" si="0"/>
        <v>10.772112651317252</v>
      </c>
      <c r="J47"/>
    </row>
    <row r="48" spans="1:18" x14ac:dyDescent="0.3">
      <c r="A48">
        <v>2026</v>
      </c>
      <c r="B48">
        <v>9</v>
      </c>
      <c r="C48">
        <v>30</v>
      </c>
      <c r="D48">
        <v>2026.7479452054795</v>
      </c>
      <c r="E48">
        <v>10.554556334827387</v>
      </c>
      <c r="F48">
        <v>0.70965415984693569</v>
      </c>
      <c r="G48">
        <v>0</v>
      </c>
      <c r="H48">
        <v>0</v>
      </c>
      <c r="I48" s="55">
        <f t="shared" si="0"/>
        <v>11.264210494674323</v>
      </c>
      <c r="J48"/>
    </row>
    <row r="49" spans="1:13" x14ac:dyDescent="0.3">
      <c r="A49">
        <v>2026</v>
      </c>
      <c r="B49">
        <v>10</v>
      </c>
      <c r="C49">
        <v>31</v>
      </c>
      <c r="D49">
        <v>2026.8328767123287</v>
      </c>
      <c r="E49">
        <v>11.020430304784373</v>
      </c>
      <c r="F49">
        <v>0.75894090624417243</v>
      </c>
      <c r="G49">
        <v>0</v>
      </c>
      <c r="H49">
        <v>0</v>
      </c>
      <c r="I49" s="55">
        <f t="shared" si="0"/>
        <v>11.779371211028545</v>
      </c>
      <c r="J49"/>
    </row>
    <row r="50" spans="1:13" x14ac:dyDescent="0.3">
      <c r="A50">
        <v>2026</v>
      </c>
      <c r="B50">
        <v>11</v>
      </c>
      <c r="C50">
        <v>30</v>
      </c>
      <c r="D50">
        <v>2026.9150684931508</v>
      </c>
      <c r="E50">
        <v>11.474640431682911</v>
      </c>
      <c r="F50">
        <v>0.80977497780926955</v>
      </c>
      <c r="G50">
        <v>0</v>
      </c>
      <c r="H50">
        <v>0</v>
      </c>
      <c r="I50" s="55">
        <f t="shared" si="0"/>
        <v>12.28441540949218</v>
      </c>
      <c r="J50"/>
    </row>
    <row r="51" spans="1:13" x14ac:dyDescent="0.3">
      <c r="A51">
        <v>2026</v>
      </c>
      <c r="B51">
        <v>12</v>
      </c>
      <c r="C51">
        <v>31</v>
      </c>
      <c r="D51">
        <v>2027</v>
      </c>
      <c r="E51">
        <v>11.947082501634855</v>
      </c>
      <c r="F51">
        <v>0.86555185656938183</v>
      </c>
      <c r="G51">
        <v>0</v>
      </c>
      <c r="H51">
        <v>0</v>
      </c>
      <c r="I51" s="55">
        <f t="shared" si="0"/>
        <v>12.812634358204237</v>
      </c>
      <c r="J51"/>
    </row>
    <row r="52" spans="1:13" x14ac:dyDescent="0.3">
      <c r="A52">
        <v>2027</v>
      </c>
      <c r="B52">
        <v>1</v>
      </c>
      <c r="C52">
        <v>31</v>
      </c>
      <c r="D52">
        <v>2027.0849315068492</v>
      </c>
      <c r="E52">
        <v>12.422294163607845</v>
      </c>
      <c r="F52">
        <v>0.92722625421793659</v>
      </c>
      <c r="G52">
        <v>0</v>
      </c>
      <c r="H52">
        <v>0</v>
      </c>
      <c r="I52" s="55">
        <f t="shared" si="0"/>
        <v>13.349520417825781</v>
      </c>
      <c r="J52"/>
    </row>
    <row r="53" spans="1:13" x14ac:dyDescent="0.3">
      <c r="A53">
        <v>2027</v>
      </c>
      <c r="B53">
        <v>2</v>
      </c>
      <c r="C53">
        <v>28</v>
      </c>
      <c r="D53">
        <v>2027.1616438356164</v>
      </c>
      <c r="E53">
        <v>12.853599572833811</v>
      </c>
      <c r="F53">
        <v>0.99266385524071699</v>
      </c>
      <c r="G53">
        <v>0</v>
      </c>
      <c r="H53">
        <v>0</v>
      </c>
      <c r="I53" s="55">
        <f t="shared" si="0"/>
        <v>13.846263428074529</v>
      </c>
      <c r="J53"/>
    </row>
    <row r="54" spans="1:13" x14ac:dyDescent="0.3">
      <c r="A54">
        <v>2027</v>
      </c>
      <c r="B54">
        <v>3</v>
      </c>
      <c r="C54">
        <v>31</v>
      </c>
      <c r="D54">
        <v>2027.2465753424658</v>
      </c>
      <c r="E54">
        <v>13.33310689257976</v>
      </c>
      <c r="F54">
        <v>1.0455411308427227</v>
      </c>
      <c r="G54">
        <v>0</v>
      </c>
      <c r="H54">
        <v>0</v>
      </c>
      <c r="I54" s="55">
        <f t="shared" si="0"/>
        <v>14.378648023422484</v>
      </c>
      <c r="J54"/>
    </row>
    <row r="55" spans="1:13" x14ac:dyDescent="0.3">
      <c r="A55">
        <v>2027</v>
      </c>
      <c r="B55">
        <v>4</v>
      </c>
      <c r="C55">
        <v>30</v>
      </c>
      <c r="D55">
        <v>2027.3287671232877</v>
      </c>
      <c r="E55">
        <v>13.798842191330971</v>
      </c>
      <c r="F55">
        <v>1.0948307775268886</v>
      </c>
      <c r="G55">
        <v>0</v>
      </c>
      <c r="H55">
        <v>0</v>
      </c>
      <c r="I55" s="55">
        <f t="shared" si="0"/>
        <v>14.89367296885786</v>
      </c>
      <c r="J55"/>
    </row>
    <row r="56" spans="1:13" x14ac:dyDescent="0.3">
      <c r="A56">
        <v>2027</v>
      </c>
      <c r="B56">
        <v>5</v>
      </c>
      <c r="C56">
        <v>31</v>
      </c>
      <c r="D56">
        <v>2027.4136986301369</v>
      </c>
      <c r="E56">
        <v>14.281554465882722</v>
      </c>
      <c r="F56">
        <v>1.1473177416346623</v>
      </c>
      <c r="G56">
        <v>0</v>
      </c>
      <c r="H56">
        <v>0</v>
      </c>
      <c r="I56" s="55">
        <f t="shared" si="0"/>
        <v>15.428872207517385</v>
      </c>
      <c r="J56"/>
    </row>
    <row r="57" spans="1:13" x14ac:dyDescent="0.3">
      <c r="A57">
        <v>2027</v>
      </c>
      <c r="B57">
        <v>6</v>
      </c>
      <c r="C57">
        <v>30</v>
      </c>
      <c r="D57">
        <v>2027.495890410959</v>
      </c>
      <c r="E57">
        <v>14.749828743922514</v>
      </c>
      <c r="F57">
        <v>1.2022263797315171</v>
      </c>
      <c r="G57">
        <v>0</v>
      </c>
      <c r="H57">
        <v>0</v>
      </c>
      <c r="I57" s="113">
        <f t="shared" si="0"/>
        <v>15.952055123654031</v>
      </c>
      <c r="J57"/>
    </row>
    <row r="58" spans="1:13" x14ac:dyDescent="0.3">
      <c r="A58">
        <v>2027</v>
      </c>
      <c r="B58">
        <v>7</v>
      </c>
      <c r="C58">
        <v>31</v>
      </c>
      <c r="D58">
        <v>2027.5808219178082</v>
      </c>
      <c r="E58">
        <v>15.234613952315797</v>
      </c>
      <c r="F58">
        <v>1.2601442886872998</v>
      </c>
      <c r="G58">
        <v>0</v>
      </c>
      <c r="H58">
        <v>0</v>
      </c>
      <c r="I58" s="55">
        <f t="shared" si="0"/>
        <v>16.494758241003098</v>
      </c>
      <c r="J58"/>
    </row>
    <row r="59" spans="1:13" x14ac:dyDescent="0.3">
      <c r="A59">
        <v>2027</v>
      </c>
      <c r="B59">
        <v>8</v>
      </c>
      <c r="C59">
        <v>31</v>
      </c>
      <c r="D59">
        <v>2027.6657534246576</v>
      </c>
      <c r="E59">
        <v>15.720056804033188</v>
      </c>
      <c r="F59">
        <v>1.3198499667690453</v>
      </c>
      <c r="G59">
        <v>0</v>
      </c>
      <c r="H59">
        <v>0</v>
      </c>
      <c r="I59" s="55">
        <f t="shared" si="0"/>
        <v>17.039906770802233</v>
      </c>
      <c r="J59"/>
    </row>
    <row r="60" spans="1:13" x14ac:dyDescent="0.3">
      <c r="A60">
        <v>2027</v>
      </c>
      <c r="B60">
        <v>9</v>
      </c>
      <c r="C60">
        <v>30</v>
      </c>
      <c r="D60">
        <v>2027.7479452054795</v>
      </c>
      <c r="E60">
        <v>16.190233312220681</v>
      </c>
      <c r="F60">
        <v>1.3825268666091128</v>
      </c>
      <c r="G60">
        <v>0</v>
      </c>
      <c r="H60">
        <v>0</v>
      </c>
      <c r="I60" s="55">
        <f t="shared" si="0"/>
        <v>17.572760178829792</v>
      </c>
      <c r="J60"/>
    </row>
    <row r="61" spans="1:13" x14ac:dyDescent="0.3">
      <c r="A61">
        <v>2027</v>
      </c>
      <c r="B61">
        <v>10</v>
      </c>
      <c r="C61">
        <v>31</v>
      </c>
      <c r="D61">
        <v>2027.8328767123287</v>
      </c>
      <c r="E61">
        <v>16.676261216682271</v>
      </c>
      <c r="F61">
        <v>1.4505970383865425</v>
      </c>
      <c r="G61">
        <v>0</v>
      </c>
      <c r="H61">
        <v>0</v>
      </c>
      <c r="I61" s="55">
        <f t="shared" si="0"/>
        <v>18.126858255068814</v>
      </c>
      <c r="J61"/>
    </row>
    <row r="62" spans="1:13" x14ac:dyDescent="0.3">
      <c r="A62">
        <v>2027</v>
      </c>
      <c r="B62">
        <v>11</v>
      </c>
      <c r="C62">
        <v>30</v>
      </c>
      <c r="D62">
        <v>2027.9150684931508</v>
      </c>
      <c r="E62">
        <v>17.146578498174968</v>
      </c>
      <c r="F62">
        <v>1.5203556780956911</v>
      </c>
      <c r="G62">
        <v>0</v>
      </c>
      <c r="H62">
        <v>0</v>
      </c>
      <c r="I62" s="55">
        <f t="shared" si="0"/>
        <v>18.666934176270658</v>
      </c>
      <c r="J62"/>
    </row>
    <row r="63" spans="1:13" s="133" customFormat="1" x14ac:dyDescent="0.3">
      <c r="A63">
        <v>2027</v>
      </c>
      <c r="B63">
        <v>12</v>
      </c>
      <c r="C63">
        <v>31</v>
      </c>
      <c r="D63">
        <v>2028</v>
      </c>
      <c r="E63">
        <v>17.632337337986737</v>
      </c>
      <c r="F63">
        <v>1.5964192148557506</v>
      </c>
      <c r="G63">
        <v>0</v>
      </c>
      <c r="H63">
        <v>0</v>
      </c>
      <c r="I63" s="105">
        <f t="shared" si="0"/>
        <v>19.228756552842487</v>
      </c>
      <c r="J63" s="130"/>
    </row>
    <row r="64" spans="1:13" x14ac:dyDescent="0.3">
      <c r="A64">
        <v>2028</v>
      </c>
      <c r="B64">
        <v>1</v>
      </c>
      <c r="C64">
        <v>31</v>
      </c>
      <c r="D64">
        <v>2028.0846994535518</v>
      </c>
      <c r="E64">
        <v>18.117663015958268</v>
      </c>
      <c r="F64">
        <v>1.6804728200065506</v>
      </c>
      <c r="G64">
        <v>0</v>
      </c>
      <c r="H64">
        <v>0</v>
      </c>
      <c r="I64" s="55">
        <f t="shared" si="0"/>
        <v>19.798135835964818</v>
      </c>
      <c r="J64"/>
      <c r="K64" s="11"/>
      <c r="L64" s="11"/>
      <c r="M64" s="11"/>
    </row>
    <row r="65" spans="1:18" x14ac:dyDescent="0.3">
      <c r="A65">
        <v>2028</v>
      </c>
      <c r="B65">
        <v>2</v>
      </c>
      <c r="C65">
        <v>29</v>
      </c>
      <c r="D65">
        <v>2028.1639344262296</v>
      </c>
      <c r="E65">
        <v>18.571121947188054</v>
      </c>
      <c r="F65">
        <v>1.7731017903654105</v>
      </c>
      <c r="G65">
        <v>0</v>
      </c>
      <c r="H65">
        <v>0</v>
      </c>
      <c r="I65" s="55">
        <f t="shared" si="0"/>
        <v>20.344223737553463</v>
      </c>
      <c r="J65"/>
      <c r="K65" s="114"/>
      <c r="L65" s="114"/>
      <c r="M65" s="115"/>
      <c r="N65" s="116"/>
      <c r="O65" s="117"/>
      <c r="P65" s="117"/>
      <c r="Q65" s="118"/>
      <c r="R65" s="119"/>
    </row>
    <row r="66" spans="1:18" x14ac:dyDescent="0.3">
      <c r="A66">
        <v>2028</v>
      </c>
      <c r="B66">
        <v>3</v>
      </c>
      <c r="C66">
        <v>31</v>
      </c>
      <c r="D66">
        <v>2028.2486338797814</v>
      </c>
      <c r="E66">
        <v>19.055096062091863</v>
      </c>
      <c r="F66">
        <v>1.8413587538865306</v>
      </c>
      <c r="G66">
        <v>0</v>
      </c>
      <c r="H66">
        <v>0</v>
      </c>
      <c r="I66" s="55">
        <f t="shared" si="0"/>
        <v>20.896454815978394</v>
      </c>
      <c r="J66"/>
      <c r="K66" s="114"/>
      <c r="L66" s="114"/>
      <c r="M66" s="115"/>
      <c r="N66" s="116"/>
      <c r="O66" s="117"/>
      <c r="P66" s="117"/>
      <c r="Q66" s="118"/>
      <c r="R66" s="118"/>
    </row>
    <row r="67" spans="1:18" x14ac:dyDescent="0.3">
      <c r="A67">
        <v>2028</v>
      </c>
      <c r="B67">
        <v>4</v>
      </c>
      <c r="C67">
        <v>30</v>
      </c>
      <c r="D67">
        <v>2028.3306010928961</v>
      </c>
      <c r="E67">
        <v>19.522562352100611</v>
      </c>
      <c r="F67">
        <v>1.904316405993064</v>
      </c>
      <c r="G67">
        <v>0</v>
      </c>
      <c r="H67">
        <v>0</v>
      </c>
      <c r="I67" s="55">
        <f t="shared" si="0"/>
        <v>21.426878758093675</v>
      </c>
      <c r="J67"/>
      <c r="K67" s="114"/>
      <c r="L67" s="114"/>
      <c r="M67" s="115"/>
      <c r="N67" s="116"/>
      <c r="O67" s="117"/>
      <c r="P67" s="117"/>
      <c r="Q67" s="118"/>
      <c r="R67" s="118"/>
    </row>
    <row r="68" spans="1:18" x14ac:dyDescent="0.3">
      <c r="A68">
        <v>2028</v>
      </c>
      <c r="B68">
        <v>5</v>
      </c>
      <c r="C68">
        <v>31</v>
      </c>
      <c r="D68">
        <v>2028.4153005464482</v>
      </c>
      <c r="E68">
        <v>20.00453628970995</v>
      </c>
      <c r="F68">
        <v>1.9700841856078442</v>
      </c>
      <c r="G68">
        <v>0</v>
      </c>
      <c r="H68">
        <v>0</v>
      </c>
      <c r="I68" s="55">
        <f t="shared" si="0"/>
        <v>21.974620475317796</v>
      </c>
      <c r="J68"/>
      <c r="K68" s="114"/>
      <c r="L68" s="114"/>
      <c r="M68" s="115"/>
      <c r="N68" s="116"/>
      <c r="O68" s="117"/>
      <c r="P68" s="117"/>
      <c r="Q68" s="118"/>
      <c r="R68" s="118"/>
    </row>
    <row r="69" spans="1:18" s="49" customFormat="1" x14ac:dyDescent="0.3">
      <c r="A69">
        <v>2028</v>
      </c>
      <c r="B69">
        <v>6</v>
      </c>
      <c r="C69">
        <v>30</v>
      </c>
      <c r="D69">
        <v>2028.4972677595629</v>
      </c>
      <c r="E69">
        <v>20.469789071262483</v>
      </c>
      <c r="F69">
        <v>2.0386125821670062</v>
      </c>
      <c r="G69">
        <v>0</v>
      </c>
      <c r="H69">
        <v>0</v>
      </c>
      <c r="I69" s="113">
        <f t="shared" si="0"/>
        <v>22.508401653429488</v>
      </c>
      <c r="J69" s="53"/>
      <c r="K69" s="148"/>
      <c r="L69" s="148"/>
      <c r="M69" s="149"/>
      <c r="N69" s="150"/>
      <c r="O69" s="151"/>
      <c r="P69" s="151"/>
      <c r="Q69" s="152"/>
      <c r="R69" s="152"/>
    </row>
    <row r="70" spans="1:18" x14ac:dyDescent="0.3">
      <c r="A70">
        <v>2028</v>
      </c>
      <c r="B70">
        <v>7</v>
      </c>
      <c r="C70">
        <v>31</v>
      </c>
      <c r="D70">
        <v>2028.5819672131147</v>
      </c>
      <c r="E70">
        <v>20.949206675290064</v>
      </c>
      <c r="F70">
        <v>2.1098998202163668</v>
      </c>
      <c r="G70">
        <v>0</v>
      </c>
      <c r="H70">
        <v>0</v>
      </c>
      <c r="I70" s="55">
        <f t="shared" si="0"/>
        <v>23.05910649550643</v>
      </c>
      <c r="J70"/>
      <c r="K70" s="114"/>
      <c r="L70" s="114"/>
      <c r="M70" s="115"/>
      <c r="N70" s="116"/>
      <c r="O70" s="117"/>
      <c r="P70" s="117"/>
      <c r="Q70" s="118"/>
      <c r="R70" s="118"/>
    </row>
    <row r="71" spans="1:18" x14ac:dyDescent="0.3">
      <c r="A71">
        <v>2028</v>
      </c>
      <c r="B71">
        <v>8</v>
      </c>
      <c r="C71">
        <v>31</v>
      </c>
      <c r="D71">
        <v>2028.6666666666667</v>
      </c>
      <c r="E71">
        <v>21.427134219156201</v>
      </c>
      <c r="F71">
        <v>2.1830088100837219</v>
      </c>
      <c r="G71">
        <v>0</v>
      </c>
      <c r="H71">
        <v>0</v>
      </c>
      <c r="I71" s="55">
        <f t="shared" si="0"/>
        <v>23.610143029239921</v>
      </c>
      <c r="J71"/>
      <c r="K71" s="114"/>
      <c r="L71" s="114"/>
      <c r="M71" s="115"/>
      <c r="N71" s="116"/>
      <c r="O71" s="117"/>
      <c r="P71" s="117"/>
      <c r="Q71" s="118"/>
      <c r="R71" s="118"/>
    </row>
    <row r="72" spans="1:18" x14ac:dyDescent="0.3">
      <c r="A72">
        <v>2028</v>
      </c>
      <c r="B72">
        <v>9</v>
      </c>
      <c r="C72">
        <v>30</v>
      </c>
      <c r="D72">
        <v>2028.7486338797814</v>
      </c>
      <c r="E72">
        <v>21.888115245473024</v>
      </c>
      <c r="F72">
        <v>2.2596952104042161</v>
      </c>
      <c r="G72">
        <v>0</v>
      </c>
      <c r="H72">
        <v>0</v>
      </c>
      <c r="I72" s="55">
        <f t="shared" si="0"/>
        <v>24.147810455877242</v>
      </c>
      <c r="J72"/>
      <c r="K72" s="114"/>
      <c r="L72" s="114"/>
      <c r="M72" s="115"/>
      <c r="N72" s="116"/>
      <c r="O72" s="117"/>
      <c r="P72" s="117"/>
      <c r="Q72" s="118"/>
      <c r="R72" s="118"/>
    </row>
    <row r="73" spans="1:18" x14ac:dyDescent="0.3">
      <c r="A73">
        <v>2028</v>
      </c>
      <c r="B73">
        <v>10</v>
      </c>
      <c r="C73">
        <v>31</v>
      </c>
      <c r="D73">
        <v>2028.8333333333333</v>
      </c>
      <c r="E73">
        <v>22.362774997294039</v>
      </c>
      <c r="F73">
        <v>2.3428539904459296</v>
      </c>
      <c r="G73">
        <v>0</v>
      </c>
      <c r="H73">
        <v>0</v>
      </c>
      <c r="I73" s="55">
        <f t="shared" si="0"/>
        <v>24.705628987739971</v>
      </c>
      <c r="J73"/>
      <c r="K73" s="114"/>
      <c r="L73" s="114"/>
      <c r="M73" s="115"/>
      <c r="N73" s="116"/>
      <c r="O73" s="117"/>
      <c r="P73" s="117"/>
      <c r="Q73" s="118"/>
      <c r="R73" s="118"/>
    </row>
    <row r="74" spans="1:18" x14ac:dyDescent="0.3">
      <c r="A74">
        <v>2028</v>
      </c>
      <c r="B74">
        <v>11</v>
      </c>
      <c r="C74">
        <v>30</v>
      </c>
      <c r="D74">
        <v>2028.9153005464482</v>
      </c>
      <c r="E74">
        <v>22.820394889043563</v>
      </c>
      <c r="F74">
        <v>2.4280264068451665</v>
      </c>
      <c r="G74">
        <v>0</v>
      </c>
      <c r="H74">
        <v>0</v>
      </c>
      <c r="I74" s="55">
        <f t="shared" si="0"/>
        <v>25.248421295888729</v>
      </c>
      <c r="J74"/>
      <c r="K74" s="114"/>
      <c r="L74" s="114"/>
      <c r="M74" s="115"/>
      <c r="N74" s="116"/>
      <c r="O74" s="117"/>
      <c r="P74" s="117"/>
      <c r="Q74" s="118"/>
      <c r="R74" s="118"/>
    </row>
    <row r="75" spans="1:18" s="133" customFormat="1" x14ac:dyDescent="0.3">
      <c r="A75">
        <v>2028</v>
      </c>
      <c r="B75">
        <v>12</v>
      </c>
      <c r="C75">
        <v>31</v>
      </c>
      <c r="D75">
        <v>2029</v>
      </c>
      <c r="E75">
        <v>23.291390097406378</v>
      </c>
      <c r="F75">
        <v>2.5210476320323774</v>
      </c>
      <c r="G75">
        <v>0</v>
      </c>
      <c r="H75">
        <v>0</v>
      </c>
      <c r="I75" s="105">
        <f t="shared" ref="I75:I138" si="4">E75+F75</f>
        <v>25.812437729438756</v>
      </c>
      <c r="J75" s="130"/>
    </row>
    <row r="76" spans="1:18" x14ac:dyDescent="0.3">
      <c r="A76">
        <v>2029</v>
      </c>
      <c r="B76">
        <v>1</v>
      </c>
      <c r="C76">
        <v>31</v>
      </c>
      <c r="D76">
        <v>2029.0849315068492</v>
      </c>
      <c r="E76">
        <v>23.760388122548257</v>
      </c>
      <c r="F76">
        <v>2.6248605145566817</v>
      </c>
      <c r="G76">
        <v>0</v>
      </c>
      <c r="H76">
        <v>0</v>
      </c>
      <c r="I76" s="55">
        <f t="shared" si="4"/>
        <v>26.385248637104937</v>
      </c>
      <c r="J76"/>
    </row>
    <row r="77" spans="1:18" x14ac:dyDescent="0.3">
      <c r="A77">
        <v>2029</v>
      </c>
      <c r="B77">
        <v>2</v>
      </c>
      <c r="C77">
        <v>28</v>
      </c>
      <c r="D77">
        <v>2029.1616438356164</v>
      </c>
      <c r="E77">
        <v>24.182214037716946</v>
      </c>
      <c r="F77">
        <v>2.7354258347989648</v>
      </c>
      <c r="G77">
        <v>0</v>
      </c>
      <c r="H77">
        <v>0</v>
      </c>
      <c r="I77" s="55">
        <f t="shared" si="4"/>
        <v>26.91763987251591</v>
      </c>
      <c r="J77"/>
    </row>
    <row r="78" spans="1:18" x14ac:dyDescent="0.3">
      <c r="A78">
        <v>2029</v>
      </c>
      <c r="B78">
        <v>3</v>
      </c>
      <c r="C78">
        <v>31</v>
      </c>
      <c r="D78">
        <v>2029.2465753424658</v>
      </c>
      <c r="E78">
        <v>24.647188647533426</v>
      </c>
      <c r="F78">
        <v>2.8160259047856471</v>
      </c>
      <c r="G78">
        <v>0</v>
      </c>
      <c r="H78">
        <v>0</v>
      </c>
      <c r="I78" s="55">
        <f t="shared" si="4"/>
        <v>27.463214552319073</v>
      </c>
      <c r="J78"/>
    </row>
    <row r="79" spans="1:18" x14ac:dyDescent="0.3">
      <c r="A79">
        <v>2029</v>
      </c>
      <c r="B79">
        <v>4</v>
      </c>
      <c r="C79">
        <v>30</v>
      </c>
      <c r="D79">
        <v>2029.3287671232877</v>
      </c>
      <c r="E79">
        <v>25.095051388056184</v>
      </c>
      <c r="F79">
        <v>2.8886509436034578</v>
      </c>
      <c r="G79">
        <v>0</v>
      </c>
      <c r="H79">
        <v>0</v>
      </c>
      <c r="I79" s="55">
        <f t="shared" si="4"/>
        <v>27.983702331659643</v>
      </c>
      <c r="J79"/>
    </row>
    <row r="80" spans="1:18" x14ac:dyDescent="0.3">
      <c r="A80">
        <v>2029</v>
      </c>
      <c r="B80">
        <v>5</v>
      </c>
      <c r="C80">
        <v>31</v>
      </c>
      <c r="D80">
        <v>2029.4136986301369</v>
      </c>
      <c r="E80">
        <v>25.555595891866606</v>
      </c>
      <c r="F80">
        <v>2.9634197854196396</v>
      </c>
      <c r="G80">
        <v>0</v>
      </c>
      <c r="H80">
        <v>0</v>
      </c>
      <c r="I80" s="55">
        <f t="shared" si="4"/>
        <v>28.519015677286244</v>
      </c>
      <c r="J80"/>
    </row>
    <row r="81" spans="1:10" s="49" customFormat="1" x14ac:dyDescent="0.3">
      <c r="A81">
        <v>2029</v>
      </c>
      <c r="B81">
        <v>6</v>
      </c>
      <c r="C81">
        <v>30</v>
      </c>
      <c r="D81">
        <v>2029.495890410959</v>
      </c>
      <c r="E81">
        <v>25.999053212758994</v>
      </c>
      <c r="F81">
        <v>3.0412679182148685</v>
      </c>
      <c r="G81">
        <v>0</v>
      </c>
      <c r="H81">
        <v>0</v>
      </c>
      <c r="I81" s="113">
        <f t="shared" si="4"/>
        <v>29.040321130973862</v>
      </c>
      <c r="J81" s="53"/>
    </row>
    <row r="82" spans="1:10" x14ac:dyDescent="0.3">
      <c r="A82">
        <v>2029</v>
      </c>
      <c r="B82">
        <v>7</v>
      </c>
      <c r="C82">
        <v>31</v>
      </c>
      <c r="D82">
        <v>2029.5808219178082</v>
      </c>
      <c r="E82">
        <v>26.454932954859267</v>
      </c>
      <c r="F82">
        <v>3.1214619491876539</v>
      </c>
      <c r="G82">
        <v>0</v>
      </c>
      <c r="H82">
        <v>0</v>
      </c>
      <c r="I82" s="55">
        <f t="shared" si="4"/>
        <v>29.576394904046921</v>
      </c>
      <c r="J82"/>
    </row>
    <row r="83" spans="1:10" x14ac:dyDescent="0.3">
      <c r="A83">
        <v>2029</v>
      </c>
      <c r="B83">
        <v>8</v>
      </c>
      <c r="C83">
        <v>31</v>
      </c>
      <c r="D83">
        <v>2029.6657534246576</v>
      </c>
      <c r="E83">
        <v>26.908363979625907</v>
      </c>
      <c r="F83">
        <v>3.2032281083571963</v>
      </c>
      <c r="G83">
        <v>0</v>
      </c>
      <c r="H83">
        <v>0</v>
      </c>
      <c r="I83" s="55">
        <f t="shared" si="4"/>
        <v>30.111592087983105</v>
      </c>
      <c r="J83"/>
    </row>
    <row r="84" spans="1:10" x14ac:dyDescent="0.3">
      <c r="A84">
        <v>2029</v>
      </c>
      <c r="B84">
        <v>9</v>
      </c>
      <c r="C84">
        <v>30</v>
      </c>
      <c r="D84">
        <v>2029.7479452054795</v>
      </c>
      <c r="E84">
        <v>27.344792636481422</v>
      </c>
      <c r="F84">
        <v>3.2895219879563209</v>
      </c>
      <c r="G84">
        <v>0</v>
      </c>
      <c r="H84">
        <v>0</v>
      </c>
      <c r="I84" s="55">
        <f t="shared" si="4"/>
        <v>30.634314624437742</v>
      </c>
      <c r="J84"/>
    </row>
    <row r="85" spans="1:10" x14ac:dyDescent="0.3">
      <c r="A85">
        <v>2029</v>
      </c>
      <c r="B85">
        <v>10</v>
      </c>
      <c r="C85">
        <v>31</v>
      </c>
      <c r="D85">
        <v>2029.8328767123287</v>
      </c>
      <c r="E85">
        <v>27.793272657571258</v>
      </c>
      <c r="F85">
        <v>3.3832908472951027</v>
      </c>
      <c r="G85">
        <v>0</v>
      </c>
      <c r="H85">
        <v>0</v>
      </c>
      <c r="I85" s="55">
        <f t="shared" si="4"/>
        <v>31.176563504866362</v>
      </c>
      <c r="J85"/>
    </row>
    <row r="86" spans="1:10" x14ac:dyDescent="0.3">
      <c r="A86">
        <v>2029</v>
      </c>
      <c r="B86">
        <v>11</v>
      </c>
      <c r="C86">
        <v>30</v>
      </c>
      <c r="D86">
        <v>2029.9150684931508</v>
      </c>
      <c r="E86">
        <v>28.224833713715579</v>
      </c>
      <c r="F86">
        <v>3.4796892445343812</v>
      </c>
      <c r="G86">
        <v>0</v>
      </c>
      <c r="H86">
        <v>0</v>
      </c>
      <c r="I86" s="55">
        <f t="shared" si="4"/>
        <v>31.70452295824996</v>
      </c>
      <c r="J86"/>
    </row>
    <row r="87" spans="1:10" s="133" customFormat="1" x14ac:dyDescent="0.3">
      <c r="A87">
        <v>2029</v>
      </c>
      <c r="B87">
        <v>12</v>
      </c>
      <c r="C87">
        <v>31</v>
      </c>
      <c r="D87">
        <v>2030</v>
      </c>
      <c r="E87">
        <v>28.668212348974158</v>
      </c>
      <c r="F87">
        <v>3.5853309010251309</v>
      </c>
      <c r="G87">
        <v>0</v>
      </c>
      <c r="H87">
        <v>0</v>
      </c>
      <c r="I87" s="105">
        <f t="shared" si="4"/>
        <v>32.253543249999289</v>
      </c>
      <c r="J87" s="130"/>
    </row>
    <row r="88" spans="1:10" x14ac:dyDescent="0.3">
      <c r="A88">
        <v>2030</v>
      </c>
      <c r="B88">
        <v>1</v>
      </c>
      <c r="C88">
        <v>31</v>
      </c>
      <c r="D88">
        <v>2030.0849315068492</v>
      </c>
      <c r="E88">
        <v>29.108949789191257</v>
      </c>
      <c r="F88">
        <v>3.7043828601835251</v>
      </c>
      <c r="G88">
        <v>0</v>
      </c>
      <c r="H88">
        <v>0</v>
      </c>
      <c r="I88" s="55">
        <f t="shared" si="4"/>
        <v>32.813332649374786</v>
      </c>
      <c r="J88"/>
    </row>
    <row r="89" spans="1:10" x14ac:dyDescent="0.3">
      <c r="A89">
        <v>2030</v>
      </c>
      <c r="B89">
        <v>2</v>
      </c>
      <c r="C89">
        <v>28</v>
      </c>
      <c r="D89">
        <v>2030.1616438356164</v>
      </c>
      <c r="E89">
        <v>29.504741397864581</v>
      </c>
      <c r="F89">
        <v>3.8330534631185555</v>
      </c>
      <c r="G89">
        <v>0</v>
      </c>
      <c r="H89">
        <v>0</v>
      </c>
      <c r="I89" s="55">
        <f t="shared" si="4"/>
        <v>33.337794860983138</v>
      </c>
      <c r="J89"/>
    </row>
    <row r="90" spans="1:10" x14ac:dyDescent="0.3">
      <c r="A90">
        <v>2030</v>
      </c>
      <c r="B90">
        <v>3</v>
      </c>
      <c r="C90">
        <v>31</v>
      </c>
      <c r="D90">
        <v>2030.2465753424658</v>
      </c>
      <c r="E90">
        <v>29.940376285958195</v>
      </c>
      <c r="F90">
        <v>3.9223613578139869</v>
      </c>
      <c r="G90">
        <v>0</v>
      </c>
      <c r="H90">
        <v>0</v>
      </c>
      <c r="I90" s="55">
        <f t="shared" si="4"/>
        <v>33.862737643772178</v>
      </c>
      <c r="J90"/>
    </row>
    <row r="91" spans="1:10" x14ac:dyDescent="0.3">
      <c r="A91">
        <v>2030</v>
      </c>
      <c r="B91">
        <v>4</v>
      </c>
      <c r="C91">
        <v>30</v>
      </c>
      <c r="D91">
        <v>2030.3287671232877</v>
      </c>
      <c r="E91">
        <v>30.35937355049851</v>
      </c>
      <c r="F91">
        <v>4.000957404657763</v>
      </c>
      <c r="G91">
        <v>0</v>
      </c>
      <c r="H91">
        <v>0</v>
      </c>
      <c r="I91" s="55">
        <f t="shared" si="4"/>
        <v>34.360330955156272</v>
      </c>
      <c r="J91"/>
    </row>
    <row r="92" spans="1:10" x14ac:dyDescent="0.3">
      <c r="A92">
        <v>2030</v>
      </c>
      <c r="B92">
        <v>5</v>
      </c>
      <c r="C92">
        <v>31</v>
      </c>
      <c r="D92">
        <v>2030.4136986301369</v>
      </c>
      <c r="E92">
        <v>30.78964705665431</v>
      </c>
      <c r="F92">
        <v>4.0807330395448638</v>
      </c>
      <c r="G92">
        <v>0</v>
      </c>
      <c r="H92">
        <v>0</v>
      </c>
      <c r="I92" s="55">
        <f t="shared" si="4"/>
        <v>34.87038009619917</v>
      </c>
      <c r="J92"/>
    </row>
    <row r="93" spans="1:10" s="49" customFormat="1" x14ac:dyDescent="0.3">
      <c r="A93">
        <v>2030</v>
      </c>
      <c r="B93">
        <v>6</v>
      </c>
      <c r="C93">
        <v>30</v>
      </c>
      <c r="D93">
        <v>2030.495890410959</v>
      </c>
      <c r="E93">
        <v>31.203421181774246</v>
      </c>
      <c r="F93">
        <v>4.1639518754417235</v>
      </c>
      <c r="G93">
        <v>0</v>
      </c>
      <c r="H93">
        <v>0</v>
      </c>
      <c r="I93" s="113">
        <f t="shared" si="4"/>
        <v>35.367373057215971</v>
      </c>
      <c r="J93" s="53"/>
    </row>
    <row r="94" spans="1:10" x14ac:dyDescent="0.3">
      <c r="A94">
        <v>2030</v>
      </c>
      <c r="B94">
        <v>7</v>
      </c>
      <c r="C94">
        <v>31</v>
      </c>
      <c r="D94">
        <v>2030.5808219178082</v>
      </c>
      <c r="E94">
        <v>31.628266491986331</v>
      </c>
      <c r="F94">
        <v>4.2489397513293046</v>
      </c>
      <c r="G94">
        <v>0</v>
      </c>
      <c r="H94">
        <v>0</v>
      </c>
      <c r="I94" s="55">
        <f t="shared" si="4"/>
        <v>35.877206243315634</v>
      </c>
      <c r="J94"/>
    </row>
    <row r="95" spans="1:10" x14ac:dyDescent="0.3">
      <c r="A95">
        <v>2030</v>
      </c>
      <c r="B95">
        <v>8</v>
      </c>
      <c r="C95">
        <v>31</v>
      </c>
      <c r="D95">
        <v>2030.6657534246576</v>
      </c>
      <c r="E95">
        <v>32.050333595505478</v>
      </c>
      <c r="F95">
        <v>4.335245773278988</v>
      </c>
      <c r="G95">
        <v>0</v>
      </c>
      <c r="H95">
        <v>0</v>
      </c>
      <c r="I95" s="55">
        <f t="shared" si="4"/>
        <v>36.385579368784462</v>
      </c>
      <c r="J95"/>
    </row>
    <row r="96" spans="1:10" x14ac:dyDescent="0.3">
      <c r="A96">
        <v>2030</v>
      </c>
      <c r="B96">
        <v>9</v>
      </c>
      <c r="C96">
        <v>30</v>
      </c>
      <c r="D96">
        <v>2030.7479452054795</v>
      </c>
      <c r="E96">
        <v>32.456130735640059</v>
      </c>
      <c r="F96">
        <v>4.4272234067489693</v>
      </c>
      <c r="G96">
        <v>0</v>
      </c>
      <c r="H96">
        <v>0</v>
      </c>
      <c r="I96" s="55">
        <f t="shared" si="4"/>
        <v>36.883354142389031</v>
      </c>
      <c r="J96"/>
    </row>
    <row r="97" spans="1:10" x14ac:dyDescent="0.3">
      <c r="A97">
        <v>2030</v>
      </c>
      <c r="B97">
        <v>10</v>
      </c>
      <c r="C97">
        <v>31</v>
      </c>
      <c r="D97">
        <v>2030.8328767123287</v>
      </c>
      <c r="E97">
        <v>32.87270306904329</v>
      </c>
      <c r="F97">
        <v>4.5276485038140173</v>
      </c>
      <c r="G97">
        <v>0</v>
      </c>
      <c r="H97">
        <v>0</v>
      </c>
      <c r="I97" s="55">
        <f t="shared" si="4"/>
        <v>37.400351572857303</v>
      </c>
      <c r="J97"/>
    </row>
    <row r="98" spans="1:10" x14ac:dyDescent="0.3">
      <c r="A98">
        <v>2030</v>
      </c>
      <c r="B98">
        <v>11</v>
      </c>
      <c r="C98">
        <v>30</v>
      </c>
      <c r="D98">
        <v>2030.9150684931508</v>
      </c>
      <c r="E98">
        <v>33.273169112542966</v>
      </c>
      <c r="F98">
        <v>4.6315579664065156</v>
      </c>
      <c r="G98">
        <v>0</v>
      </c>
      <c r="H98">
        <v>0</v>
      </c>
      <c r="I98" s="55">
        <f t="shared" si="4"/>
        <v>37.904727078949485</v>
      </c>
      <c r="J98"/>
    </row>
    <row r="99" spans="1:10" s="133" customFormat="1" x14ac:dyDescent="0.3">
      <c r="A99">
        <v>2030</v>
      </c>
      <c r="B99">
        <v>12</v>
      </c>
      <c r="C99">
        <v>31</v>
      </c>
      <c r="D99">
        <v>2031</v>
      </c>
      <c r="E99">
        <v>33.684222257308441</v>
      </c>
      <c r="F99">
        <v>4.7460983452582912</v>
      </c>
      <c r="G99">
        <v>0</v>
      </c>
      <c r="H99">
        <v>0</v>
      </c>
      <c r="I99" s="105">
        <f t="shared" si="4"/>
        <v>38.430320602566731</v>
      </c>
      <c r="J99" s="130"/>
    </row>
    <row r="100" spans="1:10" x14ac:dyDescent="0.3">
      <c r="A100">
        <v>2031</v>
      </c>
      <c r="B100">
        <v>1</v>
      </c>
      <c r="C100">
        <v>31</v>
      </c>
      <c r="D100">
        <v>2031.0849315068492</v>
      </c>
      <c r="E100">
        <v>34.092465645120356</v>
      </c>
      <c r="F100">
        <v>4.8767817089589567</v>
      </c>
      <c r="G100">
        <v>0</v>
      </c>
      <c r="H100">
        <v>0</v>
      </c>
      <c r="I100" s="55">
        <f t="shared" si="4"/>
        <v>38.969247354079315</v>
      </c>
      <c r="J100"/>
    </row>
    <row r="101" spans="1:10" x14ac:dyDescent="0.3">
      <c r="A101">
        <v>2031</v>
      </c>
      <c r="B101">
        <v>2</v>
      </c>
      <c r="C101">
        <v>28</v>
      </c>
      <c r="D101">
        <v>2031.1616438356164</v>
      </c>
      <c r="E101">
        <v>34.458785591945308</v>
      </c>
      <c r="F101">
        <v>5.0204050498367678</v>
      </c>
      <c r="G101">
        <v>0</v>
      </c>
      <c r="H101">
        <v>0</v>
      </c>
      <c r="I101" s="55">
        <f t="shared" si="4"/>
        <v>39.479190641782075</v>
      </c>
      <c r="J101"/>
    </row>
    <row r="102" spans="1:10" x14ac:dyDescent="0.3">
      <c r="A102">
        <v>2031</v>
      </c>
      <c r="B102">
        <v>3</v>
      </c>
      <c r="C102">
        <v>31</v>
      </c>
      <c r="D102">
        <v>2031.2465753424658</v>
      </c>
      <c r="E102">
        <v>34.86167953295098</v>
      </c>
      <c r="F102">
        <v>5.1152286311578061</v>
      </c>
      <c r="G102">
        <v>0</v>
      </c>
      <c r="H102">
        <v>0</v>
      </c>
      <c r="I102" s="55">
        <f t="shared" si="4"/>
        <v>39.976908164108785</v>
      </c>
      <c r="J102"/>
    </row>
    <row r="103" spans="1:10" x14ac:dyDescent="0.3">
      <c r="A103">
        <v>2031</v>
      </c>
      <c r="B103">
        <v>4</v>
      </c>
      <c r="C103">
        <v>30</v>
      </c>
      <c r="D103">
        <v>2031.3287671232877</v>
      </c>
      <c r="E103">
        <v>35.248902432549599</v>
      </c>
      <c r="F103">
        <v>5.1966347012567411</v>
      </c>
      <c r="G103">
        <v>0</v>
      </c>
      <c r="H103">
        <v>0</v>
      </c>
      <c r="I103" s="55">
        <f t="shared" si="4"/>
        <v>40.44553713380634</v>
      </c>
      <c r="J103"/>
    </row>
    <row r="104" spans="1:10" x14ac:dyDescent="0.3">
      <c r="A104">
        <v>2031</v>
      </c>
      <c r="B104">
        <v>5</v>
      </c>
      <c r="C104">
        <v>31</v>
      </c>
      <c r="D104">
        <v>2031.4136986301369</v>
      </c>
      <c r="E104">
        <v>35.646272103854777</v>
      </c>
      <c r="F104">
        <v>5.2780488533887731</v>
      </c>
      <c r="G104">
        <v>0</v>
      </c>
      <c r="H104">
        <v>0</v>
      </c>
      <c r="I104" s="55">
        <f t="shared" si="4"/>
        <v>40.924320957243552</v>
      </c>
      <c r="J104"/>
    </row>
    <row r="105" spans="1:10" s="49" customFormat="1" x14ac:dyDescent="0.3">
      <c r="A105">
        <v>2031</v>
      </c>
      <c r="B105">
        <v>6</v>
      </c>
      <c r="C105">
        <v>30</v>
      </c>
      <c r="D105">
        <v>2031.495890410959</v>
      </c>
      <c r="E105">
        <v>36.028155785731158</v>
      </c>
      <c r="F105">
        <v>5.3633124880492984</v>
      </c>
      <c r="G105">
        <v>0</v>
      </c>
      <c r="H105">
        <v>0</v>
      </c>
      <c r="I105" s="113">
        <f t="shared" si="4"/>
        <v>41.391468273780454</v>
      </c>
      <c r="J105" s="53"/>
    </row>
    <row r="106" spans="1:10" x14ac:dyDescent="0.3">
      <c r="A106">
        <v>2031</v>
      </c>
      <c r="B106">
        <v>7</v>
      </c>
      <c r="C106">
        <v>31</v>
      </c>
      <c r="D106">
        <v>2031.5808219178082</v>
      </c>
      <c r="E106">
        <v>36.420017701263774</v>
      </c>
      <c r="F106">
        <v>5.4496633202300506</v>
      </c>
      <c r="G106">
        <v>0</v>
      </c>
      <c r="H106">
        <v>0</v>
      </c>
      <c r="I106" s="55">
        <f t="shared" si="4"/>
        <v>41.869681021493825</v>
      </c>
      <c r="J106"/>
    </row>
    <row r="107" spans="1:10" x14ac:dyDescent="0.3">
      <c r="A107">
        <v>2031</v>
      </c>
      <c r="B107">
        <v>8</v>
      </c>
      <c r="C107">
        <v>31</v>
      </c>
      <c r="D107">
        <v>2031.6657534246576</v>
      </c>
      <c r="E107">
        <v>36.809089785192235</v>
      </c>
      <c r="F107">
        <v>5.5370954861026265</v>
      </c>
      <c r="G107">
        <v>0</v>
      </c>
      <c r="H107">
        <v>0</v>
      </c>
      <c r="I107" s="55">
        <f t="shared" si="4"/>
        <v>42.346185271294864</v>
      </c>
      <c r="J107"/>
    </row>
    <row r="108" spans="1:10" x14ac:dyDescent="0.3">
      <c r="A108">
        <v>2031</v>
      </c>
      <c r="B108">
        <v>9</v>
      </c>
      <c r="C108">
        <v>30</v>
      </c>
      <c r="D108">
        <v>2031.7479452054795</v>
      </c>
      <c r="E108">
        <v>37.182962015055878</v>
      </c>
      <c r="F108">
        <v>5.6314889375494852</v>
      </c>
      <c r="G108">
        <v>0</v>
      </c>
      <c r="H108">
        <v>0</v>
      </c>
      <c r="I108" s="55">
        <f t="shared" si="4"/>
        <v>42.814450952605362</v>
      </c>
      <c r="J108"/>
    </row>
    <row r="109" spans="1:10" x14ac:dyDescent="0.3">
      <c r="A109">
        <v>2031</v>
      </c>
      <c r="B109">
        <v>10</v>
      </c>
      <c r="C109">
        <v>31</v>
      </c>
      <c r="D109">
        <v>2031.8328767123287</v>
      </c>
      <c r="E109">
        <v>37.566567536689853</v>
      </c>
      <c r="F109">
        <v>5.7352726886456695</v>
      </c>
      <c r="G109">
        <v>0</v>
      </c>
      <c r="H109">
        <v>0</v>
      </c>
      <c r="I109" s="55">
        <f t="shared" si="4"/>
        <v>43.301840225335525</v>
      </c>
      <c r="J109"/>
    </row>
    <row r="110" spans="1:10" x14ac:dyDescent="0.3">
      <c r="A110">
        <v>2031</v>
      </c>
      <c r="B110">
        <v>11</v>
      </c>
      <c r="C110">
        <v>30</v>
      </c>
      <c r="D110">
        <v>2031.9150684931508</v>
      </c>
      <c r="E110">
        <v>37.935166417016461</v>
      </c>
      <c r="F110">
        <v>5.8435829510943424</v>
      </c>
      <c r="G110">
        <v>0</v>
      </c>
      <c r="H110">
        <v>0</v>
      </c>
      <c r="I110" s="55">
        <f t="shared" si="4"/>
        <v>43.778749368110802</v>
      </c>
      <c r="J110"/>
    </row>
    <row r="111" spans="1:10" x14ac:dyDescent="0.3">
      <c r="A111">
        <v>2031</v>
      </c>
      <c r="B111">
        <v>12</v>
      </c>
      <c r="C111">
        <v>31</v>
      </c>
      <c r="D111">
        <v>2032</v>
      </c>
      <c r="E111">
        <v>38.313341933962185</v>
      </c>
      <c r="F111">
        <v>5.963892185853477</v>
      </c>
      <c r="G111">
        <v>0</v>
      </c>
      <c r="H111">
        <v>0</v>
      </c>
      <c r="I111" s="55">
        <f t="shared" si="4"/>
        <v>44.27723411981566</v>
      </c>
      <c r="J111"/>
    </row>
    <row r="112" spans="1:10" x14ac:dyDescent="0.3">
      <c r="A112">
        <v>2032</v>
      </c>
      <c r="B112">
        <v>1</v>
      </c>
      <c r="C112">
        <v>31</v>
      </c>
      <c r="D112">
        <v>2032.0846994535518</v>
      </c>
      <c r="E112">
        <v>38.688773994533321</v>
      </c>
      <c r="F112">
        <v>6.1031265614186534</v>
      </c>
      <c r="G112">
        <v>0</v>
      </c>
      <c r="H112">
        <v>0</v>
      </c>
      <c r="I112" s="55">
        <f t="shared" si="4"/>
        <v>44.791900555951976</v>
      </c>
      <c r="J112"/>
    </row>
    <row r="113" spans="1:10" x14ac:dyDescent="0.3">
      <c r="A113">
        <v>2032</v>
      </c>
      <c r="B113">
        <v>2</v>
      </c>
      <c r="C113">
        <v>29</v>
      </c>
      <c r="D113">
        <v>2032.1639344262296</v>
      </c>
      <c r="E113">
        <v>39.037511417591368</v>
      </c>
      <c r="F113">
        <v>6.2616582353850232</v>
      </c>
      <c r="G113">
        <v>0</v>
      </c>
      <c r="H113">
        <v>0</v>
      </c>
      <c r="I113" s="55">
        <f t="shared" si="4"/>
        <v>45.299169652976389</v>
      </c>
      <c r="J113"/>
    </row>
    <row r="114" spans="1:10" x14ac:dyDescent="0.3">
      <c r="A114">
        <v>2032</v>
      </c>
      <c r="B114">
        <v>3</v>
      </c>
      <c r="C114">
        <v>31</v>
      </c>
      <c r="D114">
        <v>2032.2486338797814</v>
      </c>
      <c r="E114">
        <v>39.407667735114742</v>
      </c>
      <c r="F114">
        <v>6.3588363811856752</v>
      </c>
      <c r="G114">
        <v>0</v>
      </c>
      <c r="H114">
        <v>0</v>
      </c>
      <c r="I114" s="55">
        <f t="shared" si="4"/>
        <v>45.766504116300418</v>
      </c>
      <c r="J114"/>
    </row>
    <row r="115" spans="1:10" x14ac:dyDescent="0.3">
      <c r="A115">
        <v>2032</v>
      </c>
      <c r="B115">
        <v>4</v>
      </c>
      <c r="C115">
        <v>30</v>
      </c>
      <c r="D115">
        <v>2032.3306010928961</v>
      </c>
      <c r="E115">
        <v>39.763306090430817</v>
      </c>
      <c r="F115">
        <v>6.4404601991051891</v>
      </c>
      <c r="G115">
        <v>0</v>
      </c>
      <c r="H115">
        <v>0</v>
      </c>
      <c r="I115" s="55">
        <f t="shared" si="4"/>
        <v>46.203766289536006</v>
      </c>
      <c r="J115"/>
    </row>
    <row r="116" spans="1:10" x14ac:dyDescent="0.3">
      <c r="A116">
        <v>2032</v>
      </c>
      <c r="B116">
        <v>5</v>
      </c>
      <c r="C116">
        <v>31</v>
      </c>
      <c r="D116">
        <v>2032.4153005464482</v>
      </c>
      <c r="E116">
        <v>40.128149026672155</v>
      </c>
      <c r="F116">
        <v>6.5213658162127128</v>
      </c>
      <c r="G116">
        <v>0</v>
      </c>
      <c r="H116">
        <v>0</v>
      </c>
      <c r="I116" s="55">
        <f t="shared" si="4"/>
        <v>46.649514842884869</v>
      </c>
      <c r="J116"/>
    </row>
    <row r="117" spans="1:10" s="49" customFormat="1" x14ac:dyDescent="0.3">
      <c r="A117">
        <v>2032</v>
      </c>
      <c r="B117">
        <v>6</v>
      </c>
      <c r="C117">
        <v>30</v>
      </c>
      <c r="D117">
        <v>2032.4972677595629</v>
      </c>
      <c r="E117">
        <v>40.478671544499306</v>
      </c>
      <c r="F117">
        <v>6.6060004999791886</v>
      </c>
      <c r="G117">
        <v>0</v>
      </c>
      <c r="H117">
        <v>0</v>
      </c>
      <c r="I117" s="113">
        <f t="shared" si="4"/>
        <v>47.084672044478495</v>
      </c>
      <c r="J117" s="53"/>
    </row>
    <row r="118" spans="1:10" x14ac:dyDescent="0.3">
      <c r="A118">
        <v>2032</v>
      </c>
      <c r="B118">
        <v>7</v>
      </c>
      <c r="C118">
        <v>31</v>
      </c>
      <c r="D118">
        <v>2032.5819672131147</v>
      </c>
      <c r="E118">
        <v>40.838256146552091</v>
      </c>
      <c r="F118">
        <v>6.6910931665124744</v>
      </c>
      <c r="G118">
        <v>0</v>
      </c>
      <c r="H118">
        <v>0</v>
      </c>
      <c r="I118" s="55">
        <f t="shared" si="4"/>
        <v>47.529349313064564</v>
      </c>
      <c r="J118"/>
    </row>
    <row r="119" spans="1:10" x14ac:dyDescent="0.3">
      <c r="A119">
        <v>2032</v>
      </c>
      <c r="B119">
        <v>8</v>
      </c>
      <c r="C119">
        <v>31</v>
      </c>
      <c r="D119">
        <v>2032.6666666666667</v>
      </c>
      <c r="E119">
        <v>41.195190796554961</v>
      </c>
      <c r="F119">
        <v>6.7775765781860464</v>
      </c>
      <c r="G119">
        <v>0</v>
      </c>
      <c r="H119">
        <v>0</v>
      </c>
      <c r="I119" s="55">
        <f t="shared" si="4"/>
        <v>47.972767374741011</v>
      </c>
      <c r="J119"/>
    </row>
    <row r="120" spans="1:10" x14ac:dyDescent="0.3">
      <c r="A120">
        <v>2032</v>
      </c>
      <c r="B120">
        <v>9</v>
      </c>
      <c r="C120">
        <v>30</v>
      </c>
      <c r="D120">
        <v>2032.7486338797814</v>
      </c>
      <c r="E120">
        <v>41.538103031514801</v>
      </c>
      <c r="F120">
        <v>6.8720878963240875</v>
      </c>
      <c r="G120">
        <v>0</v>
      </c>
      <c r="H120">
        <v>0</v>
      </c>
      <c r="I120" s="55">
        <f t="shared" si="4"/>
        <v>48.41019092783889</v>
      </c>
      <c r="J120"/>
    </row>
    <row r="121" spans="1:10" x14ac:dyDescent="0.3">
      <c r="A121">
        <v>2032</v>
      </c>
      <c r="B121">
        <v>10</v>
      </c>
      <c r="C121">
        <v>31</v>
      </c>
      <c r="D121">
        <v>2032.8333333333333</v>
      </c>
      <c r="E121">
        <v>41.889869255219743</v>
      </c>
      <c r="F121">
        <v>6.9770024531559169</v>
      </c>
      <c r="G121">
        <v>0</v>
      </c>
      <c r="H121">
        <v>0</v>
      </c>
      <c r="I121" s="55">
        <f t="shared" si="4"/>
        <v>48.866871708375662</v>
      </c>
      <c r="J121"/>
    </row>
    <row r="122" spans="1:10" x14ac:dyDescent="0.3">
      <c r="A122">
        <v>2032</v>
      </c>
      <c r="B122">
        <v>11</v>
      </c>
      <c r="C122">
        <v>30</v>
      </c>
      <c r="D122">
        <v>2032.9153005464482</v>
      </c>
      <c r="E122">
        <v>42.22781012855382</v>
      </c>
      <c r="F122">
        <v>7.0875500286018553</v>
      </c>
      <c r="G122">
        <v>0</v>
      </c>
      <c r="H122">
        <v>0</v>
      </c>
      <c r="I122" s="55">
        <f t="shared" si="4"/>
        <v>49.315360157155673</v>
      </c>
      <c r="J122"/>
    </row>
    <row r="123" spans="1:10" x14ac:dyDescent="0.3">
      <c r="A123">
        <v>2032</v>
      </c>
      <c r="B123">
        <v>12</v>
      </c>
      <c r="C123">
        <v>31</v>
      </c>
      <c r="D123">
        <v>2033</v>
      </c>
      <c r="E123">
        <v>42.57447130043272</v>
      </c>
      <c r="F123">
        <v>7.2118318806833521</v>
      </c>
      <c r="G123">
        <v>0</v>
      </c>
      <c r="H123">
        <v>0</v>
      </c>
      <c r="I123" s="105">
        <f t="shared" si="4"/>
        <v>49.786303181116068</v>
      </c>
      <c r="J123"/>
    </row>
    <row r="124" spans="1:10" x14ac:dyDescent="0.3">
      <c r="A124">
        <v>2033</v>
      </c>
      <c r="B124">
        <v>1</v>
      </c>
      <c r="C124">
        <v>31</v>
      </c>
      <c r="D124">
        <v>2033.0849315068492</v>
      </c>
      <c r="E124">
        <v>42.918563186029317</v>
      </c>
      <c r="F124">
        <v>7.3587946366811465</v>
      </c>
      <c r="G124">
        <v>0</v>
      </c>
      <c r="H124">
        <v>0</v>
      </c>
      <c r="I124" s="55">
        <f t="shared" si="4"/>
        <v>50.277357822710464</v>
      </c>
      <c r="J124"/>
    </row>
    <row r="125" spans="1:10" x14ac:dyDescent="0.3">
      <c r="A125">
        <v>2033</v>
      </c>
      <c r="B125">
        <v>2</v>
      </c>
      <c r="C125">
        <v>28</v>
      </c>
      <c r="D125">
        <v>2033.1616438356164</v>
      </c>
      <c r="E125">
        <v>43.227161868039104</v>
      </c>
      <c r="F125">
        <v>7.520620053999254</v>
      </c>
      <c r="G125">
        <v>0</v>
      </c>
      <c r="H125">
        <v>0</v>
      </c>
      <c r="I125" s="55">
        <f t="shared" si="4"/>
        <v>50.747781922038357</v>
      </c>
      <c r="J125"/>
    </row>
    <row r="126" spans="1:10" x14ac:dyDescent="0.3">
      <c r="A126">
        <v>2033</v>
      </c>
      <c r="B126">
        <v>3</v>
      </c>
      <c r="C126">
        <v>31</v>
      </c>
      <c r="D126">
        <v>2033.2465753424658</v>
      </c>
      <c r="E126">
        <v>43.566411767470086</v>
      </c>
      <c r="F126">
        <v>7.6185793346954327</v>
      </c>
      <c r="G126">
        <v>0</v>
      </c>
      <c r="H126">
        <v>0</v>
      </c>
      <c r="I126" s="55">
        <f t="shared" si="4"/>
        <v>51.184991102165519</v>
      </c>
      <c r="J126"/>
    </row>
    <row r="127" spans="1:10" x14ac:dyDescent="0.3">
      <c r="A127">
        <v>2033</v>
      </c>
      <c r="B127">
        <v>4</v>
      </c>
      <c r="C127">
        <v>30</v>
      </c>
      <c r="D127">
        <v>2033.3287671232877</v>
      </c>
      <c r="E127">
        <v>43.892320036046648</v>
      </c>
      <c r="F127">
        <v>7.6985379101374631</v>
      </c>
      <c r="G127">
        <v>0</v>
      </c>
      <c r="H127">
        <v>0</v>
      </c>
      <c r="I127" s="55">
        <f t="shared" si="4"/>
        <v>51.590857946184109</v>
      </c>
      <c r="J127"/>
    </row>
    <row r="128" spans="1:10" x14ac:dyDescent="0.3">
      <c r="A128">
        <v>2033</v>
      </c>
      <c r="B128">
        <v>5</v>
      </c>
      <c r="C128">
        <v>31</v>
      </c>
      <c r="D128">
        <v>2033.4136986301369</v>
      </c>
      <c r="E128">
        <v>44.226631344661691</v>
      </c>
      <c r="F128">
        <v>7.7764762218036232</v>
      </c>
      <c r="G128">
        <v>0</v>
      </c>
      <c r="H128">
        <v>0</v>
      </c>
      <c r="I128" s="55">
        <f t="shared" si="4"/>
        <v>52.003107566465317</v>
      </c>
      <c r="J128"/>
    </row>
    <row r="129" spans="1:10" s="49" customFormat="1" x14ac:dyDescent="0.3">
      <c r="A129">
        <v>2033</v>
      </c>
      <c r="B129">
        <v>6</v>
      </c>
      <c r="C129">
        <v>30</v>
      </c>
      <c r="D129">
        <v>2033.495890410959</v>
      </c>
      <c r="E129">
        <v>44.547794093804001</v>
      </c>
      <c r="F129">
        <v>7.8585403054853371</v>
      </c>
      <c r="G129">
        <v>0</v>
      </c>
      <c r="H129">
        <v>0</v>
      </c>
      <c r="I129" s="113">
        <f t="shared" si="4"/>
        <v>52.406334399289335</v>
      </c>
      <c r="J129" s="53"/>
    </row>
    <row r="130" spans="1:10" x14ac:dyDescent="0.3">
      <c r="A130">
        <v>2033</v>
      </c>
      <c r="B130">
        <v>7</v>
      </c>
      <c r="C130">
        <v>31</v>
      </c>
      <c r="D130">
        <v>2033.5808219178082</v>
      </c>
      <c r="E130">
        <v>44.877236912252158</v>
      </c>
      <c r="F130">
        <v>7.9403040673656875</v>
      </c>
      <c r="G130">
        <v>0</v>
      </c>
      <c r="H130">
        <v>0</v>
      </c>
      <c r="I130" s="55">
        <f t="shared" si="4"/>
        <v>52.817540979617846</v>
      </c>
      <c r="J130"/>
    </row>
    <row r="131" spans="1:10" x14ac:dyDescent="0.3">
      <c r="A131">
        <v>2033</v>
      </c>
      <c r="B131">
        <v>8</v>
      </c>
      <c r="C131">
        <v>31</v>
      </c>
      <c r="D131">
        <v>2033.6657534246576</v>
      </c>
      <c r="E131">
        <v>45.204232822508267</v>
      </c>
      <c r="F131">
        <v>8.023340639240093</v>
      </c>
      <c r="G131">
        <v>0</v>
      </c>
      <c r="H131">
        <v>0</v>
      </c>
      <c r="I131" s="55">
        <f t="shared" si="4"/>
        <v>53.227573461748364</v>
      </c>
      <c r="J131"/>
    </row>
    <row r="132" spans="1:10" x14ac:dyDescent="0.3">
      <c r="A132">
        <v>2033</v>
      </c>
      <c r="B132">
        <v>9</v>
      </c>
      <c r="C132">
        <v>30</v>
      </c>
      <c r="D132">
        <v>2033.7479452054795</v>
      </c>
      <c r="E132">
        <v>45.518368143061906</v>
      </c>
      <c r="F132">
        <v>8.1158095398997947</v>
      </c>
      <c r="G132">
        <v>0</v>
      </c>
      <c r="H132">
        <v>0</v>
      </c>
      <c r="I132" s="55">
        <f t="shared" si="4"/>
        <v>53.634177682961699</v>
      </c>
      <c r="J132"/>
    </row>
    <row r="133" spans="1:10" x14ac:dyDescent="0.3">
      <c r="A133">
        <v>2033</v>
      </c>
      <c r="B133">
        <v>10</v>
      </c>
      <c r="C133">
        <v>31</v>
      </c>
      <c r="D133">
        <v>2033.8328767123287</v>
      </c>
      <c r="E133">
        <v>45.840603357923214</v>
      </c>
      <c r="F133">
        <v>8.2195679341460703</v>
      </c>
      <c r="G133">
        <v>0</v>
      </c>
      <c r="H133">
        <v>0</v>
      </c>
      <c r="I133" s="55">
        <f t="shared" si="4"/>
        <v>54.060171292069285</v>
      </c>
      <c r="J133"/>
    </row>
    <row r="134" spans="1:10" x14ac:dyDescent="0.3">
      <c r="A134">
        <v>2033</v>
      </c>
      <c r="B134">
        <v>11</v>
      </c>
      <c r="C134">
        <v>30</v>
      </c>
      <c r="D134">
        <v>2033.9150684931508</v>
      </c>
      <c r="E134">
        <v>46.150166531586365</v>
      </c>
      <c r="F134">
        <v>8.3302082161915116</v>
      </c>
      <c r="G134">
        <v>0</v>
      </c>
      <c r="H134">
        <v>0</v>
      </c>
      <c r="I134" s="55">
        <f t="shared" si="4"/>
        <v>54.480374747777873</v>
      </c>
      <c r="J134"/>
    </row>
    <row r="135" spans="1:10" x14ac:dyDescent="0.3">
      <c r="A135">
        <v>2033</v>
      </c>
      <c r="B135">
        <v>12</v>
      </c>
      <c r="C135">
        <v>31</v>
      </c>
      <c r="D135">
        <v>2034</v>
      </c>
      <c r="E135">
        <v>46.46771348913903</v>
      </c>
      <c r="F135">
        <v>8.4559199897429522</v>
      </c>
      <c r="G135">
        <v>0</v>
      </c>
      <c r="H135">
        <v>0</v>
      </c>
      <c r="I135" s="105">
        <f t="shared" si="4"/>
        <v>54.923633478881982</v>
      </c>
      <c r="J135"/>
    </row>
    <row r="136" spans="1:10" x14ac:dyDescent="0.3">
      <c r="A136">
        <v>2034</v>
      </c>
      <c r="B136">
        <v>1</v>
      </c>
      <c r="C136">
        <v>31</v>
      </c>
      <c r="D136">
        <v>2034.0849315068492</v>
      </c>
      <c r="E136">
        <v>46.782905814558795</v>
      </c>
      <c r="F136">
        <v>8.6071540733466243</v>
      </c>
      <c r="G136">
        <v>0</v>
      </c>
      <c r="H136">
        <v>0</v>
      </c>
      <c r="I136" s="105">
        <f t="shared" si="4"/>
        <v>55.390059887905423</v>
      </c>
      <c r="J136"/>
    </row>
    <row r="137" spans="1:10" x14ac:dyDescent="0.3">
      <c r="A137">
        <v>2034</v>
      </c>
      <c r="B137">
        <v>2</v>
      </c>
      <c r="C137">
        <v>28</v>
      </c>
      <c r="D137">
        <v>2034.1616438356164</v>
      </c>
      <c r="E137">
        <v>47.065587503364725</v>
      </c>
      <c r="F137">
        <v>8.776520700939578</v>
      </c>
      <c r="G137">
        <v>0</v>
      </c>
      <c r="H137">
        <v>0</v>
      </c>
      <c r="I137" s="105">
        <f t="shared" si="4"/>
        <v>55.842108204304303</v>
      </c>
      <c r="J137"/>
    </row>
    <row r="138" spans="1:10" x14ac:dyDescent="0.3">
      <c r="A138">
        <v>2034</v>
      </c>
      <c r="B138">
        <v>3</v>
      </c>
      <c r="C138">
        <v>31</v>
      </c>
      <c r="D138">
        <v>2034.2465753424658</v>
      </c>
      <c r="E138">
        <v>47.376350615109047</v>
      </c>
      <c r="F138">
        <v>8.8737393861906568</v>
      </c>
      <c r="G138">
        <v>0</v>
      </c>
      <c r="H138">
        <v>0</v>
      </c>
      <c r="I138" s="105">
        <f t="shared" si="4"/>
        <v>56.250090001299704</v>
      </c>
      <c r="J138"/>
    </row>
    <row r="139" spans="1:10" x14ac:dyDescent="0.3">
      <c r="A139">
        <v>2034</v>
      </c>
      <c r="B139">
        <v>4</v>
      </c>
      <c r="C139">
        <v>30</v>
      </c>
      <c r="D139">
        <v>2034.3287671232877</v>
      </c>
      <c r="E139">
        <v>47.674899246508396</v>
      </c>
      <c r="F139">
        <v>8.9506361042865841</v>
      </c>
      <c r="G139">
        <v>0</v>
      </c>
      <c r="H139">
        <v>0</v>
      </c>
      <c r="I139" s="105">
        <f t="shared" ref="I139:I202" si="5">E139+F139</f>
        <v>56.625535350794976</v>
      </c>
      <c r="J139"/>
    </row>
    <row r="140" spans="1:10" x14ac:dyDescent="0.3">
      <c r="A140">
        <v>2034</v>
      </c>
      <c r="B140">
        <v>5</v>
      </c>
      <c r="C140">
        <v>31</v>
      </c>
      <c r="D140">
        <v>2034.4136986301369</v>
      </c>
      <c r="E140">
        <v>47.981155063548719</v>
      </c>
      <c r="F140">
        <v>9.0241757620596736</v>
      </c>
      <c r="G140">
        <v>0</v>
      </c>
      <c r="H140">
        <v>0</v>
      </c>
      <c r="I140" s="105">
        <f t="shared" si="5"/>
        <v>57.005330825608397</v>
      </c>
      <c r="J140"/>
    </row>
    <row r="141" spans="1:10" x14ac:dyDescent="0.3">
      <c r="A141">
        <v>2034</v>
      </c>
      <c r="B141">
        <v>6</v>
      </c>
      <c r="C141">
        <v>30</v>
      </c>
      <c r="D141">
        <v>2034.495890410959</v>
      </c>
      <c r="E141">
        <v>48.275377257650341</v>
      </c>
      <c r="F141">
        <v>9.1022504019225501</v>
      </c>
      <c r="G141">
        <v>0</v>
      </c>
      <c r="H141">
        <v>0</v>
      </c>
      <c r="I141" s="105">
        <f t="shared" si="5"/>
        <v>57.377627659572894</v>
      </c>
      <c r="J141"/>
    </row>
    <row r="142" spans="1:10" x14ac:dyDescent="0.3">
      <c r="A142">
        <v>2034</v>
      </c>
      <c r="B142">
        <v>7</v>
      </c>
      <c r="C142">
        <v>31</v>
      </c>
      <c r="D142">
        <v>2034.5808219178082</v>
      </c>
      <c r="E142">
        <v>48.577199046308777</v>
      </c>
      <c r="F142">
        <v>9.1792576968347852</v>
      </c>
      <c r="G142">
        <v>0</v>
      </c>
      <c r="H142">
        <v>0</v>
      </c>
      <c r="I142" s="105">
        <f t="shared" si="5"/>
        <v>57.756456743143559</v>
      </c>
      <c r="J142"/>
    </row>
    <row r="143" spans="1:10" x14ac:dyDescent="0.3">
      <c r="A143">
        <v>2034</v>
      </c>
      <c r="B143">
        <v>8</v>
      </c>
      <c r="C143">
        <v>31</v>
      </c>
      <c r="D143">
        <v>2034.6657534246576</v>
      </c>
      <c r="E143">
        <v>48.876795511269478</v>
      </c>
      <c r="F143">
        <v>9.2574402822498651</v>
      </c>
      <c r="G143">
        <v>0</v>
      </c>
      <c r="H143">
        <v>0</v>
      </c>
      <c r="I143" s="105">
        <f t="shared" si="5"/>
        <v>58.134235793519345</v>
      </c>
      <c r="J143"/>
    </row>
    <row r="144" spans="1:10" x14ac:dyDescent="0.3">
      <c r="A144">
        <v>2034</v>
      </c>
      <c r="B144">
        <v>9</v>
      </c>
      <c r="C144">
        <v>30</v>
      </c>
      <c r="D144">
        <v>2034.7479452054795</v>
      </c>
      <c r="E144">
        <v>49.164626525740402</v>
      </c>
      <c r="F144">
        <v>9.346477685183185</v>
      </c>
      <c r="G144">
        <v>0</v>
      </c>
      <c r="H144">
        <v>0</v>
      </c>
      <c r="I144" s="105">
        <f t="shared" si="5"/>
        <v>58.511104210923591</v>
      </c>
      <c r="J144"/>
    </row>
    <row r="145" spans="1:10" x14ac:dyDescent="0.3">
      <c r="A145">
        <v>2034</v>
      </c>
      <c r="B145">
        <v>10</v>
      </c>
      <c r="C145">
        <v>31</v>
      </c>
      <c r="D145">
        <v>2034.8328767123287</v>
      </c>
      <c r="E145">
        <v>49.4598991311086</v>
      </c>
      <c r="F145">
        <v>9.4476500476818792</v>
      </c>
      <c r="G145">
        <v>0</v>
      </c>
      <c r="H145">
        <v>0</v>
      </c>
      <c r="I145" s="105">
        <f t="shared" si="5"/>
        <v>58.907549178790475</v>
      </c>
      <c r="J145"/>
    </row>
    <row r="146" spans="1:10" x14ac:dyDescent="0.3">
      <c r="A146">
        <v>2034</v>
      </c>
      <c r="B146">
        <v>11</v>
      </c>
      <c r="C146">
        <v>30</v>
      </c>
      <c r="D146">
        <v>2034.9150684931508</v>
      </c>
      <c r="E146">
        <v>49.743580959667717</v>
      </c>
      <c r="F146">
        <v>9.5569950774020942</v>
      </c>
      <c r="G146">
        <v>0</v>
      </c>
      <c r="H146">
        <v>0</v>
      </c>
      <c r="I146" s="105">
        <f t="shared" si="5"/>
        <v>59.30057603706981</v>
      </c>
      <c r="J146"/>
    </row>
    <row r="147" spans="1:10" x14ac:dyDescent="0.3">
      <c r="A147">
        <v>2034</v>
      </c>
      <c r="B147">
        <v>12</v>
      </c>
      <c r="C147">
        <v>31</v>
      </c>
      <c r="D147">
        <v>2035</v>
      </c>
      <c r="E147">
        <v>50.034602336831021</v>
      </c>
      <c r="F147">
        <v>9.6826941540778755</v>
      </c>
      <c r="G147">
        <v>0</v>
      </c>
      <c r="H147">
        <v>0</v>
      </c>
      <c r="I147" s="105">
        <f t="shared" si="5"/>
        <v>59.717296490908893</v>
      </c>
      <c r="J147"/>
    </row>
    <row r="148" spans="1:10" x14ac:dyDescent="0.3">
      <c r="A148">
        <v>2035</v>
      </c>
      <c r="B148">
        <v>1</v>
      </c>
      <c r="C148">
        <v>31</v>
      </c>
      <c r="D148">
        <v>2035.0849315068492</v>
      </c>
      <c r="E148">
        <v>50.323490943105739</v>
      </c>
      <c r="F148">
        <v>9.8366724977569078</v>
      </c>
      <c r="G148">
        <v>0</v>
      </c>
      <c r="H148">
        <v>0</v>
      </c>
      <c r="I148" s="105">
        <f t="shared" si="5"/>
        <v>60.160163440862647</v>
      </c>
      <c r="J148"/>
    </row>
    <row r="149" spans="1:10" x14ac:dyDescent="0.3">
      <c r="A149">
        <v>2035</v>
      </c>
      <c r="B149">
        <v>2</v>
      </c>
      <c r="C149">
        <v>28</v>
      </c>
      <c r="D149">
        <v>2035.1616438356164</v>
      </c>
      <c r="E149">
        <v>50.582604871771025</v>
      </c>
      <c r="F149">
        <v>10.012077843901377</v>
      </c>
      <c r="G149">
        <v>0</v>
      </c>
      <c r="H149">
        <v>0</v>
      </c>
      <c r="I149" s="105">
        <f t="shared" si="5"/>
        <v>60.594682715672405</v>
      </c>
      <c r="J149"/>
    </row>
    <row r="150" spans="1:10" x14ac:dyDescent="0.3">
      <c r="A150">
        <v>2035</v>
      </c>
      <c r="B150">
        <v>3</v>
      </c>
      <c r="C150">
        <v>31</v>
      </c>
      <c r="D150">
        <v>2035.2465753424658</v>
      </c>
      <c r="E150">
        <v>50.867485568092988</v>
      </c>
      <c r="F150">
        <v>10.107452470443727</v>
      </c>
      <c r="G150">
        <v>0</v>
      </c>
      <c r="H150">
        <v>0</v>
      </c>
      <c r="I150" s="105">
        <f t="shared" si="5"/>
        <v>60.974938038536713</v>
      </c>
      <c r="J150"/>
    </row>
    <row r="151" spans="1:10" x14ac:dyDescent="0.3">
      <c r="A151">
        <v>2035</v>
      </c>
      <c r="B151">
        <v>4</v>
      </c>
      <c r="C151">
        <v>30</v>
      </c>
      <c r="D151">
        <v>2035.3287671232877</v>
      </c>
      <c r="E151">
        <v>51.141196813508863</v>
      </c>
      <c r="F151">
        <v>10.180314845596222</v>
      </c>
      <c r="G151">
        <v>0</v>
      </c>
      <c r="H151">
        <v>0</v>
      </c>
      <c r="I151" s="105">
        <f t="shared" si="5"/>
        <v>61.321511659105084</v>
      </c>
      <c r="J151"/>
    </row>
    <row r="152" spans="1:10" x14ac:dyDescent="0.3">
      <c r="A152">
        <v>2035</v>
      </c>
      <c r="B152">
        <v>5</v>
      </c>
      <c r="C152">
        <v>31</v>
      </c>
      <c r="D152">
        <v>2035.4136986301369</v>
      </c>
      <c r="E152">
        <v>51.422003864205024</v>
      </c>
      <c r="F152">
        <v>10.248480593591822</v>
      </c>
      <c r="G152">
        <v>0</v>
      </c>
      <c r="H152">
        <v>0</v>
      </c>
      <c r="I152" s="105">
        <f t="shared" si="5"/>
        <v>61.670484457796846</v>
      </c>
      <c r="J152"/>
    </row>
    <row r="153" spans="1:10" x14ac:dyDescent="0.3">
      <c r="A153">
        <v>2035</v>
      </c>
      <c r="B153">
        <v>6</v>
      </c>
      <c r="C153">
        <v>30</v>
      </c>
      <c r="D153">
        <v>2035.495890410959</v>
      </c>
      <c r="E153">
        <v>51.691807127887749</v>
      </c>
      <c r="F153">
        <v>10.321593541139178</v>
      </c>
      <c r="G153">
        <v>0</v>
      </c>
      <c r="H153">
        <v>0</v>
      </c>
      <c r="I153" s="105">
        <f t="shared" si="5"/>
        <v>62.013400669026929</v>
      </c>
      <c r="J153"/>
    </row>
    <row r="154" spans="1:10" x14ac:dyDescent="0.3">
      <c r="A154">
        <v>2035</v>
      </c>
      <c r="B154">
        <v>7</v>
      </c>
      <c r="C154">
        <v>31</v>
      </c>
      <c r="D154">
        <v>2035.5808219178082</v>
      </c>
      <c r="E154">
        <v>51.968611146505829</v>
      </c>
      <c r="F154">
        <v>10.392879059414478</v>
      </c>
      <c r="G154">
        <v>0</v>
      </c>
      <c r="H154">
        <v>0</v>
      </c>
      <c r="I154" s="105">
        <f t="shared" si="5"/>
        <v>62.361490205920305</v>
      </c>
      <c r="J154"/>
    </row>
    <row r="155" spans="1:10" x14ac:dyDescent="0.3">
      <c r="A155">
        <v>2035</v>
      </c>
      <c r="B155">
        <v>8</v>
      </c>
      <c r="C155">
        <v>31</v>
      </c>
      <c r="D155">
        <v>2035.6657534246576</v>
      </c>
      <c r="E155">
        <v>52.243407658386786</v>
      </c>
      <c r="F155">
        <v>10.465259568444193</v>
      </c>
      <c r="G155">
        <v>0</v>
      </c>
      <c r="H155">
        <v>0</v>
      </c>
      <c r="I155" s="105">
        <f t="shared" si="5"/>
        <v>62.708667226830983</v>
      </c>
      <c r="J155"/>
    </row>
    <row r="156" spans="1:10" x14ac:dyDescent="0.3">
      <c r="A156">
        <v>2035</v>
      </c>
      <c r="B156">
        <v>9</v>
      </c>
      <c r="C156">
        <v>30</v>
      </c>
      <c r="D156">
        <v>2035.7479452054795</v>
      </c>
      <c r="E156">
        <v>52.5074452481918</v>
      </c>
      <c r="F156">
        <v>10.54990797275843</v>
      </c>
      <c r="G156">
        <v>0</v>
      </c>
      <c r="H156">
        <v>0</v>
      </c>
      <c r="I156" s="105">
        <f t="shared" si="5"/>
        <v>63.057353220950233</v>
      </c>
      <c r="J156"/>
    </row>
    <row r="157" spans="1:10" x14ac:dyDescent="0.3">
      <c r="A157">
        <v>2035</v>
      </c>
      <c r="B157">
        <v>10</v>
      </c>
      <c r="C157">
        <v>31</v>
      </c>
      <c r="D157">
        <v>2035.8328767123287</v>
      </c>
      <c r="E157">
        <v>52.778343775009191</v>
      </c>
      <c r="F157">
        <v>10.64749403318506</v>
      </c>
      <c r="G157">
        <v>0</v>
      </c>
      <c r="H157">
        <v>0</v>
      </c>
      <c r="I157" s="105">
        <f t="shared" si="5"/>
        <v>63.425837808194252</v>
      </c>
      <c r="J157"/>
    </row>
    <row r="158" spans="1:10" x14ac:dyDescent="0.3">
      <c r="A158">
        <v>2035</v>
      </c>
      <c r="B158">
        <v>11</v>
      </c>
      <c r="C158">
        <v>30</v>
      </c>
      <c r="D158">
        <v>2035.9150684931508</v>
      </c>
      <c r="E158">
        <v>53.038642422161132</v>
      </c>
      <c r="F158">
        <v>10.754553849810161</v>
      </c>
      <c r="G158">
        <v>0</v>
      </c>
      <c r="H158">
        <v>0</v>
      </c>
      <c r="I158" s="105">
        <f t="shared" si="5"/>
        <v>63.793196271971297</v>
      </c>
      <c r="J158"/>
    </row>
    <row r="159" spans="1:10" x14ac:dyDescent="0.3">
      <c r="A159">
        <v>2035</v>
      </c>
      <c r="B159">
        <v>12</v>
      </c>
      <c r="C159">
        <v>31</v>
      </c>
      <c r="D159">
        <v>2036</v>
      </c>
      <c r="E159">
        <v>53.305711567409674</v>
      </c>
      <c r="F159">
        <v>10.879190439214319</v>
      </c>
      <c r="G159">
        <v>0</v>
      </c>
      <c r="H159">
        <v>0</v>
      </c>
      <c r="I159" s="105">
        <f t="shared" si="5"/>
        <v>64.184902006623986</v>
      </c>
      <c r="J159"/>
    </row>
    <row r="160" spans="1:10" x14ac:dyDescent="0.3">
      <c r="A160">
        <v>2036</v>
      </c>
      <c r="B160">
        <v>1</v>
      </c>
      <c r="C160">
        <v>31</v>
      </c>
      <c r="D160">
        <v>2036.0846994535518</v>
      </c>
      <c r="E160">
        <v>53.570860640537099</v>
      </c>
      <c r="F160">
        <v>11.034757821030219</v>
      </c>
      <c r="G160">
        <v>0</v>
      </c>
      <c r="H160">
        <v>0</v>
      </c>
      <c r="I160" s="105">
        <f t="shared" si="5"/>
        <v>64.605618461567317</v>
      </c>
      <c r="J160"/>
    </row>
    <row r="161" spans="1:10" x14ac:dyDescent="0.3">
      <c r="A161">
        <v>2036</v>
      </c>
      <c r="B161">
        <v>2</v>
      </c>
      <c r="C161">
        <v>29</v>
      </c>
      <c r="D161">
        <v>2036.1639344262296</v>
      </c>
      <c r="E161">
        <v>53.817180453480745</v>
      </c>
      <c r="F161">
        <v>11.217523520721683</v>
      </c>
      <c r="G161">
        <v>0</v>
      </c>
      <c r="H161">
        <v>0</v>
      </c>
      <c r="I161" s="105">
        <f t="shared" si="5"/>
        <v>65.034703974202429</v>
      </c>
      <c r="J161"/>
    </row>
    <row r="162" spans="1:10" x14ac:dyDescent="0.3">
      <c r="A162">
        <v>2036</v>
      </c>
      <c r="B162">
        <v>3</v>
      </c>
      <c r="C162">
        <v>31</v>
      </c>
      <c r="D162">
        <v>2036.2486338797814</v>
      </c>
      <c r="E162">
        <v>54.078662485334107</v>
      </c>
      <c r="F162">
        <v>11.309383358598161</v>
      </c>
      <c r="G162">
        <v>0</v>
      </c>
      <c r="H162">
        <v>0</v>
      </c>
      <c r="I162" s="105">
        <f t="shared" si="5"/>
        <v>65.388045843932275</v>
      </c>
      <c r="J162"/>
    </row>
    <row r="163" spans="1:10" x14ac:dyDescent="0.3">
      <c r="A163">
        <v>2036</v>
      </c>
      <c r="B163">
        <v>4</v>
      </c>
      <c r="C163">
        <v>30</v>
      </c>
      <c r="D163">
        <v>2036.3306010928961</v>
      </c>
      <c r="E163">
        <v>54.32992947934094</v>
      </c>
      <c r="F163">
        <v>11.377350445540561</v>
      </c>
      <c r="G163">
        <v>0</v>
      </c>
      <c r="H163">
        <v>0</v>
      </c>
      <c r="I163" s="105">
        <f t="shared" si="5"/>
        <v>65.707279924881504</v>
      </c>
      <c r="J163"/>
    </row>
    <row r="164" spans="1:10" x14ac:dyDescent="0.3">
      <c r="A164">
        <v>2036</v>
      </c>
      <c r="B164">
        <v>5</v>
      </c>
      <c r="C164">
        <v>31</v>
      </c>
      <c r="D164">
        <v>2036.4153005464482</v>
      </c>
      <c r="E164">
        <v>54.587749115305016</v>
      </c>
      <c r="F164">
        <v>11.440138172849499</v>
      </c>
      <c r="G164">
        <v>0</v>
      </c>
      <c r="H164">
        <v>0</v>
      </c>
      <c r="I164" s="105">
        <f t="shared" si="5"/>
        <v>66.027887288154517</v>
      </c>
      <c r="J164"/>
    </row>
    <row r="165" spans="1:10" x14ac:dyDescent="0.3">
      <c r="A165">
        <v>2036</v>
      </c>
      <c r="B165">
        <v>6</v>
      </c>
      <c r="C165">
        <v>30</v>
      </c>
      <c r="D165">
        <v>2036.4972677595629</v>
      </c>
      <c r="E165">
        <v>54.835503588925619</v>
      </c>
      <c r="F165">
        <v>11.507542042581967</v>
      </c>
      <c r="G165">
        <v>0</v>
      </c>
      <c r="H165">
        <v>0</v>
      </c>
      <c r="I165" s="105">
        <f t="shared" si="5"/>
        <v>66.343045631507579</v>
      </c>
      <c r="J165"/>
    </row>
    <row r="166" spans="1:10" x14ac:dyDescent="0.3">
      <c r="A166">
        <v>2036</v>
      </c>
      <c r="B166">
        <v>7</v>
      </c>
      <c r="C166">
        <v>31</v>
      </c>
      <c r="D166">
        <v>2036.5819672131147</v>
      </c>
      <c r="E166">
        <v>55.089726162985514</v>
      </c>
      <c r="F166">
        <v>11.572545576714885</v>
      </c>
      <c r="G166">
        <v>0</v>
      </c>
      <c r="H166">
        <v>0</v>
      </c>
      <c r="I166" s="105">
        <f t="shared" si="5"/>
        <v>66.662271739700401</v>
      </c>
      <c r="J166"/>
    </row>
    <row r="167" spans="1:10" x14ac:dyDescent="0.3">
      <c r="A167">
        <v>2036</v>
      </c>
      <c r="B167">
        <v>8</v>
      </c>
      <c r="C167">
        <v>31</v>
      </c>
      <c r="D167">
        <v>2036.6666666666667</v>
      </c>
      <c r="E167">
        <v>55.342145439814075</v>
      </c>
      <c r="F167">
        <v>11.639334561805214</v>
      </c>
      <c r="G167">
        <v>0</v>
      </c>
      <c r="H167">
        <v>0</v>
      </c>
      <c r="I167" s="105">
        <f t="shared" si="5"/>
        <v>66.981480001619289</v>
      </c>
      <c r="J167"/>
    </row>
    <row r="168" spans="1:10" x14ac:dyDescent="0.3">
      <c r="A168">
        <v>2036</v>
      </c>
      <c r="B168">
        <v>9</v>
      </c>
      <c r="C168">
        <v>30</v>
      </c>
      <c r="D168">
        <v>2036.7486338797814</v>
      </c>
      <c r="E168">
        <v>55.584720705081125</v>
      </c>
      <c r="F168">
        <v>11.719365277548238</v>
      </c>
      <c r="G168">
        <v>0</v>
      </c>
      <c r="H168">
        <v>0</v>
      </c>
      <c r="I168" s="105">
        <f t="shared" si="5"/>
        <v>67.30408598262936</v>
      </c>
      <c r="J168"/>
    </row>
    <row r="169" spans="1:10" x14ac:dyDescent="0.3">
      <c r="A169">
        <v>2036</v>
      </c>
      <c r="B169">
        <v>10</v>
      </c>
      <c r="C169">
        <v>31</v>
      </c>
      <c r="D169">
        <v>2036.8333333333333</v>
      </c>
      <c r="E169">
        <v>55.833639555615413</v>
      </c>
      <c r="F169">
        <v>11.81324626471195</v>
      </c>
      <c r="G169">
        <v>0</v>
      </c>
      <c r="H169">
        <v>0</v>
      </c>
      <c r="I169" s="105">
        <f t="shared" si="5"/>
        <v>67.646885820327356</v>
      </c>
      <c r="J169"/>
    </row>
    <row r="170" spans="1:10" x14ac:dyDescent="0.3">
      <c r="A170">
        <v>2036</v>
      </c>
      <c r="B170">
        <v>11</v>
      </c>
      <c r="C170">
        <v>30</v>
      </c>
      <c r="D170">
        <v>2036.9153005464482</v>
      </c>
      <c r="E170">
        <v>56.072857818288327</v>
      </c>
      <c r="F170">
        <v>11.9177998819655</v>
      </c>
      <c r="G170">
        <v>0</v>
      </c>
      <c r="H170">
        <v>0</v>
      </c>
      <c r="I170" s="105">
        <f t="shared" si="5"/>
        <v>67.99065770025382</v>
      </c>
      <c r="J170"/>
    </row>
    <row r="171" spans="1:10" x14ac:dyDescent="0.3">
      <c r="A171">
        <v>2036</v>
      </c>
      <c r="B171">
        <v>12</v>
      </c>
      <c r="C171">
        <v>31</v>
      </c>
      <c r="D171">
        <v>2037</v>
      </c>
      <c r="E171">
        <v>56.318339029386799</v>
      </c>
      <c r="F171">
        <v>12.041649424266955</v>
      </c>
      <c r="G171">
        <v>0</v>
      </c>
      <c r="H171">
        <v>0</v>
      </c>
      <c r="I171" s="105">
        <f t="shared" si="5"/>
        <v>68.359988453653756</v>
      </c>
      <c r="J171"/>
    </row>
    <row r="172" spans="1:10" x14ac:dyDescent="0.3">
      <c r="A172">
        <v>2037</v>
      </c>
      <c r="B172">
        <v>1</v>
      </c>
      <c r="C172">
        <v>31</v>
      </c>
      <c r="D172">
        <v>2037.0849315068492</v>
      </c>
      <c r="E172">
        <v>56.562096971958042</v>
      </c>
      <c r="F172">
        <v>12.20033694648145</v>
      </c>
      <c r="G172">
        <v>0</v>
      </c>
      <c r="H172">
        <v>0</v>
      </c>
      <c r="I172" s="105">
        <f t="shared" si="5"/>
        <v>68.762433918439484</v>
      </c>
      <c r="J172"/>
    </row>
    <row r="173" spans="1:10" x14ac:dyDescent="0.3">
      <c r="A173">
        <v>2037</v>
      </c>
      <c r="B173">
        <v>2</v>
      </c>
      <c r="C173">
        <v>28</v>
      </c>
      <c r="D173">
        <v>2037.1616438356164</v>
      </c>
      <c r="E173">
        <v>56.780797402902706</v>
      </c>
      <c r="F173">
        <v>12.379362873918481</v>
      </c>
      <c r="G173">
        <v>0</v>
      </c>
      <c r="H173">
        <v>0</v>
      </c>
      <c r="I173" s="105">
        <f t="shared" si="5"/>
        <v>69.160160276821188</v>
      </c>
      <c r="J173"/>
    </row>
    <row r="174" spans="1:10" x14ac:dyDescent="0.3">
      <c r="A174">
        <v>2037</v>
      </c>
      <c r="B174">
        <v>3</v>
      </c>
      <c r="C174">
        <v>31</v>
      </c>
      <c r="D174">
        <v>2037.2465753424658</v>
      </c>
      <c r="E174">
        <v>57.021319138168451</v>
      </c>
      <c r="F174">
        <v>12.46801776701432</v>
      </c>
      <c r="G174">
        <v>0</v>
      </c>
      <c r="H174">
        <v>0</v>
      </c>
      <c r="I174" s="105">
        <f t="shared" si="5"/>
        <v>69.489336905182768</v>
      </c>
      <c r="J174"/>
    </row>
    <row r="175" spans="1:10" x14ac:dyDescent="0.3">
      <c r="A175">
        <v>2037</v>
      </c>
      <c r="B175">
        <v>4</v>
      </c>
      <c r="C175">
        <v>30</v>
      </c>
      <c r="D175">
        <v>2037.3287671232877</v>
      </c>
      <c r="E175">
        <v>57.252484505534603</v>
      </c>
      <c r="F175">
        <v>12.530893514118365</v>
      </c>
      <c r="G175">
        <v>0</v>
      </c>
      <c r="H175">
        <v>0</v>
      </c>
      <c r="I175" s="105">
        <f t="shared" si="5"/>
        <v>69.783378019652972</v>
      </c>
      <c r="J175"/>
    </row>
    <row r="176" spans="1:10" x14ac:dyDescent="0.3">
      <c r="A176">
        <v>2037</v>
      </c>
      <c r="B176">
        <v>5</v>
      </c>
      <c r="C176">
        <v>31</v>
      </c>
      <c r="D176">
        <v>2037.4136986301369</v>
      </c>
      <c r="E176">
        <v>57.489719527512122</v>
      </c>
      <c r="F176">
        <v>12.587367025745904</v>
      </c>
      <c r="G176">
        <v>0</v>
      </c>
      <c r="H176">
        <v>0</v>
      </c>
      <c r="I176" s="105">
        <f t="shared" si="5"/>
        <v>70.077086553258027</v>
      </c>
      <c r="J176"/>
    </row>
    <row r="177" spans="1:10" x14ac:dyDescent="0.3">
      <c r="A177">
        <v>2037</v>
      </c>
      <c r="B177">
        <v>6</v>
      </c>
      <c r="C177">
        <v>30</v>
      </c>
      <c r="D177">
        <v>2037.495890410959</v>
      </c>
      <c r="E177">
        <v>57.717732948000304</v>
      </c>
      <c r="F177">
        <v>12.648813271537843</v>
      </c>
      <c r="G177">
        <v>0</v>
      </c>
      <c r="H177">
        <v>0</v>
      </c>
      <c r="I177" s="105">
        <f t="shared" si="5"/>
        <v>70.366546219538151</v>
      </c>
      <c r="J177"/>
    </row>
    <row r="178" spans="1:10" x14ac:dyDescent="0.3">
      <c r="A178">
        <v>2037</v>
      </c>
      <c r="B178">
        <v>7</v>
      </c>
      <c r="C178">
        <v>31</v>
      </c>
      <c r="D178">
        <v>2037.5808219178082</v>
      </c>
      <c r="E178">
        <v>57.951740393752708</v>
      </c>
      <c r="F178">
        <v>12.707154585762392</v>
      </c>
      <c r="G178">
        <v>0</v>
      </c>
      <c r="H178">
        <v>0</v>
      </c>
      <c r="I178" s="105">
        <f t="shared" si="5"/>
        <v>70.658894979515097</v>
      </c>
      <c r="J178"/>
    </row>
    <row r="179" spans="1:10" x14ac:dyDescent="0.3">
      <c r="A179">
        <v>2037</v>
      </c>
      <c r="B179">
        <v>8</v>
      </c>
      <c r="C179">
        <v>31</v>
      </c>
      <c r="D179">
        <v>2037.6657534246576</v>
      </c>
      <c r="E179">
        <v>58.18412991990283</v>
      </c>
      <c r="F179">
        <v>12.767280787045358</v>
      </c>
      <c r="G179">
        <v>0</v>
      </c>
      <c r="H179">
        <v>0</v>
      </c>
      <c r="I179" s="105">
        <f t="shared" si="5"/>
        <v>70.951410706948195</v>
      </c>
      <c r="J179"/>
    </row>
    <row r="180" spans="1:10" x14ac:dyDescent="0.3">
      <c r="A180">
        <v>2037</v>
      </c>
      <c r="B180">
        <v>9</v>
      </c>
      <c r="C180">
        <v>30</v>
      </c>
      <c r="D180">
        <v>2037.7479452054795</v>
      </c>
      <c r="E180">
        <v>58.407496533197907</v>
      </c>
      <c r="F180">
        <v>12.84196730350525</v>
      </c>
      <c r="G180">
        <v>0</v>
      </c>
      <c r="H180">
        <v>0</v>
      </c>
      <c r="I180" s="105">
        <f t="shared" si="5"/>
        <v>71.249463836703157</v>
      </c>
      <c r="J180"/>
    </row>
    <row r="181" spans="1:10" x14ac:dyDescent="0.3">
      <c r="A181">
        <v>2037</v>
      </c>
      <c r="B181">
        <v>10</v>
      </c>
      <c r="C181">
        <v>31</v>
      </c>
      <c r="D181">
        <v>2037.8328767123287</v>
      </c>
      <c r="E181">
        <v>58.636745672396117</v>
      </c>
      <c r="F181">
        <v>12.931231343852687</v>
      </c>
      <c r="G181">
        <v>0</v>
      </c>
      <c r="H181">
        <v>0</v>
      </c>
      <c r="I181" s="105">
        <f t="shared" si="5"/>
        <v>71.567977016248804</v>
      </c>
      <c r="J181"/>
    </row>
    <row r="182" spans="1:10" x14ac:dyDescent="0.3">
      <c r="A182">
        <v>2037</v>
      </c>
      <c r="B182">
        <v>11</v>
      </c>
      <c r="C182">
        <v>30</v>
      </c>
      <c r="D182">
        <v>2037.9150684931508</v>
      </c>
      <c r="E182">
        <v>58.857100661756178</v>
      </c>
      <c r="F182">
        <v>13.032420682290299</v>
      </c>
      <c r="G182">
        <v>0</v>
      </c>
      <c r="H182">
        <v>0</v>
      </c>
      <c r="I182" s="105">
        <f t="shared" si="5"/>
        <v>71.889521344046472</v>
      </c>
      <c r="J182"/>
    </row>
    <row r="183" spans="1:10" x14ac:dyDescent="0.3">
      <c r="A183">
        <v>2037</v>
      </c>
      <c r="B183">
        <v>12</v>
      </c>
      <c r="C183">
        <v>31</v>
      </c>
      <c r="D183">
        <v>2038</v>
      </c>
      <c r="E183">
        <v>59.083265900350433</v>
      </c>
      <c r="F183">
        <v>13.154038835773305</v>
      </c>
      <c r="G183">
        <v>0</v>
      </c>
      <c r="H183">
        <v>0</v>
      </c>
      <c r="I183" s="105">
        <f t="shared" si="5"/>
        <v>72.237304736123733</v>
      </c>
      <c r="J183"/>
    </row>
    <row r="184" spans="1:10" x14ac:dyDescent="0.3">
      <c r="A184">
        <v>2038</v>
      </c>
      <c r="B184">
        <v>1</v>
      </c>
      <c r="C184">
        <v>31</v>
      </c>
      <c r="D184">
        <v>2038.0849315068492</v>
      </c>
      <c r="E184">
        <v>59.307885221195804</v>
      </c>
      <c r="F184">
        <v>13.312990083313535</v>
      </c>
      <c r="G184">
        <v>0</v>
      </c>
      <c r="H184">
        <v>0</v>
      </c>
      <c r="I184" s="105">
        <f t="shared" si="5"/>
        <v>72.62087530450934</v>
      </c>
      <c r="J184"/>
    </row>
    <row r="185" spans="1:10" x14ac:dyDescent="0.3">
      <c r="A185">
        <v>2038</v>
      </c>
      <c r="B185">
        <v>2</v>
      </c>
      <c r="C185">
        <v>28</v>
      </c>
      <c r="D185">
        <v>2038.1616438356164</v>
      </c>
      <c r="E185">
        <v>59.509450236444707</v>
      </c>
      <c r="F185">
        <v>13.494900296982056</v>
      </c>
      <c r="G185">
        <v>0</v>
      </c>
      <c r="H185">
        <v>0</v>
      </c>
      <c r="I185" s="105">
        <f t="shared" si="5"/>
        <v>73.004350533426759</v>
      </c>
      <c r="J185"/>
    </row>
    <row r="186" spans="1:10" x14ac:dyDescent="0.3">
      <c r="A186">
        <v>2038</v>
      </c>
      <c r="B186">
        <v>3</v>
      </c>
      <c r="C186">
        <v>31</v>
      </c>
      <c r="D186">
        <v>2038.2465753424658</v>
      </c>
      <c r="E186">
        <v>59.731166387718169</v>
      </c>
      <c r="F186">
        <v>13.580039861539483</v>
      </c>
      <c r="G186">
        <v>0</v>
      </c>
      <c r="H186">
        <v>0</v>
      </c>
      <c r="I186" s="105">
        <f t="shared" si="5"/>
        <v>73.311206249257651</v>
      </c>
      <c r="J186"/>
    </row>
    <row r="187" spans="1:10" x14ac:dyDescent="0.3">
      <c r="A187">
        <v>2038</v>
      </c>
      <c r="B187">
        <v>4</v>
      </c>
      <c r="C187">
        <v>30</v>
      </c>
      <c r="D187">
        <v>2038.3287671232877</v>
      </c>
      <c r="E187">
        <v>59.944297180751107</v>
      </c>
      <c r="F187">
        <v>13.637633597774515</v>
      </c>
      <c r="G187">
        <v>0</v>
      </c>
      <c r="H187">
        <v>0</v>
      </c>
      <c r="I187" s="105">
        <f t="shared" si="5"/>
        <v>73.581930778525617</v>
      </c>
      <c r="J187"/>
    </row>
    <row r="188" spans="1:10" x14ac:dyDescent="0.3">
      <c r="A188">
        <v>2038</v>
      </c>
      <c r="B188">
        <v>5</v>
      </c>
      <c r="C188">
        <v>31</v>
      </c>
      <c r="D188">
        <v>2038.4136986301369</v>
      </c>
      <c r="E188">
        <v>60.163064753042406</v>
      </c>
      <c r="F188">
        <v>13.687644957837666</v>
      </c>
      <c r="G188">
        <v>0</v>
      </c>
      <c r="H188">
        <v>0</v>
      </c>
      <c r="I188" s="105">
        <f t="shared" si="5"/>
        <v>73.850709710880068</v>
      </c>
      <c r="J188"/>
    </row>
    <row r="189" spans="1:10" x14ac:dyDescent="0.3">
      <c r="A189">
        <v>2038</v>
      </c>
      <c r="B189">
        <v>6</v>
      </c>
      <c r="C189">
        <v>30</v>
      </c>
      <c r="D189">
        <v>2038.495890410959</v>
      </c>
      <c r="E189">
        <v>60.373367787784915</v>
      </c>
      <c r="F189">
        <v>13.742975521252951</v>
      </c>
      <c r="G189">
        <v>0</v>
      </c>
      <c r="H189">
        <v>0</v>
      </c>
      <c r="I189" s="105">
        <f t="shared" si="5"/>
        <v>74.116343309037859</v>
      </c>
      <c r="J189"/>
    </row>
    <row r="190" spans="1:10" x14ac:dyDescent="0.3">
      <c r="A190">
        <v>2038</v>
      </c>
      <c r="B190">
        <v>7</v>
      </c>
      <c r="C190">
        <v>31</v>
      </c>
      <c r="D190">
        <v>2038.5808219178082</v>
      </c>
      <c r="E190">
        <v>60.589239647082636</v>
      </c>
      <c r="F190">
        <v>13.794525172277478</v>
      </c>
      <c r="G190">
        <v>0</v>
      </c>
      <c r="H190">
        <v>0</v>
      </c>
      <c r="I190" s="105">
        <f t="shared" si="5"/>
        <v>74.38376481936011</v>
      </c>
      <c r="J190"/>
    </row>
    <row r="191" spans="1:10" x14ac:dyDescent="0.3">
      <c r="A191">
        <v>2038</v>
      </c>
      <c r="B191">
        <v>8</v>
      </c>
      <c r="C191">
        <v>31</v>
      </c>
      <c r="D191">
        <v>2038.6657534246576</v>
      </c>
      <c r="E191">
        <v>60.803659846544512</v>
      </c>
      <c r="F191">
        <v>13.847864878624836</v>
      </c>
      <c r="G191">
        <v>0</v>
      </c>
      <c r="H191">
        <v>0</v>
      </c>
      <c r="I191" s="105">
        <f t="shared" si="5"/>
        <v>74.651524725169352</v>
      </c>
      <c r="J191"/>
    </row>
    <row r="192" spans="1:10" x14ac:dyDescent="0.3">
      <c r="A192">
        <v>2038</v>
      </c>
      <c r="B192">
        <v>9</v>
      </c>
      <c r="C192">
        <v>30</v>
      </c>
      <c r="D192">
        <v>2038.7479452054795</v>
      </c>
      <c r="E192">
        <v>61.009793578864681</v>
      </c>
      <c r="F192">
        <v>13.917032784209484</v>
      </c>
      <c r="G192">
        <v>0</v>
      </c>
      <c r="H192">
        <v>0</v>
      </c>
      <c r="I192" s="105">
        <f t="shared" si="5"/>
        <v>74.92682636307417</v>
      </c>
      <c r="J192"/>
    </row>
    <row r="193" spans="1:10" x14ac:dyDescent="0.3">
      <c r="A193">
        <v>2038</v>
      </c>
      <c r="B193">
        <v>10</v>
      </c>
      <c r="C193">
        <v>31</v>
      </c>
      <c r="D193">
        <v>2038.8328767123287</v>
      </c>
      <c r="E193">
        <v>61.221395868399313</v>
      </c>
      <c r="F193">
        <v>14.001462659846741</v>
      </c>
      <c r="G193">
        <v>0</v>
      </c>
      <c r="H193">
        <v>0</v>
      </c>
      <c r="I193" s="105">
        <f t="shared" si="5"/>
        <v>75.22285852824605</v>
      </c>
      <c r="J193"/>
    </row>
    <row r="194" spans="1:10" x14ac:dyDescent="0.3">
      <c r="A194">
        <v>2038</v>
      </c>
      <c r="B194">
        <v>11</v>
      </c>
      <c r="C194">
        <v>30</v>
      </c>
      <c r="D194">
        <v>2038.9150684931508</v>
      </c>
      <c r="E194">
        <v>61.424827063056405</v>
      </c>
      <c r="F194">
        <v>14.099029476206088</v>
      </c>
      <c r="G194">
        <v>0</v>
      </c>
      <c r="H194">
        <v>0</v>
      </c>
      <c r="I194" s="105">
        <f t="shared" si="5"/>
        <v>75.523856539262496</v>
      </c>
      <c r="J194"/>
    </row>
    <row r="195" spans="1:10" x14ac:dyDescent="0.3">
      <c r="A195">
        <v>2038</v>
      </c>
      <c r="B195">
        <v>12</v>
      </c>
      <c r="C195">
        <v>31</v>
      </c>
      <c r="D195">
        <v>2039</v>
      </c>
      <c r="E195">
        <v>61.633661767010494</v>
      </c>
      <c r="F195">
        <v>14.21809341910544</v>
      </c>
      <c r="G195">
        <v>0</v>
      </c>
      <c r="H195">
        <v>0</v>
      </c>
      <c r="I195" s="105">
        <f t="shared" si="5"/>
        <v>75.851755186115938</v>
      </c>
      <c r="J195"/>
    </row>
    <row r="196" spans="1:10" x14ac:dyDescent="0.3">
      <c r="A196">
        <v>2039</v>
      </c>
      <c r="B196">
        <v>1</v>
      </c>
      <c r="C196">
        <v>31</v>
      </c>
      <c r="D196">
        <v>2039.0849315068492</v>
      </c>
      <c r="E196">
        <v>61.841108960462165</v>
      </c>
      <c r="F196">
        <v>14.376852619577495</v>
      </c>
      <c r="G196">
        <v>0</v>
      </c>
      <c r="H196">
        <v>0</v>
      </c>
      <c r="I196" s="105">
        <f t="shared" si="5"/>
        <v>76.217961580039656</v>
      </c>
      <c r="J196"/>
    </row>
    <row r="197" spans="1:10" x14ac:dyDescent="0.3">
      <c r="A197">
        <v>2039</v>
      </c>
      <c r="B197">
        <v>2</v>
      </c>
      <c r="C197">
        <v>28</v>
      </c>
      <c r="D197">
        <v>2039.1616438356164</v>
      </c>
      <c r="E197">
        <v>62.027298517036783</v>
      </c>
      <c r="F197">
        <v>14.561096561939504</v>
      </c>
      <c r="G197">
        <v>0</v>
      </c>
      <c r="H197">
        <v>0</v>
      </c>
      <c r="I197" s="105">
        <f t="shared" si="5"/>
        <v>76.588395078976291</v>
      </c>
      <c r="J197"/>
    </row>
    <row r="198" spans="1:10" x14ac:dyDescent="0.3">
      <c r="A198">
        <v>2039</v>
      </c>
      <c r="B198">
        <v>3</v>
      </c>
      <c r="C198">
        <v>31</v>
      </c>
      <c r="D198">
        <v>2039.2465753424658</v>
      </c>
      <c r="E198">
        <v>62.23213970088112</v>
      </c>
      <c r="F198">
        <v>14.642557572875756</v>
      </c>
      <c r="G198">
        <v>0</v>
      </c>
      <c r="H198">
        <v>0</v>
      </c>
      <c r="I198" s="105">
        <f t="shared" si="5"/>
        <v>76.87469727375688</v>
      </c>
      <c r="J198"/>
    </row>
    <row r="199" spans="1:10" x14ac:dyDescent="0.3">
      <c r="A199">
        <v>2039</v>
      </c>
      <c r="B199">
        <v>4</v>
      </c>
      <c r="C199">
        <v>30</v>
      </c>
      <c r="D199">
        <v>2039.3287671232877</v>
      </c>
      <c r="E199">
        <v>62.429086409882146</v>
      </c>
      <c r="F199">
        <v>14.694819583933917</v>
      </c>
      <c r="G199">
        <v>0</v>
      </c>
      <c r="H199">
        <v>0</v>
      </c>
      <c r="I199" s="105">
        <f t="shared" si="5"/>
        <v>77.123905993816066</v>
      </c>
      <c r="J199"/>
    </row>
    <row r="200" spans="1:10" x14ac:dyDescent="0.3">
      <c r="A200">
        <v>2039</v>
      </c>
      <c r="B200">
        <v>5</v>
      </c>
      <c r="C200">
        <v>31</v>
      </c>
      <c r="D200">
        <v>2039.4136986301369</v>
      </c>
      <c r="E200">
        <v>62.631280342217572</v>
      </c>
      <c r="F200">
        <v>14.738368424102518</v>
      </c>
      <c r="G200">
        <v>0</v>
      </c>
      <c r="H200">
        <v>0</v>
      </c>
      <c r="I200" s="105">
        <f t="shared" si="5"/>
        <v>77.369648766320097</v>
      </c>
      <c r="J200"/>
    </row>
    <row r="201" spans="1:10" x14ac:dyDescent="0.3">
      <c r="A201">
        <v>2039</v>
      </c>
      <c r="B201">
        <v>6</v>
      </c>
      <c r="C201">
        <v>30</v>
      </c>
      <c r="D201">
        <v>2039.495890410959</v>
      </c>
      <c r="E201">
        <v>62.825688021017896</v>
      </c>
      <c r="F201">
        <v>14.78757015902359</v>
      </c>
      <c r="G201">
        <v>0</v>
      </c>
      <c r="H201">
        <v>0</v>
      </c>
      <c r="I201" s="105">
        <f t="shared" si="5"/>
        <v>77.613258180041484</v>
      </c>
      <c r="J201"/>
    </row>
    <row r="202" spans="1:10" x14ac:dyDescent="0.3">
      <c r="A202">
        <v>2039</v>
      </c>
      <c r="B202">
        <v>7</v>
      </c>
      <c r="C202">
        <v>31</v>
      </c>
      <c r="D202">
        <v>2039.5808219178082</v>
      </c>
      <c r="E202">
        <v>63.025281636806973</v>
      </c>
      <c r="F202">
        <v>14.832346186829721</v>
      </c>
      <c r="G202">
        <v>0</v>
      </c>
      <c r="H202">
        <v>0</v>
      </c>
      <c r="I202" s="105">
        <f t="shared" si="5"/>
        <v>77.85762782363669</v>
      </c>
      <c r="J202"/>
    </row>
    <row r="203" spans="1:10" x14ac:dyDescent="0.3">
      <c r="A203">
        <v>2039</v>
      </c>
      <c r="B203">
        <v>8</v>
      </c>
      <c r="C203">
        <v>31</v>
      </c>
      <c r="D203">
        <v>2039.6657534246576</v>
      </c>
      <c r="E203">
        <v>63.223571464339862</v>
      </c>
      <c r="F203">
        <v>14.878921423319932</v>
      </c>
      <c r="G203">
        <v>0</v>
      </c>
      <c r="H203">
        <v>0</v>
      </c>
      <c r="I203" s="105">
        <f t="shared" ref="I203:I266" si="6">E203+F203</f>
        <v>78.102492887659793</v>
      </c>
      <c r="J203"/>
    </row>
    <row r="204" spans="1:10" x14ac:dyDescent="0.3">
      <c r="A204">
        <v>2039</v>
      </c>
      <c r="B204">
        <v>9</v>
      </c>
      <c r="C204">
        <v>30</v>
      </c>
      <c r="D204">
        <v>2039.7479452054795</v>
      </c>
      <c r="E204">
        <v>63.414234539070755</v>
      </c>
      <c r="F204">
        <v>14.942536468439449</v>
      </c>
      <c r="G204">
        <v>0</v>
      </c>
      <c r="H204">
        <v>0</v>
      </c>
      <c r="I204" s="105">
        <f t="shared" si="6"/>
        <v>78.356771007510204</v>
      </c>
      <c r="J204"/>
    </row>
    <row r="205" spans="1:10" x14ac:dyDescent="0.3">
      <c r="A205">
        <v>2039</v>
      </c>
      <c r="B205">
        <v>10</v>
      </c>
      <c r="C205">
        <v>31</v>
      </c>
      <c r="D205">
        <v>2039.8328767123287</v>
      </c>
      <c r="E205">
        <v>63.609993057976553</v>
      </c>
      <c r="F205">
        <v>15.022056728975629</v>
      </c>
      <c r="G205">
        <v>0</v>
      </c>
      <c r="H205">
        <v>0</v>
      </c>
      <c r="I205" s="105">
        <f t="shared" si="6"/>
        <v>78.63204978695218</v>
      </c>
      <c r="J205"/>
    </row>
    <row r="206" spans="1:10" x14ac:dyDescent="0.3">
      <c r="A206">
        <v>2039</v>
      </c>
      <c r="B206">
        <v>11</v>
      </c>
      <c r="C206">
        <v>30</v>
      </c>
      <c r="D206">
        <v>2039.9150684931508</v>
      </c>
      <c r="E206">
        <v>63.798228169804787</v>
      </c>
      <c r="F206">
        <v>15.115877178100668</v>
      </c>
      <c r="G206">
        <v>0</v>
      </c>
      <c r="H206">
        <v>0</v>
      </c>
      <c r="I206" s="105">
        <f t="shared" si="6"/>
        <v>78.914105347905462</v>
      </c>
      <c r="J206"/>
    </row>
    <row r="207" spans="1:10" x14ac:dyDescent="0.3">
      <c r="A207">
        <v>2039</v>
      </c>
      <c r="B207">
        <v>12</v>
      </c>
      <c r="C207">
        <v>31</v>
      </c>
      <c r="D207">
        <v>2040</v>
      </c>
      <c r="E207">
        <v>63.991499977965177</v>
      </c>
      <c r="F207">
        <v>15.232200419282917</v>
      </c>
      <c r="G207">
        <v>0</v>
      </c>
      <c r="H207">
        <v>0</v>
      </c>
      <c r="I207" s="105">
        <f t="shared" si="6"/>
        <v>79.223700397248095</v>
      </c>
      <c r="J207"/>
    </row>
    <row r="208" spans="1:10" x14ac:dyDescent="0.3">
      <c r="A208">
        <v>2040</v>
      </c>
      <c r="B208">
        <v>1</v>
      </c>
      <c r="C208">
        <v>31</v>
      </c>
      <c r="D208">
        <v>2040.0846994535518</v>
      </c>
      <c r="E208">
        <v>64.183524848659843</v>
      </c>
      <c r="F208">
        <v>15.390449388799222</v>
      </c>
      <c r="G208">
        <v>0</v>
      </c>
      <c r="H208">
        <v>0</v>
      </c>
      <c r="I208" s="105">
        <f t="shared" si="6"/>
        <v>79.573974237459069</v>
      </c>
      <c r="J208"/>
    </row>
    <row r="209" spans="1:10" x14ac:dyDescent="0.3">
      <c r="A209">
        <v>2040</v>
      </c>
      <c r="B209">
        <v>2</v>
      </c>
      <c r="C209">
        <v>29</v>
      </c>
      <c r="D209">
        <v>2040.1639344262296</v>
      </c>
      <c r="E209">
        <v>64.362042050615884</v>
      </c>
      <c r="F209">
        <v>15.578647952951245</v>
      </c>
      <c r="G209">
        <v>0</v>
      </c>
      <c r="H209">
        <v>0</v>
      </c>
      <c r="I209" s="105">
        <f t="shared" si="6"/>
        <v>79.940690003567127</v>
      </c>
      <c r="J209"/>
    </row>
    <row r="210" spans="1:10" x14ac:dyDescent="0.3">
      <c r="A210">
        <v>2040</v>
      </c>
      <c r="B210">
        <v>3</v>
      </c>
      <c r="C210">
        <v>31</v>
      </c>
      <c r="D210">
        <v>2040.2486338797814</v>
      </c>
      <c r="E210">
        <v>64.551685114078325</v>
      </c>
      <c r="F210">
        <v>15.655207005633901</v>
      </c>
      <c r="G210">
        <v>0</v>
      </c>
      <c r="H210">
        <v>0</v>
      </c>
      <c r="I210" s="105">
        <f t="shared" si="6"/>
        <v>80.206892119712222</v>
      </c>
      <c r="J210"/>
    </row>
    <row r="211" spans="1:10" x14ac:dyDescent="0.3">
      <c r="A211">
        <v>2040</v>
      </c>
      <c r="B211">
        <v>4</v>
      </c>
      <c r="C211">
        <v>30</v>
      </c>
      <c r="D211">
        <v>2040.3306010928961</v>
      </c>
      <c r="E211">
        <v>64.734054195815915</v>
      </c>
      <c r="F211">
        <v>15.701830086647936</v>
      </c>
      <c r="G211">
        <v>0</v>
      </c>
      <c r="H211">
        <v>0</v>
      </c>
      <c r="I211" s="105">
        <f t="shared" si="6"/>
        <v>80.435884282463846</v>
      </c>
      <c r="J211"/>
    </row>
    <row r="212" spans="1:10" x14ac:dyDescent="0.3">
      <c r="A212">
        <v>2040</v>
      </c>
      <c r="B212">
        <v>5</v>
      </c>
      <c r="C212">
        <v>31</v>
      </c>
      <c r="D212">
        <v>2040.4153005464482</v>
      </c>
      <c r="E212">
        <v>64.921317776312293</v>
      </c>
      <c r="F212">
        <v>15.739687145143122</v>
      </c>
      <c r="G212">
        <v>0</v>
      </c>
      <c r="H212">
        <v>0</v>
      </c>
      <c r="I212" s="105">
        <f t="shared" si="6"/>
        <v>80.661004921455415</v>
      </c>
      <c r="J212"/>
    </row>
    <row r="213" spans="1:10" x14ac:dyDescent="0.3">
      <c r="A213">
        <v>2040</v>
      </c>
      <c r="B213">
        <v>6</v>
      </c>
      <c r="C213">
        <v>30</v>
      </c>
      <c r="D213">
        <v>2040.4972677595629</v>
      </c>
      <c r="E213">
        <v>65.101404321427552</v>
      </c>
      <c r="F213">
        <v>15.782666173981493</v>
      </c>
      <c r="G213">
        <v>0</v>
      </c>
      <c r="H213">
        <v>0</v>
      </c>
      <c r="I213" s="105">
        <f t="shared" si="6"/>
        <v>80.884070495409048</v>
      </c>
      <c r="J213"/>
    </row>
    <row r="214" spans="1:10" x14ac:dyDescent="0.3">
      <c r="A214">
        <v>2040</v>
      </c>
      <c r="B214">
        <v>7</v>
      </c>
      <c r="C214">
        <v>31</v>
      </c>
      <c r="D214">
        <v>2040.5819672131147</v>
      </c>
      <c r="E214">
        <v>65.28632992714364</v>
      </c>
      <c r="F214">
        <v>15.82081865872118</v>
      </c>
      <c r="G214">
        <v>0</v>
      </c>
      <c r="H214">
        <v>0</v>
      </c>
      <c r="I214" s="105">
        <f t="shared" si="6"/>
        <v>81.10714858586482</v>
      </c>
      <c r="J214"/>
    </row>
    <row r="215" spans="1:10" x14ac:dyDescent="0.3">
      <c r="A215">
        <v>2040</v>
      </c>
      <c r="B215">
        <v>8</v>
      </c>
      <c r="C215">
        <v>31</v>
      </c>
      <c r="D215">
        <v>2040.6666666666667</v>
      </c>
      <c r="E215">
        <v>65.470083016333163</v>
      </c>
      <c r="F215">
        <v>15.861714472944623</v>
      </c>
      <c r="G215">
        <v>0</v>
      </c>
      <c r="H215">
        <v>0</v>
      </c>
      <c r="I215" s="105">
        <f t="shared" si="6"/>
        <v>81.33179748927779</v>
      </c>
      <c r="J215"/>
    </row>
    <row r="216" spans="1:10" x14ac:dyDescent="0.3">
      <c r="A216">
        <v>2040</v>
      </c>
      <c r="B216">
        <v>9</v>
      </c>
      <c r="C216">
        <v>30</v>
      </c>
      <c r="D216">
        <v>2040.7486338797814</v>
      </c>
      <c r="E216">
        <v>65.646801982463046</v>
      </c>
      <c r="F216">
        <v>15.920340318586188</v>
      </c>
      <c r="G216">
        <v>0</v>
      </c>
      <c r="H216">
        <v>0</v>
      </c>
      <c r="I216" s="105">
        <f t="shared" si="6"/>
        <v>81.56714230104923</v>
      </c>
      <c r="J216"/>
    </row>
    <row r="217" spans="1:10" x14ac:dyDescent="0.3">
      <c r="A217">
        <v>2040</v>
      </c>
      <c r="B217">
        <v>10</v>
      </c>
      <c r="C217">
        <v>31</v>
      </c>
      <c r="D217">
        <v>2040.8333333333333</v>
      </c>
      <c r="E217">
        <v>65.828278099068996</v>
      </c>
      <c r="F217">
        <v>15.995668840831698</v>
      </c>
      <c r="G217">
        <v>0</v>
      </c>
      <c r="H217">
        <v>0</v>
      </c>
      <c r="I217" s="105">
        <f t="shared" si="6"/>
        <v>81.823946939900694</v>
      </c>
      <c r="J217"/>
    </row>
    <row r="218" spans="1:10" x14ac:dyDescent="0.3">
      <c r="A218">
        <v>2040</v>
      </c>
      <c r="B218">
        <v>11</v>
      </c>
      <c r="C218">
        <v>30</v>
      </c>
      <c r="D218">
        <v>2040.9153005464482</v>
      </c>
      <c r="E218">
        <v>66.002812711857231</v>
      </c>
      <c r="F218">
        <v>16.086305620463836</v>
      </c>
      <c r="G218">
        <v>0</v>
      </c>
      <c r="H218">
        <v>0</v>
      </c>
      <c r="I218" s="105">
        <f t="shared" si="6"/>
        <v>82.089118332321064</v>
      </c>
      <c r="J218"/>
    </row>
    <row r="219" spans="1:10" x14ac:dyDescent="0.3">
      <c r="A219">
        <v>2040</v>
      </c>
      <c r="B219">
        <v>12</v>
      </c>
      <c r="C219">
        <v>31</v>
      </c>
      <c r="D219">
        <v>2041</v>
      </c>
      <c r="E219">
        <v>66.182051265591568</v>
      </c>
      <c r="F219">
        <v>16.201066936118565</v>
      </c>
      <c r="G219">
        <v>0</v>
      </c>
      <c r="H219">
        <v>0</v>
      </c>
      <c r="I219" s="105">
        <f t="shared" si="6"/>
        <v>82.383118201710133</v>
      </c>
      <c r="J219"/>
    </row>
    <row r="220" spans="1:10" x14ac:dyDescent="0.3">
      <c r="A220">
        <v>2041</v>
      </c>
      <c r="B220">
        <v>1</v>
      </c>
      <c r="C220">
        <v>31</v>
      </c>
      <c r="D220">
        <v>2041.0849315068492</v>
      </c>
      <c r="E220">
        <v>66.360167540573428</v>
      </c>
      <c r="F220">
        <v>16.36152813332312</v>
      </c>
      <c r="G220">
        <v>0</v>
      </c>
      <c r="H220">
        <v>0</v>
      </c>
      <c r="I220" s="105">
        <f t="shared" si="6"/>
        <v>82.721695673896548</v>
      </c>
      <c r="J220"/>
    </row>
    <row r="221" spans="1:10" x14ac:dyDescent="0.3">
      <c r="A221">
        <v>2041</v>
      </c>
      <c r="B221">
        <v>2</v>
      </c>
      <c r="C221">
        <v>28</v>
      </c>
      <c r="D221">
        <v>2041.1616438356164</v>
      </c>
      <c r="E221">
        <v>66.520090341549121</v>
      </c>
      <c r="F221">
        <v>16.543208070807875</v>
      </c>
      <c r="G221">
        <v>0</v>
      </c>
      <c r="H221">
        <v>0</v>
      </c>
      <c r="I221" s="105">
        <f t="shared" si="6"/>
        <v>83.063298412357</v>
      </c>
      <c r="J221"/>
    </row>
    <row r="222" spans="1:10" x14ac:dyDescent="0.3">
      <c r="A222">
        <v>2041</v>
      </c>
      <c r="B222">
        <v>3</v>
      </c>
      <c r="C222">
        <v>31</v>
      </c>
      <c r="D222">
        <v>2041.2465753424658</v>
      </c>
      <c r="E222">
        <v>66.696097833922749</v>
      </c>
      <c r="F222">
        <v>16.61599574634808</v>
      </c>
      <c r="G222">
        <v>0</v>
      </c>
      <c r="H222">
        <v>0</v>
      </c>
      <c r="I222" s="105">
        <f t="shared" si="6"/>
        <v>83.312093580270826</v>
      </c>
      <c r="J222"/>
    </row>
    <row r="223" spans="1:10" x14ac:dyDescent="0.3">
      <c r="A223">
        <v>2041</v>
      </c>
      <c r="B223">
        <v>4</v>
      </c>
      <c r="C223">
        <v>30</v>
      </c>
      <c r="D223">
        <v>2041.3287671232877</v>
      </c>
      <c r="E223">
        <v>66.865386005172965</v>
      </c>
      <c r="F223">
        <v>16.657433370342318</v>
      </c>
      <c r="G223">
        <v>0</v>
      </c>
      <c r="H223">
        <v>0</v>
      </c>
      <c r="I223" s="105">
        <f t="shared" si="6"/>
        <v>83.522819375515283</v>
      </c>
      <c r="J223"/>
    </row>
    <row r="224" spans="1:10" x14ac:dyDescent="0.3">
      <c r="A224">
        <v>2041</v>
      </c>
      <c r="B224">
        <v>5</v>
      </c>
      <c r="C224">
        <v>31</v>
      </c>
      <c r="D224">
        <v>2041.4136986301369</v>
      </c>
      <c r="E224">
        <v>67.039250046658537</v>
      </c>
      <c r="F224">
        <v>16.689127694201659</v>
      </c>
      <c r="G224">
        <v>0</v>
      </c>
      <c r="H224">
        <v>0</v>
      </c>
      <c r="I224" s="105">
        <f t="shared" si="6"/>
        <v>83.728377740860196</v>
      </c>
      <c r="J224"/>
    </row>
    <row r="225" spans="1:10" x14ac:dyDescent="0.3">
      <c r="A225">
        <v>2041</v>
      </c>
      <c r="B225">
        <v>6</v>
      </c>
      <c r="C225">
        <v>30</v>
      </c>
      <c r="D225">
        <v>2041.495890410959</v>
      </c>
      <c r="E225">
        <v>67.206481746312392</v>
      </c>
      <c r="F225">
        <v>16.726218494604957</v>
      </c>
      <c r="G225">
        <v>0</v>
      </c>
      <c r="H225">
        <v>0</v>
      </c>
      <c r="I225" s="105">
        <f t="shared" si="6"/>
        <v>83.932700240917342</v>
      </c>
      <c r="J225"/>
    </row>
    <row r="226" spans="1:10" x14ac:dyDescent="0.3">
      <c r="A226">
        <v>2041</v>
      </c>
      <c r="B226">
        <v>7</v>
      </c>
      <c r="C226">
        <v>31</v>
      </c>
      <c r="D226">
        <v>2041.5808219178082</v>
      </c>
      <c r="E226">
        <v>67.378239006130045</v>
      </c>
      <c r="F226">
        <v>16.757912901448233</v>
      </c>
      <c r="G226">
        <v>0</v>
      </c>
      <c r="H226">
        <v>0</v>
      </c>
      <c r="I226" s="105">
        <f t="shared" si="6"/>
        <v>84.136151907578281</v>
      </c>
      <c r="J226"/>
    </row>
    <row r="227" spans="1:10" x14ac:dyDescent="0.3">
      <c r="A227">
        <v>2041</v>
      </c>
      <c r="B227">
        <v>8</v>
      </c>
      <c r="C227">
        <v>31</v>
      </c>
      <c r="D227">
        <v>2041.6657534246576</v>
      </c>
      <c r="E227">
        <v>67.548939417283123</v>
      </c>
      <c r="F227">
        <v>16.792405617932268</v>
      </c>
      <c r="G227">
        <v>0</v>
      </c>
      <c r="H227">
        <v>0</v>
      </c>
      <c r="I227" s="105">
        <f t="shared" si="6"/>
        <v>84.341345035215397</v>
      </c>
      <c r="J227"/>
    </row>
    <row r="228" spans="1:10" x14ac:dyDescent="0.3">
      <c r="A228">
        <v>2041</v>
      </c>
      <c r="B228">
        <v>9</v>
      </c>
      <c r="C228">
        <v>30</v>
      </c>
      <c r="D228">
        <v>2041.7479452054795</v>
      </c>
      <c r="E228">
        <v>67.713135748623955</v>
      </c>
      <c r="F228">
        <v>16.845705765849299</v>
      </c>
      <c r="G228">
        <v>0</v>
      </c>
      <c r="H228">
        <v>0</v>
      </c>
      <c r="I228" s="105">
        <f t="shared" si="6"/>
        <v>84.558841514473258</v>
      </c>
      <c r="J228"/>
    </row>
    <row r="229" spans="1:10" x14ac:dyDescent="0.3">
      <c r="A229">
        <v>2041</v>
      </c>
      <c r="B229">
        <v>10</v>
      </c>
      <c r="C229">
        <v>31</v>
      </c>
      <c r="D229">
        <v>2041.8328767123287</v>
      </c>
      <c r="E229">
        <v>67.881783263261767</v>
      </c>
      <c r="F229">
        <v>16.916284384420361</v>
      </c>
      <c r="G229">
        <v>0</v>
      </c>
      <c r="H229">
        <v>0</v>
      </c>
      <c r="I229" s="105">
        <f t="shared" si="6"/>
        <v>84.798067647682132</v>
      </c>
      <c r="J229"/>
    </row>
    <row r="230" spans="1:10" x14ac:dyDescent="0.3">
      <c r="A230">
        <v>2041</v>
      </c>
      <c r="B230">
        <v>11</v>
      </c>
      <c r="C230">
        <v>30</v>
      </c>
      <c r="D230">
        <v>2041.9150684931508</v>
      </c>
      <c r="E230">
        <v>68.044009851909038</v>
      </c>
      <c r="F230">
        <v>17.003223312126384</v>
      </c>
      <c r="G230">
        <v>0</v>
      </c>
      <c r="H230">
        <v>0</v>
      </c>
      <c r="I230" s="105">
        <f t="shared" si="6"/>
        <v>85.047233164035418</v>
      </c>
      <c r="J230"/>
    </row>
    <row r="231" spans="1:10" x14ac:dyDescent="0.3">
      <c r="A231">
        <v>2041</v>
      </c>
      <c r="B231">
        <v>12</v>
      </c>
      <c r="C231">
        <v>31</v>
      </c>
      <c r="D231">
        <v>2042</v>
      </c>
      <c r="E231">
        <v>68.210639280061912</v>
      </c>
      <c r="F231">
        <v>17.115202516444437</v>
      </c>
      <c r="G231">
        <v>0</v>
      </c>
      <c r="H231">
        <v>0</v>
      </c>
      <c r="I231" s="105">
        <f t="shared" si="6"/>
        <v>85.325841796506353</v>
      </c>
      <c r="J231"/>
    </row>
    <row r="232" spans="1:10" x14ac:dyDescent="0.3">
      <c r="A232">
        <v>2042</v>
      </c>
      <c r="B232">
        <v>1</v>
      </c>
      <c r="C232">
        <v>31</v>
      </c>
      <c r="D232">
        <v>2042.0849315068492</v>
      </c>
      <c r="E232">
        <v>68.37625623412282</v>
      </c>
      <c r="F232">
        <v>17.274927146599484</v>
      </c>
      <c r="G232">
        <v>0</v>
      </c>
      <c r="H232">
        <v>0</v>
      </c>
      <c r="I232" s="105">
        <f t="shared" si="6"/>
        <v>85.651183380722301</v>
      </c>
      <c r="J232"/>
    </row>
    <row r="233" spans="1:10" x14ac:dyDescent="0.3">
      <c r="A233">
        <v>2042</v>
      </c>
      <c r="B233">
        <v>2</v>
      </c>
      <c r="C233">
        <v>28</v>
      </c>
      <c r="D233">
        <v>2042.1616438356164</v>
      </c>
      <c r="E233">
        <v>68.524982747429462</v>
      </c>
      <c r="F233">
        <v>17.457716049737833</v>
      </c>
      <c r="G233">
        <v>0</v>
      </c>
      <c r="H233">
        <v>0</v>
      </c>
      <c r="I233" s="105">
        <f t="shared" si="6"/>
        <v>85.982698797167302</v>
      </c>
      <c r="J233"/>
    </row>
    <row r="234" spans="1:10" x14ac:dyDescent="0.3">
      <c r="A234">
        <v>2042</v>
      </c>
      <c r="B234">
        <v>3</v>
      </c>
      <c r="C234">
        <v>31</v>
      </c>
      <c r="D234">
        <v>2042.2465753424658</v>
      </c>
      <c r="E234">
        <v>68.688696731335114</v>
      </c>
      <c r="F234">
        <v>17.526814050705962</v>
      </c>
      <c r="G234">
        <v>0</v>
      </c>
      <c r="H234">
        <v>0</v>
      </c>
      <c r="I234" s="105">
        <f t="shared" si="6"/>
        <v>86.215510782041079</v>
      </c>
      <c r="J234"/>
    </row>
    <row r="235" spans="1:10" x14ac:dyDescent="0.3">
      <c r="A235">
        <v>2042</v>
      </c>
      <c r="B235">
        <v>4</v>
      </c>
      <c r="C235">
        <v>30</v>
      </c>
      <c r="D235">
        <v>2042.3287671232877</v>
      </c>
      <c r="E235">
        <v>68.846189368595248</v>
      </c>
      <c r="F235">
        <v>17.563238662274436</v>
      </c>
      <c r="G235">
        <v>0</v>
      </c>
      <c r="H235">
        <v>0</v>
      </c>
      <c r="I235" s="105">
        <f t="shared" si="6"/>
        <v>86.409428030869691</v>
      </c>
      <c r="J235"/>
    </row>
    <row r="236" spans="1:10" x14ac:dyDescent="0.3">
      <c r="A236">
        <v>2042</v>
      </c>
      <c r="B236">
        <v>5</v>
      </c>
      <c r="C236">
        <v>31</v>
      </c>
      <c r="D236">
        <v>2042.4136986301369</v>
      </c>
      <c r="E236">
        <v>69.00796839522306</v>
      </c>
      <c r="F236">
        <v>17.588994504633298</v>
      </c>
      <c r="G236">
        <v>0</v>
      </c>
      <c r="H236">
        <v>0</v>
      </c>
      <c r="I236" s="105">
        <f t="shared" si="6"/>
        <v>86.596962899856351</v>
      </c>
      <c r="J236"/>
    </row>
    <row r="237" spans="1:10" x14ac:dyDescent="0.3">
      <c r="A237">
        <v>2042</v>
      </c>
      <c r="B237">
        <v>6</v>
      </c>
      <c r="C237">
        <v>30</v>
      </c>
      <c r="D237">
        <v>2042.495890410959</v>
      </c>
      <c r="E237">
        <v>69.1636042486018</v>
      </c>
      <c r="F237">
        <v>17.620407791609708</v>
      </c>
      <c r="G237">
        <v>0</v>
      </c>
      <c r="H237">
        <v>0</v>
      </c>
      <c r="I237" s="105">
        <f t="shared" si="6"/>
        <v>86.784012040211508</v>
      </c>
      <c r="J237"/>
    </row>
    <row r="238" spans="1:10" x14ac:dyDescent="0.3">
      <c r="A238">
        <v>2042</v>
      </c>
      <c r="B238">
        <v>7</v>
      </c>
      <c r="C238">
        <v>31</v>
      </c>
      <c r="D238">
        <v>2042.5808219178082</v>
      </c>
      <c r="E238">
        <v>69.323480710831205</v>
      </c>
      <c r="F238">
        <v>17.645886346704373</v>
      </c>
      <c r="G238">
        <v>0</v>
      </c>
      <c r="H238">
        <v>0</v>
      </c>
      <c r="I238" s="105">
        <f t="shared" si="6"/>
        <v>86.969367057535578</v>
      </c>
      <c r="J238"/>
    </row>
    <row r="239" spans="1:10" x14ac:dyDescent="0.3">
      <c r="A239">
        <v>2042</v>
      </c>
      <c r="B239">
        <v>8</v>
      </c>
      <c r="C239">
        <v>31</v>
      </c>
      <c r="D239">
        <v>2042.6657534246576</v>
      </c>
      <c r="E239">
        <v>69.482402497212888</v>
      </c>
      <c r="F239">
        <v>17.674216560567597</v>
      </c>
      <c r="G239">
        <v>0</v>
      </c>
      <c r="H239">
        <v>0</v>
      </c>
      <c r="I239" s="105">
        <f t="shared" si="6"/>
        <v>87.156619057780489</v>
      </c>
      <c r="J239"/>
    </row>
    <row r="240" spans="1:10" x14ac:dyDescent="0.3">
      <c r="A240">
        <v>2042</v>
      </c>
      <c r="B240">
        <v>9</v>
      </c>
      <c r="C240">
        <v>30</v>
      </c>
      <c r="D240">
        <v>2042.7479452054795</v>
      </c>
      <c r="E240">
        <v>69.635296434374652</v>
      </c>
      <c r="F240">
        <v>17.722373277719232</v>
      </c>
      <c r="G240">
        <v>0</v>
      </c>
      <c r="H240">
        <v>0</v>
      </c>
      <c r="I240" s="105">
        <f t="shared" si="6"/>
        <v>87.35766971209388</v>
      </c>
      <c r="J240"/>
    </row>
    <row r="241" spans="1:10" x14ac:dyDescent="0.3">
      <c r="A241">
        <v>2042</v>
      </c>
      <c r="B241">
        <v>10</v>
      </c>
      <c r="C241">
        <v>31</v>
      </c>
      <c r="D241">
        <v>2042.8328767123287</v>
      </c>
      <c r="E241">
        <v>69.792363263023461</v>
      </c>
      <c r="F241">
        <v>17.788348918354714</v>
      </c>
      <c r="G241">
        <v>0</v>
      </c>
      <c r="H241">
        <v>0</v>
      </c>
      <c r="I241" s="105">
        <f t="shared" si="6"/>
        <v>87.580712181378175</v>
      </c>
      <c r="J241"/>
    </row>
    <row r="242" spans="1:10" x14ac:dyDescent="0.3">
      <c r="A242">
        <v>2042</v>
      </c>
      <c r="B242">
        <v>11</v>
      </c>
      <c r="C242">
        <v>30</v>
      </c>
      <c r="D242">
        <v>2042.9150684931508</v>
      </c>
      <c r="E242">
        <v>69.943477040126027</v>
      </c>
      <c r="F242">
        <v>17.871682090241407</v>
      </c>
      <c r="G242">
        <v>0</v>
      </c>
      <c r="H242">
        <v>0</v>
      </c>
      <c r="I242" s="105">
        <f t="shared" si="6"/>
        <v>87.815159130367434</v>
      </c>
      <c r="J242"/>
    </row>
    <row r="243" spans="1:10" x14ac:dyDescent="0.3">
      <c r="A243">
        <v>2042</v>
      </c>
      <c r="B243">
        <v>12</v>
      </c>
      <c r="C243">
        <v>31</v>
      </c>
      <c r="D243">
        <v>2043</v>
      </c>
      <c r="E243">
        <v>70.098719669771384</v>
      </c>
      <c r="F243">
        <v>17.980915805677348</v>
      </c>
      <c r="G243">
        <v>0</v>
      </c>
      <c r="H243">
        <v>0</v>
      </c>
      <c r="I243" s="105">
        <f t="shared" si="6"/>
        <v>88.079635475448725</v>
      </c>
      <c r="J243"/>
    </row>
    <row r="244" spans="1:10" x14ac:dyDescent="0.3">
      <c r="A244">
        <v>2043</v>
      </c>
      <c r="B244">
        <v>1</v>
      </c>
      <c r="C244">
        <v>31</v>
      </c>
      <c r="D244">
        <v>2043.0849315068492</v>
      </c>
      <c r="E244">
        <v>70.253046833801577</v>
      </c>
      <c r="F244">
        <v>18.13981899835024</v>
      </c>
      <c r="G244">
        <v>0</v>
      </c>
      <c r="H244">
        <v>0</v>
      </c>
      <c r="I244" s="105">
        <f t="shared" si="6"/>
        <v>88.392865832151813</v>
      </c>
      <c r="J244"/>
    </row>
    <row r="245" spans="1:10" x14ac:dyDescent="0.3">
      <c r="A245">
        <v>2043</v>
      </c>
      <c r="B245">
        <v>2</v>
      </c>
      <c r="C245">
        <v>28</v>
      </c>
      <c r="D245">
        <v>2043.1616438356164</v>
      </c>
      <c r="E245">
        <v>70.391658655962573</v>
      </c>
      <c r="F245">
        <v>18.323537419844261</v>
      </c>
      <c r="G245">
        <v>0</v>
      </c>
      <c r="H245">
        <v>0</v>
      </c>
      <c r="I245" s="105">
        <f t="shared" si="6"/>
        <v>88.71519607580683</v>
      </c>
      <c r="J245"/>
    </row>
    <row r="246" spans="1:10" x14ac:dyDescent="0.3">
      <c r="A246">
        <v>2043</v>
      </c>
      <c r="B246">
        <v>3</v>
      </c>
      <c r="C246">
        <v>31</v>
      </c>
      <c r="D246">
        <v>2043.2465753424658</v>
      </c>
      <c r="E246">
        <v>70.544264691362727</v>
      </c>
      <c r="F246">
        <v>18.389064786106662</v>
      </c>
      <c r="G246">
        <v>0</v>
      </c>
      <c r="H246">
        <v>0</v>
      </c>
      <c r="I246" s="105">
        <f t="shared" si="6"/>
        <v>88.933329477469385</v>
      </c>
      <c r="J246"/>
    </row>
    <row r="247" spans="1:10" x14ac:dyDescent="0.3">
      <c r="A247">
        <v>2043</v>
      </c>
      <c r="B247">
        <v>4</v>
      </c>
      <c r="C247">
        <v>30</v>
      </c>
      <c r="D247">
        <v>2043.3287671232877</v>
      </c>
      <c r="E247">
        <v>70.691097307209105</v>
      </c>
      <c r="F247">
        <v>18.420679688087876</v>
      </c>
      <c r="G247">
        <v>0</v>
      </c>
      <c r="H247">
        <v>0</v>
      </c>
      <c r="I247" s="105">
        <f t="shared" si="6"/>
        <v>89.111776995296978</v>
      </c>
      <c r="J247"/>
    </row>
    <row r="248" spans="1:10" x14ac:dyDescent="0.3">
      <c r="A248">
        <v>2043</v>
      </c>
      <c r="B248">
        <v>5</v>
      </c>
      <c r="C248">
        <v>31</v>
      </c>
      <c r="D248">
        <v>2043.4136986301369</v>
      </c>
      <c r="E248">
        <v>70.841952617470284</v>
      </c>
      <c r="F248">
        <v>18.440751371222813</v>
      </c>
      <c r="G248">
        <v>0</v>
      </c>
      <c r="H248">
        <v>0</v>
      </c>
      <c r="I248" s="105">
        <f t="shared" si="6"/>
        <v>89.2827039886931</v>
      </c>
      <c r="J248"/>
    </row>
    <row r="249" spans="1:10" x14ac:dyDescent="0.3">
      <c r="A249">
        <v>2043</v>
      </c>
      <c r="B249">
        <v>6</v>
      </c>
      <c r="C249">
        <v>30</v>
      </c>
      <c r="D249">
        <v>2043.495890410959</v>
      </c>
      <c r="E249">
        <v>70.987104912341209</v>
      </c>
      <c r="F249">
        <v>18.466727834326136</v>
      </c>
      <c r="G249">
        <v>0</v>
      </c>
      <c r="H249">
        <v>0</v>
      </c>
      <c r="I249" s="105">
        <f t="shared" si="6"/>
        <v>89.453832746667345</v>
      </c>
      <c r="J249"/>
    </row>
    <row r="250" spans="1:10" x14ac:dyDescent="0.3">
      <c r="A250">
        <v>2043</v>
      </c>
      <c r="B250">
        <v>7</v>
      </c>
      <c r="C250">
        <v>31</v>
      </c>
      <c r="D250">
        <v>2043.5808219178082</v>
      </c>
      <c r="E250">
        <v>71.136238136998202</v>
      </c>
      <c r="F250">
        <v>18.486261845409327</v>
      </c>
      <c r="G250">
        <v>0</v>
      </c>
      <c r="H250">
        <v>0</v>
      </c>
      <c r="I250" s="105">
        <f t="shared" si="6"/>
        <v>89.622499982407533</v>
      </c>
      <c r="J250"/>
    </row>
    <row r="251" spans="1:10" x14ac:dyDescent="0.3">
      <c r="A251">
        <v>2043</v>
      </c>
      <c r="B251">
        <v>8</v>
      </c>
      <c r="C251">
        <v>31</v>
      </c>
      <c r="D251">
        <v>2043.6657534246576</v>
      </c>
      <c r="E251">
        <v>71.284506992641198</v>
      </c>
      <c r="F251">
        <v>18.508698883407053</v>
      </c>
      <c r="G251">
        <v>0</v>
      </c>
      <c r="H251">
        <v>0</v>
      </c>
      <c r="I251" s="105">
        <f t="shared" si="6"/>
        <v>89.793205876048248</v>
      </c>
      <c r="J251"/>
    </row>
    <row r="252" spans="1:10" x14ac:dyDescent="0.3">
      <c r="A252">
        <v>2043</v>
      </c>
      <c r="B252">
        <v>9</v>
      </c>
      <c r="C252">
        <v>30</v>
      </c>
      <c r="D252">
        <v>2043.7479452054795</v>
      </c>
      <c r="E252">
        <v>71.427176743173902</v>
      </c>
      <c r="F252">
        <v>18.551924601978794</v>
      </c>
      <c r="G252">
        <v>0</v>
      </c>
      <c r="H252">
        <v>0</v>
      </c>
      <c r="I252" s="105">
        <f t="shared" si="6"/>
        <v>89.979101345152699</v>
      </c>
      <c r="J252"/>
    </row>
    <row r="253" spans="1:10" x14ac:dyDescent="0.3">
      <c r="A253">
        <v>2043</v>
      </c>
      <c r="B253">
        <v>10</v>
      </c>
      <c r="C253">
        <v>31</v>
      </c>
      <c r="D253">
        <v>2043.8328767123287</v>
      </c>
      <c r="E253">
        <v>71.573765614697137</v>
      </c>
      <c r="F253">
        <v>18.613476655563623</v>
      </c>
      <c r="G253">
        <v>0</v>
      </c>
      <c r="H253">
        <v>0</v>
      </c>
      <c r="I253" s="105">
        <f t="shared" si="6"/>
        <v>90.187242270260754</v>
      </c>
      <c r="J253"/>
    </row>
    <row r="254" spans="1:10" x14ac:dyDescent="0.3">
      <c r="A254">
        <v>2043</v>
      </c>
      <c r="B254">
        <v>11</v>
      </c>
      <c r="C254">
        <v>30</v>
      </c>
      <c r="D254">
        <v>2043.9150684931508</v>
      </c>
      <c r="E254">
        <v>71.714822807450858</v>
      </c>
      <c r="F254">
        <v>18.693329379828398</v>
      </c>
      <c r="G254">
        <v>0</v>
      </c>
      <c r="H254">
        <v>0</v>
      </c>
      <c r="I254" s="105">
        <f t="shared" si="6"/>
        <v>90.408152187279256</v>
      </c>
      <c r="J254"/>
    </row>
    <row r="255" spans="1:10" x14ac:dyDescent="0.3">
      <c r="A255">
        <v>2043</v>
      </c>
      <c r="B255">
        <v>12</v>
      </c>
      <c r="C255">
        <v>31</v>
      </c>
      <c r="D255">
        <v>2044</v>
      </c>
      <c r="E255">
        <v>71.859758904390091</v>
      </c>
      <c r="F255">
        <v>18.799890875104435</v>
      </c>
      <c r="G255">
        <v>0</v>
      </c>
      <c r="H255">
        <v>0</v>
      </c>
      <c r="I255" s="105">
        <f t="shared" si="6"/>
        <v>90.659649779494529</v>
      </c>
      <c r="J255"/>
    </row>
    <row r="256" spans="1:10" x14ac:dyDescent="0.3">
      <c r="A256">
        <v>2044</v>
      </c>
      <c r="B256">
        <v>1</v>
      </c>
      <c r="C256">
        <v>31</v>
      </c>
      <c r="D256">
        <v>2044.0846994535518</v>
      </c>
      <c r="E256">
        <v>72.003865318176565</v>
      </c>
      <c r="F256">
        <v>18.95793108748752</v>
      </c>
      <c r="G256">
        <v>0</v>
      </c>
      <c r="H256">
        <v>0</v>
      </c>
      <c r="I256" s="105">
        <f t="shared" si="6"/>
        <v>90.961796405664089</v>
      </c>
      <c r="J256"/>
    </row>
    <row r="257" spans="1:10" x14ac:dyDescent="0.3">
      <c r="A257">
        <v>2044</v>
      </c>
      <c r="B257">
        <v>2</v>
      </c>
      <c r="C257">
        <v>29</v>
      </c>
      <c r="D257">
        <v>2044.1639344262296</v>
      </c>
      <c r="E257">
        <v>72.137929463878649</v>
      </c>
      <c r="F257">
        <v>19.144054608414987</v>
      </c>
      <c r="G257">
        <v>0</v>
      </c>
      <c r="H257">
        <v>0</v>
      </c>
      <c r="I257" s="105">
        <f t="shared" si="6"/>
        <v>91.281984072293639</v>
      </c>
      <c r="J257"/>
    </row>
    <row r="258" spans="1:10" x14ac:dyDescent="0.3">
      <c r="A258">
        <v>2044</v>
      </c>
      <c r="B258">
        <v>3</v>
      </c>
      <c r="C258">
        <v>31</v>
      </c>
      <c r="D258">
        <v>2044.2486338797814</v>
      </c>
      <c r="E258">
        <v>72.280449336919304</v>
      </c>
      <c r="F258">
        <v>19.204786326953741</v>
      </c>
      <c r="G258">
        <v>0</v>
      </c>
      <c r="H258">
        <v>0</v>
      </c>
      <c r="I258" s="105">
        <f t="shared" si="6"/>
        <v>91.485235663873041</v>
      </c>
      <c r="J258"/>
    </row>
    <row r="259" spans="1:10" x14ac:dyDescent="0.3">
      <c r="A259">
        <v>2044</v>
      </c>
      <c r="B259">
        <v>4</v>
      </c>
      <c r="C259">
        <v>30</v>
      </c>
      <c r="D259">
        <v>2044.3306010928961</v>
      </c>
      <c r="E259">
        <v>72.417600616889288</v>
      </c>
      <c r="F259">
        <v>19.231339903563274</v>
      </c>
      <c r="G259">
        <v>0</v>
      </c>
      <c r="H259">
        <v>0</v>
      </c>
      <c r="I259" s="105">
        <f t="shared" si="6"/>
        <v>91.648940520452555</v>
      </c>
      <c r="J259"/>
    </row>
    <row r="260" spans="1:10" x14ac:dyDescent="0.3">
      <c r="A260">
        <v>2044</v>
      </c>
      <c r="B260">
        <v>5</v>
      </c>
      <c r="C260">
        <v>31</v>
      </c>
      <c r="D260">
        <v>2044.4153005464482</v>
      </c>
      <c r="E260">
        <v>72.558533158884245</v>
      </c>
      <c r="F260">
        <v>19.24668221062316</v>
      </c>
      <c r="G260">
        <v>0</v>
      </c>
      <c r="H260">
        <v>0</v>
      </c>
      <c r="I260" s="105">
        <f t="shared" si="6"/>
        <v>91.805215369507408</v>
      </c>
      <c r="J260"/>
    </row>
    <row r="261" spans="1:10" x14ac:dyDescent="0.3">
      <c r="A261">
        <v>2044</v>
      </c>
      <c r="B261">
        <v>6</v>
      </c>
      <c r="C261">
        <v>30</v>
      </c>
      <c r="D261">
        <v>2044.4972677595629</v>
      </c>
      <c r="E261">
        <v>72.694160639995829</v>
      </c>
      <c r="F261">
        <v>19.267246915223481</v>
      </c>
      <c r="G261">
        <v>0</v>
      </c>
      <c r="H261">
        <v>0</v>
      </c>
      <c r="I261" s="105">
        <f t="shared" si="6"/>
        <v>91.96140755521931</v>
      </c>
      <c r="J261"/>
    </row>
    <row r="262" spans="1:10" x14ac:dyDescent="0.3">
      <c r="A262">
        <v>2044</v>
      </c>
      <c r="B262">
        <v>7</v>
      </c>
      <c r="C262">
        <v>31</v>
      </c>
      <c r="D262">
        <v>2044.5819672131147</v>
      </c>
      <c r="E262">
        <v>72.833531200038436</v>
      </c>
      <c r="F262">
        <v>19.281133256869595</v>
      </c>
      <c r="G262">
        <v>0</v>
      </c>
      <c r="H262">
        <v>0</v>
      </c>
      <c r="I262" s="105">
        <f t="shared" si="6"/>
        <v>92.114664456908031</v>
      </c>
      <c r="J262"/>
    </row>
    <row r="263" spans="1:10" x14ac:dyDescent="0.3">
      <c r="A263">
        <v>2044</v>
      </c>
      <c r="B263">
        <v>8</v>
      </c>
      <c r="C263">
        <v>31</v>
      </c>
      <c r="D263">
        <v>2044.6666666666667</v>
      </c>
      <c r="E263">
        <v>72.972117517876342</v>
      </c>
      <c r="F263">
        <v>19.29903099814565</v>
      </c>
      <c r="G263">
        <v>0</v>
      </c>
      <c r="H263">
        <v>0</v>
      </c>
      <c r="I263" s="105">
        <f t="shared" si="6"/>
        <v>92.271148516021995</v>
      </c>
      <c r="J263"/>
    </row>
    <row r="264" spans="1:10" x14ac:dyDescent="0.3">
      <c r="A264">
        <v>2044</v>
      </c>
      <c r="B264">
        <v>9</v>
      </c>
      <c r="C264">
        <v>30</v>
      </c>
      <c r="D264">
        <v>2044.7486338797814</v>
      </c>
      <c r="E264">
        <v>73.105492588329824</v>
      </c>
      <c r="F264">
        <v>19.338134534599725</v>
      </c>
      <c r="G264">
        <v>0</v>
      </c>
      <c r="H264">
        <v>0</v>
      </c>
      <c r="I264" s="105">
        <f t="shared" si="6"/>
        <v>92.443627122929541</v>
      </c>
      <c r="J264"/>
    </row>
    <row r="265" spans="1:10" x14ac:dyDescent="0.3">
      <c r="A265">
        <v>2044</v>
      </c>
      <c r="B265">
        <v>10</v>
      </c>
      <c r="C265">
        <v>31</v>
      </c>
      <c r="D265">
        <v>2044.8333333333333</v>
      </c>
      <c r="E265">
        <v>73.242554201865033</v>
      </c>
      <c r="F265">
        <v>19.396265241136106</v>
      </c>
      <c r="G265">
        <v>0</v>
      </c>
      <c r="H265">
        <v>0</v>
      </c>
      <c r="I265" s="105">
        <f t="shared" si="6"/>
        <v>92.63881944300114</v>
      </c>
      <c r="J265"/>
    </row>
    <row r="266" spans="1:10" x14ac:dyDescent="0.3">
      <c r="A266">
        <v>2044</v>
      </c>
      <c r="B266">
        <v>11</v>
      </c>
      <c r="C266">
        <v>30</v>
      </c>
      <c r="D266">
        <v>2044.9153005464482</v>
      </c>
      <c r="E266">
        <v>73.374465472575253</v>
      </c>
      <c r="F266">
        <v>19.473476905483746</v>
      </c>
      <c r="G266">
        <v>0</v>
      </c>
      <c r="H266">
        <v>0</v>
      </c>
      <c r="I266" s="105">
        <f t="shared" si="6"/>
        <v>92.847942378059003</v>
      </c>
      <c r="J266"/>
    </row>
    <row r="267" spans="1:10" x14ac:dyDescent="0.3">
      <c r="A267">
        <v>2044</v>
      </c>
      <c r="B267">
        <v>12</v>
      </c>
      <c r="C267">
        <v>31</v>
      </c>
      <c r="D267">
        <v>2045</v>
      </c>
      <c r="E267">
        <v>73.510026482725806</v>
      </c>
      <c r="F267">
        <v>19.578917979619952</v>
      </c>
      <c r="G267">
        <v>0</v>
      </c>
      <c r="H267">
        <v>0</v>
      </c>
      <c r="I267" s="105">
        <f t="shared" ref="I267:I311" si="7">E267+F267</f>
        <v>93.088944462345751</v>
      </c>
      <c r="J267"/>
    </row>
    <row r="268" spans="1:10" x14ac:dyDescent="0.3">
      <c r="A268">
        <v>2045</v>
      </c>
      <c r="B268">
        <v>1</v>
      </c>
      <c r="C268">
        <v>31</v>
      </c>
      <c r="D268">
        <v>2045.0849315068492</v>
      </c>
      <c r="E268">
        <v>73.644833973745065</v>
      </c>
      <c r="F268">
        <v>19.73943190409387</v>
      </c>
      <c r="G268">
        <v>0</v>
      </c>
      <c r="H268">
        <v>0</v>
      </c>
      <c r="I268" s="105">
        <f t="shared" si="7"/>
        <v>93.384265877838942</v>
      </c>
      <c r="J268"/>
    </row>
    <row r="269" spans="1:10" x14ac:dyDescent="0.3">
      <c r="A269">
        <v>2045</v>
      </c>
      <c r="B269">
        <v>2</v>
      </c>
      <c r="C269">
        <v>28</v>
      </c>
      <c r="D269">
        <v>2045.1616438356164</v>
      </c>
      <c r="E269">
        <v>73.765952937266789</v>
      </c>
      <c r="F269">
        <v>19.917960406772352</v>
      </c>
      <c r="G269">
        <v>0</v>
      </c>
      <c r="H269">
        <v>0</v>
      </c>
      <c r="I269" s="105">
        <f t="shared" si="7"/>
        <v>93.683913344039141</v>
      </c>
      <c r="J269"/>
    </row>
    <row r="270" spans="1:10" x14ac:dyDescent="0.3">
      <c r="A270">
        <v>2045</v>
      </c>
      <c r="B270">
        <v>3</v>
      </c>
      <c r="C270">
        <v>31</v>
      </c>
      <c r="D270">
        <v>2045.2465753424658</v>
      </c>
      <c r="E270">
        <v>73.89934294492636</v>
      </c>
      <c r="F270">
        <v>19.97537623837345</v>
      </c>
      <c r="G270">
        <v>0</v>
      </c>
      <c r="H270">
        <v>0</v>
      </c>
      <c r="I270" s="105">
        <f t="shared" si="7"/>
        <v>93.874719183299817</v>
      </c>
      <c r="J270"/>
    </row>
    <row r="271" spans="1:10" x14ac:dyDescent="0.3">
      <c r="A271">
        <v>2045</v>
      </c>
      <c r="B271">
        <v>4</v>
      </c>
      <c r="C271">
        <v>30</v>
      </c>
      <c r="D271">
        <v>2045.3287671232877</v>
      </c>
      <c r="E271">
        <v>74.027729072067842</v>
      </c>
      <c r="F271">
        <v>19.997549370945144</v>
      </c>
      <c r="G271">
        <v>0</v>
      </c>
      <c r="H271">
        <v>0</v>
      </c>
      <c r="I271" s="105">
        <f t="shared" si="7"/>
        <v>94.025278443012979</v>
      </c>
      <c r="J271"/>
    </row>
    <row r="272" spans="1:10" x14ac:dyDescent="0.3">
      <c r="A272">
        <v>2045</v>
      </c>
      <c r="B272">
        <v>5</v>
      </c>
      <c r="C272">
        <v>31</v>
      </c>
      <c r="D272">
        <v>2045.4136986301369</v>
      </c>
      <c r="E272">
        <v>74.159676102142868</v>
      </c>
      <c r="F272">
        <v>20.007768555757423</v>
      </c>
      <c r="G272">
        <v>0</v>
      </c>
      <c r="H272">
        <v>0</v>
      </c>
      <c r="I272" s="105">
        <f t="shared" si="7"/>
        <v>94.16744465790029</v>
      </c>
      <c r="J272"/>
    </row>
    <row r="273" spans="1:10" x14ac:dyDescent="0.3">
      <c r="A273">
        <v>2045</v>
      </c>
      <c r="B273">
        <v>6</v>
      </c>
      <c r="C273">
        <v>30</v>
      </c>
      <c r="D273">
        <v>2045.495890410959</v>
      </c>
      <c r="E273">
        <v>74.286676733604153</v>
      </c>
      <c r="F273">
        <v>20.023409519472132</v>
      </c>
      <c r="G273">
        <v>0</v>
      </c>
      <c r="H273">
        <v>0</v>
      </c>
      <c r="I273" s="105">
        <f t="shared" si="7"/>
        <v>94.310086253076292</v>
      </c>
      <c r="J273"/>
    </row>
    <row r="274" spans="1:10" x14ac:dyDescent="0.3">
      <c r="A274">
        <v>2045</v>
      </c>
      <c r="B274">
        <v>7</v>
      </c>
      <c r="C274">
        <v>31</v>
      </c>
      <c r="D274">
        <v>2045.5808219178082</v>
      </c>
      <c r="E274">
        <v>74.417203271226924</v>
      </c>
      <c r="F274">
        <v>20.031929523214885</v>
      </c>
      <c r="G274">
        <v>0</v>
      </c>
      <c r="H274">
        <v>0</v>
      </c>
      <c r="I274" s="105">
        <f t="shared" si="7"/>
        <v>94.449132794441809</v>
      </c>
      <c r="J274"/>
    </row>
    <row r="275" spans="1:10" x14ac:dyDescent="0.3">
      <c r="A275">
        <v>2045</v>
      </c>
      <c r="B275">
        <v>8</v>
      </c>
      <c r="C275">
        <v>31</v>
      </c>
      <c r="D275">
        <v>2045.6657534246576</v>
      </c>
      <c r="E275">
        <v>74.54701639430796</v>
      </c>
      <c r="F275">
        <v>20.044539491931243</v>
      </c>
      <c r="G275">
        <v>0</v>
      </c>
      <c r="H275">
        <v>0</v>
      </c>
      <c r="I275" s="105">
        <f t="shared" si="7"/>
        <v>94.591555886239206</v>
      </c>
      <c r="J275"/>
    </row>
    <row r="276" spans="1:10" x14ac:dyDescent="0.3">
      <c r="A276">
        <v>2045</v>
      </c>
      <c r="B276">
        <v>9</v>
      </c>
      <c r="C276">
        <v>30</v>
      </c>
      <c r="D276">
        <v>2045.7479452054795</v>
      </c>
      <c r="E276">
        <v>74.671968040460001</v>
      </c>
      <c r="F276">
        <v>20.079199409118125</v>
      </c>
      <c r="G276">
        <v>0</v>
      </c>
      <c r="H276">
        <v>0</v>
      </c>
      <c r="I276" s="105">
        <f t="shared" si="7"/>
        <v>94.751167449578134</v>
      </c>
      <c r="J276"/>
    </row>
    <row r="277" spans="1:10" x14ac:dyDescent="0.3">
      <c r="A277">
        <v>2045</v>
      </c>
      <c r="B277">
        <v>10</v>
      </c>
      <c r="C277">
        <v>31</v>
      </c>
      <c r="D277">
        <v>2045.8328767123287</v>
      </c>
      <c r="E277">
        <v>74.800393750835624</v>
      </c>
      <c r="F277">
        <v>20.1333413796104</v>
      </c>
      <c r="G277">
        <v>0</v>
      </c>
      <c r="H277">
        <v>0</v>
      </c>
      <c r="I277" s="105">
        <f t="shared" si="7"/>
        <v>94.933735130446024</v>
      </c>
      <c r="J277"/>
    </row>
    <row r="278" spans="1:10" x14ac:dyDescent="0.3">
      <c r="A278">
        <v>2045</v>
      </c>
      <c r="B278">
        <v>11</v>
      </c>
      <c r="C278">
        <v>30</v>
      </c>
      <c r="D278">
        <v>2045.9150684931508</v>
      </c>
      <c r="E278">
        <v>74.924013143750088</v>
      </c>
      <c r="F278">
        <v>20.207401610177261</v>
      </c>
      <c r="G278">
        <v>0</v>
      </c>
      <c r="H278">
        <v>0</v>
      </c>
      <c r="I278" s="105">
        <f t="shared" si="7"/>
        <v>95.131414753927345</v>
      </c>
      <c r="J278"/>
    </row>
    <row r="279" spans="1:10" x14ac:dyDescent="0.3">
      <c r="A279">
        <v>2045</v>
      </c>
      <c r="B279">
        <v>12</v>
      </c>
      <c r="C279">
        <v>31</v>
      </c>
      <c r="D279">
        <v>2046</v>
      </c>
      <c r="E279">
        <v>75.051072837410103</v>
      </c>
      <c r="F279">
        <v>20.310426191180742</v>
      </c>
      <c r="G279">
        <v>0</v>
      </c>
      <c r="H279">
        <v>0</v>
      </c>
      <c r="I279" s="105">
        <f t="shared" si="7"/>
        <v>95.361499028590842</v>
      </c>
      <c r="J279"/>
    </row>
    <row r="280" spans="1:10" x14ac:dyDescent="0.3">
      <c r="A280">
        <v>2046</v>
      </c>
      <c r="B280">
        <v>1</v>
      </c>
      <c r="C280">
        <v>31</v>
      </c>
      <c r="D280">
        <v>2046.0849315068492</v>
      </c>
      <c r="E280">
        <v>75.177446391404203</v>
      </c>
      <c r="F280">
        <v>20.470174757654583</v>
      </c>
      <c r="G280">
        <v>0</v>
      </c>
      <c r="H280">
        <v>0</v>
      </c>
      <c r="I280" s="105">
        <f t="shared" si="7"/>
        <v>95.647621149058779</v>
      </c>
      <c r="J280"/>
    </row>
    <row r="281" spans="1:10" x14ac:dyDescent="0.3">
      <c r="A281">
        <v>2046</v>
      </c>
      <c r="B281">
        <v>2</v>
      </c>
      <c r="C281">
        <v>28</v>
      </c>
      <c r="D281">
        <v>2046.1616438356164</v>
      </c>
      <c r="E281">
        <v>75.291004957845601</v>
      </c>
      <c r="F281">
        <v>20.649155806829903</v>
      </c>
      <c r="G281">
        <v>0</v>
      </c>
      <c r="H281">
        <v>0</v>
      </c>
      <c r="I281" s="105">
        <f t="shared" si="7"/>
        <v>95.940160764675511</v>
      </c>
      <c r="J281"/>
    </row>
    <row r="282" spans="1:10" x14ac:dyDescent="0.3">
      <c r="A282">
        <v>2046</v>
      </c>
      <c r="B282">
        <v>3</v>
      </c>
      <c r="C282">
        <v>31</v>
      </c>
      <c r="D282">
        <v>2046.2465753424658</v>
      </c>
      <c r="E282">
        <v>75.416087408493865</v>
      </c>
      <c r="F282">
        <v>20.703424093290479</v>
      </c>
      <c r="G282">
        <v>0</v>
      </c>
      <c r="H282">
        <v>0</v>
      </c>
      <c r="I282" s="105">
        <f t="shared" si="7"/>
        <v>96.119511501784345</v>
      </c>
      <c r="J282"/>
    </row>
    <row r="283" spans="1:10" x14ac:dyDescent="0.3">
      <c r="A283">
        <v>2046</v>
      </c>
      <c r="B283">
        <v>4</v>
      </c>
      <c r="C283">
        <v>30</v>
      </c>
      <c r="D283">
        <v>2046.3287671232877</v>
      </c>
      <c r="E283">
        <v>75.536496279811502</v>
      </c>
      <c r="F283">
        <v>20.721450477478484</v>
      </c>
      <c r="G283">
        <v>0</v>
      </c>
      <c r="H283">
        <v>0</v>
      </c>
      <c r="I283" s="105">
        <f t="shared" si="7"/>
        <v>96.257946757289986</v>
      </c>
      <c r="J283"/>
    </row>
    <row r="284" spans="1:10" x14ac:dyDescent="0.3">
      <c r="A284">
        <v>2046</v>
      </c>
      <c r="B284">
        <v>5</v>
      </c>
      <c r="C284">
        <v>31</v>
      </c>
      <c r="D284">
        <v>2046.4136986301369</v>
      </c>
      <c r="E284">
        <v>75.660263902826614</v>
      </c>
      <c r="F284">
        <v>20.726823445957429</v>
      </c>
      <c r="G284">
        <v>0</v>
      </c>
      <c r="H284">
        <v>0</v>
      </c>
      <c r="I284" s="105">
        <f t="shared" si="7"/>
        <v>96.387087348784036</v>
      </c>
      <c r="J284"/>
    </row>
    <row r="285" spans="1:10" x14ac:dyDescent="0.3">
      <c r="A285">
        <v>2046</v>
      </c>
      <c r="B285">
        <v>6</v>
      </c>
      <c r="C285">
        <v>30</v>
      </c>
      <c r="D285">
        <v>2046.495890410959</v>
      </c>
      <c r="E285">
        <v>75.779410078362829</v>
      </c>
      <c r="F285">
        <v>20.737806410398342</v>
      </c>
      <c r="G285">
        <v>0</v>
      </c>
      <c r="H285">
        <v>0</v>
      </c>
      <c r="I285" s="105">
        <f t="shared" si="7"/>
        <v>96.517216488761164</v>
      </c>
      <c r="J285"/>
    </row>
    <row r="286" spans="1:10" x14ac:dyDescent="0.3">
      <c r="A286">
        <v>2046</v>
      </c>
      <c r="B286">
        <v>7</v>
      </c>
      <c r="C286">
        <v>31</v>
      </c>
      <c r="D286">
        <v>2046.5808219178082</v>
      </c>
      <c r="E286">
        <v>75.901882859720615</v>
      </c>
      <c r="F286">
        <v>20.741251944858838</v>
      </c>
      <c r="G286">
        <v>0</v>
      </c>
      <c r="H286">
        <v>0</v>
      </c>
      <c r="I286" s="105">
        <f t="shared" si="7"/>
        <v>96.643134804579461</v>
      </c>
      <c r="J286"/>
    </row>
    <row r="287" spans="1:10" x14ac:dyDescent="0.3">
      <c r="A287">
        <v>2046</v>
      </c>
      <c r="B287">
        <v>8</v>
      </c>
      <c r="C287">
        <v>31</v>
      </c>
      <c r="D287">
        <v>2046.6657534246576</v>
      </c>
      <c r="E287">
        <v>76.023705142159486</v>
      </c>
      <c r="F287">
        <v>20.748861819166947</v>
      </c>
      <c r="G287">
        <v>0</v>
      </c>
      <c r="H287">
        <v>0</v>
      </c>
      <c r="I287" s="105">
        <f t="shared" si="7"/>
        <v>96.772566961326433</v>
      </c>
      <c r="J287"/>
    </row>
    <row r="288" spans="1:10" x14ac:dyDescent="0.3">
      <c r="A288">
        <v>2046</v>
      </c>
      <c r="B288">
        <v>9</v>
      </c>
      <c r="C288">
        <v>30</v>
      </c>
      <c r="D288">
        <v>2046.7479452054795</v>
      </c>
      <c r="E288">
        <v>76.140983033291747</v>
      </c>
      <c r="F288">
        <v>20.77931686222826</v>
      </c>
      <c r="G288">
        <v>0</v>
      </c>
      <c r="H288">
        <v>0</v>
      </c>
      <c r="I288" s="105">
        <f t="shared" si="7"/>
        <v>96.920299895520003</v>
      </c>
      <c r="J288"/>
    </row>
    <row r="289" spans="1:10" x14ac:dyDescent="0.3">
      <c r="A289">
        <v>2046</v>
      </c>
      <c r="B289">
        <v>10</v>
      </c>
      <c r="C289">
        <v>31</v>
      </c>
      <c r="D289">
        <v>2046.8328767123287</v>
      </c>
      <c r="E289">
        <v>76.261539890446855</v>
      </c>
      <c r="F289">
        <v>20.829681868898938</v>
      </c>
      <c r="G289">
        <v>0</v>
      </c>
      <c r="H289">
        <v>0</v>
      </c>
      <c r="I289" s="105">
        <f t="shared" si="7"/>
        <v>97.091221759345785</v>
      </c>
      <c r="J289"/>
    </row>
    <row r="290" spans="1:10" x14ac:dyDescent="0.3">
      <c r="A290">
        <v>2046</v>
      </c>
      <c r="B290">
        <v>11</v>
      </c>
      <c r="C290">
        <v>30</v>
      </c>
      <c r="D290">
        <v>2046.9150684931508</v>
      </c>
      <c r="E290">
        <v>76.377602431891574</v>
      </c>
      <c r="F290">
        <v>20.900754464420466</v>
      </c>
      <c r="G290">
        <v>0</v>
      </c>
      <c r="H290">
        <v>0</v>
      </c>
      <c r="I290" s="105">
        <f t="shared" si="7"/>
        <v>97.278356896312033</v>
      </c>
      <c r="J290"/>
    </row>
    <row r="291" spans="1:10" x14ac:dyDescent="0.3">
      <c r="A291">
        <v>2046</v>
      </c>
      <c r="B291">
        <v>12</v>
      </c>
      <c r="C291">
        <v>31</v>
      </c>
      <c r="D291">
        <v>2047</v>
      </c>
      <c r="E291">
        <v>76.496912899047089</v>
      </c>
      <c r="F291">
        <v>21.001482920635148</v>
      </c>
      <c r="G291">
        <v>0</v>
      </c>
      <c r="H291">
        <v>0</v>
      </c>
      <c r="I291" s="105">
        <f t="shared" si="7"/>
        <v>97.49839581968223</v>
      </c>
      <c r="J291"/>
    </row>
    <row r="292" spans="1:10" x14ac:dyDescent="0.3">
      <c r="A292">
        <v>2047</v>
      </c>
      <c r="B292">
        <v>1</v>
      </c>
      <c r="C292">
        <v>31</v>
      </c>
      <c r="D292">
        <v>2047.0849315068492</v>
      </c>
      <c r="E292">
        <v>76.615597132761323</v>
      </c>
      <c r="F292">
        <v>21.160488947560509</v>
      </c>
      <c r="G292">
        <v>0</v>
      </c>
      <c r="H292">
        <v>0</v>
      </c>
      <c r="I292" s="105">
        <f t="shared" si="7"/>
        <v>97.776086080321832</v>
      </c>
      <c r="J292"/>
    </row>
    <row r="293" spans="1:10" x14ac:dyDescent="0.3">
      <c r="A293">
        <v>2047</v>
      </c>
      <c r="B293">
        <v>2</v>
      </c>
      <c r="C293">
        <v>28</v>
      </c>
      <c r="D293">
        <v>2047.1616438356164</v>
      </c>
      <c r="E293">
        <v>76.722261507168611</v>
      </c>
      <c r="F293">
        <v>21.339876596103075</v>
      </c>
      <c r="G293">
        <v>0</v>
      </c>
      <c r="H293">
        <v>0</v>
      </c>
      <c r="I293" s="105">
        <f t="shared" si="7"/>
        <v>98.062138103271678</v>
      </c>
      <c r="J293"/>
    </row>
    <row r="294" spans="1:10" x14ac:dyDescent="0.3">
      <c r="A294">
        <v>2047</v>
      </c>
      <c r="B294">
        <v>3</v>
      </c>
      <c r="C294">
        <v>31</v>
      </c>
      <c r="D294">
        <v>2047.2465753424658</v>
      </c>
      <c r="E294">
        <v>76.839767030503268</v>
      </c>
      <c r="F294">
        <v>21.391167889115636</v>
      </c>
      <c r="G294">
        <v>0</v>
      </c>
      <c r="H294">
        <v>0</v>
      </c>
      <c r="I294" s="105">
        <f t="shared" si="7"/>
        <v>98.230934919618903</v>
      </c>
      <c r="J294"/>
    </row>
    <row r="295" spans="1:10" x14ac:dyDescent="0.3">
      <c r="A295">
        <v>2047</v>
      </c>
      <c r="B295">
        <v>4</v>
      </c>
      <c r="C295">
        <v>30</v>
      </c>
      <c r="D295">
        <v>2047.3287671232877</v>
      </c>
      <c r="E295">
        <v>76.952898825138988</v>
      </c>
      <c r="F295">
        <v>21.405278512638056</v>
      </c>
      <c r="G295">
        <v>0</v>
      </c>
      <c r="H295">
        <v>0</v>
      </c>
      <c r="I295" s="105">
        <f t="shared" si="7"/>
        <v>98.35817733777705</v>
      </c>
      <c r="J295"/>
    </row>
    <row r="296" spans="1:10" x14ac:dyDescent="0.3">
      <c r="A296">
        <v>2047</v>
      </c>
      <c r="B296">
        <v>5</v>
      </c>
      <c r="C296">
        <v>31</v>
      </c>
      <c r="D296">
        <v>2047.4136986301369</v>
      </c>
      <c r="E296">
        <v>77.069203528959619</v>
      </c>
      <c r="F296">
        <v>21.406077226793048</v>
      </c>
      <c r="G296">
        <v>0</v>
      </c>
      <c r="H296">
        <v>0</v>
      </c>
      <c r="I296" s="105">
        <f t="shared" si="7"/>
        <v>98.475280755752664</v>
      </c>
      <c r="J296"/>
    </row>
    <row r="297" spans="1:10" x14ac:dyDescent="0.3">
      <c r="A297">
        <v>2047</v>
      </c>
      <c r="B297">
        <v>6</v>
      </c>
      <c r="C297">
        <v>30</v>
      </c>
      <c r="D297">
        <v>2047.495890410959</v>
      </c>
      <c r="E297">
        <v>77.181181896443604</v>
      </c>
      <c r="F297">
        <v>21.41266347847273</v>
      </c>
      <c r="G297">
        <v>0</v>
      </c>
      <c r="H297">
        <v>0</v>
      </c>
      <c r="I297" s="105">
        <f t="shared" si="7"/>
        <v>98.593845374916327</v>
      </c>
      <c r="J297"/>
    </row>
    <row r="298" spans="1:10" x14ac:dyDescent="0.3">
      <c r="A298">
        <v>2047</v>
      </c>
      <c r="B298">
        <v>7</v>
      </c>
      <c r="C298">
        <v>31</v>
      </c>
      <c r="D298">
        <v>2047.5808219178082</v>
      </c>
      <c r="E298">
        <v>77.296303584716284</v>
      </c>
      <c r="F298">
        <v>21.411320482637883</v>
      </c>
      <c r="G298">
        <v>0</v>
      </c>
      <c r="H298">
        <v>0</v>
      </c>
      <c r="I298" s="105">
        <f t="shared" si="7"/>
        <v>98.707624067354175</v>
      </c>
      <c r="J298"/>
    </row>
    <row r="299" spans="1:10" x14ac:dyDescent="0.3">
      <c r="A299">
        <v>2047</v>
      </c>
      <c r="B299">
        <v>8</v>
      </c>
      <c r="C299">
        <v>31</v>
      </c>
      <c r="D299">
        <v>2047.6657534246576</v>
      </c>
      <c r="E299">
        <v>77.410830783175257</v>
      </c>
      <c r="F299">
        <v>21.414212186920857</v>
      </c>
      <c r="G299">
        <v>0</v>
      </c>
      <c r="H299">
        <v>0</v>
      </c>
      <c r="I299" s="105">
        <f t="shared" si="7"/>
        <v>98.825042970096121</v>
      </c>
      <c r="J299"/>
    </row>
    <row r="300" spans="1:10" x14ac:dyDescent="0.3">
      <c r="A300">
        <v>2047</v>
      </c>
      <c r="B300">
        <v>9</v>
      </c>
      <c r="C300">
        <v>30</v>
      </c>
      <c r="D300">
        <v>2047.7479452054795</v>
      </c>
      <c r="E300">
        <v>77.521101730690035</v>
      </c>
      <c r="F300">
        <v>21.440698095016746</v>
      </c>
      <c r="G300">
        <v>0</v>
      </c>
      <c r="H300">
        <v>0</v>
      </c>
      <c r="I300" s="105">
        <f t="shared" si="7"/>
        <v>98.961799825706777</v>
      </c>
      <c r="J300"/>
    </row>
    <row r="301" spans="1:10" x14ac:dyDescent="0.3">
      <c r="A301">
        <v>2047</v>
      </c>
      <c r="B301">
        <v>10</v>
      </c>
      <c r="C301">
        <v>31</v>
      </c>
      <c r="D301">
        <v>2047.8328767123287</v>
      </c>
      <c r="E301">
        <v>77.634472130846902</v>
      </c>
      <c r="F301">
        <v>21.487496865637908</v>
      </c>
      <c r="G301">
        <v>0</v>
      </c>
      <c r="H301">
        <v>0</v>
      </c>
      <c r="I301" s="105">
        <f t="shared" si="7"/>
        <v>99.12196899648481</v>
      </c>
      <c r="J301"/>
    </row>
    <row r="302" spans="1:10" x14ac:dyDescent="0.3">
      <c r="A302">
        <v>2047</v>
      </c>
      <c r="B302">
        <v>11</v>
      </c>
      <c r="C302">
        <v>30</v>
      </c>
      <c r="D302">
        <v>2047.9150684931508</v>
      </c>
      <c r="E302">
        <v>77.743631848170466</v>
      </c>
      <c r="F302">
        <v>21.555747091743321</v>
      </c>
      <c r="G302">
        <v>0</v>
      </c>
      <c r="H302">
        <v>0</v>
      </c>
      <c r="I302" s="105">
        <f t="shared" si="7"/>
        <v>99.299378939913794</v>
      </c>
      <c r="J302"/>
    </row>
    <row r="303" spans="1:10" x14ac:dyDescent="0.3">
      <c r="A303">
        <v>2047</v>
      </c>
      <c r="B303">
        <v>12</v>
      </c>
      <c r="C303">
        <v>31</v>
      </c>
      <c r="D303">
        <v>2048</v>
      </c>
      <c r="E303">
        <v>77.855862423304131</v>
      </c>
      <c r="F303">
        <v>21.654304333180207</v>
      </c>
      <c r="G303">
        <v>0</v>
      </c>
      <c r="H303">
        <v>0</v>
      </c>
      <c r="I303" s="105">
        <f t="shared" si="7"/>
        <v>99.510166756484338</v>
      </c>
      <c r="J303"/>
    </row>
    <row r="304" spans="1:10" x14ac:dyDescent="0.3">
      <c r="A304">
        <v>2048</v>
      </c>
      <c r="B304">
        <v>1</v>
      </c>
      <c r="C304">
        <v>31</v>
      </c>
      <c r="D304">
        <v>2048.0846994535518</v>
      </c>
      <c r="E304">
        <v>77.967520145480066</v>
      </c>
      <c r="F304">
        <v>21.812601787780267</v>
      </c>
      <c r="G304">
        <v>0</v>
      </c>
      <c r="H304">
        <v>0</v>
      </c>
      <c r="I304" s="105">
        <f t="shared" si="7"/>
        <v>99.780121933260332</v>
      </c>
      <c r="J304"/>
    </row>
    <row r="305" spans="1:10" x14ac:dyDescent="0.3">
      <c r="A305">
        <v>2048</v>
      </c>
      <c r="B305">
        <v>2</v>
      </c>
      <c r="C305">
        <v>29</v>
      </c>
      <c r="D305">
        <v>2048.1639344262294</v>
      </c>
      <c r="E305">
        <v>78.071459310258291</v>
      </c>
      <c r="F305">
        <v>21.993635125072977</v>
      </c>
      <c r="G305">
        <v>0</v>
      </c>
      <c r="H305">
        <v>0</v>
      </c>
      <c r="I305" s="105">
        <f t="shared" si="7"/>
        <v>100.06509443533128</v>
      </c>
      <c r="J305"/>
    </row>
    <row r="306" spans="1:10" x14ac:dyDescent="0.3">
      <c r="A306">
        <v>2048</v>
      </c>
      <c r="B306">
        <v>3</v>
      </c>
      <c r="C306">
        <v>31</v>
      </c>
      <c r="D306">
        <v>2048.2486338797812</v>
      </c>
      <c r="E306">
        <v>78.182020350993568</v>
      </c>
      <c r="F306">
        <v>22.040601865734409</v>
      </c>
      <c r="G306">
        <v>0</v>
      </c>
      <c r="H306">
        <v>0</v>
      </c>
      <c r="I306" s="105">
        <f t="shared" si="7"/>
        <v>100.22262221672798</v>
      </c>
      <c r="J306"/>
    </row>
    <row r="307" spans="1:10" x14ac:dyDescent="0.3">
      <c r="A307">
        <v>2048</v>
      </c>
      <c r="B307">
        <v>4</v>
      </c>
      <c r="C307">
        <v>30</v>
      </c>
      <c r="D307">
        <v>2048.3306010928964</v>
      </c>
      <c r="E307">
        <v>78.288481229234975</v>
      </c>
      <c r="F307">
        <v>22.050455196662845</v>
      </c>
      <c r="G307">
        <v>0</v>
      </c>
      <c r="H307">
        <v>0</v>
      </c>
      <c r="I307" s="105">
        <f t="shared" si="7"/>
        <v>100.33893642589783</v>
      </c>
      <c r="J307"/>
    </row>
    <row r="308" spans="1:10" x14ac:dyDescent="0.3">
      <c r="A308">
        <v>2048</v>
      </c>
      <c r="B308">
        <v>5</v>
      </c>
      <c r="C308">
        <v>31</v>
      </c>
      <c r="D308">
        <v>2048.4153005464482</v>
      </c>
      <c r="E308">
        <v>78.397943369051376</v>
      </c>
      <c r="F308">
        <v>22.047624624852229</v>
      </c>
      <c r="G308">
        <v>0</v>
      </c>
      <c r="H308">
        <v>0</v>
      </c>
      <c r="I308" s="105">
        <f t="shared" si="7"/>
        <v>100.44556799390361</v>
      </c>
      <c r="J308"/>
    </row>
    <row r="309" spans="1:10" x14ac:dyDescent="0.3">
      <c r="A309">
        <v>2048</v>
      </c>
      <c r="B309">
        <v>6</v>
      </c>
      <c r="C309">
        <v>30</v>
      </c>
      <c r="D309">
        <v>2048.4972677595629</v>
      </c>
      <c r="E309">
        <v>78.503348520575955</v>
      </c>
      <c r="F309">
        <v>22.049796093191507</v>
      </c>
      <c r="G309">
        <v>0</v>
      </c>
      <c r="H309">
        <v>0</v>
      </c>
      <c r="I309" s="105">
        <f t="shared" si="7"/>
        <v>100.55314461376746</v>
      </c>
      <c r="J309"/>
    </row>
    <row r="310" spans="1:10" x14ac:dyDescent="0.3">
      <c r="A310">
        <v>2048</v>
      </c>
      <c r="B310">
        <v>7</v>
      </c>
      <c r="C310">
        <v>31</v>
      </c>
      <c r="D310">
        <v>2048.5819672131147</v>
      </c>
      <c r="E310">
        <v>78.611727651230055</v>
      </c>
      <c r="F310">
        <v>22.043934260501608</v>
      </c>
      <c r="G310">
        <v>0</v>
      </c>
      <c r="H310">
        <v>0</v>
      </c>
      <c r="I310" s="105">
        <f t="shared" si="7"/>
        <v>100.65566191173167</v>
      </c>
      <c r="J310"/>
    </row>
    <row r="311" spans="1:10" x14ac:dyDescent="0.3">
      <c r="A311">
        <v>2048</v>
      </c>
      <c r="B311">
        <v>8</v>
      </c>
      <c r="C311">
        <v>16</v>
      </c>
      <c r="D311">
        <v>2048.6256830601092</v>
      </c>
      <c r="E311">
        <v>78.667452018334913</v>
      </c>
      <c r="F311">
        <v>22.039548940665263</v>
      </c>
      <c r="G311">
        <v>0</v>
      </c>
      <c r="H311">
        <v>0</v>
      </c>
      <c r="I311" s="105">
        <f t="shared" si="7"/>
        <v>100.70700095900017</v>
      </c>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R355"/>
  <sheetViews>
    <sheetView topLeftCell="A28" workbookViewId="0">
      <selection activeCell="I36" sqref="I36"/>
    </sheetView>
  </sheetViews>
  <sheetFormatPr defaultColWidth="9" defaultRowHeight="16.5" x14ac:dyDescent="0.3"/>
  <cols>
    <col min="1" max="1" width="72.7109375" bestFit="1" customWidth="1"/>
    <col min="2" max="2" width="6.85546875" bestFit="1" customWidth="1"/>
    <col min="3" max="3" width="4.28515625" bestFit="1" customWidth="1"/>
    <col min="4" max="4" width="9.140625"/>
    <col min="5" max="5" width="14.42578125" bestFit="1" customWidth="1"/>
    <col min="6" max="6" width="19.7109375" customWidth="1"/>
    <col min="7" max="7" width="20.28515625" bestFit="1" customWidth="1"/>
    <col min="8" max="8" width="20.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348</v>
      </c>
    </row>
    <row r="2" spans="1:9" x14ac:dyDescent="0.3">
      <c r="A2" t="s">
        <v>349</v>
      </c>
    </row>
    <row r="3" spans="1:9" x14ac:dyDescent="0.3">
      <c r="A3" t="s">
        <v>368</v>
      </c>
    </row>
    <row r="4" spans="1:9" x14ac:dyDescent="0.3">
      <c r="A4" t="s">
        <v>351</v>
      </c>
    </row>
    <row r="5" spans="1:9" x14ac:dyDescent="0.3">
      <c r="A5" t="s">
        <v>369</v>
      </c>
    </row>
    <row r="6" spans="1:9" x14ac:dyDescent="0.3">
      <c r="A6" t="s">
        <v>353</v>
      </c>
    </row>
    <row r="8" spans="1:9" x14ac:dyDescent="0.3">
      <c r="A8" t="s">
        <v>119</v>
      </c>
      <c r="B8" t="s">
        <v>120</v>
      </c>
      <c r="C8" t="s">
        <v>354</v>
      </c>
      <c r="D8" t="s">
        <v>355</v>
      </c>
      <c r="E8" t="s">
        <v>356</v>
      </c>
      <c r="F8" t="s">
        <v>357</v>
      </c>
      <c r="G8" t="s">
        <v>358</v>
      </c>
      <c r="H8" t="s">
        <v>359</v>
      </c>
      <c r="I8" s="55" t="s">
        <v>23</v>
      </c>
    </row>
    <row r="9" spans="1:9" x14ac:dyDescent="0.3">
      <c r="D9" t="s">
        <v>361</v>
      </c>
      <c r="E9" t="s">
        <v>360</v>
      </c>
      <c r="F9" t="s">
        <v>362</v>
      </c>
      <c r="G9" t="s">
        <v>361</v>
      </c>
      <c r="I9" s="55" t="s">
        <v>361</v>
      </c>
    </row>
    <row r="10" spans="1:9" x14ac:dyDescent="0.3">
      <c r="A10">
        <v>2023</v>
      </c>
      <c r="B10">
        <v>9</v>
      </c>
      <c r="C10">
        <v>9</v>
      </c>
      <c r="D10">
        <v>2023.6904109589041</v>
      </c>
      <c r="E10">
        <v>0</v>
      </c>
      <c r="F10">
        <v>0</v>
      </c>
      <c r="G10">
        <v>0</v>
      </c>
      <c r="H10">
        <v>0</v>
      </c>
      <c r="I10" s="11">
        <f>E10+F10</f>
        <v>0</v>
      </c>
    </row>
    <row r="11" spans="1:9" x14ac:dyDescent="0.3">
      <c r="A11">
        <v>2023</v>
      </c>
      <c r="B11">
        <v>9</v>
      </c>
      <c r="C11">
        <v>30</v>
      </c>
      <c r="D11">
        <v>2023.7479452054795</v>
      </c>
      <c r="E11">
        <v>0.29370092307834916</v>
      </c>
      <c r="F11">
        <v>3.7913221419027992E-3</v>
      </c>
      <c r="G11">
        <v>0</v>
      </c>
      <c r="H11">
        <v>0</v>
      </c>
      <c r="I11" s="11">
        <f t="shared" ref="I11:I74" si="0">E11+F11</f>
        <v>0.29749224522025197</v>
      </c>
    </row>
    <row r="12" spans="1:9" x14ac:dyDescent="0.3">
      <c r="A12">
        <v>2023</v>
      </c>
      <c r="B12">
        <v>10</v>
      </c>
      <c r="C12">
        <v>31</v>
      </c>
      <c r="D12">
        <v>2023.8328767123287</v>
      </c>
      <c r="E12">
        <v>0.29375396937336096</v>
      </c>
      <c r="F12">
        <v>6.6636158754876358E-3</v>
      </c>
      <c r="G12">
        <v>0</v>
      </c>
      <c r="H12">
        <v>0</v>
      </c>
      <c r="I12" s="11">
        <f t="shared" si="0"/>
        <v>0.3004175852488486</v>
      </c>
    </row>
    <row r="13" spans="1:9" x14ac:dyDescent="0.3">
      <c r="A13">
        <v>2023</v>
      </c>
      <c r="B13">
        <v>11</v>
      </c>
      <c r="C13">
        <v>30</v>
      </c>
      <c r="D13">
        <v>2023.9150684931508</v>
      </c>
      <c r="E13">
        <v>0.29438665205316417</v>
      </c>
      <c r="F13">
        <v>8.5959341949425859E-3</v>
      </c>
      <c r="G13">
        <v>0</v>
      </c>
      <c r="H13">
        <v>0</v>
      </c>
      <c r="I13" s="11">
        <f t="shared" si="0"/>
        <v>0.30298258624810676</v>
      </c>
    </row>
    <row r="14" spans="1:9" x14ac:dyDescent="0.3">
      <c r="A14">
        <v>2023</v>
      </c>
      <c r="B14">
        <v>12</v>
      </c>
      <c r="C14">
        <v>31</v>
      </c>
      <c r="D14">
        <v>2024</v>
      </c>
      <c r="E14">
        <v>0.29802203151967244</v>
      </c>
      <c r="F14">
        <v>1.0406330948766059E-2</v>
      </c>
      <c r="G14">
        <v>0</v>
      </c>
      <c r="H14">
        <v>0</v>
      </c>
      <c r="I14" s="11">
        <f t="shared" si="0"/>
        <v>0.30842836246843852</v>
      </c>
    </row>
    <row r="15" spans="1:9" x14ac:dyDescent="0.3">
      <c r="A15">
        <v>2024</v>
      </c>
      <c r="B15">
        <v>1</v>
      </c>
      <c r="C15">
        <v>31</v>
      </c>
      <c r="D15">
        <v>2024.0846994535518</v>
      </c>
      <c r="E15">
        <v>0.31041989461788866</v>
      </c>
      <c r="F15">
        <v>1.2406006146549983E-2</v>
      </c>
      <c r="G15">
        <v>0</v>
      </c>
      <c r="H15">
        <v>0</v>
      </c>
      <c r="I15" s="11">
        <f t="shared" si="0"/>
        <v>0.32282590076443862</v>
      </c>
    </row>
    <row r="16" spans="1:9" x14ac:dyDescent="0.3">
      <c r="A16">
        <v>2024</v>
      </c>
      <c r="B16">
        <v>2</v>
      </c>
      <c r="C16">
        <v>29</v>
      </c>
      <c r="D16">
        <v>2024.1639344262296</v>
      </c>
      <c r="E16">
        <v>0.33812513568285779</v>
      </c>
      <c r="F16">
        <v>1.4888989423762676E-2</v>
      </c>
      <c r="G16">
        <v>0</v>
      </c>
      <c r="H16">
        <v>0</v>
      </c>
      <c r="I16" s="11">
        <f t="shared" si="0"/>
        <v>0.35301412510662045</v>
      </c>
    </row>
    <row r="17" spans="1:18" x14ac:dyDescent="0.3">
      <c r="A17">
        <v>2024</v>
      </c>
      <c r="B17">
        <v>3</v>
      </c>
      <c r="C17">
        <v>31</v>
      </c>
      <c r="D17">
        <v>2024.2486338797814</v>
      </c>
      <c r="E17">
        <v>0.39574846353082921</v>
      </c>
      <c r="F17">
        <v>1.641285993220893E-2</v>
      </c>
      <c r="G17">
        <v>0</v>
      </c>
      <c r="H17">
        <v>0</v>
      </c>
      <c r="I17" s="11">
        <f t="shared" si="0"/>
        <v>0.41216132346303813</v>
      </c>
    </row>
    <row r="18" spans="1:18" x14ac:dyDescent="0.3">
      <c r="A18">
        <v>2024</v>
      </c>
      <c r="B18">
        <v>4</v>
      </c>
      <c r="C18">
        <v>30</v>
      </c>
      <c r="D18">
        <v>2024.3306010928961</v>
      </c>
      <c r="E18">
        <v>0.48985108681139894</v>
      </c>
      <c r="F18">
        <v>1.8291145718525519E-2</v>
      </c>
      <c r="G18">
        <v>0</v>
      </c>
      <c r="H18">
        <v>0</v>
      </c>
      <c r="I18" s="11">
        <f t="shared" si="0"/>
        <v>0.50814223252992441</v>
      </c>
    </row>
    <row r="19" spans="1:18" x14ac:dyDescent="0.3">
      <c r="A19">
        <v>2024</v>
      </c>
      <c r="B19">
        <v>5</v>
      </c>
      <c r="C19">
        <v>31</v>
      </c>
      <c r="D19">
        <v>2024.4153005464482</v>
      </c>
      <c r="E19">
        <v>0.63685505516059249</v>
      </c>
      <c r="F19">
        <v>2.1126882245698229E-2</v>
      </c>
      <c r="G19">
        <v>0</v>
      </c>
      <c r="H19">
        <v>0</v>
      </c>
      <c r="I19" s="11">
        <f t="shared" si="0"/>
        <v>0.65798193740629074</v>
      </c>
    </row>
    <row r="20" spans="1:18" x14ac:dyDescent="0.3">
      <c r="A20">
        <v>2024</v>
      </c>
      <c r="B20">
        <v>6</v>
      </c>
      <c r="C20">
        <v>30</v>
      </c>
      <c r="D20">
        <v>2024.4972677595629</v>
      </c>
      <c r="E20">
        <v>0.83487892559766641</v>
      </c>
      <c r="F20">
        <v>2.517783333135707E-2</v>
      </c>
      <c r="G20">
        <v>0</v>
      </c>
      <c r="H20">
        <v>0</v>
      </c>
      <c r="I20" s="106">
        <f t="shared" si="0"/>
        <v>0.86005675892902345</v>
      </c>
    </row>
    <row r="21" spans="1:18" s="49" customFormat="1" x14ac:dyDescent="0.3">
      <c r="A21">
        <v>2024</v>
      </c>
      <c r="B21">
        <v>7</v>
      </c>
      <c r="C21">
        <v>31</v>
      </c>
      <c r="D21">
        <v>2024.5819672131147</v>
      </c>
      <c r="E21">
        <v>1.1024794060798229</v>
      </c>
      <c r="F21">
        <v>3.082069663123322E-2</v>
      </c>
      <c r="G21">
        <v>0</v>
      </c>
      <c r="H21">
        <v>0</v>
      </c>
      <c r="I21" s="106">
        <f t="shared" si="0"/>
        <v>1.1333001027110561</v>
      </c>
      <c r="J21" s="132"/>
      <c r="K21" s="120" t="s">
        <v>119</v>
      </c>
      <c r="L21" s="120" t="s">
        <v>120</v>
      </c>
      <c r="M21" s="120" t="s">
        <v>363</v>
      </c>
      <c r="N21" s="121" t="s">
        <v>364</v>
      </c>
      <c r="O21" s="121" t="s">
        <v>365</v>
      </c>
      <c r="P21" s="121" t="s">
        <v>366</v>
      </c>
      <c r="Q21" s="121" t="s">
        <v>109</v>
      </c>
      <c r="R21" s="121" t="s">
        <v>367</v>
      </c>
    </row>
    <row r="22" spans="1:18" s="133" customFormat="1" x14ac:dyDescent="0.3">
      <c r="A22" s="130">
        <v>2024</v>
      </c>
      <c r="B22" s="130">
        <v>8</v>
      </c>
      <c r="C22" s="130">
        <v>31</v>
      </c>
      <c r="D22" s="130">
        <v>2024.6666666666667</v>
      </c>
      <c r="E22" s="130">
        <v>1.4369313305578417</v>
      </c>
      <c r="F22" s="130">
        <v>3.8326233440123023E-2</v>
      </c>
      <c r="G22" s="130">
        <v>0</v>
      </c>
      <c r="H22" s="130">
        <v>0</v>
      </c>
      <c r="I22" s="106">
        <f t="shared" si="0"/>
        <v>1.4752575639979648</v>
      </c>
      <c r="J22" s="106"/>
      <c r="K22" s="235">
        <f>A18</f>
        <v>2024</v>
      </c>
      <c r="L22" s="235">
        <v>6</v>
      </c>
      <c r="M22" s="236">
        <f>I21</f>
        <v>1.1333001027110561</v>
      </c>
      <c r="N22" s="237">
        <f>Abatement!$C$6</f>
        <v>3.87</v>
      </c>
      <c r="O22" s="238">
        <f>M22*N22</f>
        <v>4.3858713974917869</v>
      </c>
      <c r="P22" s="238">
        <f>O22*44/12</f>
        <v>16.081528457469886</v>
      </c>
      <c r="Q22" s="239">
        <f>'Fuel Emissions'!$D$42</f>
        <v>0.42278088130827074</v>
      </c>
      <c r="R22" s="240">
        <f>P22-Q22</f>
        <v>15.658747576161616</v>
      </c>
    </row>
    <row r="23" spans="1:18" x14ac:dyDescent="0.3">
      <c r="A23">
        <v>2024</v>
      </c>
      <c r="B23">
        <v>9</v>
      </c>
      <c r="C23">
        <v>30</v>
      </c>
      <c r="D23">
        <v>2024.7486338797814</v>
      </c>
      <c r="E23">
        <v>1.6868718221641008</v>
      </c>
      <c r="F23">
        <v>4.753420969594091E-2</v>
      </c>
      <c r="G23">
        <v>0</v>
      </c>
      <c r="H23">
        <v>0</v>
      </c>
      <c r="I23" s="106">
        <f t="shared" si="0"/>
        <v>1.7344060318600416</v>
      </c>
      <c r="K23" s="125">
        <v>2025</v>
      </c>
      <c r="L23" s="120">
        <v>6</v>
      </c>
      <c r="M23" s="139">
        <f>I33</f>
        <v>4.6481723456531885</v>
      </c>
      <c r="N23" s="121">
        <f>Abatement!$C$6</f>
        <v>3.87</v>
      </c>
      <c r="O23" s="122">
        <f t="shared" ref="O23:O31" si="1">M23*N23</f>
        <v>17.98842697767784</v>
      </c>
      <c r="P23" s="122">
        <f t="shared" ref="P23:P31" si="2">O23*44/12</f>
        <v>65.957565584818738</v>
      </c>
      <c r="Q23" s="123"/>
      <c r="R23" s="123">
        <f t="shared" ref="R23:R31" si="3">P23-Q23</f>
        <v>65.957565584818738</v>
      </c>
    </row>
    <row r="24" spans="1:18" x14ac:dyDescent="0.3">
      <c r="A24">
        <v>2024</v>
      </c>
      <c r="B24">
        <v>10</v>
      </c>
      <c r="C24">
        <v>31</v>
      </c>
      <c r="D24">
        <v>2024.8333333333333</v>
      </c>
      <c r="E24">
        <v>1.9008817058782808</v>
      </c>
      <c r="F24">
        <v>5.7925117370044091E-2</v>
      </c>
      <c r="G24">
        <v>0</v>
      </c>
      <c r="H24">
        <v>0</v>
      </c>
      <c r="I24" s="131">
        <f t="shared" si="0"/>
        <v>1.9588068232483249</v>
      </c>
      <c r="K24" s="125">
        <v>2026</v>
      </c>
      <c r="L24" s="120">
        <v>6</v>
      </c>
      <c r="M24" s="139">
        <f>I45</f>
        <v>9.797022329544701</v>
      </c>
      <c r="N24" s="121">
        <f>Abatement!$C$6</f>
        <v>3.87</v>
      </c>
      <c r="O24" s="122">
        <f t="shared" si="1"/>
        <v>37.914476415337994</v>
      </c>
      <c r="P24" s="122">
        <f t="shared" si="2"/>
        <v>139.01974685623932</v>
      </c>
      <c r="Q24" s="123"/>
      <c r="R24" s="123">
        <f t="shared" si="3"/>
        <v>139.01974685623932</v>
      </c>
    </row>
    <row r="25" spans="1:18" s="133" customFormat="1" x14ac:dyDescent="0.3">
      <c r="A25">
        <v>2024</v>
      </c>
      <c r="B25">
        <v>11</v>
      </c>
      <c r="C25">
        <v>30</v>
      </c>
      <c r="D25">
        <v>2024.9153005464482</v>
      </c>
      <c r="E25">
        <v>2.1236648644162273</v>
      </c>
      <c r="F25">
        <v>6.9195989720895995E-2</v>
      </c>
      <c r="G25">
        <v>0</v>
      </c>
      <c r="H25">
        <v>0</v>
      </c>
      <c r="I25" s="106">
        <f t="shared" si="0"/>
        <v>2.1928608541371233</v>
      </c>
      <c r="J25" s="106"/>
      <c r="K25" s="125">
        <v>2027</v>
      </c>
      <c r="L25" s="120">
        <v>6</v>
      </c>
      <c r="M25" s="139">
        <f>I57</f>
        <v>15.922318073592454</v>
      </c>
      <c r="N25" s="121">
        <f>Abatement!$C$6</f>
        <v>3.87</v>
      </c>
      <c r="O25" s="122">
        <f>M25*N25</f>
        <v>61.619370944802796</v>
      </c>
      <c r="P25" s="122">
        <f t="shared" si="2"/>
        <v>225.93769346427692</v>
      </c>
      <c r="Q25" s="123"/>
      <c r="R25" s="123">
        <f t="shared" si="3"/>
        <v>225.93769346427692</v>
      </c>
    </row>
    <row r="26" spans="1:18" x14ac:dyDescent="0.3">
      <c r="A26">
        <v>2024</v>
      </c>
      <c r="B26">
        <v>12</v>
      </c>
      <c r="C26">
        <v>31</v>
      </c>
      <c r="D26">
        <v>2025</v>
      </c>
      <c r="E26">
        <v>2.3697481513073591</v>
      </c>
      <c r="F26">
        <v>8.2257140301948833E-2</v>
      </c>
      <c r="G26">
        <v>0</v>
      </c>
      <c r="H26">
        <v>0</v>
      </c>
      <c r="I26" s="11">
        <f t="shared" si="0"/>
        <v>2.452005291609308</v>
      </c>
      <c r="K26" s="125">
        <v>2028</v>
      </c>
      <c r="L26" s="120">
        <v>6</v>
      </c>
      <c r="M26" s="139">
        <f>I66</f>
        <v>20.799086805842851</v>
      </c>
      <c r="N26" s="121">
        <f>Abatement!$C$6</f>
        <v>3.87</v>
      </c>
      <c r="O26" s="122">
        <f t="shared" si="1"/>
        <v>80.492465938611829</v>
      </c>
      <c r="P26" s="122">
        <f t="shared" si="2"/>
        <v>295.13904177491003</v>
      </c>
      <c r="Q26" s="123"/>
      <c r="R26" s="123">
        <f t="shared" si="3"/>
        <v>295.13904177491003</v>
      </c>
    </row>
    <row r="27" spans="1:18" x14ac:dyDescent="0.3">
      <c r="A27">
        <v>2025</v>
      </c>
      <c r="B27">
        <v>1</v>
      </c>
      <c r="C27">
        <v>31</v>
      </c>
      <c r="D27">
        <v>2025.0849315068492</v>
      </c>
      <c r="E27">
        <v>2.6315635790373855</v>
      </c>
      <c r="F27">
        <v>9.7438996408469591E-2</v>
      </c>
      <c r="G27">
        <v>0</v>
      </c>
      <c r="H27">
        <v>0</v>
      </c>
      <c r="I27" s="11">
        <f t="shared" si="0"/>
        <v>2.7290025754458549</v>
      </c>
      <c r="K27" s="125">
        <v>2029</v>
      </c>
      <c r="L27" s="120">
        <v>6</v>
      </c>
      <c r="M27" s="139">
        <f>I81</f>
        <v>28.880983241639441</v>
      </c>
      <c r="N27" s="121">
        <f>Abatement!$C$6</f>
        <v>3.87</v>
      </c>
      <c r="O27" s="122">
        <f t="shared" si="1"/>
        <v>111.76940514514465</v>
      </c>
      <c r="P27" s="122">
        <f t="shared" si="2"/>
        <v>409.82115219886373</v>
      </c>
      <c r="Q27" s="123"/>
      <c r="R27" s="123">
        <f t="shared" si="3"/>
        <v>409.82115219886373</v>
      </c>
    </row>
    <row r="28" spans="1:18" x14ac:dyDescent="0.3">
      <c r="A28">
        <v>2025</v>
      </c>
      <c r="B28">
        <v>2</v>
      </c>
      <c r="C28">
        <v>28</v>
      </c>
      <c r="D28">
        <v>2025.1616438356164</v>
      </c>
      <c r="E28">
        <v>2.8811772421201032</v>
      </c>
      <c r="F28">
        <v>0.11408707063323287</v>
      </c>
      <c r="G28">
        <v>0</v>
      </c>
      <c r="H28">
        <v>0</v>
      </c>
      <c r="I28" s="11">
        <f t="shared" si="0"/>
        <v>2.9952643127533358</v>
      </c>
      <c r="K28" s="125">
        <v>2030</v>
      </c>
      <c r="L28" s="120">
        <v>6</v>
      </c>
      <c r="M28" s="139">
        <f>I94</f>
        <v>35.645029722144628</v>
      </c>
      <c r="N28" s="121">
        <f>Abatement!$C$6</f>
        <v>3.87</v>
      </c>
      <c r="O28" s="122">
        <f t="shared" si="1"/>
        <v>137.94626502469973</v>
      </c>
      <c r="P28" s="122">
        <f t="shared" si="2"/>
        <v>505.80297175723234</v>
      </c>
      <c r="Q28" s="123"/>
      <c r="R28" s="123">
        <f t="shared" si="3"/>
        <v>505.80297175723234</v>
      </c>
    </row>
    <row r="29" spans="1:18" x14ac:dyDescent="0.3">
      <c r="A29">
        <v>2025</v>
      </c>
      <c r="B29">
        <v>3</v>
      </c>
      <c r="C29">
        <v>31</v>
      </c>
      <c r="D29">
        <v>2025.2465753424658</v>
      </c>
      <c r="E29">
        <v>3.1716050166267191</v>
      </c>
      <c r="F29">
        <v>0.12898959151283801</v>
      </c>
      <c r="G29">
        <v>0</v>
      </c>
      <c r="H29">
        <v>0</v>
      </c>
      <c r="I29" s="11">
        <f t="shared" si="0"/>
        <v>3.3005946081395572</v>
      </c>
      <c r="K29" s="125">
        <v>2031</v>
      </c>
      <c r="L29" s="120">
        <v>6</v>
      </c>
      <c r="M29" s="139">
        <f>I105</f>
        <v>41.096354554234694</v>
      </c>
      <c r="N29" s="121">
        <f>Abatement!$C$6</f>
        <v>3.87</v>
      </c>
      <c r="O29" s="122">
        <f t="shared" si="1"/>
        <v>159.04289212488825</v>
      </c>
      <c r="P29" s="122">
        <f t="shared" si="2"/>
        <v>583.15727112459024</v>
      </c>
      <c r="Q29" s="123"/>
      <c r="R29" s="123">
        <f t="shared" si="3"/>
        <v>583.15727112459024</v>
      </c>
    </row>
    <row r="30" spans="1:18" x14ac:dyDescent="0.3">
      <c r="A30">
        <v>2025</v>
      </c>
      <c r="B30">
        <v>4</v>
      </c>
      <c r="C30">
        <v>30</v>
      </c>
      <c r="D30">
        <v>2025.3287671232877</v>
      </c>
      <c r="E30">
        <v>3.4662392375514788</v>
      </c>
      <c r="F30">
        <v>0.1441284270556808</v>
      </c>
      <c r="G30">
        <v>0</v>
      </c>
      <c r="H30">
        <v>0</v>
      </c>
      <c r="I30" s="11">
        <f t="shared" si="0"/>
        <v>3.6103676646071596</v>
      </c>
      <c r="K30" s="125">
        <v>2032</v>
      </c>
      <c r="L30" s="120">
        <v>6</v>
      </c>
      <c r="M30" s="139">
        <f>I117</f>
        <v>46.72491313874864</v>
      </c>
      <c r="N30" s="121">
        <f>Abatement!$C$6</f>
        <v>3.87</v>
      </c>
      <c r="O30" s="122">
        <f t="shared" si="1"/>
        <v>180.82541384695725</v>
      </c>
      <c r="P30" s="122">
        <f t="shared" si="2"/>
        <v>663.02651743884326</v>
      </c>
      <c r="Q30" s="123"/>
      <c r="R30" s="123">
        <f t="shared" si="3"/>
        <v>663.02651743884326</v>
      </c>
    </row>
    <row r="31" spans="1:18" x14ac:dyDescent="0.3">
      <c r="A31">
        <v>2025</v>
      </c>
      <c r="B31">
        <v>5</v>
      </c>
      <c r="C31">
        <v>31</v>
      </c>
      <c r="D31">
        <v>2025.4136986301369</v>
      </c>
      <c r="E31">
        <v>3.7841571292216827</v>
      </c>
      <c r="F31">
        <v>0.16127604499246559</v>
      </c>
      <c r="G31">
        <v>0</v>
      </c>
      <c r="H31">
        <v>0</v>
      </c>
      <c r="I31" s="11">
        <f t="shared" si="0"/>
        <v>3.9454331742141484</v>
      </c>
      <c r="K31" s="125">
        <v>2033</v>
      </c>
      <c r="L31" s="120">
        <v>6</v>
      </c>
      <c r="M31" s="139">
        <f>I129</f>
        <v>51.985280808086692</v>
      </c>
      <c r="N31" s="121">
        <f>Abatement!$C$6</f>
        <v>3.87</v>
      </c>
      <c r="O31" s="122">
        <f t="shared" si="1"/>
        <v>201.1830367272955</v>
      </c>
      <c r="P31" s="122">
        <f t="shared" si="2"/>
        <v>737.67113466675016</v>
      </c>
      <c r="Q31" s="123"/>
      <c r="R31" s="123">
        <f t="shared" si="3"/>
        <v>737.67113466675016</v>
      </c>
    </row>
    <row r="32" spans="1:18" s="133" customFormat="1" x14ac:dyDescent="0.3">
      <c r="A32">
        <v>2025</v>
      </c>
      <c r="B32">
        <v>6</v>
      </c>
      <c r="C32">
        <v>30</v>
      </c>
      <c r="D32">
        <v>2025.495890410959</v>
      </c>
      <c r="E32">
        <v>4.1042866943462855</v>
      </c>
      <c r="F32">
        <v>0.1799974053162034</v>
      </c>
      <c r="G32">
        <v>0</v>
      </c>
      <c r="H32">
        <v>0</v>
      </c>
      <c r="I32" s="106">
        <f t="shared" si="0"/>
        <v>4.2842840996624885</v>
      </c>
      <c r="J32" s="106"/>
    </row>
    <row r="33" spans="1:10" s="49" customFormat="1" x14ac:dyDescent="0.3">
      <c r="A33">
        <v>2025</v>
      </c>
      <c r="B33">
        <v>7</v>
      </c>
      <c r="C33">
        <v>31</v>
      </c>
      <c r="D33">
        <v>2025.5808219178082</v>
      </c>
      <c r="E33">
        <v>4.4473693908319767</v>
      </c>
      <c r="F33">
        <v>0.20080295482121163</v>
      </c>
      <c r="G33">
        <v>0</v>
      </c>
      <c r="H33">
        <v>0</v>
      </c>
      <c r="I33" s="106">
        <f t="shared" si="0"/>
        <v>4.6481723456531885</v>
      </c>
      <c r="J33" s="132"/>
    </row>
    <row r="34" spans="1:10" x14ac:dyDescent="0.3">
      <c r="A34">
        <v>2025</v>
      </c>
      <c r="B34">
        <v>8</v>
      </c>
      <c r="C34">
        <v>31</v>
      </c>
      <c r="D34">
        <v>2025.6657534246576</v>
      </c>
      <c r="E34">
        <v>4.8023167716541595</v>
      </c>
      <c r="F34">
        <v>0.22328276504038486</v>
      </c>
      <c r="G34">
        <v>0</v>
      </c>
      <c r="H34">
        <v>0</v>
      </c>
      <c r="I34" s="11">
        <f t="shared" si="0"/>
        <v>5.0255995366945445</v>
      </c>
    </row>
    <row r="35" spans="1:10" x14ac:dyDescent="0.3">
      <c r="A35">
        <v>2025</v>
      </c>
      <c r="B35">
        <v>9</v>
      </c>
      <c r="C35">
        <v>30</v>
      </c>
      <c r="D35">
        <v>2025.7479452054795</v>
      </c>
      <c r="E35">
        <v>5.1565188626391993</v>
      </c>
      <c r="F35">
        <v>0.24752597645691743</v>
      </c>
      <c r="G35">
        <v>0</v>
      </c>
      <c r="H35">
        <v>0</v>
      </c>
      <c r="I35" s="11">
        <f t="shared" si="0"/>
        <v>5.4040448390961169</v>
      </c>
    </row>
    <row r="36" spans="1:10" x14ac:dyDescent="0.3">
      <c r="A36">
        <v>2025</v>
      </c>
      <c r="B36">
        <v>10</v>
      </c>
      <c r="C36">
        <v>31</v>
      </c>
      <c r="D36">
        <v>2025.8328767123287</v>
      </c>
      <c r="E36">
        <v>5.5329786798031666</v>
      </c>
      <c r="F36">
        <v>0.27471105195499129</v>
      </c>
      <c r="G36">
        <v>0</v>
      </c>
      <c r="H36">
        <v>0</v>
      </c>
      <c r="I36" s="11">
        <f t="shared" si="0"/>
        <v>5.8076897317581579</v>
      </c>
    </row>
    <row r="37" spans="1:10" x14ac:dyDescent="0.3">
      <c r="A37">
        <v>2025</v>
      </c>
      <c r="B37">
        <v>11</v>
      </c>
      <c r="C37">
        <v>30</v>
      </c>
      <c r="D37">
        <v>2025.9150684931508</v>
      </c>
      <c r="E37">
        <v>5.9068291021928552</v>
      </c>
      <c r="F37">
        <v>0.30330403624954966</v>
      </c>
      <c r="G37">
        <v>0</v>
      </c>
      <c r="H37">
        <v>0</v>
      </c>
      <c r="I37" s="11">
        <f t="shared" si="0"/>
        <v>6.210133138442405</v>
      </c>
    </row>
    <row r="38" spans="1:10" x14ac:dyDescent="0.3">
      <c r="A38">
        <v>2025</v>
      </c>
      <c r="B38">
        <v>12</v>
      </c>
      <c r="C38">
        <v>31</v>
      </c>
      <c r="D38">
        <v>2026</v>
      </c>
      <c r="E38">
        <v>6.3023965403251641</v>
      </c>
      <c r="F38">
        <v>0.33522280424612388</v>
      </c>
      <c r="G38">
        <v>0</v>
      </c>
      <c r="H38">
        <v>0</v>
      </c>
      <c r="I38" s="11">
        <f t="shared" si="0"/>
        <v>6.6376193445712879</v>
      </c>
    </row>
    <row r="39" spans="1:10" x14ac:dyDescent="0.3">
      <c r="A39">
        <v>2026</v>
      </c>
      <c r="B39">
        <v>1</v>
      </c>
      <c r="C39">
        <v>31</v>
      </c>
      <c r="D39">
        <v>2026.0849315068492</v>
      </c>
      <c r="E39">
        <v>6.7067755198620587</v>
      </c>
      <c r="F39">
        <v>0.37102539431741466</v>
      </c>
      <c r="G39">
        <v>0</v>
      </c>
      <c r="H39">
        <v>0</v>
      </c>
      <c r="I39" s="11">
        <f t="shared" si="0"/>
        <v>7.0778009141794733</v>
      </c>
    </row>
    <row r="40" spans="1:10" x14ac:dyDescent="0.3">
      <c r="A40">
        <v>2026</v>
      </c>
      <c r="B40">
        <v>2</v>
      </c>
      <c r="C40">
        <v>28</v>
      </c>
      <c r="D40">
        <v>2026.1616438356164</v>
      </c>
      <c r="E40">
        <v>7.0791049991921629</v>
      </c>
      <c r="F40">
        <v>0.40919794514948971</v>
      </c>
      <c r="G40">
        <v>0</v>
      </c>
      <c r="H40">
        <v>0</v>
      </c>
      <c r="I40" s="11">
        <f t="shared" si="0"/>
        <v>7.4883029443416529</v>
      </c>
    </row>
    <row r="41" spans="1:10" x14ac:dyDescent="0.3">
      <c r="A41">
        <v>2026</v>
      </c>
      <c r="B41">
        <v>3</v>
      </c>
      <c r="C41">
        <v>31</v>
      </c>
      <c r="D41">
        <v>2026.2465753424658</v>
      </c>
      <c r="E41">
        <v>7.4986414816000941</v>
      </c>
      <c r="F41">
        <v>0.44167071544809677</v>
      </c>
      <c r="G41">
        <v>0</v>
      </c>
      <c r="H41">
        <v>0</v>
      </c>
      <c r="I41" s="11">
        <f t="shared" si="0"/>
        <v>7.9403121970481907</v>
      </c>
    </row>
    <row r="42" spans="1:10" x14ac:dyDescent="0.3">
      <c r="A42">
        <v>2026</v>
      </c>
      <c r="B42">
        <v>4</v>
      </c>
      <c r="C42">
        <v>30</v>
      </c>
      <c r="D42">
        <v>2026.3287671232877</v>
      </c>
      <c r="E42">
        <v>7.9114551066980923</v>
      </c>
      <c r="F42">
        <v>0.47316554776341285</v>
      </c>
      <c r="G42">
        <v>0</v>
      </c>
      <c r="H42">
        <v>0</v>
      </c>
      <c r="I42" s="11">
        <f t="shared" si="0"/>
        <v>8.3846206544615054</v>
      </c>
    </row>
    <row r="43" spans="1:10" x14ac:dyDescent="0.3">
      <c r="A43">
        <v>2026</v>
      </c>
      <c r="B43">
        <v>5</v>
      </c>
      <c r="C43">
        <v>31</v>
      </c>
      <c r="D43">
        <v>2026.4136986301369</v>
      </c>
      <c r="E43">
        <v>8.3445410110259211</v>
      </c>
      <c r="F43">
        <v>0.50747939743377801</v>
      </c>
      <c r="G43">
        <v>0</v>
      </c>
      <c r="H43">
        <v>0</v>
      </c>
      <c r="I43" s="11">
        <f t="shared" si="0"/>
        <v>8.8520204084596994</v>
      </c>
    </row>
    <row r="44" spans="1:10" s="133" customFormat="1" x14ac:dyDescent="0.3">
      <c r="A44">
        <v>2026</v>
      </c>
      <c r="B44">
        <v>6</v>
      </c>
      <c r="C44">
        <v>30</v>
      </c>
      <c r="D44">
        <v>2026.495890410959</v>
      </c>
      <c r="E44">
        <v>8.7694719850855343</v>
      </c>
      <c r="F44">
        <v>0.54382140942138379</v>
      </c>
      <c r="G44">
        <v>0</v>
      </c>
      <c r="H44">
        <v>0</v>
      </c>
      <c r="I44" s="106">
        <f t="shared" si="0"/>
        <v>9.3132933945069176</v>
      </c>
      <c r="J44" s="106"/>
    </row>
    <row r="45" spans="1:10" s="49" customFormat="1" x14ac:dyDescent="0.3">
      <c r="A45">
        <v>2026</v>
      </c>
      <c r="B45">
        <v>7</v>
      </c>
      <c r="C45">
        <v>31</v>
      </c>
      <c r="D45">
        <v>2026.5808219178082</v>
      </c>
      <c r="E45">
        <v>9.2140872358085701</v>
      </c>
      <c r="F45">
        <v>0.58293509373613062</v>
      </c>
      <c r="G45">
        <v>0</v>
      </c>
      <c r="H45">
        <v>0</v>
      </c>
      <c r="I45" s="131">
        <f t="shared" si="0"/>
        <v>9.797022329544701</v>
      </c>
      <c r="J45" s="132"/>
    </row>
    <row r="46" spans="1:10" x14ac:dyDescent="0.3">
      <c r="A46">
        <v>2026</v>
      </c>
      <c r="B46">
        <v>8</v>
      </c>
      <c r="C46">
        <v>31</v>
      </c>
      <c r="D46">
        <v>2026.6657534246576</v>
      </c>
      <c r="E46">
        <v>9.6638345043373182</v>
      </c>
      <c r="F46">
        <v>0.62395978333219371</v>
      </c>
      <c r="G46">
        <v>0</v>
      </c>
      <c r="H46">
        <v>0</v>
      </c>
      <c r="I46" s="11">
        <f t="shared" si="0"/>
        <v>10.287794287669511</v>
      </c>
    </row>
    <row r="47" spans="1:10" x14ac:dyDescent="0.3">
      <c r="A47">
        <v>2026</v>
      </c>
      <c r="B47">
        <v>9</v>
      </c>
      <c r="C47">
        <v>30</v>
      </c>
      <c r="D47">
        <v>2026.7479452054795</v>
      </c>
      <c r="E47">
        <v>10.103522916417777</v>
      </c>
      <c r="F47">
        <v>0.66727976731488547</v>
      </c>
      <c r="G47">
        <v>0</v>
      </c>
      <c r="H47">
        <v>0</v>
      </c>
      <c r="I47" s="11">
        <f t="shared" si="0"/>
        <v>10.770802683732663</v>
      </c>
    </row>
    <row r="48" spans="1:10" x14ac:dyDescent="0.3">
      <c r="A48">
        <v>2026</v>
      </c>
      <c r="B48">
        <v>10</v>
      </c>
      <c r="C48">
        <v>31</v>
      </c>
      <c r="D48">
        <v>2026.8328767123287</v>
      </c>
      <c r="E48">
        <v>10.562032213050815</v>
      </c>
      <c r="F48">
        <v>0.71482005300797069</v>
      </c>
      <c r="G48">
        <v>0</v>
      </c>
      <c r="H48">
        <v>0</v>
      </c>
      <c r="I48" s="11">
        <f t="shared" si="0"/>
        <v>11.276852266058786</v>
      </c>
    </row>
    <row r="49" spans="1:10" x14ac:dyDescent="0.3">
      <c r="A49">
        <v>2026</v>
      </c>
      <c r="B49">
        <v>11</v>
      </c>
      <c r="C49">
        <v>30</v>
      </c>
      <c r="D49">
        <v>2026.9150684931508</v>
      </c>
      <c r="E49">
        <v>11.009384762836696</v>
      </c>
      <c r="F49">
        <v>0.7638686742841948</v>
      </c>
      <c r="G49">
        <v>0</v>
      </c>
      <c r="H49">
        <v>0</v>
      </c>
      <c r="I49" s="11">
        <f t="shared" si="0"/>
        <v>11.773253437120891</v>
      </c>
    </row>
    <row r="50" spans="1:10" x14ac:dyDescent="0.3">
      <c r="A50">
        <v>2026</v>
      </c>
      <c r="B50">
        <v>12</v>
      </c>
      <c r="C50">
        <v>31</v>
      </c>
      <c r="D50">
        <v>2027</v>
      </c>
      <c r="E50">
        <v>11.475008460057509</v>
      </c>
      <c r="F50">
        <v>0.81761976403379255</v>
      </c>
      <c r="G50">
        <v>0</v>
      </c>
      <c r="H50">
        <v>0</v>
      </c>
      <c r="I50" s="11">
        <f t="shared" si="0"/>
        <v>12.292628224091303</v>
      </c>
    </row>
    <row r="51" spans="1:10" x14ac:dyDescent="0.3">
      <c r="A51">
        <v>2027</v>
      </c>
      <c r="B51">
        <v>1</v>
      </c>
      <c r="C51">
        <v>31</v>
      </c>
      <c r="D51">
        <v>2027.0849315068492</v>
      </c>
      <c r="E51">
        <v>11.943663159756165</v>
      </c>
      <c r="F51">
        <v>0.87713951187938433</v>
      </c>
      <c r="G51">
        <v>0</v>
      </c>
      <c r="H51">
        <v>0</v>
      </c>
      <c r="I51" s="11">
        <f t="shared" si="0"/>
        <v>12.820802671635549</v>
      </c>
    </row>
    <row r="52" spans="1:10" x14ac:dyDescent="0.3">
      <c r="A52">
        <v>2027</v>
      </c>
      <c r="B52">
        <v>2</v>
      </c>
      <c r="C52">
        <v>28</v>
      </c>
      <c r="D52">
        <v>2027.1616438356164</v>
      </c>
      <c r="E52">
        <v>12.369261926374941</v>
      </c>
      <c r="F52">
        <v>0.94029980376067657</v>
      </c>
      <c r="G52">
        <v>0</v>
      </c>
      <c r="H52">
        <v>0</v>
      </c>
      <c r="I52" s="11">
        <f t="shared" si="0"/>
        <v>13.309561730135618</v>
      </c>
    </row>
    <row r="53" spans="1:10" x14ac:dyDescent="0.3">
      <c r="A53">
        <v>2027</v>
      </c>
      <c r="B53">
        <v>3</v>
      </c>
      <c r="C53">
        <v>31</v>
      </c>
      <c r="D53">
        <v>2027.2465753424658</v>
      </c>
      <c r="E53">
        <v>12.842680398347152</v>
      </c>
      <c r="F53">
        <v>0.99131071741530408</v>
      </c>
      <c r="G53">
        <v>0</v>
      </c>
      <c r="H53">
        <v>0</v>
      </c>
      <c r="I53" s="11">
        <f t="shared" si="0"/>
        <v>13.833991115762457</v>
      </c>
    </row>
    <row r="54" spans="1:10" x14ac:dyDescent="0.3">
      <c r="A54">
        <v>2027</v>
      </c>
      <c r="B54">
        <v>4</v>
      </c>
      <c r="C54">
        <v>30</v>
      </c>
      <c r="D54">
        <v>2027.3287671232877</v>
      </c>
      <c r="E54">
        <v>13.302743258726956</v>
      </c>
      <c r="F54">
        <v>1.0392312214717641</v>
      </c>
      <c r="G54">
        <v>0</v>
      </c>
      <c r="H54">
        <v>0</v>
      </c>
      <c r="I54" s="11">
        <f t="shared" si="0"/>
        <v>14.34197448019872</v>
      </c>
    </row>
    <row r="55" spans="1:10" x14ac:dyDescent="0.3">
      <c r="A55">
        <v>2027</v>
      </c>
      <c r="B55">
        <v>5</v>
      </c>
      <c r="C55">
        <v>31</v>
      </c>
      <c r="D55">
        <v>2027.4136986301369</v>
      </c>
      <c r="E55">
        <v>13.779811610930818</v>
      </c>
      <c r="F55">
        <v>1.0902615723155893</v>
      </c>
      <c r="G55">
        <v>0</v>
      </c>
      <c r="H55">
        <v>0</v>
      </c>
      <c r="I55" s="11">
        <f t="shared" si="0"/>
        <v>14.870073183246406</v>
      </c>
    </row>
    <row r="56" spans="1:10" x14ac:dyDescent="0.3">
      <c r="A56">
        <v>2027</v>
      </c>
      <c r="B56">
        <v>6</v>
      </c>
      <c r="C56">
        <v>30</v>
      </c>
      <c r="D56">
        <v>2027.495890410959</v>
      </c>
      <c r="E56">
        <v>14.242825560280735</v>
      </c>
      <c r="F56">
        <v>1.1435925411076795</v>
      </c>
      <c r="G56">
        <v>0</v>
      </c>
      <c r="H56">
        <v>0</v>
      </c>
      <c r="I56" s="106">
        <f t="shared" si="0"/>
        <v>15.386418101388415</v>
      </c>
    </row>
    <row r="57" spans="1:10" s="49" customFormat="1" x14ac:dyDescent="0.3">
      <c r="A57">
        <v>2027</v>
      </c>
      <c r="B57">
        <v>7</v>
      </c>
      <c r="C57">
        <v>31</v>
      </c>
      <c r="D57">
        <v>2027.5808219178082</v>
      </c>
      <c r="E57">
        <v>14.722374188111356</v>
      </c>
      <c r="F57">
        <v>1.1999438854810967</v>
      </c>
      <c r="G57">
        <v>0</v>
      </c>
      <c r="H57">
        <v>0</v>
      </c>
      <c r="I57" s="131">
        <f t="shared" si="0"/>
        <v>15.922318073592454</v>
      </c>
      <c r="J57" s="132"/>
    </row>
    <row r="58" spans="1:10" x14ac:dyDescent="0.3">
      <c r="A58">
        <v>2027</v>
      </c>
      <c r="B58">
        <v>8</v>
      </c>
      <c r="C58">
        <v>31</v>
      </c>
      <c r="D58">
        <v>2027.6657534246576</v>
      </c>
      <c r="E58">
        <v>15.202773818941861</v>
      </c>
      <c r="F58">
        <v>1.2580994864543271</v>
      </c>
      <c r="G58">
        <v>0</v>
      </c>
      <c r="H58">
        <v>0</v>
      </c>
      <c r="I58" s="11">
        <f t="shared" si="0"/>
        <v>16.460873305396188</v>
      </c>
    </row>
    <row r="59" spans="1:10" x14ac:dyDescent="0.3">
      <c r="A59">
        <v>2027</v>
      </c>
      <c r="B59">
        <v>9</v>
      </c>
      <c r="C59">
        <v>30</v>
      </c>
      <c r="D59">
        <v>2027.7479452054795</v>
      </c>
      <c r="E59">
        <v>15.668245627852656</v>
      </c>
      <c r="F59">
        <v>1.3191086479081551</v>
      </c>
      <c r="G59">
        <v>0</v>
      </c>
      <c r="H59">
        <v>0</v>
      </c>
      <c r="I59" s="11">
        <f t="shared" si="0"/>
        <v>16.987354275760811</v>
      </c>
    </row>
    <row r="60" spans="1:10" x14ac:dyDescent="0.3">
      <c r="A60">
        <v>2027</v>
      </c>
      <c r="B60">
        <v>10</v>
      </c>
      <c r="C60">
        <v>31</v>
      </c>
      <c r="D60">
        <v>2027.8328767123287</v>
      </c>
      <c r="E60">
        <v>16.149585479424598</v>
      </c>
      <c r="F60">
        <v>1.3854768216930786</v>
      </c>
      <c r="G60">
        <v>0</v>
      </c>
      <c r="H60">
        <v>0</v>
      </c>
      <c r="I60" s="11">
        <f t="shared" si="0"/>
        <v>17.535062301117676</v>
      </c>
    </row>
    <row r="61" spans="1:10" x14ac:dyDescent="0.3">
      <c r="A61">
        <v>2027</v>
      </c>
      <c r="B61">
        <v>11</v>
      </c>
      <c r="C61">
        <v>30</v>
      </c>
      <c r="D61">
        <v>2027.9150684931508</v>
      </c>
      <c r="E61">
        <v>16.615526231233673</v>
      </c>
      <c r="F61">
        <v>1.4534727906927272</v>
      </c>
      <c r="G61">
        <v>0</v>
      </c>
      <c r="H61">
        <v>0</v>
      </c>
      <c r="I61" s="11">
        <f t="shared" si="0"/>
        <v>18.068999021926402</v>
      </c>
    </row>
    <row r="62" spans="1:10" x14ac:dyDescent="0.3">
      <c r="A62">
        <v>2027</v>
      </c>
      <c r="B62">
        <v>12</v>
      </c>
      <c r="C62">
        <v>31</v>
      </c>
      <c r="D62">
        <v>2028</v>
      </c>
      <c r="E62">
        <v>17.096920688923085</v>
      </c>
      <c r="F62">
        <v>1.527462417608076</v>
      </c>
      <c r="G62">
        <v>0</v>
      </c>
      <c r="H62">
        <v>0</v>
      </c>
      <c r="I62" s="11">
        <f t="shared" si="0"/>
        <v>18.624383106531162</v>
      </c>
    </row>
    <row r="63" spans="1:10" x14ac:dyDescent="0.3">
      <c r="A63">
        <v>2028</v>
      </c>
      <c r="B63">
        <v>1</v>
      </c>
      <c r="C63">
        <v>31</v>
      </c>
      <c r="D63">
        <v>2028.0846994535518</v>
      </c>
      <c r="E63">
        <v>17.578035189477806</v>
      </c>
      <c r="F63">
        <v>1.6093074802564575</v>
      </c>
      <c r="G63">
        <v>0</v>
      </c>
      <c r="H63">
        <v>0</v>
      </c>
      <c r="I63" s="11">
        <f t="shared" si="0"/>
        <v>19.187342669734264</v>
      </c>
    </row>
    <row r="64" spans="1:10" x14ac:dyDescent="0.3">
      <c r="A64">
        <v>2028</v>
      </c>
      <c r="B64">
        <v>2</v>
      </c>
      <c r="C64">
        <v>29</v>
      </c>
      <c r="D64">
        <v>2028.1639344262296</v>
      </c>
      <c r="E64">
        <v>18.027686958975266</v>
      </c>
      <c r="F64">
        <v>1.6994721473572478</v>
      </c>
      <c r="G64">
        <v>0</v>
      </c>
      <c r="H64">
        <v>0</v>
      </c>
      <c r="I64" s="11">
        <f t="shared" si="0"/>
        <v>19.727159106332515</v>
      </c>
    </row>
    <row r="65" spans="1:10" x14ac:dyDescent="0.3">
      <c r="A65">
        <v>2028</v>
      </c>
      <c r="B65">
        <v>3</v>
      </c>
      <c r="C65">
        <v>31</v>
      </c>
      <c r="D65">
        <v>2028.2486338797814</v>
      </c>
      <c r="E65">
        <v>18.507726279481034</v>
      </c>
      <c r="F65">
        <v>1.7658512046944443</v>
      </c>
      <c r="G65">
        <v>0</v>
      </c>
      <c r="H65">
        <v>0</v>
      </c>
      <c r="I65" s="11">
        <f t="shared" si="0"/>
        <v>20.27357748417548</v>
      </c>
    </row>
    <row r="66" spans="1:10" x14ac:dyDescent="0.3">
      <c r="A66">
        <v>2028</v>
      </c>
      <c r="B66">
        <v>4</v>
      </c>
      <c r="C66">
        <v>30</v>
      </c>
      <c r="D66">
        <v>2028.3306010928961</v>
      </c>
      <c r="E66">
        <v>18.971511381628677</v>
      </c>
      <c r="F66">
        <v>1.8275754242141735</v>
      </c>
      <c r="G66">
        <v>0</v>
      </c>
      <c r="H66">
        <v>0</v>
      </c>
      <c r="I66" s="11">
        <f t="shared" si="0"/>
        <v>20.799086805842851</v>
      </c>
    </row>
    <row r="67" spans="1:10" x14ac:dyDescent="0.3">
      <c r="A67">
        <v>2028</v>
      </c>
      <c r="B67">
        <v>5</v>
      </c>
      <c r="C67">
        <v>31</v>
      </c>
      <c r="D67">
        <v>2028.4153005464482</v>
      </c>
      <c r="E67">
        <v>19.44980618534867</v>
      </c>
      <c r="F67">
        <v>1.8920335706031883</v>
      </c>
      <c r="G67">
        <v>0</v>
      </c>
      <c r="H67">
        <v>0</v>
      </c>
      <c r="I67" s="11">
        <f t="shared" si="0"/>
        <v>21.34183975595186</v>
      </c>
    </row>
    <row r="68" spans="1:10" x14ac:dyDescent="0.3">
      <c r="A68">
        <v>2028</v>
      </c>
      <c r="B68">
        <v>6</v>
      </c>
      <c r="C68">
        <v>30</v>
      </c>
      <c r="D68">
        <v>2028.4972677595629</v>
      </c>
      <c r="E68">
        <v>19.91161363383614</v>
      </c>
      <c r="F68">
        <v>1.959095297822762</v>
      </c>
      <c r="G68">
        <v>0</v>
      </c>
      <c r="H68">
        <v>0</v>
      </c>
      <c r="I68" s="106">
        <f t="shared" si="0"/>
        <v>21.870708931658903</v>
      </c>
    </row>
    <row r="69" spans="1:10" s="49" customFormat="1" x14ac:dyDescent="0.3">
      <c r="A69">
        <v>2028</v>
      </c>
      <c r="B69">
        <v>7</v>
      </c>
      <c r="C69">
        <v>31</v>
      </c>
      <c r="D69">
        <v>2028.5819672131147</v>
      </c>
      <c r="E69">
        <v>20.387584412911643</v>
      </c>
      <c r="F69">
        <v>2.0289699458049468</v>
      </c>
      <c r="G69">
        <v>0</v>
      </c>
      <c r="H69">
        <v>0</v>
      </c>
      <c r="I69" s="131">
        <f t="shared" si="0"/>
        <v>22.416554358716589</v>
      </c>
      <c r="J69" s="132"/>
    </row>
    <row r="70" spans="1:10" x14ac:dyDescent="0.3">
      <c r="A70">
        <v>2028</v>
      </c>
      <c r="B70">
        <v>8</v>
      </c>
      <c r="C70">
        <v>31</v>
      </c>
      <c r="D70">
        <v>2028.6666666666667</v>
      </c>
      <c r="E70">
        <v>20.862174908093436</v>
      </c>
      <c r="F70">
        <v>2.1006862918972868</v>
      </c>
      <c r="G70">
        <v>0</v>
      </c>
      <c r="H70">
        <v>0</v>
      </c>
      <c r="I70" s="11">
        <f t="shared" si="0"/>
        <v>22.962861199990723</v>
      </c>
    </row>
    <row r="71" spans="1:10" x14ac:dyDescent="0.3">
      <c r="A71">
        <v>2028</v>
      </c>
      <c r="B71">
        <v>9</v>
      </c>
      <c r="C71">
        <v>30</v>
      </c>
      <c r="D71">
        <v>2028.7486338797814</v>
      </c>
      <c r="E71">
        <v>21.320026117599728</v>
      </c>
      <c r="F71">
        <v>2.1758358518693348</v>
      </c>
      <c r="G71">
        <v>0</v>
      </c>
      <c r="H71">
        <v>0</v>
      </c>
      <c r="I71" s="11">
        <f t="shared" si="0"/>
        <v>23.495861969469061</v>
      </c>
    </row>
    <row r="72" spans="1:10" x14ac:dyDescent="0.3">
      <c r="A72">
        <v>2028</v>
      </c>
      <c r="B72">
        <v>10</v>
      </c>
      <c r="C72">
        <v>31</v>
      </c>
      <c r="D72">
        <v>2028.8333333333333</v>
      </c>
      <c r="E72">
        <v>21.791549767637555</v>
      </c>
      <c r="F72">
        <v>2.2574447799239734</v>
      </c>
      <c r="G72">
        <v>0</v>
      </c>
      <c r="H72">
        <v>0</v>
      </c>
      <c r="I72" s="11">
        <f t="shared" si="0"/>
        <v>24.048994547561527</v>
      </c>
    </row>
    <row r="73" spans="1:10" x14ac:dyDescent="0.3">
      <c r="A73">
        <v>2028</v>
      </c>
      <c r="B73">
        <v>11</v>
      </c>
      <c r="C73">
        <v>30</v>
      </c>
      <c r="D73">
        <v>2028.9153005464482</v>
      </c>
      <c r="E73">
        <v>22.24622516522901</v>
      </c>
      <c r="F73">
        <v>2.3409678804761134</v>
      </c>
      <c r="G73">
        <v>0</v>
      </c>
      <c r="H73">
        <v>0</v>
      </c>
      <c r="I73" s="11">
        <f t="shared" si="0"/>
        <v>24.587193045705124</v>
      </c>
    </row>
    <row r="74" spans="1:10" x14ac:dyDescent="0.3">
      <c r="A74">
        <v>2028</v>
      </c>
      <c r="B74">
        <v>12</v>
      </c>
      <c r="C74">
        <v>31</v>
      </c>
      <c r="D74">
        <v>2029</v>
      </c>
      <c r="E74">
        <v>22.714266771154492</v>
      </c>
      <c r="F74">
        <v>2.4319619194428355</v>
      </c>
      <c r="G74">
        <v>0</v>
      </c>
      <c r="H74">
        <v>0</v>
      </c>
      <c r="I74" s="11">
        <f t="shared" si="0"/>
        <v>25.146228690597326</v>
      </c>
    </row>
    <row r="75" spans="1:10" x14ac:dyDescent="0.3">
      <c r="A75">
        <v>2029</v>
      </c>
      <c r="B75">
        <v>1</v>
      </c>
      <c r="C75">
        <v>31</v>
      </c>
      <c r="D75">
        <v>2029.0849315068492</v>
      </c>
      <c r="E75">
        <v>23.180397421143695</v>
      </c>
      <c r="F75">
        <v>2.5335897287340949</v>
      </c>
      <c r="G75">
        <v>0</v>
      </c>
      <c r="H75">
        <v>0</v>
      </c>
      <c r="I75" s="11">
        <f t="shared" ref="I75:I138" si="4">E75+F75</f>
        <v>25.713987149877791</v>
      </c>
    </row>
    <row r="76" spans="1:10" x14ac:dyDescent="0.3">
      <c r="A76">
        <v>2029</v>
      </c>
      <c r="B76">
        <v>2</v>
      </c>
      <c r="C76">
        <v>28</v>
      </c>
      <c r="D76">
        <v>2029.1616438356164</v>
      </c>
      <c r="E76">
        <v>23.599704138457717</v>
      </c>
      <c r="F76">
        <v>2.6417687146850994</v>
      </c>
      <c r="G76">
        <v>0</v>
      </c>
      <c r="H76">
        <v>0</v>
      </c>
      <c r="I76" s="11">
        <f t="shared" si="4"/>
        <v>26.241472853142817</v>
      </c>
    </row>
    <row r="77" spans="1:10" x14ac:dyDescent="0.3">
      <c r="A77">
        <v>2029</v>
      </c>
      <c r="B77">
        <v>3</v>
      </c>
      <c r="C77">
        <v>31</v>
      </c>
      <c r="D77">
        <v>2029.2465753424658</v>
      </c>
      <c r="E77">
        <v>24.06196428839776</v>
      </c>
      <c r="F77">
        <v>2.7205040166412049</v>
      </c>
      <c r="G77">
        <v>0</v>
      </c>
      <c r="H77">
        <v>0</v>
      </c>
      <c r="I77" s="11">
        <f t="shared" si="4"/>
        <v>26.782468305038964</v>
      </c>
    </row>
    <row r="78" spans="1:10" x14ac:dyDescent="0.3">
      <c r="A78">
        <v>2029</v>
      </c>
      <c r="B78">
        <v>4</v>
      </c>
      <c r="C78">
        <v>30</v>
      </c>
      <c r="D78">
        <v>2029.3287671232877</v>
      </c>
      <c r="E78">
        <v>24.507271421604074</v>
      </c>
      <c r="F78">
        <v>2.7920894065377726</v>
      </c>
      <c r="G78">
        <v>0</v>
      </c>
      <c r="H78">
        <v>0</v>
      </c>
      <c r="I78" s="11">
        <f t="shared" si="4"/>
        <v>27.299360828141847</v>
      </c>
    </row>
    <row r="79" spans="1:10" x14ac:dyDescent="0.3">
      <c r="A79">
        <v>2029</v>
      </c>
      <c r="B79">
        <v>5</v>
      </c>
      <c r="C79">
        <v>31</v>
      </c>
      <c r="D79">
        <v>2029.4136986301369</v>
      </c>
      <c r="E79">
        <v>24.965245334469735</v>
      </c>
      <c r="F79">
        <v>2.8657487489741249</v>
      </c>
      <c r="G79">
        <v>0</v>
      </c>
      <c r="H79">
        <v>0</v>
      </c>
      <c r="I79" s="11">
        <f t="shared" si="4"/>
        <v>27.830994083443859</v>
      </c>
    </row>
    <row r="80" spans="1:10" s="133" customFormat="1" x14ac:dyDescent="0.3">
      <c r="A80">
        <v>2029</v>
      </c>
      <c r="B80">
        <v>6</v>
      </c>
      <c r="C80">
        <v>30</v>
      </c>
      <c r="D80">
        <v>2029.495890410959</v>
      </c>
      <c r="E80">
        <v>25.406279772163899</v>
      </c>
      <c r="F80">
        <v>2.9422875448931407</v>
      </c>
      <c r="G80">
        <v>0</v>
      </c>
      <c r="H80">
        <v>0</v>
      </c>
      <c r="I80" s="106">
        <f t="shared" si="4"/>
        <v>28.348567317057039</v>
      </c>
      <c r="J80" s="106"/>
    </row>
    <row r="81" spans="1:18" s="49" customFormat="1" x14ac:dyDescent="0.3">
      <c r="A81">
        <v>2029</v>
      </c>
      <c r="B81">
        <v>7</v>
      </c>
      <c r="C81">
        <v>31</v>
      </c>
      <c r="D81">
        <v>2029.5808219178082</v>
      </c>
      <c r="E81">
        <v>25.859719679724147</v>
      </c>
      <c r="F81">
        <v>3.0212635619152941</v>
      </c>
      <c r="G81">
        <v>0</v>
      </c>
      <c r="H81">
        <v>0</v>
      </c>
      <c r="I81" s="131">
        <f t="shared" si="4"/>
        <v>28.880983241639441</v>
      </c>
      <c r="J81" s="132"/>
      <c r="K81" s="148"/>
      <c r="L81" s="148"/>
      <c r="M81" s="148"/>
      <c r="N81" s="150"/>
      <c r="O81" s="150"/>
      <c r="P81" s="150"/>
      <c r="Q81" s="150"/>
      <c r="R81" s="150"/>
    </row>
    <row r="82" spans="1:18" x14ac:dyDescent="0.3">
      <c r="A82">
        <v>2029</v>
      </c>
      <c r="B82">
        <v>8</v>
      </c>
      <c r="C82">
        <v>31</v>
      </c>
      <c r="D82">
        <v>2029.6657534246576</v>
      </c>
      <c r="E82">
        <v>26.310772699503577</v>
      </c>
      <c r="F82">
        <v>3.1018450178296852</v>
      </c>
      <c r="G82">
        <v>0</v>
      </c>
      <c r="H82">
        <v>0</v>
      </c>
      <c r="I82" s="11">
        <f t="shared" si="4"/>
        <v>29.412617717333262</v>
      </c>
      <c r="K82" s="114"/>
      <c r="L82" s="114"/>
      <c r="M82" s="115"/>
      <c r="N82" s="116"/>
      <c r="O82" s="117"/>
      <c r="P82" s="117"/>
      <c r="Q82" s="118"/>
      <c r="R82" s="119"/>
    </row>
    <row r="83" spans="1:18" x14ac:dyDescent="0.3">
      <c r="A83">
        <v>2029</v>
      </c>
      <c r="B83">
        <v>9</v>
      </c>
      <c r="C83">
        <v>30</v>
      </c>
      <c r="D83">
        <v>2029.7479452054795</v>
      </c>
      <c r="E83">
        <v>26.744956189449304</v>
      </c>
      <c r="F83">
        <v>3.186769733352071</v>
      </c>
      <c r="G83">
        <v>0</v>
      </c>
      <c r="H83">
        <v>0</v>
      </c>
      <c r="I83" s="11">
        <f t="shared" si="4"/>
        <v>29.931725922801377</v>
      </c>
      <c r="K83" s="114"/>
      <c r="L83" s="114"/>
      <c r="M83" s="115"/>
      <c r="N83" s="116"/>
      <c r="O83" s="117"/>
      <c r="P83" s="117"/>
      <c r="Q83" s="118"/>
      <c r="R83" s="118"/>
    </row>
    <row r="84" spans="1:18" x14ac:dyDescent="0.3">
      <c r="A84">
        <v>2029</v>
      </c>
      <c r="B84">
        <v>10</v>
      </c>
      <c r="C84">
        <v>31</v>
      </c>
      <c r="D84">
        <v>2029.8328767123287</v>
      </c>
      <c r="E84">
        <v>27.191171511060585</v>
      </c>
      <c r="F84">
        <v>3.2791860690356658</v>
      </c>
      <c r="G84">
        <v>0</v>
      </c>
      <c r="H84">
        <v>0</v>
      </c>
      <c r="I84" s="11">
        <f t="shared" si="4"/>
        <v>30.470357580096252</v>
      </c>
      <c r="K84" s="114"/>
      <c r="L84" s="114"/>
      <c r="M84" s="115"/>
      <c r="N84" s="116"/>
      <c r="O84" s="117"/>
      <c r="P84" s="117"/>
      <c r="Q84" s="118"/>
      <c r="R84" s="118"/>
    </row>
    <row r="85" spans="1:18" x14ac:dyDescent="0.3">
      <c r="A85">
        <v>2029</v>
      </c>
      <c r="B85">
        <v>11</v>
      </c>
      <c r="C85">
        <v>30</v>
      </c>
      <c r="D85">
        <v>2029.9150684931508</v>
      </c>
      <c r="E85">
        <v>27.620591993990757</v>
      </c>
      <c r="F85">
        <v>3.3740969904800613</v>
      </c>
      <c r="G85">
        <v>0</v>
      </c>
      <c r="H85">
        <v>0</v>
      </c>
      <c r="I85" s="11">
        <f t="shared" si="4"/>
        <v>30.99468898447082</v>
      </c>
      <c r="K85" s="114"/>
      <c r="L85" s="114"/>
      <c r="M85" s="115"/>
      <c r="N85" s="116"/>
      <c r="O85" s="117"/>
      <c r="P85" s="117"/>
      <c r="Q85" s="118"/>
      <c r="R85" s="118"/>
    </row>
    <row r="86" spans="1:18" x14ac:dyDescent="0.3">
      <c r="A86">
        <v>2029</v>
      </c>
      <c r="B86">
        <v>12</v>
      </c>
      <c r="C86">
        <v>31</v>
      </c>
      <c r="D86">
        <v>2030</v>
      </c>
      <c r="E86">
        <v>28.061809043259274</v>
      </c>
      <c r="F86">
        <v>3.4777955260132654</v>
      </c>
      <c r="G86">
        <v>0</v>
      </c>
      <c r="H86">
        <v>0</v>
      </c>
      <c r="I86" s="11">
        <f t="shared" si="4"/>
        <v>31.539604569272541</v>
      </c>
      <c r="K86" s="114"/>
      <c r="L86" s="114"/>
      <c r="M86" s="115"/>
      <c r="N86" s="116"/>
      <c r="O86" s="117"/>
      <c r="P86" s="117"/>
      <c r="Q86" s="118"/>
      <c r="R86" s="118"/>
    </row>
    <row r="87" spans="1:18" x14ac:dyDescent="0.3">
      <c r="A87">
        <v>2030</v>
      </c>
      <c r="B87">
        <v>1</v>
      </c>
      <c r="C87">
        <v>31</v>
      </c>
      <c r="D87">
        <v>2030.0849315068492</v>
      </c>
      <c r="E87">
        <v>28.500433711391963</v>
      </c>
      <c r="F87">
        <v>3.5947399513445033</v>
      </c>
      <c r="G87">
        <v>0</v>
      </c>
      <c r="H87">
        <v>0</v>
      </c>
      <c r="I87" s="11">
        <f t="shared" si="4"/>
        <v>32.095173662736464</v>
      </c>
      <c r="K87" s="114"/>
      <c r="L87" s="114"/>
      <c r="M87" s="115"/>
      <c r="N87" s="116"/>
      <c r="O87" s="117"/>
      <c r="P87" s="117"/>
      <c r="Q87" s="118"/>
      <c r="R87" s="118"/>
    </row>
    <row r="88" spans="1:18" x14ac:dyDescent="0.3">
      <c r="A88">
        <v>2030</v>
      </c>
      <c r="B88">
        <v>2</v>
      </c>
      <c r="C88">
        <v>28</v>
      </c>
      <c r="D88">
        <v>2030.1616438356164</v>
      </c>
      <c r="E88">
        <v>28.894357085704197</v>
      </c>
      <c r="F88">
        <v>3.7210485567125127</v>
      </c>
      <c r="G88">
        <v>0</v>
      </c>
      <c r="H88">
        <v>0</v>
      </c>
      <c r="I88" s="11">
        <f t="shared" si="4"/>
        <v>32.615405642416711</v>
      </c>
      <c r="K88" s="114"/>
      <c r="L88" s="114"/>
      <c r="M88" s="115"/>
      <c r="N88" s="116"/>
      <c r="O88" s="117"/>
      <c r="P88" s="117"/>
      <c r="Q88" s="118"/>
      <c r="R88" s="118"/>
    </row>
    <row r="89" spans="1:18" x14ac:dyDescent="0.3">
      <c r="A89">
        <v>2030</v>
      </c>
      <c r="B89">
        <v>3</v>
      </c>
      <c r="C89">
        <v>31</v>
      </c>
      <c r="D89">
        <v>2030.2465753424658</v>
      </c>
      <c r="E89">
        <v>29.327965961182525</v>
      </c>
      <c r="F89">
        <v>3.8085190020599669</v>
      </c>
      <c r="G89">
        <v>0</v>
      </c>
      <c r="H89">
        <v>0</v>
      </c>
      <c r="I89" s="11">
        <f t="shared" si="4"/>
        <v>33.136484963242495</v>
      </c>
      <c r="K89" s="114"/>
      <c r="L89" s="114"/>
      <c r="M89" s="115"/>
      <c r="N89" s="116"/>
      <c r="O89" s="117"/>
      <c r="P89" s="117"/>
      <c r="Q89" s="118"/>
      <c r="R89" s="118"/>
    </row>
    <row r="90" spans="1:18" x14ac:dyDescent="0.3">
      <c r="A90">
        <v>2030</v>
      </c>
      <c r="B90">
        <v>4</v>
      </c>
      <c r="C90">
        <v>30</v>
      </c>
      <c r="D90">
        <v>2030.3287671232877</v>
      </c>
      <c r="E90">
        <v>29.745043117513013</v>
      </c>
      <c r="F90">
        <v>3.8862764900485716</v>
      </c>
      <c r="G90">
        <v>0</v>
      </c>
      <c r="H90">
        <v>0</v>
      </c>
      <c r="I90" s="11">
        <f t="shared" si="4"/>
        <v>33.631319607561586</v>
      </c>
      <c r="K90" s="114"/>
      <c r="L90" s="114"/>
      <c r="M90" s="115"/>
      <c r="N90" s="116"/>
      <c r="O90" s="117"/>
      <c r="P90" s="117"/>
      <c r="Q90" s="118"/>
      <c r="R90" s="118"/>
    </row>
    <row r="91" spans="1:18" x14ac:dyDescent="0.3">
      <c r="A91">
        <v>2030</v>
      </c>
      <c r="B91">
        <v>5</v>
      </c>
      <c r="C91">
        <v>31</v>
      </c>
      <c r="D91">
        <v>2030.4136986301369</v>
      </c>
      <c r="E91">
        <v>30.173372518820443</v>
      </c>
      <c r="F91">
        <v>3.9651485249505845</v>
      </c>
      <c r="G91">
        <v>0</v>
      </c>
      <c r="H91">
        <v>0</v>
      </c>
      <c r="I91" s="11">
        <f t="shared" si="4"/>
        <v>34.138521043771028</v>
      </c>
      <c r="K91" s="114"/>
      <c r="L91" s="114"/>
      <c r="M91" s="115"/>
      <c r="N91" s="116"/>
      <c r="O91" s="117"/>
      <c r="P91" s="117"/>
      <c r="Q91" s="118"/>
      <c r="R91" s="118"/>
    </row>
    <row r="92" spans="1:18" x14ac:dyDescent="0.3">
      <c r="A92">
        <v>2030</v>
      </c>
      <c r="B92">
        <v>6</v>
      </c>
      <c r="C92">
        <v>30</v>
      </c>
      <c r="D92">
        <v>2030.495890410959</v>
      </c>
      <c r="E92">
        <v>30.585302245529938</v>
      </c>
      <c r="F92">
        <v>4.0472205380312367</v>
      </c>
      <c r="G92">
        <v>0</v>
      </c>
      <c r="H92">
        <v>0</v>
      </c>
      <c r="I92" s="11">
        <f t="shared" si="4"/>
        <v>34.632522783561171</v>
      </c>
    </row>
    <row r="93" spans="1:18" x14ac:dyDescent="0.3">
      <c r="A93">
        <v>2030</v>
      </c>
      <c r="B93">
        <v>7</v>
      </c>
      <c r="C93">
        <v>31</v>
      </c>
      <c r="D93">
        <v>2030.5808219178082</v>
      </c>
      <c r="E93">
        <v>31.008278192975766</v>
      </c>
      <c r="F93">
        <v>4.1311876047835012</v>
      </c>
      <c r="G93">
        <v>0</v>
      </c>
      <c r="H93">
        <v>0</v>
      </c>
      <c r="I93" s="131">
        <f t="shared" si="4"/>
        <v>35.139465797759264</v>
      </c>
    </row>
    <row r="94" spans="1:18" x14ac:dyDescent="0.3">
      <c r="A94">
        <v>2030</v>
      </c>
      <c r="B94">
        <v>8</v>
      </c>
      <c r="C94">
        <v>31</v>
      </c>
      <c r="D94">
        <v>2030.6657534246576</v>
      </c>
      <c r="E94">
        <v>31.428511395801177</v>
      </c>
      <c r="F94">
        <v>4.2165183263434507</v>
      </c>
      <c r="G94">
        <v>0</v>
      </c>
      <c r="H94">
        <v>0</v>
      </c>
      <c r="I94" s="11">
        <f t="shared" si="4"/>
        <v>35.645029722144628</v>
      </c>
    </row>
    <row r="95" spans="1:18" x14ac:dyDescent="0.3">
      <c r="A95">
        <v>2030</v>
      </c>
      <c r="B95">
        <v>9</v>
      </c>
      <c r="C95">
        <v>30</v>
      </c>
      <c r="D95">
        <v>2030.7479452054795</v>
      </c>
      <c r="E95">
        <v>31.83256606279614</v>
      </c>
      <c r="F95">
        <v>4.3072968309730149</v>
      </c>
      <c r="G95">
        <v>0</v>
      </c>
      <c r="H95">
        <v>0</v>
      </c>
      <c r="I95" s="11">
        <f t="shared" si="4"/>
        <v>36.139862893769156</v>
      </c>
    </row>
    <row r="96" spans="1:18" x14ac:dyDescent="0.3">
      <c r="A96">
        <v>2030</v>
      </c>
      <c r="B96">
        <v>10</v>
      </c>
      <c r="C96">
        <v>31</v>
      </c>
      <c r="D96">
        <v>2030.8328767123287</v>
      </c>
      <c r="E96">
        <v>32.247369717861247</v>
      </c>
      <c r="F96">
        <v>4.4065697950149687</v>
      </c>
      <c r="G96">
        <v>0</v>
      </c>
      <c r="H96">
        <v>0</v>
      </c>
      <c r="I96" s="11">
        <f t="shared" si="4"/>
        <v>36.653939512876214</v>
      </c>
    </row>
    <row r="97" spans="1:9" x14ac:dyDescent="0.3">
      <c r="A97">
        <v>2030</v>
      </c>
      <c r="B97">
        <v>11</v>
      </c>
      <c r="C97">
        <v>30</v>
      </c>
      <c r="D97">
        <v>2030.9150684931508</v>
      </c>
      <c r="E97">
        <v>32.646153650570746</v>
      </c>
      <c r="F97">
        <v>4.5091578220335045</v>
      </c>
      <c r="G97">
        <v>0</v>
      </c>
      <c r="H97">
        <v>0</v>
      </c>
      <c r="I97" s="11">
        <f t="shared" si="4"/>
        <v>37.155311472604254</v>
      </c>
    </row>
    <row r="98" spans="1:9" x14ac:dyDescent="0.3">
      <c r="A98">
        <v>2030</v>
      </c>
      <c r="B98">
        <v>12</v>
      </c>
      <c r="C98">
        <v>31</v>
      </c>
      <c r="D98">
        <v>2031</v>
      </c>
      <c r="E98">
        <v>33.055497785179725</v>
      </c>
      <c r="F98">
        <v>4.6218434686131644</v>
      </c>
      <c r="G98">
        <v>0</v>
      </c>
      <c r="H98">
        <v>0</v>
      </c>
      <c r="I98" s="11">
        <f t="shared" si="4"/>
        <v>37.677341253792889</v>
      </c>
    </row>
    <row r="99" spans="1:9" x14ac:dyDescent="0.3">
      <c r="A99">
        <v>2031</v>
      </c>
      <c r="B99">
        <v>1</v>
      </c>
      <c r="C99">
        <v>31</v>
      </c>
      <c r="D99">
        <v>2031.0849315068492</v>
      </c>
      <c r="E99">
        <v>33.462060531287534</v>
      </c>
      <c r="F99">
        <v>4.7505032571257146</v>
      </c>
      <c r="G99">
        <v>0</v>
      </c>
      <c r="H99">
        <v>0</v>
      </c>
      <c r="I99" s="11">
        <f t="shared" si="4"/>
        <v>38.212563788413249</v>
      </c>
    </row>
    <row r="100" spans="1:9" x14ac:dyDescent="0.3">
      <c r="A100">
        <v>2031</v>
      </c>
      <c r="B100">
        <v>2</v>
      </c>
      <c r="C100">
        <v>28</v>
      </c>
      <c r="D100">
        <v>2031.1616438356164</v>
      </c>
      <c r="E100">
        <v>33.826885837918532</v>
      </c>
      <c r="F100">
        <v>4.8918008677851619</v>
      </c>
      <c r="G100">
        <v>0</v>
      </c>
      <c r="H100">
        <v>0</v>
      </c>
      <c r="I100" s="11">
        <f t="shared" si="4"/>
        <v>38.718686705703696</v>
      </c>
    </row>
    <row r="101" spans="1:9" x14ac:dyDescent="0.3">
      <c r="A101">
        <v>2031</v>
      </c>
      <c r="B101">
        <v>3</v>
      </c>
      <c r="C101">
        <v>31</v>
      </c>
      <c r="D101">
        <v>2031.2465753424658</v>
      </c>
      <c r="E101">
        <v>34.228149781475842</v>
      </c>
      <c r="F101">
        <v>4.9848101528983282</v>
      </c>
      <c r="G101">
        <v>0</v>
      </c>
      <c r="H101">
        <v>0</v>
      </c>
      <c r="I101" s="11">
        <f t="shared" si="4"/>
        <v>39.212959934374169</v>
      </c>
    </row>
    <row r="102" spans="1:9" x14ac:dyDescent="0.3">
      <c r="A102">
        <v>2031</v>
      </c>
      <c r="B102">
        <v>4</v>
      </c>
      <c r="C102">
        <v>30</v>
      </c>
      <c r="D102">
        <v>2031.3287671232877</v>
      </c>
      <c r="E102">
        <v>34.613819045007801</v>
      </c>
      <c r="F102">
        <v>5.0655664118499564</v>
      </c>
      <c r="G102">
        <v>0</v>
      </c>
      <c r="H102">
        <v>0</v>
      </c>
      <c r="I102" s="11">
        <f t="shared" si="4"/>
        <v>39.679385456857759</v>
      </c>
    </row>
    <row r="103" spans="1:9" x14ac:dyDescent="0.3">
      <c r="A103">
        <v>2031</v>
      </c>
      <c r="B103">
        <v>5</v>
      </c>
      <c r="C103">
        <v>31</v>
      </c>
      <c r="D103">
        <v>2031.4136986301369</v>
      </c>
      <c r="E103">
        <v>35.009606833777049</v>
      </c>
      <c r="F103">
        <v>5.1462693653569502</v>
      </c>
      <c r="G103">
        <v>0</v>
      </c>
      <c r="H103">
        <v>0</v>
      </c>
      <c r="I103" s="11">
        <f t="shared" si="4"/>
        <v>40.155876199133999</v>
      </c>
    </row>
    <row r="104" spans="1:9" x14ac:dyDescent="0.3">
      <c r="A104">
        <v>2031</v>
      </c>
      <c r="B104">
        <v>6</v>
      </c>
      <c r="C104">
        <v>30</v>
      </c>
      <c r="D104">
        <v>2031.495890410959</v>
      </c>
      <c r="E104">
        <v>35.389981504290361</v>
      </c>
      <c r="F104">
        <v>5.2305363512794862</v>
      </c>
      <c r="G104">
        <v>0</v>
      </c>
      <c r="H104">
        <v>0</v>
      </c>
      <c r="I104" s="11">
        <f t="shared" si="4"/>
        <v>40.620517855569844</v>
      </c>
    </row>
    <row r="105" spans="1:9" x14ac:dyDescent="0.3">
      <c r="A105">
        <v>2031</v>
      </c>
      <c r="B105">
        <v>7</v>
      </c>
      <c r="C105">
        <v>31</v>
      </c>
      <c r="D105">
        <v>2031.5808219178082</v>
      </c>
      <c r="E105">
        <v>35.780305745884689</v>
      </c>
      <c r="F105">
        <v>5.3160488083500033</v>
      </c>
      <c r="G105">
        <v>0</v>
      </c>
      <c r="H105">
        <v>0</v>
      </c>
      <c r="I105" s="131">
        <f t="shared" si="4"/>
        <v>41.096354554234694</v>
      </c>
    </row>
    <row r="106" spans="1:9" x14ac:dyDescent="0.3">
      <c r="A106">
        <v>2031</v>
      </c>
      <c r="B106">
        <v>8</v>
      </c>
      <c r="C106">
        <v>31</v>
      </c>
      <c r="D106">
        <v>2031.6657534246576</v>
      </c>
      <c r="E106">
        <v>36.16786124709374</v>
      </c>
      <c r="F106">
        <v>5.4026998408332378</v>
      </c>
      <c r="G106">
        <v>0</v>
      </c>
      <c r="H106">
        <v>0</v>
      </c>
      <c r="I106" s="11">
        <f t="shared" si="4"/>
        <v>41.570561087926976</v>
      </c>
    </row>
    <row r="107" spans="1:9" x14ac:dyDescent="0.3">
      <c r="A107">
        <v>2031</v>
      </c>
      <c r="B107">
        <v>9</v>
      </c>
      <c r="C107">
        <v>30</v>
      </c>
      <c r="D107">
        <v>2031.7479452054795</v>
      </c>
      <c r="E107">
        <v>36.540285081885209</v>
      </c>
      <c r="F107">
        <v>5.4960512947903988</v>
      </c>
      <c r="G107">
        <v>0</v>
      </c>
      <c r="H107">
        <v>0</v>
      </c>
      <c r="I107" s="11">
        <f t="shared" si="4"/>
        <v>42.036336376675607</v>
      </c>
    </row>
    <row r="108" spans="1:9" x14ac:dyDescent="0.3">
      <c r="A108">
        <v>2031</v>
      </c>
      <c r="B108">
        <v>10</v>
      </c>
      <c r="C108">
        <v>31</v>
      </c>
      <c r="D108">
        <v>2031.8328767123287</v>
      </c>
      <c r="E108">
        <v>36.922413034881288</v>
      </c>
      <c r="F108">
        <v>5.5988705937661578</v>
      </c>
      <c r="G108">
        <v>0</v>
      </c>
      <c r="H108">
        <v>0</v>
      </c>
      <c r="I108" s="11">
        <f t="shared" si="4"/>
        <v>42.521283628647446</v>
      </c>
    </row>
    <row r="109" spans="1:9" x14ac:dyDescent="0.3">
      <c r="A109">
        <v>2031</v>
      </c>
      <c r="B109">
        <v>11</v>
      </c>
      <c r="C109">
        <v>30</v>
      </c>
      <c r="D109">
        <v>2031.9150684931508</v>
      </c>
      <c r="E109">
        <v>37.289599770342946</v>
      </c>
      <c r="F109">
        <v>5.7060153002213756</v>
      </c>
      <c r="G109">
        <v>0</v>
      </c>
      <c r="H109">
        <v>0</v>
      </c>
      <c r="I109" s="11">
        <f t="shared" si="4"/>
        <v>42.99561507056432</v>
      </c>
    </row>
    <row r="110" spans="1:9" x14ac:dyDescent="0.3">
      <c r="A110">
        <v>2031</v>
      </c>
      <c r="B110">
        <v>12</v>
      </c>
      <c r="C110">
        <v>31</v>
      </c>
      <c r="D110">
        <v>2032</v>
      </c>
      <c r="E110">
        <v>37.666333698213627</v>
      </c>
      <c r="F110">
        <v>5.8245499355397756</v>
      </c>
      <c r="G110">
        <v>0</v>
      </c>
      <c r="H110">
        <v>0</v>
      </c>
      <c r="I110" s="11">
        <f t="shared" si="4"/>
        <v>43.490883633753405</v>
      </c>
    </row>
    <row r="111" spans="1:9" x14ac:dyDescent="0.3">
      <c r="A111">
        <v>2032</v>
      </c>
      <c r="B111">
        <v>1</v>
      </c>
      <c r="C111">
        <v>31</v>
      </c>
      <c r="D111">
        <v>2032.0846994535518</v>
      </c>
      <c r="E111">
        <v>38.040341385374688</v>
      </c>
      <c r="F111">
        <v>5.9618383153583334</v>
      </c>
      <c r="G111">
        <v>0</v>
      </c>
      <c r="H111">
        <v>0</v>
      </c>
      <c r="I111" s="11">
        <f t="shared" si="4"/>
        <v>44.002179700733024</v>
      </c>
    </row>
    <row r="112" spans="1:9" x14ac:dyDescent="0.3">
      <c r="A112">
        <v>2032</v>
      </c>
      <c r="B112">
        <v>2</v>
      </c>
      <c r="C112">
        <v>29</v>
      </c>
      <c r="D112">
        <v>2032.1639344262296</v>
      </c>
      <c r="E112">
        <v>38.387761318551014</v>
      </c>
      <c r="F112">
        <v>6.1180160192760518</v>
      </c>
      <c r="G112">
        <v>0</v>
      </c>
      <c r="H112">
        <v>0</v>
      </c>
      <c r="I112" s="11">
        <f t="shared" si="4"/>
        <v>44.50577733782707</v>
      </c>
    </row>
    <row r="113" spans="1:9" x14ac:dyDescent="0.3">
      <c r="A113">
        <v>2032</v>
      </c>
      <c r="B113">
        <v>3</v>
      </c>
      <c r="C113">
        <v>31</v>
      </c>
      <c r="D113">
        <v>2032.2486338797814</v>
      </c>
      <c r="E113">
        <v>38.756524699907033</v>
      </c>
      <c r="F113">
        <v>6.2134569746401853</v>
      </c>
      <c r="G113">
        <v>0</v>
      </c>
      <c r="H113">
        <v>0</v>
      </c>
      <c r="I113" s="11">
        <f t="shared" si="4"/>
        <v>44.969981674547221</v>
      </c>
    </row>
    <row r="114" spans="1:9" x14ac:dyDescent="0.3">
      <c r="A114">
        <v>2032</v>
      </c>
      <c r="B114">
        <v>4</v>
      </c>
      <c r="C114">
        <v>30</v>
      </c>
      <c r="D114">
        <v>2032.3306010928961</v>
      </c>
      <c r="E114">
        <v>39.110829656726409</v>
      </c>
      <c r="F114">
        <v>6.2945946514989659</v>
      </c>
      <c r="G114">
        <v>0</v>
      </c>
      <c r="H114">
        <v>0</v>
      </c>
      <c r="I114" s="11">
        <f t="shared" si="4"/>
        <v>45.405424308225378</v>
      </c>
    </row>
    <row r="115" spans="1:9" x14ac:dyDescent="0.3">
      <c r="A115">
        <v>2032</v>
      </c>
      <c r="B115">
        <v>5</v>
      </c>
      <c r="C115">
        <v>31</v>
      </c>
      <c r="D115">
        <v>2032.4153005464482</v>
      </c>
      <c r="E115">
        <v>39.474309273658321</v>
      </c>
      <c r="F115">
        <v>6.3749398320433812</v>
      </c>
      <c r="G115">
        <v>0</v>
      </c>
      <c r="H115">
        <v>0</v>
      </c>
      <c r="I115" s="11">
        <f t="shared" si="4"/>
        <v>45.849249105701702</v>
      </c>
    </row>
    <row r="116" spans="1:9" x14ac:dyDescent="0.3">
      <c r="A116">
        <v>2032</v>
      </c>
      <c r="B116">
        <v>6</v>
      </c>
      <c r="C116">
        <v>30</v>
      </c>
      <c r="D116">
        <v>2032.4972677595629</v>
      </c>
      <c r="E116">
        <v>39.823525992620574</v>
      </c>
      <c r="F116">
        <v>6.4587191705703733</v>
      </c>
      <c r="G116">
        <v>0</v>
      </c>
      <c r="H116">
        <v>0</v>
      </c>
      <c r="I116" s="11">
        <f t="shared" si="4"/>
        <v>46.28224516319095</v>
      </c>
    </row>
    <row r="117" spans="1:9" x14ac:dyDescent="0.3">
      <c r="A117">
        <v>2032</v>
      </c>
      <c r="B117">
        <v>7</v>
      </c>
      <c r="C117">
        <v>31</v>
      </c>
      <c r="D117">
        <v>2032.5819672131147</v>
      </c>
      <c r="E117">
        <v>40.1817747512018</v>
      </c>
      <c r="F117">
        <v>6.5431383875468416</v>
      </c>
      <c r="G117">
        <v>0</v>
      </c>
      <c r="H117">
        <v>0</v>
      </c>
      <c r="I117" s="131">
        <f t="shared" si="4"/>
        <v>46.72491313874864</v>
      </c>
    </row>
    <row r="118" spans="1:9" x14ac:dyDescent="0.3">
      <c r="A118">
        <v>2032</v>
      </c>
      <c r="B118">
        <v>8</v>
      </c>
      <c r="C118">
        <v>31</v>
      </c>
      <c r="D118">
        <v>2032.6666666666667</v>
      </c>
      <c r="E118">
        <v>40.537386765935203</v>
      </c>
      <c r="F118">
        <v>6.6289966418597333</v>
      </c>
      <c r="G118">
        <v>0</v>
      </c>
      <c r="H118">
        <v>0</v>
      </c>
      <c r="I118" s="11">
        <f t="shared" si="4"/>
        <v>47.166383407794939</v>
      </c>
    </row>
    <row r="119" spans="1:9" x14ac:dyDescent="0.3">
      <c r="A119">
        <v>2032</v>
      </c>
      <c r="B119">
        <v>9</v>
      </c>
      <c r="C119">
        <v>30</v>
      </c>
      <c r="D119">
        <v>2032.7486338797814</v>
      </c>
      <c r="E119">
        <v>40.879031158834621</v>
      </c>
      <c r="F119">
        <v>6.7226137307591207</v>
      </c>
      <c r="G119">
        <v>0</v>
      </c>
      <c r="H119">
        <v>0</v>
      </c>
      <c r="I119" s="11">
        <f t="shared" si="4"/>
        <v>47.601644889593743</v>
      </c>
    </row>
    <row r="120" spans="1:9" x14ac:dyDescent="0.3">
      <c r="A120">
        <v>2032</v>
      </c>
      <c r="B120">
        <v>10</v>
      </c>
      <c r="C120">
        <v>31</v>
      </c>
      <c r="D120">
        <v>2032.8333333333333</v>
      </c>
      <c r="E120">
        <v>41.229499370027568</v>
      </c>
      <c r="F120">
        <v>6.8267226312331584</v>
      </c>
      <c r="G120">
        <v>0</v>
      </c>
      <c r="H120">
        <v>0</v>
      </c>
      <c r="I120" s="11">
        <f t="shared" si="4"/>
        <v>48.056222001260728</v>
      </c>
    </row>
    <row r="121" spans="1:9" x14ac:dyDescent="0.3">
      <c r="A121">
        <v>2032</v>
      </c>
      <c r="B121">
        <v>11</v>
      </c>
      <c r="C121">
        <v>30</v>
      </c>
      <c r="D121">
        <v>2032.9153005464482</v>
      </c>
      <c r="E121">
        <v>41.566195401439273</v>
      </c>
      <c r="F121">
        <v>6.9362167100830732</v>
      </c>
      <c r="G121">
        <v>0</v>
      </c>
      <c r="H121">
        <v>0</v>
      </c>
      <c r="I121" s="11">
        <f t="shared" si="4"/>
        <v>48.502412111522347</v>
      </c>
    </row>
    <row r="122" spans="1:9" x14ac:dyDescent="0.3">
      <c r="A122">
        <v>2032</v>
      </c>
      <c r="B122">
        <v>12</v>
      </c>
      <c r="C122">
        <v>31</v>
      </c>
      <c r="D122">
        <v>2033</v>
      </c>
      <c r="E122">
        <v>41.911581513014909</v>
      </c>
      <c r="F122">
        <v>7.0587912924362062</v>
      </c>
      <c r="G122">
        <v>0</v>
      </c>
      <c r="H122">
        <v>0</v>
      </c>
      <c r="I122" s="11">
        <f t="shared" si="4"/>
        <v>48.970372805451113</v>
      </c>
    </row>
    <row r="123" spans="1:9" x14ac:dyDescent="0.3">
      <c r="A123">
        <v>2033</v>
      </c>
      <c r="B123">
        <v>1</v>
      </c>
      <c r="C123">
        <v>31</v>
      </c>
      <c r="D123">
        <v>2033.0849315068492</v>
      </c>
      <c r="E123">
        <v>42.254409413069666</v>
      </c>
      <c r="F123">
        <v>7.2038492330069861</v>
      </c>
      <c r="G123">
        <v>0</v>
      </c>
      <c r="H123">
        <v>0</v>
      </c>
      <c r="I123" s="11">
        <f t="shared" si="4"/>
        <v>49.458258646076651</v>
      </c>
    </row>
    <row r="124" spans="1:9" x14ac:dyDescent="0.3">
      <c r="A124">
        <v>2033</v>
      </c>
      <c r="B124">
        <v>2</v>
      </c>
      <c r="C124">
        <v>28</v>
      </c>
      <c r="D124">
        <v>2033.1616438356164</v>
      </c>
      <c r="E124">
        <v>42.561875640069957</v>
      </c>
      <c r="F124">
        <v>7.3634396919920473</v>
      </c>
      <c r="G124">
        <v>0</v>
      </c>
      <c r="H124">
        <v>0</v>
      </c>
      <c r="I124" s="11">
        <f t="shared" si="4"/>
        <v>49.925315332062006</v>
      </c>
    </row>
    <row r="125" spans="1:9" x14ac:dyDescent="0.3">
      <c r="A125">
        <v>2033</v>
      </c>
      <c r="B125">
        <v>3</v>
      </c>
      <c r="C125">
        <v>31</v>
      </c>
      <c r="D125">
        <v>2033.2465753424658</v>
      </c>
      <c r="E125">
        <v>42.899881619509614</v>
      </c>
      <c r="F125">
        <v>7.4596705065594051</v>
      </c>
      <c r="G125">
        <v>0</v>
      </c>
      <c r="H125">
        <v>0</v>
      </c>
      <c r="I125" s="11">
        <f t="shared" si="4"/>
        <v>50.359552126069019</v>
      </c>
    </row>
    <row r="126" spans="1:9" x14ac:dyDescent="0.3">
      <c r="A126">
        <v>2033</v>
      </c>
      <c r="B126">
        <v>4</v>
      </c>
      <c r="C126">
        <v>30</v>
      </c>
      <c r="D126">
        <v>2033.3287671232877</v>
      </c>
      <c r="E126">
        <v>43.224595661441946</v>
      </c>
      <c r="F126">
        <v>7.5392916885729662</v>
      </c>
      <c r="G126">
        <v>0</v>
      </c>
      <c r="H126">
        <v>0</v>
      </c>
      <c r="I126" s="11">
        <f t="shared" si="4"/>
        <v>50.763887350014912</v>
      </c>
    </row>
    <row r="127" spans="1:9" x14ac:dyDescent="0.3">
      <c r="A127">
        <v>2033</v>
      </c>
      <c r="B127">
        <v>5</v>
      </c>
      <c r="C127">
        <v>31</v>
      </c>
      <c r="D127">
        <v>2033.4136986301369</v>
      </c>
      <c r="E127">
        <v>43.557682508058548</v>
      </c>
      <c r="F127">
        <v>7.6168192481416144</v>
      </c>
      <c r="G127">
        <v>0</v>
      </c>
      <c r="H127">
        <v>0</v>
      </c>
      <c r="I127" s="11">
        <f t="shared" si="4"/>
        <v>51.174501756200165</v>
      </c>
    </row>
    <row r="128" spans="1:9" x14ac:dyDescent="0.3">
      <c r="A128">
        <v>2033</v>
      </c>
      <c r="B128">
        <v>6</v>
      </c>
      <c r="C128">
        <v>30</v>
      </c>
      <c r="D128">
        <v>2033.495890410959</v>
      </c>
      <c r="E128">
        <v>43.87766927146248</v>
      </c>
      <c r="F128">
        <v>7.6981426333203338</v>
      </c>
      <c r="G128">
        <v>0</v>
      </c>
      <c r="H128">
        <v>0</v>
      </c>
      <c r="I128" s="11">
        <f t="shared" si="4"/>
        <v>51.57581190478281</v>
      </c>
    </row>
    <row r="129" spans="1:9" x14ac:dyDescent="0.3">
      <c r="A129">
        <v>2033</v>
      </c>
      <c r="B129">
        <v>7</v>
      </c>
      <c r="C129">
        <v>31</v>
      </c>
      <c r="D129">
        <v>2033.5808219178082</v>
      </c>
      <c r="E129">
        <v>44.205905896812055</v>
      </c>
      <c r="F129">
        <v>7.7793749112746378</v>
      </c>
      <c r="G129">
        <v>0</v>
      </c>
      <c r="H129">
        <v>0</v>
      </c>
      <c r="I129" s="131">
        <f t="shared" si="4"/>
        <v>51.985280808086692</v>
      </c>
    </row>
    <row r="130" spans="1:9" x14ac:dyDescent="0.3">
      <c r="A130">
        <v>2033</v>
      </c>
      <c r="B130">
        <v>8</v>
      </c>
      <c r="C130">
        <v>31</v>
      </c>
      <c r="D130">
        <v>2033.6657534246576</v>
      </c>
      <c r="E130">
        <v>44.531704478082261</v>
      </c>
      <c r="F130">
        <v>7.8619377466966469</v>
      </c>
      <c r="G130">
        <v>0</v>
      </c>
      <c r="H130">
        <v>0</v>
      </c>
      <c r="I130" s="11">
        <f t="shared" si="4"/>
        <v>52.393642224778908</v>
      </c>
    </row>
    <row r="131" spans="1:9" x14ac:dyDescent="0.3">
      <c r="A131">
        <v>2033</v>
      </c>
      <c r="B131">
        <v>9</v>
      </c>
      <c r="C131">
        <v>30</v>
      </c>
      <c r="D131">
        <v>2033.7479452054795</v>
      </c>
      <c r="E131">
        <v>44.844689283064298</v>
      </c>
      <c r="F131">
        <v>7.9536350556917128</v>
      </c>
      <c r="G131">
        <v>0</v>
      </c>
      <c r="H131">
        <v>0</v>
      </c>
      <c r="I131" s="11">
        <f t="shared" si="4"/>
        <v>52.798324338756011</v>
      </c>
    </row>
    <row r="132" spans="1:9" x14ac:dyDescent="0.3">
      <c r="A132">
        <v>2033</v>
      </c>
      <c r="B132">
        <v>10</v>
      </c>
      <c r="C132">
        <v>31</v>
      </c>
      <c r="D132">
        <v>2033.8328767123287</v>
      </c>
      <c r="E132">
        <v>45.165743848722968</v>
      </c>
      <c r="F132">
        <v>8.056737867404749</v>
      </c>
      <c r="G132">
        <v>0</v>
      </c>
      <c r="H132">
        <v>0</v>
      </c>
      <c r="I132" s="11">
        <f t="shared" si="4"/>
        <v>53.222481716127717</v>
      </c>
    </row>
    <row r="133" spans="1:9" x14ac:dyDescent="0.3">
      <c r="A133">
        <v>2033</v>
      </c>
      <c r="B133">
        <v>11</v>
      </c>
      <c r="C133">
        <v>30</v>
      </c>
      <c r="D133">
        <v>2033.9150684931508</v>
      </c>
      <c r="E133">
        <v>45.474172186031687</v>
      </c>
      <c r="F133">
        <v>8.1664463935035343</v>
      </c>
      <c r="G133">
        <v>0</v>
      </c>
      <c r="H133">
        <v>0</v>
      </c>
      <c r="I133" s="11">
        <f t="shared" si="4"/>
        <v>53.640618579535221</v>
      </c>
    </row>
    <row r="134" spans="1:9" x14ac:dyDescent="0.3">
      <c r="A134">
        <v>2033</v>
      </c>
      <c r="B134">
        <v>12</v>
      </c>
      <c r="C134">
        <v>31</v>
      </c>
      <c r="D134">
        <v>2034</v>
      </c>
      <c r="E134">
        <v>45.790554240824463</v>
      </c>
      <c r="F134">
        <v>8.2905068822992884</v>
      </c>
      <c r="G134">
        <v>0</v>
      </c>
      <c r="H134">
        <v>0</v>
      </c>
      <c r="I134" s="11">
        <f t="shared" si="4"/>
        <v>54.081061123123753</v>
      </c>
    </row>
    <row r="135" spans="1:9" x14ac:dyDescent="0.3">
      <c r="A135">
        <v>2034</v>
      </c>
      <c r="B135">
        <v>1</v>
      </c>
      <c r="C135">
        <v>31</v>
      </c>
      <c r="D135">
        <v>2034.0849315068492</v>
      </c>
      <c r="E135">
        <v>46.104589335720512</v>
      </c>
      <c r="F135">
        <v>8.4398906347239659</v>
      </c>
      <c r="G135">
        <v>0</v>
      </c>
      <c r="H135">
        <v>0</v>
      </c>
      <c r="I135" s="11">
        <f t="shared" si="4"/>
        <v>54.544479970444478</v>
      </c>
    </row>
    <row r="136" spans="1:9" x14ac:dyDescent="0.3">
      <c r="A136">
        <v>2034</v>
      </c>
      <c r="B136">
        <v>2</v>
      </c>
      <c r="C136">
        <v>28</v>
      </c>
      <c r="D136">
        <v>2034.1616438356164</v>
      </c>
      <c r="E136">
        <v>46.386232204824033</v>
      </c>
      <c r="F136">
        <v>8.6070441316234625</v>
      </c>
      <c r="G136">
        <v>0</v>
      </c>
      <c r="H136">
        <v>0</v>
      </c>
      <c r="I136" s="11">
        <f t="shared" si="4"/>
        <v>54.993276336447494</v>
      </c>
    </row>
    <row r="137" spans="1:9" x14ac:dyDescent="0.3">
      <c r="A137">
        <v>2034</v>
      </c>
      <c r="B137">
        <v>3</v>
      </c>
      <c r="C137">
        <v>31</v>
      </c>
      <c r="D137">
        <v>2034.2465753424658</v>
      </c>
      <c r="E137">
        <v>46.695852120033464</v>
      </c>
      <c r="F137">
        <v>8.7025328663622936</v>
      </c>
      <c r="G137">
        <v>0</v>
      </c>
      <c r="H137">
        <v>0</v>
      </c>
      <c r="I137" s="11">
        <f t="shared" si="4"/>
        <v>55.398384986395754</v>
      </c>
    </row>
    <row r="138" spans="1:9" x14ac:dyDescent="0.3">
      <c r="A138">
        <v>2034</v>
      </c>
      <c r="B138">
        <v>4</v>
      </c>
      <c r="C138">
        <v>30</v>
      </c>
      <c r="D138">
        <v>2034.3287671232877</v>
      </c>
      <c r="E138">
        <v>46.993301188045656</v>
      </c>
      <c r="F138">
        <v>8.7792222794772314</v>
      </c>
      <c r="G138">
        <v>0</v>
      </c>
      <c r="H138">
        <v>0</v>
      </c>
      <c r="I138" s="11">
        <f t="shared" si="4"/>
        <v>55.772523467522888</v>
      </c>
    </row>
    <row r="139" spans="1:9" x14ac:dyDescent="0.3">
      <c r="A139">
        <v>2034</v>
      </c>
      <c r="B139">
        <v>5</v>
      </c>
      <c r="C139">
        <v>31</v>
      </c>
      <c r="D139">
        <v>2034.4136986301369</v>
      </c>
      <c r="E139">
        <v>47.298427593990994</v>
      </c>
      <c r="F139">
        <v>8.8524819236776331</v>
      </c>
      <c r="G139">
        <v>0</v>
      </c>
      <c r="H139">
        <v>0</v>
      </c>
      <c r="I139" s="11">
        <f t="shared" ref="I139:I202" si="5">E139+F139</f>
        <v>56.150909517668623</v>
      </c>
    </row>
    <row r="140" spans="1:9" x14ac:dyDescent="0.3">
      <c r="A140">
        <v>2034</v>
      </c>
      <c r="B140">
        <v>6</v>
      </c>
      <c r="C140">
        <v>30</v>
      </c>
      <c r="D140">
        <v>2034.495890410959</v>
      </c>
      <c r="E140">
        <v>47.591563233230886</v>
      </c>
      <c r="F140">
        <v>8.9299138048194155</v>
      </c>
      <c r="G140">
        <v>0</v>
      </c>
      <c r="H140">
        <v>0</v>
      </c>
      <c r="I140" s="131">
        <f t="shared" si="5"/>
        <v>56.5214770380503</v>
      </c>
    </row>
    <row r="141" spans="1:9" x14ac:dyDescent="0.3">
      <c r="A141">
        <v>2034</v>
      </c>
      <c r="B141">
        <v>7</v>
      </c>
      <c r="C141">
        <v>31</v>
      </c>
      <c r="D141">
        <v>2034.5808219178082</v>
      </c>
      <c r="E141">
        <v>47.892268725503008</v>
      </c>
      <c r="F141">
        <v>9.0065129671149666</v>
      </c>
      <c r="G141">
        <v>0</v>
      </c>
      <c r="H141">
        <v>0</v>
      </c>
      <c r="I141" s="106">
        <f t="shared" si="5"/>
        <v>56.898781692617973</v>
      </c>
    </row>
    <row r="142" spans="1:9" x14ac:dyDescent="0.3">
      <c r="A142">
        <v>2034</v>
      </c>
      <c r="B142">
        <v>8</v>
      </c>
      <c r="C142">
        <v>31</v>
      </c>
      <c r="D142">
        <v>2034.6657534246576</v>
      </c>
      <c r="E142">
        <v>48.190755321359461</v>
      </c>
      <c r="F142">
        <v>9.0843544936833727</v>
      </c>
      <c r="G142">
        <v>0</v>
      </c>
      <c r="H142">
        <v>0</v>
      </c>
      <c r="I142" s="106">
        <f t="shared" si="5"/>
        <v>57.275109815042832</v>
      </c>
    </row>
    <row r="143" spans="1:9" x14ac:dyDescent="0.3">
      <c r="A143">
        <v>2034</v>
      </c>
      <c r="B143">
        <v>9</v>
      </c>
      <c r="C143">
        <v>30</v>
      </c>
      <c r="D143">
        <v>2034.7479452054795</v>
      </c>
      <c r="E143">
        <v>48.477518246942424</v>
      </c>
      <c r="F143">
        <v>9.1727266791670594</v>
      </c>
      <c r="G143">
        <v>0</v>
      </c>
      <c r="H143">
        <v>0</v>
      </c>
      <c r="I143" s="106">
        <f t="shared" si="5"/>
        <v>57.65024492610948</v>
      </c>
    </row>
    <row r="144" spans="1:9" x14ac:dyDescent="0.3">
      <c r="A144">
        <v>2034</v>
      </c>
      <c r="B144">
        <v>10</v>
      </c>
      <c r="C144">
        <v>31</v>
      </c>
      <c r="D144">
        <v>2034.8328767123287</v>
      </c>
      <c r="E144">
        <v>48.771693198053796</v>
      </c>
      <c r="F144">
        <v>9.2733763924311265</v>
      </c>
      <c r="G144">
        <v>0</v>
      </c>
      <c r="H144">
        <v>0</v>
      </c>
      <c r="I144" s="106">
        <f t="shared" si="5"/>
        <v>58.045069590484921</v>
      </c>
    </row>
    <row r="145" spans="1:9" x14ac:dyDescent="0.3">
      <c r="A145">
        <v>2034</v>
      </c>
      <c r="B145">
        <v>11</v>
      </c>
      <c r="C145">
        <v>30</v>
      </c>
      <c r="D145">
        <v>2034.9150684931508</v>
      </c>
      <c r="E145">
        <v>49.054318495758849</v>
      </c>
      <c r="F145">
        <v>9.3818969690636056</v>
      </c>
      <c r="G145">
        <v>0</v>
      </c>
      <c r="H145">
        <v>0</v>
      </c>
      <c r="I145" s="106">
        <f t="shared" si="5"/>
        <v>58.436215464822453</v>
      </c>
    </row>
    <row r="146" spans="1:9" x14ac:dyDescent="0.3">
      <c r="A146">
        <v>2034</v>
      </c>
      <c r="B146">
        <v>12</v>
      </c>
      <c r="C146">
        <v>31</v>
      </c>
      <c r="D146">
        <v>2035</v>
      </c>
      <c r="E146">
        <v>49.344253902758922</v>
      </c>
      <c r="F146">
        <v>9.5059897651291987</v>
      </c>
      <c r="G146">
        <v>0</v>
      </c>
      <c r="H146">
        <v>0</v>
      </c>
      <c r="I146" s="106">
        <f t="shared" si="5"/>
        <v>58.850243667888122</v>
      </c>
    </row>
    <row r="147" spans="1:9" x14ac:dyDescent="0.3">
      <c r="A147">
        <v>2035</v>
      </c>
      <c r="B147">
        <v>1</v>
      </c>
      <c r="C147">
        <v>31</v>
      </c>
      <c r="D147">
        <v>2035.0849315068492</v>
      </c>
      <c r="E147">
        <v>49.632062288436678</v>
      </c>
      <c r="F147">
        <v>9.6581621208581439</v>
      </c>
      <c r="G147">
        <v>0</v>
      </c>
      <c r="H147">
        <v>0</v>
      </c>
      <c r="I147" s="106">
        <f t="shared" si="5"/>
        <v>59.290224409294822</v>
      </c>
    </row>
    <row r="148" spans="1:9" x14ac:dyDescent="0.3">
      <c r="A148">
        <v>2035</v>
      </c>
      <c r="B148">
        <v>2</v>
      </c>
      <c r="C148">
        <v>28</v>
      </c>
      <c r="D148">
        <v>2035.1616438356164</v>
      </c>
      <c r="E148">
        <v>49.890205376550291</v>
      </c>
      <c r="F148">
        <v>9.8313699104104266</v>
      </c>
      <c r="G148">
        <v>0</v>
      </c>
      <c r="H148">
        <v>0</v>
      </c>
      <c r="I148" s="106">
        <f t="shared" si="5"/>
        <v>59.721575286960714</v>
      </c>
    </row>
    <row r="149" spans="1:9" x14ac:dyDescent="0.3">
      <c r="A149">
        <v>2035</v>
      </c>
      <c r="B149">
        <v>3</v>
      </c>
      <c r="C149">
        <v>31</v>
      </c>
      <c r="D149">
        <v>2035.2465753424658</v>
      </c>
      <c r="E149">
        <v>50.17401647002076</v>
      </c>
      <c r="F149">
        <v>9.925005071252297</v>
      </c>
      <c r="G149">
        <v>0</v>
      </c>
      <c r="H149">
        <v>0</v>
      </c>
      <c r="I149" s="106">
        <f t="shared" si="5"/>
        <v>60.099021541273061</v>
      </c>
    </row>
    <row r="150" spans="1:9" x14ac:dyDescent="0.3">
      <c r="A150">
        <v>2035</v>
      </c>
      <c r="B150">
        <v>4</v>
      </c>
      <c r="C150">
        <v>30</v>
      </c>
      <c r="D150">
        <v>2035.3287671232877</v>
      </c>
      <c r="E150">
        <v>50.446697775675887</v>
      </c>
      <c r="F150">
        <v>9.9977739746042964</v>
      </c>
      <c r="G150">
        <v>0</v>
      </c>
      <c r="H150">
        <v>0</v>
      </c>
      <c r="I150" s="106">
        <f t="shared" si="5"/>
        <v>60.444471750280186</v>
      </c>
    </row>
    <row r="151" spans="1:9" x14ac:dyDescent="0.3">
      <c r="A151">
        <v>2035</v>
      </c>
      <c r="B151">
        <v>5</v>
      </c>
      <c r="C151">
        <v>31</v>
      </c>
      <c r="D151">
        <v>2035.4136986301369</v>
      </c>
      <c r="E151">
        <v>50.726445785459518</v>
      </c>
      <c r="F151">
        <v>10.065774037483544</v>
      </c>
      <c r="G151">
        <v>0</v>
      </c>
      <c r="H151">
        <v>0</v>
      </c>
      <c r="I151" s="106">
        <f t="shared" si="5"/>
        <v>60.792219822943061</v>
      </c>
    </row>
    <row r="152" spans="1:9" x14ac:dyDescent="0.3">
      <c r="A152">
        <v>2035</v>
      </c>
      <c r="B152">
        <v>6</v>
      </c>
      <c r="C152">
        <v>30</v>
      </c>
      <c r="D152">
        <v>2035.495890410959</v>
      </c>
      <c r="E152">
        <v>50.995229139331158</v>
      </c>
      <c r="F152">
        <v>10.138327957242584</v>
      </c>
      <c r="G152">
        <v>0</v>
      </c>
      <c r="H152">
        <v>0</v>
      </c>
      <c r="I152" s="106">
        <f t="shared" si="5"/>
        <v>61.133557096573739</v>
      </c>
    </row>
    <row r="153" spans="1:9" x14ac:dyDescent="0.3">
      <c r="A153">
        <v>2035</v>
      </c>
      <c r="B153">
        <v>7</v>
      </c>
      <c r="C153">
        <v>31</v>
      </c>
      <c r="D153">
        <v>2035.5808219178082</v>
      </c>
      <c r="E153">
        <v>51.270984292383076</v>
      </c>
      <c r="F153">
        <v>10.209312722665814</v>
      </c>
      <c r="G153">
        <v>0</v>
      </c>
      <c r="H153">
        <v>0</v>
      </c>
      <c r="I153" s="106">
        <f t="shared" si="5"/>
        <v>61.48029701504889</v>
      </c>
    </row>
    <row r="154" spans="1:9" x14ac:dyDescent="0.3">
      <c r="A154">
        <v>2035</v>
      </c>
      <c r="B154">
        <v>8</v>
      </c>
      <c r="C154">
        <v>31</v>
      </c>
      <c r="D154">
        <v>2035.6657534246576</v>
      </c>
      <c r="E154">
        <v>51.544736972333673</v>
      </c>
      <c r="F154">
        <v>10.281468672319424</v>
      </c>
      <c r="G154">
        <v>0</v>
      </c>
      <c r="H154">
        <v>0</v>
      </c>
      <c r="I154" s="106">
        <f t="shared" si="5"/>
        <v>61.826205644653101</v>
      </c>
    </row>
    <row r="155" spans="1:9" x14ac:dyDescent="0.3">
      <c r="A155">
        <v>2035</v>
      </c>
      <c r="B155">
        <v>9</v>
      </c>
      <c r="C155">
        <v>30</v>
      </c>
      <c r="D155">
        <v>2035.7479452054795</v>
      </c>
      <c r="E155">
        <v>51.807769112695958</v>
      </c>
      <c r="F155">
        <v>10.365544288867051</v>
      </c>
      <c r="G155">
        <v>0</v>
      </c>
      <c r="H155">
        <v>0</v>
      </c>
      <c r="I155" s="106">
        <f t="shared" si="5"/>
        <v>62.173313401563007</v>
      </c>
    </row>
    <row r="156" spans="1:9" x14ac:dyDescent="0.3">
      <c r="A156">
        <v>2035</v>
      </c>
      <c r="B156">
        <v>10</v>
      </c>
      <c r="C156">
        <v>31</v>
      </c>
      <c r="D156">
        <v>2035.8328767123287</v>
      </c>
      <c r="E156">
        <v>52.077633461344888</v>
      </c>
      <c r="F156">
        <v>10.462725603764436</v>
      </c>
      <c r="G156">
        <v>0</v>
      </c>
      <c r="H156">
        <v>0</v>
      </c>
      <c r="I156" s="106">
        <f t="shared" si="5"/>
        <v>62.540359065109328</v>
      </c>
    </row>
    <row r="157" spans="1:9" x14ac:dyDescent="0.3">
      <c r="A157">
        <v>2035</v>
      </c>
      <c r="B157">
        <v>11</v>
      </c>
      <c r="C157">
        <v>30</v>
      </c>
      <c r="D157">
        <v>2035.9150684931508</v>
      </c>
      <c r="E157">
        <v>52.336935848334257</v>
      </c>
      <c r="F157">
        <v>10.56905563436497</v>
      </c>
      <c r="G157">
        <v>0</v>
      </c>
      <c r="H157">
        <v>0</v>
      </c>
      <c r="I157" s="106">
        <f t="shared" si="5"/>
        <v>62.905991482699228</v>
      </c>
    </row>
    <row r="158" spans="1:9" x14ac:dyDescent="0.3">
      <c r="A158">
        <v>2035</v>
      </c>
      <c r="B158">
        <v>12</v>
      </c>
      <c r="C158">
        <v>31</v>
      </c>
      <c r="D158">
        <v>2036</v>
      </c>
      <c r="E158">
        <v>52.602980159628885</v>
      </c>
      <c r="F158">
        <v>10.692121822910213</v>
      </c>
      <c r="G158">
        <v>0</v>
      </c>
      <c r="H158">
        <v>0</v>
      </c>
      <c r="I158" s="106">
        <f t="shared" si="5"/>
        <v>63.295101982539094</v>
      </c>
    </row>
    <row r="159" spans="1:9" x14ac:dyDescent="0.3">
      <c r="A159">
        <v>2036</v>
      </c>
      <c r="B159">
        <v>1</v>
      </c>
      <c r="C159">
        <v>31</v>
      </c>
      <c r="D159">
        <v>2036.0846994535518</v>
      </c>
      <c r="E159">
        <v>52.867109037222164</v>
      </c>
      <c r="F159">
        <v>10.845918976091383</v>
      </c>
      <c r="G159">
        <v>0</v>
      </c>
      <c r="H159">
        <v>0</v>
      </c>
      <c r="I159" s="106">
        <f t="shared" si="5"/>
        <v>63.713028013313547</v>
      </c>
    </row>
    <row r="160" spans="1:9" x14ac:dyDescent="0.3">
      <c r="A160">
        <v>2036</v>
      </c>
      <c r="B160">
        <v>2</v>
      </c>
      <c r="C160">
        <v>29</v>
      </c>
      <c r="D160">
        <v>2036.1639344262296</v>
      </c>
      <c r="E160">
        <v>53.112478610731131</v>
      </c>
      <c r="F160">
        <v>11.02642826437352</v>
      </c>
      <c r="G160">
        <v>0</v>
      </c>
      <c r="H160">
        <v>0</v>
      </c>
      <c r="I160" s="106">
        <f t="shared" si="5"/>
        <v>64.138906875104652</v>
      </c>
    </row>
    <row r="161" spans="1:9" x14ac:dyDescent="0.3">
      <c r="A161">
        <v>2036</v>
      </c>
      <c r="B161">
        <v>3</v>
      </c>
      <c r="C161">
        <v>31</v>
      </c>
      <c r="D161">
        <v>2036.2486338797814</v>
      </c>
      <c r="E161">
        <v>53.372949228071803</v>
      </c>
      <c r="F161">
        <v>11.116620793401236</v>
      </c>
      <c r="G161">
        <v>0</v>
      </c>
      <c r="H161">
        <v>0</v>
      </c>
      <c r="I161" s="106">
        <f t="shared" si="5"/>
        <v>64.489570021473043</v>
      </c>
    </row>
    <row r="162" spans="1:9" x14ac:dyDescent="0.3">
      <c r="A162">
        <v>2036</v>
      </c>
      <c r="B162">
        <v>4</v>
      </c>
      <c r="C162">
        <v>30</v>
      </c>
      <c r="D162">
        <v>2036.3306010928961</v>
      </c>
      <c r="E162">
        <v>53.62324166281401</v>
      </c>
      <c r="F162">
        <v>11.184587657130971</v>
      </c>
      <c r="G162">
        <v>0</v>
      </c>
      <c r="H162">
        <v>0</v>
      </c>
      <c r="I162" s="106">
        <f t="shared" si="5"/>
        <v>64.807829319944986</v>
      </c>
    </row>
    <row r="163" spans="1:9" x14ac:dyDescent="0.3">
      <c r="A163">
        <v>2036</v>
      </c>
      <c r="B163">
        <v>5</v>
      </c>
      <c r="C163">
        <v>31</v>
      </c>
      <c r="D163">
        <v>2036.4153005464482</v>
      </c>
      <c r="E163">
        <v>53.880058563964432</v>
      </c>
      <c r="F163">
        <v>11.247283307586557</v>
      </c>
      <c r="G163">
        <v>0</v>
      </c>
      <c r="H163">
        <v>0</v>
      </c>
      <c r="I163" s="106">
        <f t="shared" si="5"/>
        <v>65.127341871550982</v>
      </c>
    </row>
    <row r="164" spans="1:9" x14ac:dyDescent="0.3">
      <c r="A164">
        <v>2036</v>
      </c>
      <c r="B164">
        <v>6</v>
      </c>
      <c r="C164">
        <v>30</v>
      </c>
      <c r="D164">
        <v>2036.4972677595629</v>
      </c>
      <c r="E164">
        <v>54.126846764543991</v>
      </c>
      <c r="F164">
        <v>11.314212829655625</v>
      </c>
      <c r="G164">
        <v>0</v>
      </c>
      <c r="H164">
        <v>0</v>
      </c>
      <c r="I164" s="106">
        <f t="shared" si="5"/>
        <v>65.441059594199615</v>
      </c>
    </row>
    <row r="165" spans="1:9" x14ac:dyDescent="0.3">
      <c r="A165">
        <v>2036</v>
      </c>
      <c r="B165">
        <v>7</v>
      </c>
      <c r="C165">
        <v>31</v>
      </c>
      <c r="D165">
        <v>2036.5819672131147</v>
      </c>
      <c r="E165">
        <v>54.380075053760692</v>
      </c>
      <c r="F165">
        <v>11.379014382319259</v>
      </c>
      <c r="G165">
        <v>0</v>
      </c>
      <c r="H165">
        <v>0</v>
      </c>
      <c r="I165" s="106">
        <f t="shared" si="5"/>
        <v>65.759089436079947</v>
      </c>
    </row>
    <row r="166" spans="1:9" x14ac:dyDescent="0.3">
      <c r="A166">
        <v>2036</v>
      </c>
      <c r="B166">
        <v>8</v>
      </c>
      <c r="C166">
        <v>31</v>
      </c>
      <c r="D166">
        <v>2036.6666666666667</v>
      </c>
      <c r="E166">
        <v>54.631504257859234</v>
      </c>
      <c r="F166">
        <v>11.445660030205676</v>
      </c>
      <c r="G166">
        <v>0</v>
      </c>
      <c r="H166">
        <v>0</v>
      </c>
      <c r="I166" s="106">
        <f t="shared" si="5"/>
        <v>66.077164288064907</v>
      </c>
    </row>
    <row r="167" spans="1:9" x14ac:dyDescent="0.3">
      <c r="A167">
        <v>2036</v>
      </c>
      <c r="B167">
        <v>9</v>
      </c>
      <c r="C167">
        <v>30</v>
      </c>
      <c r="D167">
        <v>2036.7486338797814</v>
      </c>
      <c r="E167">
        <v>54.873125349363079</v>
      </c>
      <c r="F167">
        <v>11.525211485252903</v>
      </c>
      <c r="G167">
        <v>0</v>
      </c>
      <c r="H167">
        <v>0</v>
      </c>
      <c r="I167" s="106">
        <f t="shared" si="5"/>
        <v>66.398336834615975</v>
      </c>
    </row>
    <row r="168" spans="1:9" x14ac:dyDescent="0.3">
      <c r="A168">
        <v>2036</v>
      </c>
      <c r="B168">
        <v>10</v>
      </c>
      <c r="C168">
        <v>31</v>
      </c>
      <c r="D168">
        <v>2036.8333333333333</v>
      </c>
      <c r="E168">
        <v>55.121062264551369</v>
      </c>
      <c r="F168">
        <v>11.618779531439699</v>
      </c>
      <c r="G168">
        <v>0</v>
      </c>
      <c r="H168">
        <v>0</v>
      </c>
      <c r="I168" s="106">
        <f t="shared" si="5"/>
        <v>66.739841795991069</v>
      </c>
    </row>
    <row r="169" spans="1:9" x14ac:dyDescent="0.3">
      <c r="A169">
        <v>2036</v>
      </c>
      <c r="B169">
        <v>11</v>
      </c>
      <c r="C169">
        <v>30</v>
      </c>
      <c r="D169">
        <v>2036.9153005464482</v>
      </c>
      <c r="E169">
        <v>55.359334135931469</v>
      </c>
      <c r="F169">
        <v>11.722648040858092</v>
      </c>
      <c r="G169">
        <v>0</v>
      </c>
      <c r="H169">
        <v>0</v>
      </c>
      <c r="I169" s="106">
        <f t="shared" si="5"/>
        <v>67.081982176789566</v>
      </c>
    </row>
    <row r="170" spans="1:9" x14ac:dyDescent="0.3">
      <c r="A170">
        <v>2036</v>
      </c>
      <c r="B170">
        <v>12</v>
      </c>
      <c r="C170">
        <v>31</v>
      </c>
      <c r="D170">
        <v>2037</v>
      </c>
      <c r="E170">
        <v>55.603841361821736</v>
      </c>
      <c r="F170">
        <v>11.844956590180804</v>
      </c>
      <c r="G170">
        <v>0</v>
      </c>
      <c r="H170">
        <v>0</v>
      </c>
      <c r="I170" s="106">
        <f t="shared" si="5"/>
        <v>67.448797952002536</v>
      </c>
    </row>
    <row r="171" spans="1:9" x14ac:dyDescent="0.3">
      <c r="A171">
        <v>2037</v>
      </c>
      <c r="B171">
        <v>1</v>
      </c>
      <c r="C171">
        <v>31</v>
      </c>
      <c r="D171">
        <v>2037.0849315068492</v>
      </c>
      <c r="E171">
        <v>55.846629292265945</v>
      </c>
      <c r="F171">
        <v>12.001873882574815</v>
      </c>
      <c r="G171">
        <v>0</v>
      </c>
      <c r="H171">
        <v>0</v>
      </c>
      <c r="I171" s="106">
        <f t="shared" si="5"/>
        <v>67.848503174840758</v>
      </c>
    </row>
    <row r="172" spans="1:9" x14ac:dyDescent="0.3">
      <c r="A172">
        <v>2037</v>
      </c>
      <c r="B172">
        <v>2</v>
      </c>
      <c r="C172">
        <v>28</v>
      </c>
      <c r="D172">
        <v>2037.1616438356164</v>
      </c>
      <c r="E172">
        <v>56.064456962422</v>
      </c>
      <c r="F172">
        <v>12.178734705614296</v>
      </c>
      <c r="G172">
        <v>0</v>
      </c>
      <c r="H172">
        <v>0</v>
      </c>
      <c r="I172" s="106">
        <f t="shared" si="5"/>
        <v>68.243191668036303</v>
      </c>
    </row>
    <row r="173" spans="1:9" x14ac:dyDescent="0.3">
      <c r="A173">
        <v>2037</v>
      </c>
      <c r="B173">
        <v>3</v>
      </c>
      <c r="C173">
        <v>31</v>
      </c>
      <c r="D173">
        <v>2037.2465753424658</v>
      </c>
      <c r="E173">
        <v>56.304016129967124</v>
      </c>
      <c r="F173">
        <v>12.265708105347098</v>
      </c>
      <c r="G173">
        <v>0</v>
      </c>
      <c r="H173">
        <v>0</v>
      </c>
      <c r="I173" s="106">
        <f t="shared" si="5"/>
        <v>68.569724235314226</v>
      </c>
    </row>
    <row r="174" spans="1:9" x14ac:dyDescent="0.3">
      <c r="A174">
        <v>2037</v>
      </c>
      <c r="B174">
        <v>4</v>
      </c>
      <c r="C174">
        <v>30</v>
      </c>
      <c r="D174">
        <v>2037.3287671232877</v>
      </c>
      <c r="E174">
        <v>56.534253649045475</v>
      </c>
      <c r="F174">
        <v>12.328671901168743</v>
      </c>
      <c r="G174">
        <v>0</v>
      </c>
      <c r="H174">
        <v>0</v>
      </c>
      <c r="I174" s="106">
        <f t="shared" si="5"/>
        <v>68.862925550214214</v>
      </c>
    </row>
    <row r="175" spans="1:9" x14ac:dyDescent="0.3">
      <c r="A175">
        <v>2037</v>
      </c>
      <c r="B175">
        <v>5</v>
      </c>
      <c r="C175">
        <v>31</v>
      </c>
      <c r="D175">
        <v>2037.4136986301369</v>
      </c>
      <c r="E175">
        <v>56.770533648230398</v>
      </c>
      <c r="F175">
        <v>12.38514098877117</v>
      </c>
      <c r="G175">
        <v>0</v>
      </c>
      <c r="H175">
        <v>0</v>
      </c>
      <c r="I175" s="106">
        <f t="shared" si="5"/>
        <v>69.155674637001567</v>
      </c>
    </row>
    <row r="176" spans="1:9" x14ac:dyDescent="0.3">
      <c r="A176">
        <v>2037</v>
      </c>
      <c r="B176">
        <v>6</v>
      </c>
      <c r="C176">
        <v>30</v>
      </c>
      <c r="D176">
        <v>2037.495890410959</v>
      </c>
      <c r="E176">
        <v>56.997626451312485</v>
      </c>
      <c r="F176">
        <v>12.446176109299174</v>
      </c>
      <c r="G176">
        <v>0</v>
      </c>
      <c r="H176">
        <v>0</v>
      </c>
      <c r="I176" s="106">
        <f t="shared" si="5"/>
        <v>69.443802560611658</v>
      </c>
    </row>
    <row r="177" spans="1:9" x14ac:dyDescent="0.3">
      <c r="A177">
        <v>2037</v>
      </c>
      <c r="B177">
        <v>7</v>
      </c>
      <c r="C177">
        <v>31</v>
      </c>
      <c r="D177">
        <v>2037.5808219178082</v>
      </c>
      <c r="E177">
        <v>57.230686275823885</v>
      </c>
      <c r="F177">
        <v>12.504398825222237</v>
      </c>
      <c r="G177">
        <v>0</v>
      </c>
      <c r="H177">
        <v>0</v>
      </c>
      <c r="I177" s="106">
        <f t="shared" si="5"/>
        <v>69.735085101046124</v>
      </c>
    </row>
    <row r="178" spans="1:9" x14ac:dyDescent="0.3">
      <c r="A178">
        <v>2037</v>
      </c>
      <c r="B178">
        <v>8</v>
      </c>
      <c r="C178">
        <v>31</v>
      </c>
      <c r="D178">
        <v>2037.6657534246576</v>
      </c>
      <c r="E178">
        <v>57.462131890495137</v>
      </c>
      <c r="F178">
        <v>12.564472205628366</v>
      </c>
      <c r="G178">
        <v>0</v>
      </c>
      <c r="H178">
        <v>0</v>
      </c>
      <c r="I178" s="106">
        <f t="shared" si="5"/>
        <v>70.026604096123506</v>
      </c>
    </row>
    <row r="179" spans="1:9" x14ac:dyDescent="0.3">
      <c r="A179">
        <v>2037</v>
      </c>
      <c r="B179">
        <v>9</v>
      </c>
      <c r="C179">
        <v>30</v>
      </c>
      <c r="D179">
        <v>2037.7479452054795</v>
      </c>
      <c r="E179">
        <v>57.684588541987068</v>
      </c>
      <c r="F179">
        <v>12.638751623749744</v>
      </c>
      <c r="G179">
        <v>0</v>
      </c>
      <c r="H179">
        <v>0</v>
      </c>
      <c r="I179" s="106">
        <f t="shared" si="5"/>
        <v>70.323340165736809</v>
      </c>
    </row>
    <row r="180" spans="1:9" x14ac:dyDescent="0.3">
      <c r="A180">
        <v>2037</v>
      </c>
      <c r="B180">
        <v>10</v>
      </c>
      <c r="C180">
        <v>31</v>
      </c>
      <c r="D180">
        <v>2037.8328767123287</v>
      </c>
      <c r="E180">
        <v>57.912900973751334</v>
      </c>
      <c r="F180">
        <v>12.72779630906442</v>
      </c>
      <c r="G180">
        <v>0</v>
      </c>
      <c r="H180">
        <v>0</v>
      </c>
      <c r="I180" s="106">
        <f t="shared" si="5"/>
        <v>70.640697282815751</v>
      </c>
    </row>
    <row r="181" spans="1:9" x14ac:dyDescent="0.3">
      <c r="A181">
        <v>2037</v>
      </c>
      <c r="B181">
        <v>11</v>
      </c>
      <c r="C181">
        <v>30</v>
      </c>
      <c r="D181">
        <v>2037.9150684931508</v>
      </c>
      <c r="E181">
        <v>58.132352913948594</v>
      </c>
      <c r="F181">
        <v>12.828372964953042</v>
      </c>
      <c r="G181">
        <v>0</v>
      </c>
      <c r="H181">
        <v>0</v>
      </c>
      <c r="I181" s="106">
        <f t="shared" si="5"/>
        <v>70.960725878901641</v>
      </c>
    </row>
    <row r="182" spans="1:9" x14ac:dyDescent="0.3">
      <c r="A182">
        <v>2037</v>
      </c>
      <c r="B182">
        <v>12</v>
      </c>
      <c r="C182">
        <v>31</v>
      </c>
      <c r="D182">
        <v>2038</v>
      </c>
      <c r="E182">
        <v>58.357588529259687</v>
      </c>
      <c r="F182">
        <v>12.948473307951561</v>
      </c>
      <c r="G182">
        <v>0</v>
      </c>
      <c r="H182">
        <v>0</v>
      </c>
      <c r="I182" s="106">
        <f t="shared" si="5"/>
        <v>71.306061837211246</v>
      </c>
    </row>
    <row r="183" spans="1:9" x14ac:dyDescent="0.3">
      <c r="A183">
        <v>2038</v>
      </c>
      <c r="B183">
        <v>1</v>
      </c>
      <c r="C183">
        <v>31</v>
      </c>
      <c r="D183">
        <v>2038.0849315068492</v>
      </c>
      <c r="E183">
        <v>58.581281783562375</v>
      </c>
      <c r="F183">
        <v>13.105676834814741</v>
      </c>
      <c r="G183">
        <v>0</v>
      </c>
      <c r="H183">
        <v>0</v>
      </c>
      <c r="I183" s="106">
        <f t="shared" si="5"/>
        <v>71.686958618377119</v>
      </c>
    </row>
    <row r="184" spans="1:9" x14ac:dyDescent="0.3">
      <c r="A184">
        <v>2038</v>
      </c>
      <c r="B184">
        <v>2</v>
      </c>
      <c r="C184">
        <v>28</v>
      </c>
      <c r="D184">
        <v>2038.1616438356164</v>
      </c>
      <c r="E184">
        <v>58.78201338542204</v>
      </c>
      <c r="F184">
        <v>13.285422761001646</v>
      </c>
      <c r="G184">
        <v>0</v>
      </c>
      <c r="H184">
        <v>0</v>
      </c>
      <c r="I184" s="106">
        <f t="shared" si="5"/>
        <v>72.067436146423688</v>
      </c>
    </row>
    <row r="185" spans="1:9" x14ac:dyDescent="0.3">
      <c r="A185">
        <v>2038</v>
      </c>
      <c r="B185">
        <v>3</v>
      </c>
      <c r="C185">
        <v>31</v>
      </c>
      <c r="D185">
        <v>2038.2465753424658</v>
      </c>
      <c r="E185">
        <v>59.002810162915665</v>
      </c>
      <c r="F185">
        <v>13.368863725693922</v>
      </c>
      <c r="G185">
        <v>0</v>
      </c>
      <c r="H185">
        <v>0</v>
      </c>
      <c r="I185" s="106">
        <f t="shared" si="5"/>
        <v>72.371673888609592</v>
      </c>
    </row>
    <row r="186" spans="1:9" x14ac:dyDescent="0.3">
      <c r="A186">
        <v>2038</v>
      </c>
      <c r="B186">
        <v>4</v>
      </c>
      <c r="C186">
        <v>30</v>
      </c>
      <c r="D186">
        <v>2038.3287671232877</v>
      </c>
      <c r="E186">
        <v>59.215054551178405</v>
      </c>
      <c r="F186">
        <v>13.426624224684474</v>
      </c>
      <c r="G186">
        <v>0</v>
      </c>
      <c r="H186">
        <v>0</v>
      </c>
      <c r="I186" s="106">
        <f t="shared" si="5"/>
        <v>72.641678775862886</v>
      </c>
    </row>
    <row r="187" spans="1:9" x14ac:dyDescent="0.3">
      <c r="A187">
        <v>2038</v>
      </c>
      <c r="B187">
        <v>5</v>
      </c>
      <c r="C187">
        <v>31</v>
      </c>
      <c r="D187">
        <v>2038.4136986301369</v>
      </c>
      <c r="E187">
        <v>59.432909569270272</v>
      </c>
      <c r="F187">
        <v>13.476709338817397</v>
      </c>
      <c r="G187">
        <v>0</v>
      </c>
      <c r="H187">
        <v>0</v>
      </c>
      <c r="I187" s="106">
        <f t="shared" si="5"/>
        <v>72.909618908087666</v>
      </c>
    </row>
    <row r="188" spans="1:9" x14ac:dyDescent="0.3">
      <c r="A188">
        <v>2038</v>
      </c>
      <c r="B188">
        <v>6</v>
      </c>
      <c r="C188">
        <v>30</v>
      </c>
      <c r="D188">
        <v>2038.495890410959</v>
      </c>
      <c r="E188">
        <v>59.642332751841252</v>
      </c>
      <c r="F188">
        <v>13.531684211503023</v>
      </c>
      <c r="G188">
        <v>0</v>
      </c>
      <c r="H188">
        <v>0</v>
      </c>
      <c r="I188" s="106">
        <f t="shared" si="5"/>
        <v>73.174016963344272</v>
      </c>
    </row>
    <row r="189" spans="1:9" x14ac:dyDescent="0.3">
      <c r="A189">
        <v>2038</v>
      </c>
      <c r="B189">
        <v>7</v>
      </c>
      <c r="C189">
        <v>31</v>
      </c>
      <c r="D189">
        <v>2038.5808219178082</v>
      </c>
      <c r="E189">
        <v>59.857298780863914</v>
      </c>
      <c r="F189">
        <v>13.583189509315691</v>
      </c>
      <c r="G189">
        <v>0</v>
      </c>
      <c r="H189">
        <v>0</v>
      </c>
      <c r="I189" s="106">
        <f t="shared" si="5"/>
        <v>73.440488290179601</v>
      </c>
    </row>
    <row r="190" spans="1:9" x14ac:dyDescent="0.3">
      <c r="A190">
        <v>2038</v>
      </c>
      <c r="B190">
        <v>8</v>
      </c>
      <c r="C190">
        <v>31</v>
      </c>
      <c r="D190">
        <v>2038.6657534246576</v>
      </c>
      <c r="E190">
        <v>60.070816532271166</v>
      </c>
      <c r="F190">
        <v>13.636557495285237</v>
      </c>
      <c r="G190">
        <v>0</v>
      </c>
      <c r="H190">
        <v>0</v>
      </c>
      <c r="I190" s="106">
        <f t="shared" si="5"/>
        <v>73.707374027556398</v>
      </c>
    </row>
    <row r="191" spans="1:9" x14ac:dyDescent="0.3">
      <c r="A191">
        <v>2038</v>
      </c>
      <c r="B191">
        <v>9</v>
      </c>
      <c r="C191">
        <v>30</v>
      </c>
      <c r="D191">
        <v>2038.7479452054795</v>
      </c>
      <c r="E191">
        <v>60.276080126811635</v>
      </c>
      <c r="F191">
        <v>13.705382468343348</v>
      </c>
      <c r="G191">
        <v>0</v>
      </c>
      <c r="H191">
        <v>0</v>
      </c>
      <c r="I191" s="106">
        <f t="shared" si="5"/>
        <v>73.98146259515498</v>
      </c>
    </row>
    <row r="192" spans="1:9" x14ac:dyDescent="0.3">
      <c r="A192">
        <v>2038</v>
      </c>
      <c r="B192">
        <v>10</v>
      </c>
      <c r="C192">
        <v>31</v>
      </c>
      <c r="D192">
        <v>2038.8328767123287</v>
      </c>
      <c r="E192">
        <v>60.486786558291101</v>
      </c>
      <c r="F192">
        <v>13.789677386278518</v>
      </c>
      <c r="G192">
        <v>0</v>
      </c>
      <c r="H192">
        <v>0</v>
      </c>
      <c r="I192" s="106">
        <f t="shared" si="5"/>
        <v>74.276463944569613</v>
      </c>
    </row>
    <row r="193" spans="1:9" x14ac:dyDescent="0.3">
      <c r="A193">
        <v>2038</v>
      </c>
      <c r="B193">
        <v>11</v>
      </c>
      <c r="C193">
        <v>30</v>
      </c>
      <c r="D193">
        <v>2038.9150684931508</v>
      </c>
      <c r="E193">
        <v>60.689353952021222</v>
      </c>
      <c r="F193">
        <v>13.886696448836698</v>
      </c>
      <c r="G193">
        <v>0</v>
      </c>
      <c r="H193">
        <v>0</v>
      </c>
      <c r="I193" s="106">
        <f t="shared" si="5"/>
        <v>74.576050400857923</v>
      </c>
    </row>
    <row r="194" spans="1:9" x14ac:dyDescent="0.3">
      <c r="A194">
        <v>2038</v>
      </c>
      <c r="B194">
        <v>12</v>
      </c>
      <c r="C194">
        <v>31</v>
      </c>
      <c r="D194">
        <v>2039</v>
      </c>
      <c r="E194">
        <v>60.897299305226468</v>
      </c>
      <c r="F194">
        <v>14.004261277116314</v>
      </c>
      <c r="G194">
        <v>0</v>
      </c>
      <c r="H194">
        <v>0</v>
      </c>
      <c r="I194" s="106">
        <f t="shared" si="5"/>
        <v>74.901560582342782</v>
      </c>
    </row>
    <row r="195" spans="1:9" x14ac:dyDescent="0.3">
      <c r="A195">
        <v>2039</v>
      </c>
      <c r="B195">
        <v>1</v>
      </c>
      <c r="C195">
        <v>31</v>
      </c>
      <c r="D195">
        <v>2039.0849315068492</v>
      </c>
      <c r="E195">
        <v>61.103860424634803</v>
      </c>
      <c r="F195">
        <v>14.161290900304165</v>
      </c>
      <c r="G195">
        <v>0</v>
      </c>
      <c r="H195">
        <v>0</v>
      </c>
      <c r="I195" s="106">
        <f t="shared" si="5"/>
        <v>75.265151324938969</v>
      </c>
    </row>
    <row r="196" spans="1:9" x14ac:dyDescent="0.3">
      <c r="A196">
        <v>2039</v>
      </c>
      <c r="B196">
        <v>2</v>
      </c>
      <c r="C196">
        <v>28</v>
      </c>
      <c r="D196">
        <v>2039.1616438356164</v>
      </c>
      <c r="E196">
        <v>61.289252456264848</v>
      </c>
      <c r="F196">
        <v>14.343368906328688</v>
      </c>
      <c r="G196">
        <v>0</v>
      </c>
      <c r="H196">
        <v>0</v>
      </c>
      <c r="I196" s="106">
        <f t="shared" si="5"/>
        <v>75.63262136259354</v>
      </c>
    </row>
    <row r="197" spans="1:9" x14ac:dyDescent="0.3">
      <c r="A197">
        <v>2039</v>
      </c>
      <c r="B197">
        <v>3</v>
      </c>
      <c r="C197">
        <v>31</v>
      </c>
      <c r="D197">
        <v>2039.2465753424658</v>
      </c>
      <c r="E197">
        <v>61.493213748354108</v>
      </c>
      <c r="F197">
        <v>14.423112446867759</v>
      </c>
      <c r="G197">
        <v>0</v>
      </c>
      <c r="H197">
        <v>0</v>
      </c>
      <c r="I197" s="106">
        <f t="shared" si="5"/>
        <v>75.91632619522187</v>
      </c>
    </row>
    <row r="198" spans="1:9" x14ac:dyDescent="0.3">
      <c r="A198">
        <v>2039</v>
      </c>
      <c r="B198">
        <v>4</v>
      </c>
      <c r="C198">
        <v>30</v>
      </c>
      <c r="D198">
        <v>2039.3287671232877</v>
      </c>
      <c r="E198">
        <v>61.689312016082482</v>
      </c>
      <c r="F198">
        <v>14.47561195958917</v>
      </c>
      <c r="G198">
        <v>0</v>
      </c>
      <c r="H198">
        <v>0</v>
      </c>
      <c r="I198" s="106">
        <f t="shared" si="5"/>
        <v>76.164923975671655</v>
      </c>
    </row>
    <row r="199" spans="1:9" x14ac:dyDescent="0.3">
      <c r="A199">
        <v>2039</v>
      </c>
      <c r="B199">
        <v>5</v>
      </c>
      <c r="C199">
        <v>31</v>
      </c>
      <c r="D199">
        <v>2039.4136986301369</v>
      </c>
      <c r="E199">
        <v>61.890632377040461</v>
      </c>
      <c r="F199">
        <v>14.51930485309034</v>
      </c>
      <c r="G199">
        <v>0</v>
      </c>
      <c r="H199">
        <v>0</v>
      </c>
      <c r="I199" s="106">
        <f t="shared" si="5"/>
        <v>76.409937230130794</v>
      </c>
    </row>
    <row r="200" spans="1:9" x14ac:dyDescent="0.3">
      <c r="A200">
        <v>2039</v>
      </c>
      <c r="B200">
        <v>6</v>
      </c>
      <c r="C200">
        <v>30</v>
      </c>
      <c r="D200">
        <v>2039.495890410959</v>
      </c>
      <c r="E200">
        <v>62.084197697126278</v>
      </c>
      <c r="F200">
        <v>14.568200010014964</v>
      </c>
      <c r="G200">
        <v>0</v>
      </c>
      <c r="H200">
        <v>0</v>
      </c>
      <c r="I200" s="106">
        <f t="shared" si="5"/>
        <v>76.652397707141247</v>
      </c>
    </row>
    <row r="201" spans="1:9" x14ac:dyDescent="0.3">
      <c r="A201">
        <v>2039</v>
      </c>
      <c r="B201">
        <v>7</v>
      </c>
      <c r="C201">
        <v>31</v>
      </c>
      <c r="D201">
        <v>2039.5808219178082</v>
      </c>
      <c r="E201">
        <v>62.282923992589232</v>
      </c>
      <c r="F201">
        <v>14.612998363877781</v>
      </c>
      <c r="G201">
        <v>0</v>
      </c>
      <c r="H201">
        <v>0</v>
      </c>
      <c r="I201" s="106">
        <f t="shared" si="5"/>
        <v>76.895922356467011</v>
      </c>
    </row>
    <row r="202" spans="1:9" x14ac:dyDescent="0.3">
      <c r="A202">
        <v>2039</v>
      </c>
      <c r="B202">
        <v>8</v>
      </c>
      <c r="C202">
        <v>31</v>
      </c>
      <c r="D202">
        <v>2039.6657534246576</v>
      </c>
      <c r="E202">
        <v>62.480349650985126</v>
      </c>
      <c r="F202">
        <v>14.659675109483715</v>
      </c>
      <c r="G202">
        <v>0</v>
      </c>
      <c r="H202">
        <v>0</v>
      </c>
      <c r="I202" s="106">
        <f t="shared" si="5"/>
        <v>77.140024760468833</v>
      </c>
    </row>
    <row r="203" spans="1:9" x14ac:dyDescent="0.3">
      <c r="A203">
        <v>2039</v>
      </c>
      <c r="B203">
        <v>9</v>
      </c>
      <c r="C203">
        <v>30</v>
      </c>
      <c r="D203">
        <v>2039.7479452054795</v>
      </c>
      <c r="E203">
        <v>62.670179417588223</v>
      </c>
      <c r="F203">
        <v>14.723004768511096</v>
      </c>
      <c r="G203">
        <v>0</v>
      </c>
      <c r="H203">
        <v>0</v>
      </c>
      <c r="I203" s="106">
        <f t="shared" ref="I203:I266" si="6">E203+F203</f>
        <v>77.393184186099319</v>
      </c>
    </row>
    <row r="204" spans="1:9" x14ac:dyDescent="0.3">
      <c r="A204">
        <v>2039</v>
      </c>
      <c r="B204">
        <v>10</v>
      </c>
      <c r="C204">
        <v>31</v>
      </c>
      <c r="D204">
        <v>2039.8328767123287</v>
      </c>
      <c r="E204">
        <v>62.865079919550539</v>
      </c>
      <c r="F204">
        <v>14.802466664854744</v>
      </c>
      <c r="G204">
        <v>0</v>
      </c>
      <c r="H204">
        <v>0</v>
      </c>
      <c r="I204" s="106">
        <f t="shared" si="6"/>
        <v>77.667546584405287</v>
      </c>
    </row>
    <row r="205" spans="1:9" x14ac:dyDescent="0.3">
      <c r="A205">
        <v>2039</v>
      </c>
      <c r="B205">
        <v>11</v>
      </c>
      <c r="C205">
        <v>30</v>
      </c>
      <c r="D205">
        <v>2039.9150684931508</v>
      </c>
      <c r="E205">
        <v>63.052487646593079</v>
      </c>
      <c r="F205">
        <v>14.89579797249268</v>
      </c>
      <c r="G205">
        <v>0</v>
      </c>
      <c r="H205">
        <v>0</v>
      </c>
      <c r="I205" s="106">
        <f t="shared" si="6"/>
        <v>77.948285619085766</v>
      </c>
    </row>
    <row r="206" spans="1:9" x14ac:dyDescent="0.3">
      <c r="A206">
        <v>2039</v>
      </c>
      <c r="B206">
        <v>12</v>
      </c>
      <c r="C206">
        <v>31</v>
      </c>
      <c r="D206">
        <v>2040</v>
      </c>
      <c r="E206">
        <v>63.244907527820139</v>
      </c>
      <c r="F206">
        <v>15.010637326743355</v>
      </c>
      <c r="G206">
        <v>0</v>
      </c>
      <c r="H206">
        <v>0</v>
      </c>
      <c r="I206" s="106">
        <f t="shared" si="6"/>
        <v>78.255544854563496</v>
      </c>
    </row>
    <row r="207" spans="1:9" x14ac:dyDescent="0.3">
      <c r="A207">
        <v>2040</v>
      </c>
      <c r="B207">
        <v>1</v>
      </c>
      <c r="C207">
        <v>31</v>
      </c>
      <c r="D207">
        <v>2040.0846994535518</v>
      </c>
      <c r="E207">
        <v>63.43608354344785</v>
      </c>
      <c r="F207">
        <v>15.167171434554069</v>
      </c>
      <c r="G207">
        <v>0</v>
      </c>
      <c r="H207">
        <v>0</v>
      </c>
      <c r="I207" s="106">
        <f t="shared" si="6"/>
        <v>78.603254978001914</v>
      </c>
    </row>
    <row r="208" spans="1:9" x14ac:dyDescent="0.3">
      <c r="A208">
        <v>2040</v>
      </c>
      <c r="B208">
        <v>2</v>
      </c>
      <c r="C208">
        <v>29</v>
      </c>
      <c r="D208">
        <v>2040.1639344262296</v>
      </c>
      <c r="E208">
        <v>63.613809422737958</v>
      </c>
      <c r="F208">
        <v>15.353126219189726</v>
      </c>
      <c r="G208">
        <v>0</v>
      </c>
      <c r="H208">
        <v>0</v>
      </c>
      <c r="I208" s="106">
        <f t="shared" si="6"/>
        <v>78.966935641927677</v>
      </c>
    </row>
    <row r="209" spans="1:9" x14ac:dyDescent="0.3">
      <c r="A209">
        <v>2040</v>
      </c>
      <c r="B209">
        <v>3</v>
      </c>
      <c r="C209">
        <v>31</v>
      </c>
      <c r="D209">
        <v>2040.2486338797814</v>
      </c>
      <c r="E209">
        <v>63.802609533889189</v>
      </c>
      <c r="F209">
        <v>15.428051257556566</v>
      </c>
      <c r="G209">
        <v>0</v>
      </c>
      <c r="H209">
        <v>0</v>
      </c>
      <c r="I209" s="106">
        <f t="shared" si="6"/>
        <v>79.230660791445757</v>
      </c>
    </row>
    <row r="210" spans="1:9" x14ac:dyDescent="0.3">
      <c r="A210">
        <v>2040</v>
      </c>
      <c r="B210">
        <v>4</v>
      </c>
      <c r="C210">
        <v>30</v>
      </c>
      <c r="D210">
        <v>2040.3306010928961</v>
      </c>
      <c r="E210">
        <v>63.984165738691772</v>
      </c>
      <c r="F210">
        <v>15.474968762859907</v>
      </c>
      <c r="G210">
        <v>0</v>
      </c>
      <c r="H210">
        <v>0</v>
      </c>
      <c r="I210" s="106">
        <f t="shared" si="6"/>
        <v>79.459134501551674</v>
      </c>
    </row>
    <row r="211" spans="1:9" x14ac:dyDescent="0.3">
      <c r="A211">
        <v>2040</v>
      </c>
      <c r="B211">
        <v>5</v>
      </c>
      <c r="C211">
        <v>31</v>
      </c>
      <c r="D211">
        <v>2040.4153005464482</v>
      </c>
      <c r="E211">
        <v>64.17059231183643</v>
      </c>
      <c r="F211">
        <v>15.513003212235967</v>
      </c>
      <c r="G211">
        <v>0</v>
      </c>
      <c r="H211">
        <v>0</v>
      </c>
      <c r="I211" s="106">
        <f t="shared" si="6"/>
        <v>79.683595524072402</v>
      </c>
    </row>
    <row r="212" spans="1:9" x14ac:dyDescent="0.3">
      <c r="A212">
        <v>2040</v>
      </c>
      <c r="B212">
        <v>6</v>
      </c>
      <c r="C212">
        <v>30</v>
      </c>
      <c r="D212">
        <v>2040.4972677595629</v>
      </c>
      <c r="E212">
        <v>64.3498717064776</v>
      </c>
      <c r="F212">
        <v>15.555734715721815</v>
      </c>
      <c r="G212">
        <v>0</v>
      </c>
      <c r="H212">
        <v>0</v>
      </c>
      <c r="I212" s="106">
        <f t="shared" si="6"/>
        <v>79.905606422199412</v>
      </c>
    </row>
    <row r="213" spans="1:9" x14ac:dyDescent="0.3">
      <c r="A213">
        <v>2040</v>
      </c>
      <c r="B213">
        <v>7</v>
      </c>
      <c r="C213">
        <v>31</v>
      </c>
      <c r="D213">
        <v>2040.5819672131147</v>
      </c>
      <c r="E213">
        <v>64.533966195013733</v>
      </c>
      <c r="F213">
        <v>15.593976164442804</v>
      </c>
      <c r="G213">
        <v>0</v>
      </c>
      <c r="H213">
        <v>0</v>
      </c>
      <c r="I213" s="106">
        <f t="shared" si="6"/>
        <v>80.12794235945654</v>
      </c>
    </row>
    <row r="214" spans="1:9" x14ac:dyDescent="0.3">
      <c r="A214">
        <v>2040</v>
      </c>
      <c r="B214">
        <v>8</v>
      </c>
      <c r="C214">
        <v>31</v>
      </c>
      <c r="D214">
        <v>2040.6666666666667</v>
      </c>
      <c r="E214">
        <v>64.716891139940003</v>
      </c>
      <c r="F214">
        <v>15.635015802178362</v>
      </c>
      <c r="G214">
        <v>0</v>
      </c>
      <c r="H214">
        <v>0</v>
      </c>
      <c r="I214" s="106">
        <f t="shared" si="6"/>
        <v>80.351906942118362</v>
      </c>
    </row>
    <row r="215" spans="1:9" x14ac:dyDescent="0.3">
      <c r="A215">
        <v>2040</v>
      </c>
      <c r="B215">
        <v>9</v>
      </c>
      <c r="C215">
        <v>30</v>
      </c>
      <c r="D215">
        <v>2040.7486338797814</v>
      </c>
      <c r="E215">
        <v>64.892811494027598</v>
      </c>
      <c r="F215">
        <v>15.693424220471126</v>
      </c>
      <c r="G215">
        <v>0</v>
      </c>
      <c r="H215">
        <v>0</v>
      </c>
      <c r="I215" s="106">
        <f t="shared" si="6"/>
        <v>80.586235714498727</v>
      </c>
    </row>
    <row r="216" spans="1:9" x14ac:dyDescent="0.3">
      <c r="A216">
        <v>2040</v>
      </c>
      <c r="B216">
        <v>10</v>
      </c>
      <c r="C216">
        <v>31</v>
      </c>
      <c r="D216">
        <v>2040.8333333333333</v>
      </c>
      <c r="E216">
        <v>65.073465277051326</v>
      </c>
      <c r="F216">
        <v>15.768749601187908</v>
      </c>
      <c r="G216">
        <v>0</v>
      </c>
      <c r="H216">
        <v>0</v>
      </c>
      <c r="I216" s="106">
        <f t="shared" si="6"/>
        <v>80.842214878239233</v>
      </c>
    </row>
    <row r="217" spans="1:9" x14ac:dyDescent="0.3">
      <c r="A217">
        <v>2040</v>
      </c>
      <c r="B217">
        <v>11</v>
      </c>
      <c r="C217">
        <v>30</v>
      </c>
      <c r="D217">
        <v>2040.9153005464482</v>
      </c>
      <c r="E217">
        <v>65.24720687626359</v>
      </c>
      <c r="F217">
        <v>15.858903719104347</v>
      </c>
      <c r="G217">
        <v>0</v>
      </c>
      <c r="H217">
        <v>0</v>
      </c>
      <c r="I217" s="106">
        <f t="shared" si="6"/>
        <v>81.106110595367937</v>
      </c>
    </row>
    <row r="218" spans="1:9" x14ac:dyDescent="0.3">
      <c r="A218">
        <v>2040</v>
      </c>
      <c r="B218">
        <v>12</v>
      </c>
      <c r="C218">
        <v>31</v>
      </c>
      <c r="D218">
        <v>2041</v>
      </c>
      <c r="E218">
        <v>65.425628856246234</v>
      </c>
      <c r="F218">
        <v>15.972195316672437</v>
      </c>
      <c r="G218">
        <v>0</v>
      </c>
      <c r="H218">
        <v>0</v>
      </c>
      <c r="I218" s="106">
        <f t="shared" si="6"/>
        <v>81.397824172918675</v>
      </c>
    </row>
    <row r="219" spans="1:9" x14ac:dyDescent="0.3">
      <c r="A219">
        <v>2041</v>
      </c>
      <c r="B219">
        <v>1</v>
      </c>
      <c r="C219">
        <v>31</v>
      </c>
      <c r="D219">
        <v>2041.0849315068492</v>
      </c>
      <c r="E219">
        <v>65.602931465543321</v>
      </c>
      <c r="F219">
        <v>16.130922758062585</v>
      </c>
      <c r="G219">
        <v>0</v>
      </c>
      <c r="H219">
        <v>0</v>
      </c>
      <c r="I219" s="106">
        <f t="shared" si="6"/>
        <v>81.733854223605903</v>
      </c>
    </row>
    <row r="220" spans="1:9" x14ac:dyDescent="0.3">
      <c r="A220">
        <v>2041</v>
      </c>
      <c r="B220">
        <v>2</v>
      </c>
      <c r="C220">
        <v>28</v>
      </c>
      <c r="D220">
        <v>2041.1616438356164</v>
      </c>
      <c r="E220">
        <v>65.762121831711809</v>
      </c>
      <c r="F220">
        <v>16.310439093414217</v>
      </c>
      <c r="G220">
        <v>0</v>
      </c>
      <c r="H220">
        <v>0</v>
      </c>
      <c r="I220" s="106">
        <f t="shared" si="6"/>
        <v>82.072560925126027</v>
      </c>
    </row>
    <row r="221" spans="1:9" x14ac:dyDescent="0.3">
      <c r="A221">
        <v>2041</v>
      </c>
      <c r="B221">
        <v>3</v>
      </c>
      <c r="C221">
        <v>31</v>
      </c>
      <c r="D221">
        <v>2041.2465753424658</v>
      </c>
      <c r="E221">
        <v>65.937321158343138</v>
      </c>
      <c r="F221">
        <v>16.381576538541346</v>
      </c>
      <c r="G221">
        <v>0</v>
      </c>
      <c r="H221">
        <v>0</v>
      </c>
      <c r="I221" s="106">
        <f t="shared" si="6"/>
        <v>82.318897696884477</v>
      </c>
    </row>
    <row r="222" spans="1:9" x14ac:dyDescent="0.3">
      <c r="A222">
        <v>2041</v>
      </c>
      <c r="B222">
        <v>4</v>
      </c>
      <c r="C222">
        <v>30</v>
      </c>
      <c r="D222">
        <v>2041.3287671232877</v>
      </c>
      <c r="E222">
        <v>66.105829968190449</v>
      </c>
      <c r="F222">
        <v>16.423366796647539</v>
      </c>
      <c r="G222">
        <v>0</v>
      </c>
      <c r="H222">
        <v>0</v>
      </c>
      <c r="I222" s="106">
        <f t="shared" si="6"/>
        <v>82.529196764837991</v>
      </c>
    </row>
    <row r="223" spans="1:9" x14ac:dyDescent="0.3">
      <c r="A223">
        <v>2041</v>
      </c>
      <c r="B223">
        <v>5</v>
      </c>
      <c r="C223">
        <v>31</v>
      </c>
      <c r="D223">
        <v>2041.4136986301369</v>
      </c>
      <c r="E223">
        <v>66.278891483303582</v>
      </c>
      <c r="F223">
        <v>16.455295674824736</v>
      </c>
      <c r="G223">
        <v>0</v>
      </c>
      <c r="H223">
        <v>0</v>
      </c>
      <c r="I223" s="106">
        <f t="shared" si="6"/>
        <v>82.734187158128321</v>
      </c>
    </row>
    <row r="224" spans="1:9" x14ac:dyDescent="0.3">
      <c r="A224">
        <v>2041</v>
      </c>
      <c r="B224">
        <v>6</v>
      </c>
      <c r="C224">
        <v>30</v>
      </c>
      <c r="D224">
        <v>2041.495890410959</v>
      </c>
      <c r="E224">
        <v>66.445349256258467</v>
      </c>
      <c r="F224">
        <v>16.492179227543581</v>
      </c>
      <c r="G224">
        <v>0</v>
      </c>
      <c r="H224">
        <v>0</v>
      </c>
      <c r="I224" s="106">
        <f t="shared" si="6"/>
        <v>82.937528483802055</v>
      </c>
    </row>
    <row r="225" spans="1:9" x14ac:dyDescent="0.3">
      <c r="A225">
        <v>2041</v>
      </c>
      <c r="B225">
        <v>7</v>
      </c>
      <c r="C225">
        <v>31</v>
      </c>
      <c r="D225">
        <v>2041.5808219178082</v>
      </c>
      <c r="E225">
        <v>66.616309582303629</v>
      </c>
      <c r="F225">
        <v>16.52401798671713</v>
      </c>
      <c r="G225">
        <v>0</v>
      </c>
      <c r="H225">
        <v>0</v>
      </c>
      <c r="I225" s="106">
        <f t="shared" si="6"/>
        <v>83.140327569020755</v>
      </c>
    </row>
    <row r="226" spans="1:9" x14ac:dyDescent="0.3">
      <c r="A226">
        <v>2041</v>
      </c>
      <c r="B226">
        <v>8</v>
      </c>
      <c r="C226">
        <v>31</v>
      </c>
      <c r="D226">
        <v>2041.6657534246576</v>
      </c>
      <c r="E226">
        <v>66.786215884206911</v>
      </c>
      <c r="F226">
        <v>16.558714785689766</v>
      </c>
      <c r="G226">
        <v>0</v>
      </c>
      <c r="H226">
        <v>0</v>
      </c>
      <c r="I226" s="106">
        <f t="shared" si="6"/>
        <v>83.344930669896684</v>
      </c>
    </row>
    <row r="227" spans="1:9" x14ac:dyDescent="0.3">
      <c r="A227">
        <v>2041</v>
      </c>
      <c r="B227">
        <v>9</v>
      </c>
      <c r="C227">
        <v>30</v>
      </c>
      <c r="D227">
        <v>2041.7479452054795</v>
      </c>
      <c r="E227">
        <v>66.949646401008081</v>
      </c>
      <c r="F227">
        <v>16.611845662701413</v>
      </c>
      <c r="G227">
        <v>0</v>
      </c>
      <c r="H227">
        <v>0</v>
      </c>
      <c r="I227" s="106">
        <f t="shared" si="6"/>
        <v>83.561492063709494</v>
      </c>
    </row>
    <row r="228" spans="1:9" x14ac:dyDescent="0.3">
      <c r="A228">
        <v>2041</v>
      </c>
      <c r="B228">
        <v>10</v>
      </c>
      <c r="C228">
        <v>31</v>
      </c>
      <c r="D228">
        <v>2041.8328767123287</v>
      </c>
      <c r="E228">
        <v>67.117505330212708</v>
      </c>
      <c r="F228">
        <v>16.682484928890762</v>
      </c>
      <c r="G228">
        <v>0</v>
      </c>
      <c r="H228">
        <v>0</v>
      </c>
      <c r="I228" s="106">
        <f t="shared" si="6"/>
        <v>83.799990259103467</v>
      </c>
    </row>
    <row r="229" spans="1:9" x14ac:dyDescent="0.3">
      <c r="A229">
        <v>2041</v>
      </c>
      <c r="B229">
        <v>11</v>
      </c>
      <c r="C229">
        <v>30</v>
      </c>
      <c r="D229">
        <v>2041.9150684931508</v>
      </c>
      <c r="E229">
        <v>67.278971428291186</v>
      </c>
      <c r="F229">
        <v>16.768988087715336</v>
      </c>
      <c r="G229">
        <v>0</v>
      </c>
      <c r="H229">
        <v>0</v>
      </c>
      <c r="I229" s="106">
        <f t="shared" si="6"/>
        <v>84.047959516006529</v>
      </c>
    </row>
    <row r="230" spans="1:9" x14ac:dyDescent="0.3">
      <c r="A230">
        <v>2041</v>
      </c>
      <c r="B230">
        <v>12</v>
      </c>
      <c r="C230">
        <v>31</v>
      </c>
      <c r="D230">
        <v>2042</v>
      </c>
      <c r="E230">
        <v>67.444817750263383</v>
      </c>
      <c r="F230">
        <v>16.879508293364168</v>
      </c>
      <c r="G230">
        <v>0</v>
      </c>
      <c r="H230">
        <v>0</v>
      </c>
      <c r="I230" s="106">
        <f t="shared" si="6"/>
        <v>84.324326043627551</v>
      </c>
    </row>
    <row r="231" spans="1:9" x14ac:dyDescent="0.3">
      <c r="A231">
        <v>2042</v>
      </c>
      <c r="B231">
        <v>1</v>
      </c>
      <c r="C231">
        <v>31</v>
      </c>
      <c r="D231">
        <v>2042.0849315068492</v>
      </c>
      <c r="E231">
        <v>67.609654365844932</v>
      </c>
      <c r="F231">
        <v>17.037508567249045</v>
      </c>
      <c r="G231">
        <v>0</v>
      </c>
      <c r="H231">
        <v>0</v>
      </c>
      <c r="I231" s="106">
        <f t="shared" si="6"/>
        <v>84.647162933093981</v>
      </c>
    </row>
    <row r="232" spans="1:9" x14ac:dyDescent="0.3">
      <c r="A232">
        <v>2042</v>
      </c>
      <c r="B232">
        <v>2</v>
      </c>
      <c r="C232">
        <v>28</v>
      </c>
      <c r="D232">
        <v>2042.1616438356164</v>
      </c>
      <c r="E232">
        <v>67.757678426859229</v>
      </c>
      <c r="F232">
        <v>17.218126973649632</v>
      </c>
      <c r="G232">
        <v>0</v>
      </c>
      <c r="H232">
        <v>0</v>
      </c>
      <c r="I232" s="106">
        <f t="shared" si="6"/>
        <v>84.975805400508861</v>
      </c>
    </row>
    <row r="233" spans="1:9" x14ac:dyDescent="0.3">
      <c r="A233">
        <v>2042</v>
      </c>
      <c r="B233">
        <v>3</v>
      </c>
      <c r="C233">
        <v>31</v>
      </c>
      <c r="D233">
        <v>2042.2465753424658</v>
      </c>
      <c r="E233">
        <v>67.920617308907936</v>
      </c>
      <c r="F233">
        <v>17.285558418590334</v>
      </c>
      <c r="G233">
        <v>0</v>
      </c>
      <c r="H233">
        <v>0</v>
      </c>
      <c r="I233" s="106">
        <f t="shared" si="6"/>
        <v>85.206175727498277</v>
      </c>
    </row>
    <row r="234" spans="1:9" x14ac:dyDescent="0.3">
      <c r="A234">
        <v>2042</v>
      </c>
      <c r="B234">
        <v>4</v>
      </c>
      <c r="C234">
        <v>30</v>
      </c>
      <c r="D234">
        <v>2042.3287671232877</v>
      </c>
      <c r="E234">
        <v>68.077362452128227</v>
      </c>
      <c r="F234">
        <v>17.322389050231745</v>
      </c>
      <c r="G234">
        <v>0</v>
      </c>
      <c r="H234">
        <v>0</v>
      </c>
      <c r="I234" s="106">
        <f t="shared" si="6"/>
        <v>85.399751502359976</v>
      </c>
    </row>
    <row r="235" spans="1:9" x14ac:dyDescent="0.3">
      <c r="A235">
        <v>2042</v>
      </c>
      <c r="B235">
        <v>5</v>
      </c>
      <c r="C235">
        <v>31</v>
      </c>
      <c r="D235">
        <v>2042.4136986301369</v>
      </c>
      <c r="E235">
        <v>68.238371748907269</v>
      </c>
      <c r="F235">
        <v>17.348431919735091</v>
      </c>
      <c r="G235">
        <v>0</v>
      </c>
      <c r="H235">
        <v>0</v>
      </c>
      <c r="I235" s="106">
        <f t="shared" si="6"/>
        <v>85.586803668642361</v>
      </c>
    </row>
    <row r="236" spans="1:9" x14ac:dyDescent="0.3">
      <c r="A236">
        <v>2042</v>
      </c>
      <c r="B236">
        <v>6</v>
      </c>
      <c r="C236">
        <v>30</v>
      </c>
      <c r="D236">
        <v>2042.495890410959</v>
      </c>
      <c r="E236">
        <v>68.393265286456</v>
      </c>
      <c r="F236">
        <v>17.379674655517313</v>
      </c>
      <c r="G236">
        <v>0</v>
      </c>
      <c r="H236">
        <v>0</v>
      </c>
      <c r="I236" s="106">
        <f t="shared" si="6"/>
        <v>85.772939941973306</v>
      </c>
    </row>
    <row r="237" spans="1:9" x14ac:dyDescent="0.3">
      <c r="A237">
        <v>2042</v>
      </c>
      <c r="B237">
        <v>7</v>
      </c>
      <c r="C237">
        <v>31</v>
      </c>
      <c r="D237">
        <v>2042.5808219178082</v>
      </c>
      <c r="E237">
        <v>68.552377348605603</v>
      </c>
      <c r="F237">
        <v>17.405348414154744</v>
      </c>
      <c r="G237">
        <v>0</v>
      </c>
      <c r="H237">
        <v>0</v>
      </c>
      <c r="I237" s="106">
        <f t="shared" si="6"/>
        <v>85.957725762760347</v>
      </c>
    </row>
    <row r="238" spans="1:9" x14ac:dyDescent="0.3">
      <c r="A238">
        <v>2042</v>
      </c>
      <c r="B238">
        <v>8</v>
      </c>
      <c r="C238">
        <v>31</v>
      </c>
      <c r="D238">
        <v>2042.6657534246576</v>
      </c>
      <c r="E238">
        <v>68.710537427468381</v>
      </c>
      <c r="F238">
        <v>17.433938175331114</v>
      </c>
      <c r="G238">
        <v>0</v>
      </c>
      <c r="H238">
        <v>0</v>
      </c>
      <c r="I238" s="106">
        <f t="shared" si="6"/>
        <v>86.144475602799503</v>
      </c>
    </row>
    <row r="239" spans="1:9" x14ac:dyDescent="0.3">
      <c r="A239">
        <v>2042</v>
      </c>
      <c r="B239">
        <v>9</v>
      </c>
      <c r="C239">
        <v>30</v>
      </c>
      <c r="D239">
        <v>2042.7479452054795</v>
      </c>
      <c r="E239">
        <v>68.862696781919851</v>
      </c>
      <c r="F239">
        <v>17.481969778614353</v>
      </c>
      <c r="G239">
        <v>0</v>
      </c>
      <c r="H239">
        <v>0</v>
      </c>
      <c r="I239" s="106">
        <f t="shared" si="6"/>
        <v>86.344666560534208</v>
      </c>
    </row>
    <row r="240" spans="1:9" x14ac:dyDescent="0.3">
      <c r="A240">
        <v>2042</v>
      </c>
      <c r="B240">
        <v>10</v>
      </c>
      <c r="C240">
        <v>31</v>
      </c>
      <c r="D240">
        <v>2042.8328767123287</v>
      </c>
      <c r="E240">
        <v>69.019007170134472</v>
      </c>
      <c r="F240">
        <v>17.548064878184388</v>
      </c>
      <c r="G240">
        <v>0</v>
      </c>
      <c r="H240">
        <v>0</v>
      </c>
      <c r="I240" s="106">
        <f t="shared" si="6"/>
        <v>86.567072048318863</v>
      </c>
    </row>
    <row r="241" spans="1:9" x14ac:dyDescent="0.3">
      <c r="A241">
        <v>2042</v>
      </c>
      <c r="B241">
        <v>11</v>
      </c>
      <c r="C241">
        <v>30</v>
      </c>
      <c r="D241">
        <v>2042.9150684931508</v>
      </c>
      <c r="E241">
        <v>69.16939144183533</v>
      </c>
      <c r="F241">
        <v>17.631005327815753</v>
      </c>
      <c r="G241">
        <v>0</v>
      </c>
      <c r="H241">
        <v>0</v>
      </c>
      <c r="I241" s="106">
        <f t="shared" si="6"/>
        <v>86.800396769651087</v>
      </c>
    </row>
    <row r="242" spans="1:9" x14ac:dyDescent="0.3">
      <c r="A242">
        <v>2042</v>
      </c>
      <c r="B242">
        <v>12</v>
      </c>
      <c r="C242">
        <v>31</v>
      </c>
      <c r="D242">
        <v>2043</v>
      </c>
      <c r="E242">
        <v>69.323882857182639</v>
      </c>
      <c r="F242">
        <v>17.738789123746152</v>
      </c>
      <c r="G242">
        <v>0</v>
      </c>
      <c r="H242">
        <v>0</v>
      </c>
      <c r="I242" s="106">
        <f t="shared" si="6"/>
        <v>87.062671980928798</v>
      </c>
    </row>
    <row r="243" spans="1:9" x14ac:dyDescent="0.3">
      <c r="A243">
        <v>2043</v>
      </c>
      <c r="B243">
        <v>1</v>
      </c>
      <c r="C243">
        <v>31</v>
      </c>
      <c r="D243">
        <v>2043.0849315068492</v>
      </c>
      <c r="E243">
        <v>69.477461447271395</v>
      </c>
      <c r="F243">
        <v>17.895975707852791</v>
      </c>
      <c r="G243">
        <v>0</v>
      </c>
      <c r="H243">
        <v>0</v>
      </c>
      <c r="I243" s="106">
        <f t="shared" si="6"/>
        <v>87.373437155124179</v>
      </c>
    </row>
    <row r="244" spans="1:9" x14ac:dyDescent="0.3">
      <c r="A244">
        <v>2043</v>
      </c>
      <c r="B244">
        <v>2</v>
      </c>
      <c r="C244">
        <v>28</v>
      </c>
      <c r="D244">
        <v>2043.1616438356164</v>
      </c>
      <c r="E244">
        <v>69.615399398917532</v>
      </c>
      <c r="F244">
        <v>18.077516195806634</v>
      </c>
      <c r="G244">
        <v>0</v>
      </c>
      <c r="H244">
        <v>0</v>
      </c>
      <c r="I244" s="106">
        <f t="shared" si="6"/>
        <v>87.69291559472417</v>
      </c>
    </row>
    <row r="245" spans="1:9" x14ac:dyDescent="0.3">
      <c r="A245">
        <v>2043</v>
      </c>
      <c r="B245">
        <v>3</v>
      </c>
      <c r="C245">
        <v>31</v>
      </c>
      <c r="D245">
        <v>2043.2465753424658</v>
      </c>
      <c r="E245">
        <v>69.767261856869283</v>
      </c>
      <c r="F245">
        <v>18.141360881790458</v>
      </c>
      <c r="G245">
        <v>0</v>
      </c>
      <c r="H245">
        <v>0</v>
      </c>
      <c r="I245" s="106">
        <f t="shared" si="6"/>
        <v>87.908622738659744</v>
      </c>
    </row>
    <row r="246" spans="1:9" x14ac:dyDescent="0.3">
      <c r="A246">
        <v>2043</v>
      </c>
      <c r="B246">
        <v>4</v>
      </c>
      <c r="C246">
        <v>30</v>
      </c>
      <c r="D246">
        <v>2043.3287671232877</v>
      </c>
      <c r="E246">
        <v>69.913377367089197</v>
      </c>
      <c r="F246">
        <v>18.17343102572087</v>
      </c>
      <c r="G246">
        <v>0</v>
      </c>
      <c r="H246">
        <v>0</v>
      </c>
      <c r="I246" s="106">
        <f t="shared" si="6"/>
        <v>88.08680839281007</v>
      </c>
    </row>
    <row r="247" spans="1:9" x14ac:dyDescent="0.3">
      <c r="A247">
        <v>2043</v>
      </c>
      <c r="B247">
        <v>5</v>
      </c>
      <c r="C247">
        <v>31</v>
      </c>
      <c r="D247">
        <v>2043.4136986301369</v>
      </c>
      <c r="E247">
        <v>70.063494226521016</v>
      </c>
      <c r="F247">
        <v>18.193838164810519</v>
      </c>
      <c r="G247">
        <v>0</v>
      </c>
      <c r="H247">
        <v>0</v>
      </c>
      <c r="I247" s="106">
        <f t="shared" si="6"/>
        <v>88.257332391331531</v>
      </c>
    </row>
    <row r="248" spans="1:9" x14ac:dyDescent="0.3">
      <c r="A248">
        <v>2043</v>
      </c>
      <c r="B248">
        <v>6</v>
      </c>
      <c r="C248">
        <v>30</v>
      </c>
      <c r="D248">
        <v>2043.495890410959</v>
      </c>
      <c r="E248">
        <v>70.207934357836493</v>
      </c>
      <c r="F248">
        <v>18.219677747487619</v>
      </c>
      <c r="G248">
        <v>0</v>
      </c>
      <c r="H248">
        <v>0</v>
      </c>
      <c r="I248" s="106">
        <f t="shared" si="6"/>
        <v>88.427612105324116</v>
      </c>
    </row>
    <row r="249" spans="1:9" x14ac:dyDescent="0.3">
      <c r="A249">
        <v>2043</v>
      </c>
      <c r="B249">
        <v>7</v>
      </c>
      <c r="C249">
        <v>31</v>
      </c>
      <c r="D249">
        <v>2043.5808219178082</v>
      </c>
      <c r="E249">
        <v>70.356334218748501</v>
      </c>
      <c r="F249">
        <v>18.239453905563987</v>
      </c>
      <c r="G249">
        <v>0</v>
      </c>
      <c r="H249">
        <v>0</v>
      </c>
      <c r="I249" s="106">
        <f t="shared" si="6"/>
        <v>88.595788124312492</v>
      </c>
    </row>
    <row r="250" spans="1:9" x14ac:dyDescent="0.3">
      <c r="A250">
        <v>2043</v>
      </c>
      <c r="B250">
        <v>8</v>
      </c>
      <c r="C250">
        <v>31</v>
      </c>
      <c r="D250">
        <v>2043.6657534246576</v>
      </c>
      <c r="E250">
        <v>70.503872280846906</v>
      </c>
      <c r="F250">
        <v>18.262201794182715</v>
      </c>
      <c r="G250">
        <v>0</v>
      </c>
      <c r="H250">
        <v>0</v>
      </c>
      <c r="I250" s="106">
        <f t="shared" si="6"/>
        <v>88.766074075029621</v>
      </c>
    </row>
    <row r="251" spans="1:9" x14ac:dyDescent="0.3">
      <c r="A251">
        <v>2043</v>
      </c>
      <c r="B251">
        <v>9</v>
      </c>
      <c r="C251">
        <v>30</v>
      </c>
      <c r="D251">
        <v>2043.7479452054795</v>
      </c>
      <c r="E251">
        <v>70.645837249501099</v>
      </c>
      <c r="F251">
        <v>18.305343109587419</v>
      </c>
      <c r="G251">
        <v>0</v>
      </c>
      <c r="H251">
        <v>0</v>
      </c>
      <c r="I251" s="106">
        <f t="shared" si="6"/>
        <v>88.951180359088511</v>
      </c>
    </row>
    <row r="252" spans="1:9" x14ac:dyDescent="0.3">
      <c r="A252">
        <v>2043</v>
      </c>
      <c r="B252">
        <v>10</v>
      </c>
      <c r="C252">
        <v>31</v>
      </c>
      <c r="D252">
        <v>2043.8328767123287</v>
      </c>
      <c r="E252">
        <v>70.791700355585135</v>
      </c>
      <c r="F252">
        <v>18.36706906280747</v>
      </c>
      <c r="G252">
        <v>0</v>
      </c>
      <c r="H252">
        <v>0</v>
      </c>
      <c r="I252" s="106">
        <f t="shared" si="6"/>
        <v>89.158769418392609</v>
      </c>
    </row>
    <row r="253" spans="1:9" x14ac:dyDescent="0.3">
      <c r="A253">
        <v>2043</v>
      </c>
      <c r="B253">
        <v>11</v>
      </c>
      <c r="C253">
        <v>30</v>
      </c>
      <c r="D253">
        <v>2043.9150684931508</v>
      </c>
      <c r="E253">
        <v>70.932057613602382</v>
      </c>
      <c r="F253">
        <v>18.446568761258526</v>
      </c>
      <c r="G253">
        <v>0</v>
      </c>
      <c r="H253">
        <v>0</v>
      </c>
      <c r="I253" s="106">
        <f t="shared" si="6"/>
        <v>89.378626374860914</v>
      </c>
    </row>
    <row r="254" spans="1:9" x14ac:dyDescent="0.3">
      <c r="A254">
        <v>2043</v>
      </c>
      <c r="B254">
        <v>12</v>
      </c>
      <c r="C254">
        <v>31</v>
      </c>
      <c r="D254">
        <v>2044</v>
      </c>
      <c r="E254">
        <v>71.076272934500508</v>
      </c>
      <c r="F254">
        <v>18.551688120467944</v>
      </c>
      <c r="G254">
        <v>0</v>
      </c>
      <c r="H254">
        <v>0</v>
      </c>
      <c r="I254" s="106">
        <f t="shared" si="6"/>
        <v>89.627961054968452</v>
      </c>
    </row>
    <row r="255" spans="1:9" x14ac:dyDescent="0.3">
      <c r="A255">
        <v>2044</v>
      </c>
      <c r="B255">
        <v>1</v>
      </c>
      <c r="C255">
        <v>31</v>
      </c>
      <c r="D255">
        <v>2044.0846994535518</v>
      </c>
      <c r="E255">
        <v>71.21966109310344</v>
      </c>
      <c r="F255">
        <v>18.708018153990167</v>
      </c>
      <c r="G255">
        <v>0</v>
      </c>
      <c r="H255">
        <v>0</v>
      </c>
      <c r="I255" s="106">
        <f t="shared" si="6"/>
        <v>89.927679247093607</v>
      </c>
    </row>
    <row r="256" spans="1:9" x14ac:dyDescent="0.3">
      <c r="A256">
        <v>2044</v>
      </c>
      <c r="B256">
        <v>2</v>
      </c>
      <c r="C256">
        <v>29</v>
      </c>
      <c r="D256">
        <v>2044.1639344262296</v>
      </c>
      <c r="E256">
        <v>71.353055596061125</v>
      </c>
      <c r="F256">
        <v>18.891877429277727</v>
      </c>
      <c r="G256">
        <v>0</v>
      </c>
      <c r="H256">
        <v>0</v>
      </c>
      <c r="I256" s="106">
        <f t="shared" si="6"/>
        <v>90.244933025338852</v>
      </c>
    </row>
    <row r="257" spans="1:9" x14ac:dyDescent="0.3">
      <c r="A257">
        <v>2044</v>
      </c>
      <c r="B257">
        <v>3</v>
      </c>
      <c r="C257">
        <v>31</v>
      </c>
      <c r="D257">
        <v>2044.2486338797814</v>
      </c>
      <c r="E257">
        <v>71.494862064955242</v>
      </c>
      <c r="F257">
        <v>18.951024475484374</v>
      </c>
      <c r="G257">
        <v>0</v>
      </c>
      <c r="H257">
        <v>0</v>
      </c>
      <c r="I257" s="106">
        <f t="shared" si="6"/>
        <v>90.445886540439616</v>
      </c>
    </row>
    <row r="258" spans="1:9" x14ac:dyDescent="0.3">
      <c r="A258">
        <v>2044</v>
      </c>
      <c r="B258">
        <v>4</v>
      </c>
      <c r="C258">
        <v>30</v>
      </c>
      <c r="D258">
        <v>2044.3306010928961</v>
      </c>
      <c r="E258">
        <v>71.631325326584019</v>
      </c>
      <c r="F258">
        <v>18.978071894131538</v>
      </c>
      <c r="G258">
        <v>0</v>
      </c>
      <c r="H258">
        <v>0</v>
      </c>
      <c r="I258" s="106">
        <f t="shared" si="6"/>
        <v>90.60939722071555</v>
      </c>
    </row>
    <row r="259" spans="1:9" x14ac:dyDescent="0.3">
      <c r="A259">
        <v>2044</v>
      </c>
      <c r="B259">
        <v>5</v>
      </c>
      <c r="C259">
        <v>31</v>
      </c>
      <c r="D259">
        <v>2044.4153005464482</v>
      </c>
      <c r="E259">
        <v>71.77154935863588</v>
      </c>
      <c r="F259">
        <v>18.993762023689968</v>
      </c>
      <c r="G259">
        <v>0</v>
      </c>
      <c r="H259">
        <v>0</v>
      </c>
      <c r="I259" s="106">
        <f t="shared" si="6"/>
        <v>90.765311382325848</v>
      </c>
    </row>
    <row r="260" spans="1:9" x14ac:dyDescent="0.3">
      <c r="A260">
        <v>2044</v>
      </c>
      <c r="B260">
        <v>6</v>
      </c>
      <c r="C260">
        <v>30</v>
      </c>
      <c r="D260">
        <v>2044.4972677595629</v>
      </c>
      <c r="E260">
        <v>71.906493539441726</v>
      </c>
      <c r="F260">
        <v>19.014237711204451</v>
      </c>
      <c r="G260">
        <v>0</v>
      </c>
      <c r="H260">
        <v>0</v>
      </c>
      <c r="I260" s="106">
        <f t="shared" si="6"/>
        <v>90.920731250646185</v>
      </c>
    </row>
    <row r="261" spans="1:9" x14ac:dyDescent="0.3">
      <c r="A261">
        <v>2044</v>
      </c>
      <c r="B261">
        <v>7</v>
      </c>
      <c r="C261">
        <v>31</v>
      </c>
      <c r="D261">
        <v>2044.5819672131147</v>
      </c>
      <c r="E261">
        <v>72.045160446008609</v>
      </c>
      <c r="F261">
        <v>19.028417180943627</v>
      </c>
      <c r="G261">
        <v>0</v>
      </c>
      <c r="H261">
        <v>0</v>
      </c>
      <c r="I261" s="106">
        <f t="shared" si="6"/>
        <v>91.073577626952243</v>
      </c>
    </row>
    <row r="262" spans="1:9" x14ac:dyDescent="0.3">
      <c r="A262">
        <v>2044</v>
      </c>
      <c r="B262">
        <v>8</v>
      </c>
      <c r="C262">
        <v>31</v>
      </c>
      <c r="D262">
        <v>2044.6666666666667</v>
      </c>
      <c r="E262">
        <v>72.18304556403055</v>
      </c>
      <c r="F262">
        <v>19.046647411883782</v>
      </c>
      <c r="G262">
        <v>0</v>
      </c>
      <c r="H262">
        <v>0</v>
      </c>
      <c r="I262" s="106">
        <f t="shared" si="6"/>
        <v>91.229692975914332</v>
      </c>
    </row>
    <row r="263" spans="1:9" x14ac:dyDescent="0.3">
      <c r="A263">
        <v>2044</v>
      </c>
      <c r="B263">
        <v>9</v>
      </c>
      <c r="C263">
        <v>30</v>
      </c>
      <c r="D263">
        <v>2044.7486338797814</v>
      </c>
      <c r="E263">
        <v>72.315744381139012</v>
      </c>
      <c r="F263">
        <v>19.085722403482791</v>
      </c>
      <c r="G263">
        <v>0</v>
      </c>
      <c r="H263">
        <v>0</v>
      </c>
      <c r="I263" s="106">
        <f t="shared" si="6"/>
        <v>91.401466784621803</v>
      </c>
    </row>
    <row r="264" spans="1:9" x14ac:dyDescent="0.3">
      <c r="A264">
        <v>2044</v>
      </c>
      <c r="B264">
        <v>10</v>
      </c>
      <c r="C264">
        <v>31</v>
      </c>
      <c r="D264">
        <v>2044.8333333333333</v>
      </c>
      <c r="E264">
        <v>72.45210959488216</v>
      </c>
      <c r="F264">
        <v>19.144061970644941</v>
      </c>
      <c r="G264">
        <v>0</v>
      </c>
      <c r="H264">
        <v>0</v>
      </c>
      <c r="I264" s="106">
        <f t="shared" si="6"/>
        <v>91.596171565527101</v>
      </c>
    </row>
    <row r="265" spans="1:9" x14ac:dyDescent="0.3">
      <c r="A265">
        <v>2044</v>
      </c>
      <c r="B265">
        <v>11</v>
      </c>
      <c r="C265">
        <v>30</v>
      </c>
      <c r="D265">
        <v>2044.9153005464482</v>
      </c>
      <c r="E265">
        <v>72.583349239439173</v>
      </c>
      <c r="F265">
        <v>19.220905215018917</v>
      </c>
      <c r="G265">
        <v>0</v>
      </c>
      <c r="H265">
        <v>0</v>
      </c>
      <c r="I265" s="106">
        <f t="shared" si="6"/>
        <v>91.804254454458089</v>
      </c>
    </row>
    <row r="266" spans="1:9" x14ac:dyDescent="0.3">
      <c r="A266">
        <v>2044</v>
      </c>
      <c r="B266">
        <v>12</v>
      </c>
      <c r="C266">
        <v>31</v>
      </c>
      <c r="D266">
        <v>2045</v>
      </c>
      <c r="E266">
        <v>72.718218612695239</v>
      </c>
      <c r="F266">
        <v>19.324912815848343</v>
      </c>
      <c r="G266">
        <v>0</v>
      </c>
      <c r="H266">
        <v>0</v>
      </c>
      <c r="I266" s="106">
        <f t="shared" si="6"/>
        <v>92.043131428543575</v>
      </c>
    </row>
    <row r="267" spans="1:9" x14ac:dyDescent="0.3">
      <c r="A267">
        <v>2045</v>
      </c>
      <c r="B267">
        <v>1</v>
      </c>
      <c r="C267">
        <v>31</v>
      </c>
      <c r="D267">
        <v>2045.0849315068492</v>
      </c>
      <c r="E267">
        <v>72.852336873154485</v>
      </c>
      <c r="F267">
        <v>19.483689347440183</v>
      </c>
      <c r="G267">
        <v>0</v>
      </c>
      <c r="H267">
        <v>0</v>
      </c>
      <c r="I267" s="106">
        <f t="shared" ref="I267:I311" si="7">E267+F267</f>
        <v>92.336026220594675</v>
      </c>
    </row>
    <row r="268" spans="1:9" x14ac:dyDescent="0.3">
      <c r="A268">
        <v>2045</v>
      </c>
      <c r="B268">
        <v>2</v>
      </c>
      <c r="C268">
        <v>28</v>
      </c>
      <c r="D268">
        <v>2045.1616438356164</v>
      </c>
      <c r="E268">
        <v>72.972835366241114</v>
      </c>
      <c r="F268">
        <v>19.660030904668456</v>
      </c>
      <c r="G268">
        <v>0</v>
      </c>
      <c r="H268">
        <v>0</v>
      </c>
      <c r="I268" s="106">
        <f t="shared" si="7"/>
        <v>92.632866270909574</v>
      </c>
    </row>
    <row r="269" spans="1:9" x14ac:dyDescent="0.3">
      <c r="A269">
        <v>2045</v>
      </c>
      <c r="B269">
        <v>3</v>
      </c>
      <c r="C269">
        <v>31</v>
      </c>
      <c r="D269">
        <v>2045.2465753424658</v>
      </c>
      <c r="E269">
        <v>73.105540696916918</v>
      </c>
      <c r="F269">
        <v>19.715849757452055</v>
      </c>
      <c r="G269">
        <v>0</v>
      </c>
      <c r="H269">
        <v>0</v>
      </c>
      <c r="I269" s="106">
        <f t="shared" si="7"/>
        <v>92.821390454368981</v>
      </c>
    </row>
    <row r="270" spans="1:9" x14ac:dyDescent="0.3">
      <c r="A270">
        <v>2045</v>
      </c>
      <c r="B270">
        <v>4</v>
      </c>
      <c r="C270">
        <v>30</v>
      </c>
      <c r="D270">
        <v>2045.3287671232877</v>
      </c>
      <c r="E270">
        <v>73.233266498492156</v>
      </c>
      <c r="F270">
        <v>19.738559017826795</v>
      </c>
      <c r="G270">
        <v>0</v>
      </c>
      <c r="H270">
        <v>0</v>
      </c>
      <c r="I270" s="106">
        <f t="shared" si="7"/>
        <v>92.971825516318944</v>
      </c>
    </row>
    <row r="271" spans="1:9" x14ac:dyDescent="0.3">
      <c r="A271">
        <v>2045</v>
      </c>
      <c r="B271">
        <v>5</v>
      </c>
      <c r="C271">
        <v>31</v>
      </c>
      <c r="D271">
        <v>2045.4136986301369</v>
      </c>
      <c r="E271">
        <v>73.364533523548417</v>
      </c>
      <c r="F271">
        <v>19.749167095774787</v>
      </c>
      <c r="G271">
        <v>0</v>
      </c>
      <c r="H271">
        <v>0</v>
      </c>
      <c r="I271" s="106">
        <f t="shared" si="7"/>
        <v>93.113700619323197</v>
      </c>
    </row>
    <row r="272" spans="1:9" x14ac:dyDescent="0.3">
      <c r="A272">
        <v>2045</v>
      </c>
      <c r="B272">
        <v>6</v>
      </c>
      <c r="C272">
        <v>30</v>
      </c>
      <c r="D272">
        <v>2045.495890410959</v>
      </c>
      <c r="E272">
        <v>73.49087833308198</v>
      </c>
      <c r="F272">
        <v>19.764748313669905</v>
      </c>
      <c r="G272">
        <v>0</v>
      </c>
      <c r="H272">
        <v>0</v>
      </c>
      <c r="I272" s="106">
        <f t="shared" si="7"/>
        <v>93.255626646751892</v>
      </c>
    </row>
    <row r="273" spans="1:9" x14ac:dyDescent="0.3">
      <c r="A273">
        <v>2045</v>
      </c>
      <c r="B273">
        <v>7</v>
      </c>
      <c r="C273">
        <v>31</v>
      </c>
      <c r="D273">
        <v>2045.5808219178082</v>
      </c>
      <c r="E273">
        <v>73.620729501293965</v>
      </c>
      <c r="F273">
        <v>19.773602238135854</v>
      </c>
      <c r="G273">
        <v>0</v>
      </c>
      <c r="H273">
        <v>0</v>
      </c>
      <c r="I273" s="106">
        <f t="shared" si="7"/>
        <v>93.394331739429816</v>
      </c>
    </row>
    <row r="274" spans="1:9" x14ac:dyDescent="0.3">
      <c r="A274">
        <v>2045</v>
      </c>
      <c r="B274">
        <v>8</v>
      </c>
      <c r="C274">
        <v>31</v>
      </c>
      <c r="D274">
        <v>2045.6657534246576</v>
      </c>
      <c r="E274">
        <v>73.749869596899586</v>
      </c>
      <c r="F274">
        <v>19.786588574568324</v>
      </c>
      <c r="G274">
        <v>0</v>
      </c>
      <c r="H274">
        <v>0</v>
      </c>
      <c r="I274" s="106">
        <f t="shared" si="7"/>
        <v>93.536458171467913</v>
      </c>
    </row>
    <row r="275" spans="1:9" x14ac:dyDescent="0.3">
      <c r="A275">
        <v>2045</v>
      </c>
      <c r="B275">
        <v>9</v>
      </c>
      <c r="C275">
        <v>30</v>
      </c>
      <c r="D275">
        <v>2045.7479452054795</v>
      </c>
      <c r="E275">
        <v>73.874172147206977</v>
      </c>
      <c r="F275">
        <v>19.821255586292974</v>
      </c>
      <c r="G275">
        <v>0</v>
      </c>
      <c r="H275">
        <v>0</v>
      </c>
      <c r="I275" s="106">
        <f t="shared" si="7"/>
        <v>93.695427733499955</v>
      </c>
    </row>
    <row r="276" spans="1:9" x14ac:dyDescent="0.3">
      <c r="A276">
        <v>2045</v>
      </c>
      <c r="B276">
        <v>10</v>
      </c>
      <c r="C276">
        <v>31</v>
      </c>
      <c r="D276">
        <v>2045.8328767123287</v>
      </c>
      <c r="E276">
        <v>74.001929411279093</v>
      </c>
      <c r="F276">
        <v>19.875653242992428</v>
      </c>
      <c r="G276">
        <v>0</v>
      </c>
      <c r="H276">
        <v>0</v>
      </c>
      <c r="I276" s="106">
        <f t="shared" si="7"/>
        <v>93.877582654271521</v>
      </c>
    </row>
    <row r="277" spans="1:9" x14ac:dyDescent="0.3">
      <c r="A277">
        <v>2045</v>
      </c>
      <c r="B277">
        <v>11</v>
      </c>
      <c r="C277">
        <v>30</v>
      </c>
      <c r="D277">
        <v>2045.9150684931508</v>
      </c>
      <c r="E277">
        <v>74.124904124376812</v>
      </c>
      <c r="F277">
        <v>19.949377833447379</v>
      </c>
      <c r="G277">
        <v>0</v>
      </c>
      <c r="H277">
        <v>0</v>
      </c>
      <c r="I277" s="106">
        <f t="shared" si="7"/>
        <v>94.074281957824184</v>
      </c>
    </row>
    <row r="278" spans="1:9" x14ac:dyDescent="0.3">
      <c r="A278">
        <v>2045</v>
      </c>
      <c r="B278">
        <v>12</v>
      </c>
      <c r="C278">
        <v>31</v>
      </c>
      <c r="D278">
        <v>2046</v>
      </c>
      <c r="E278">
        <v>74.251299917070483</v>
      </c>
      <c r="F278">
        <v>20.050975007640474</v>
      </c>
      <c r="G278">
        <v>0</v>
      </c>
      <c r="H278">
        <v>0</v>
      </c>
      <c r="I278" s="106">
        <f t="shared" si="7"/>
        <v>94.302274924710957</v>
      </c>
    </row>
    <row r="279" spans="1:9" x14ac:dyDescent="0.3">
      <c r="A279">
        <v>2046</v>
      </c>
      <c r="B279">
        <v>1</v>
      </c>
      <c r="C279">
        <v>31</v>
      </c>
      <c r="D279">
        <v>2046.0849315068492</v>
      </c>
      <c r="E279">
        <v>74.377011866356057</v>
      </c>
      <c r="F279">
        <v>20.208990265083084</v>
      </c>
      <c r="G279">
        <v>0</v>
      </c>
      <c r="H279">
        <v>0</v>
      </c>
      <c r="I279" s="106">
        <f t="shared" si="7"/>
        <v>94.586002131439145</v>
      </c>
    </row>
    <row r="280" spans="1:9" x14ac:dyDescent="0.3">
      <c r="A280">
        <v>2046</v>
      </c>
      <c r="B280">
        <v>2</v>
      </c>
      <c r="C280">
        <v>28</v>
      </c>
      <c r="D280">
        <v>2046.1616438356164</v>
      </c>
      <c r="E280">
        <v>74.489974820400818</v>
      </c>
      <c r="F280">
        <v>20.38577551624417</v>
      </c>
      <c r="G280">
        <v>0</v>
      </c>
      <c r="H280">
        <v>0</v>
      </c>
      <c r="I280" s="106">
        <f t="shared" si="7"/>
        <v>94.875750336644984</v>
      </c>
    </row>
    <row r="281" spans="1:9" x14ac:dyDescent="0.3">
      <c r="A281">
        <v>2046</v>
      </c>
      <c r="B281">
        <v>3</v>
      </c>
      <c r="C281">
        <v>31</v>
      </c>
      <c r="D281">
        <v>2046.2465753424658</v>
      </c>
      <c r="E281">
        <v>74.614400011309655</v>
      </c>
      <c r="F281">
        <v>20.43843494891544</v>
      </c>
      <c r="G281">
        <v>0</v>
      </c>
      <c r="H281">
        <v>0</v>
      </c>
      <c r="I281" s="106">
        <f t="shared" si="7"/>
        <v>95.052834960225098</v>
      </c>
    </row>
    <row r="282" spans="1:9" x14ac:dyDescent="0.3">
      <c r="A282">
        <v>2046</v>
      </c>
      <c r="B282">
        <v>4</v>
      </c>
      <c r="C282">
        <v>30</v>
      </c>
      <c r="D282">
        <v>2046.3287671232877</v>
      </c>
      <c r="E282">
        <v>74.73417498595704</v>
      </c>
      <c r="F282">
        <v>20.457036910422701</v>
      </c>
      <c r="G282">
        <v>0</v>
      </c>
      <c r="H282">
        <v>0</v>
      </c>
      <c r="I282" s="106">
        <f t="shared" si="7"/>
        <v>95.191211896379741</v>
      </c>
    </row>
    <row r="283" spans="1:9" x14ac:dyDescent="0.3">
      <c r="A283">
        <v>2046</v>
      </c>
      <c r="B283">
        <v>5</v>
      </c>
      <c r="C283">
        <v>31</v>
      </c>
      <c r="D283">
        <v>2046.4136986301369</v>
      </c>
      <c r="E283">
        <v>74.857289806736475</v>
      </c>
      <c r="F283">
        <v>20.46283712146959</v>
      </c>
      <c r="G283">
        <v>0</v>
      </c>
      <c r="H283">
        <v>0</v>
      </c>
      <c r="I283" s="106">
        <f t="shared" si="7"/>
        <v>95.320126928206065</v>
      </c>
    </row>
    <row r="284" spans="1:9" x14ac:dyDescent="0.3">
      <c r="A284">
        <v>2046</v>
      </c>
      <c r="B284">
        <v>6</v>
      </c>
      <c r="C284">
        <v>30</v>
      </c>
      <c r="D284">
        <v>2046.495890410959</v>
      </c>
      <c r="E284">
        <v>74.975806382291211</v>
      </c>
      <c r="F284">
        <v>20.473787611125083</v>
      </c>
      <c r="G284">
        <v>0</v>
      </c>
      <c r="H284">
        <v>0</v>
      </c>
      <c r="I284" s="106">
        <f t="shared" si="7"/>
        <v>95.4495939934163</v>
      </c>
    </row>
    <row r="285" spans="1:9" x14ac:dyDescent="0.3">
      <c r="A285">
        <v>2046</v>
      </c>
      <c r="B285">
        <v>7</v>
      </c>
      <c r="C285">
        <v>31</v>
      </c>
      <c r="D285">
        <v>2046.5808219178082</v>
      </c>
      <c r="E285">
        <v>75.097630783783316</v>
      </c>
      <c r="F285">
        <v>20.477605174561383</v>
      </c>
      <c r="G285">
        <v>0</v>
      </c>
      <c r="H285">
        <v>0</v>
      </c>
      <c r="I285" s="106">
        <f t="shared" si="7"/>
        <v>95.575235958344706</v>
      </c>
    </row>
    <row r="286" spans="1:9" x14ac:dyDescent="0.3">
      <c r="A286">
        <v>2046</v>
      </c>
      <c r="B286">
        <v>8</v>
      </c>
      <c r="C286">
        <v>31</v>
      </c>
      <c r="D286">
        <v>2046.6657534246576</v>
      </c>
      <c r="E286">
        <v>75.218806920389966</v>
      </c>
      <c r="F286">
        <v>20.485632430375198</v>
      </c>
      <c r="G286">
        <v>0</v>
      </c>
      <c r="H286">
        <v>0</v>
      </c>
      <c r="I286" s="106">
        <f t="shared" si="7"/>
        <v>95.704439350765171</v>
      </c>
    </row>
    <row r="287" spans="1:9" x14ac:dyDescent="0.3">
      <c r="A287">
        <v>2046</v>
      </c>
      <c r="B287">
        <v>9</v>
      </c>
      <c r="C287">
        <v>30</v>
      </c>
      <c r="D287">
        <v>2046.7479452054795</v>
      </c>
      <c r="E287">
        <v>75.335461627727739</v>
      </c>
      <c r="F287">
        <v>20.516127815010961</v>
      </c>
      <c r="G287">
        <v>0</v>
      </c>
      <c r="H287">
        <v>0</v>
      </c>
      <c r="I287" s="106">
        <f t="shared" si="7"/>
        <v>95.8515894427387</v>
      </c>
    </row>
    <row r="288" spans="1:9" x14ac:dyDescent="0.3">
      <c r="A288">
        <v>2046</v>
      </c>
      <c r="B288">
        <v>10</v>
      </c>
      <c r="C288">
        <v>31</v>
      </c>
      <c r="D288">
        <v>2046.8328767123287</v>
      </c>
      <c r="E288">
        <v>75.455376708808956</v>
      </c>
      <c r="F288">
        <v>20.566792237721678</v>
      </c>
      <c r="G288">
        <v>0</v>
      </c>
      <c r="H288">
        <v>0</v>
      </c>
      <c r="I288" s="106">
        <f t="shared" si="7"/>
        <v>96.022168946530627</v>
      </c>
    </row>
    <row r="289" spans="1:9" x14ac:dyDescent="0.3">
      <c r="A289">
        <v>2046</v>
      </c>
      <c r="B289">
        <v>11</v>
      </c>
      <c r="C289">
        <v>30</v>
      </c>
      <c r="D289">
        <v>2046.9150684931508</v>
      </c>
      <c r="E289">
        <v>75.570820278474869</v>
      </c>
      <c r="F289">
        <v>20.637559710328958</v>
      </c>
      <c r="G289">
        <v>0</v>
      </c>
      <c r="H289">
        <v>0</v>
      </c>
      <c r="I289" s="106">
        <f t="shared" si="7"/>
        <v>96.208379988803827</v>
      </c>
    </row>
    <row r="290" spans="1:9" x14ac:dyDescent="0.3">
      <c r="A290">
        <v>2046</v>
      </c>
      <c r="B290">
        <v>12</v>
      </c>
      <c r="C290">
        <v>31</v>
      </c>
      <c r="D290">
        <v>2047</v>
      </c>
      <c r="E290">
        <v>75.689493304680568</v>
      </c>
      <c r="F290">
        <v>20.736866117215065</v>
      </c>
      <c r="G290">
        <v>0</v>
      </c>
      <c r="H290">
        <v>0</v>
      </c>
      <c r="I290" s="106">
        <f t="shared" si="7"/>
        <v>96.426359421895626</v>
      </c>
    </row>
    <row r="291" spans="1:9" x14ac:dyDescent="0.3">
      <c r="A291">
        <v>2047</v>
      </c>
      <c r="B291">
        <v>1</v>
      </c>
      <c r="C291">
        <v>31</v>
      </c>
      <c r="D291">
        <v>2047.0849315068492</v>
      </c>
      <c r="E291">
        <v>75.807542287331728</v>
      </c>
      <c r="F291">
        <v>20.894142219772412</v>
      </c>
      <c r="G291">
        <v>0</v>
      </c>
      <c r="H291">
        <v>0</v>
      </c>
      <c r="I291" s="106">
        <f t="shared" si="7"/>
        <v>96.701684507104147</v>
      </c>
    </row>
    <row r="292" spans="1:9" x14ac:dyDescent="0.3">
      <c r="A292">
        <v>2047</v>
      </c>
      <c r="B292">
        <v>2</v>
      </c>
      <c r="C292">
        <v>28</v>
      </c>
      <c r="D292">
        <v>2047.1616438356164</v>
      </c>
      <c r="E292">
        <v>75.913634761463385</v>
      </c>
      <c r="F292">
        <v>21.071325287466301</v>
      </c>
      <c r="G292">
        <v>0</v>
      </c>
      <c r="H292">
        <v>0</v>
      </c>
      <c r="I292" s="106">
        <f t="shared" si="7"/>
        <v>96.984960048929679</v>
      </c>
    </row>
    <row r="293" spans="1:9" x14ac:dyDescent="0.3">
      <c r="A293">
        <v>2047</v>
      </c>
      <c r="B293">
        <v>3</v>
      </c>
      <c r="C293">
        <v>31</v>
      </c>
      <c r="D293">
        <v>2047.2465753424658</v>
      </c>
      <c r="E293">
        <v>76.030509177107859</v>
      </c>
      <c r="F293">
        <v>21.120996330948298</v>
      </c>
      <c r="G293">
        <v>0</v>
      </c>
      <c r="H293">
        <v>0</v>
      </c>
      <c r="I293" s="106">
        <f t="shared" si="7"/>
        <v>97.151505508056161</v>
      </c>
    </row>
    <row r="294" spans="1:9" x14ac:dyDescent="0.3">
      <c r="A294">
        <v>2047</v>
      </c>
      <c r="B294">
        <v>4</v>
      </c>
      <c r="C294">
        <v>30</v>
      </c>
      <c r="D294">
        <v>2047.3287671232877</v>
      </c>
      <c r="E294">
        <v>76.143032283077503</v>
      </c>
      <c r="F294">
        <v>21.135719438348694</v>
      </c>
      <c r="G294">
        <v>0</v>
      </c>
      <c r="H294">
        <v>0</v>
      </c>
      <c r="I294" s="106">
        <f t="shared" si="7"/>
        <v>97.278751721426204</v>
      </c>
    </row>
    <row r="295" spans="1:9" x14ac:dyDescent="0.3">
      <c r="A295">
        <v>2047</v>
      </c>
      <c r="B295">
        <v>5</v>
      </c>
      <c r="C295">
        <v>31</v>
      </c>
      <c r="D295">
        <v>2047.4136986301369</v>
      </c>
      <c r="E295">
        <v>76.25871012945511</v>
      </c>
      <c r="F295">
        <v>21.13698130255214</v>
      </c>
      <c r="G295">
        <v>0</v>
      </c>
      <c r="H295">
        <v>0</v>
      </c>
      <c r="I295" s="106">
        <f t="shared" si="7"/>
        <v>97.395691432007254</v>
      </c>
    </row>
    <row r="296" spans="1:9" x14ac:dyDescent="0.3">
      <c r="A296">
        <v>2047</v>
      </c>
      <c r="B296">
        <v>6</v>
      </c>
      <c r="C296">
        <v>30</v>
      </c>
      <c r="D296">
        <v>2047.495890410959</v>
      </c>
      <c r="E296">
        <v>76.370083904968226</v>
      </c>
      <c r="F296">
        <v>21.143560572275828</v>
      </c>
      <c r="G296">
        <v>0</v>
      </c>
      <c r="H296">
        <v>0</v>
      </c>
      <c r="I296" s="106">
        <f t="shared" si="7"/>
        <v>97.513644477244057</v>
      </c>
    </row>
    <row r="297" spans="1:9" x14ac:dyDescent="0.3">
      <c r="A297">
        <v>2047</v>
      </c>
      <c r="B297">
        <v>7</v>
      </c>
      <c r="C297">
        <v>31</v>
      </c>
      <c r="D297">
        <v>2047.5808219178082</v>
      </c>
      <c r="E297">
        <v>76.484582952104489</v>
      </c>
      <c r="F297">
        <v>21.142625302398145</v>
      </c>
      <c r="G297">
        <v>0</v>
      </c>
      <c r="H297">
        <v>0</v>
      </c>
      <c r="I297" s="106">
        <f t="shared" si="7"/>
        <v>97.627208254502634</v>
      </c>
    </row>
    <row r="298" spans="1:9" x14ac:dyDescent="0.3">
      <c r="A298">
        <v>2047</v>
      </c>
      <c r="B298">
        <v>8</v>
      </c>
      <c r="C298">
        <v>31</v>
      </c>
      <c r="D298">
        <v>2047.6657534246576</v>
      </c>
      <c r="E298">
        <v>76.598489639197496</v>
      </c>
      <c r="F298">
        <v>21.145972819462266</v>
      </c>
      <c r="G298">
        <v>0</v>
      </c>
      <c r="H298">
        <v>0</v>
      </c>
      <c r="I298" s="106">
        <f t="shared" si="7"/>
        <v>97.744462458659768</v>
      </c>
    </row>
    <row r="299" spans="1:9" x14ac:dyDescent="0.3">
      <c r="A299">
        <v>2047</v>
      </c>
      <c r="B299">
        <v>9</v>
      </c>
      <c r="C299">
        <v>30</v>
      </c>
      <c r="D299">
        <v>2047.7479452054795</v>
      </c>
      <c r="E299">
        <v>76.708162111484455</v>
      </c>
      <c r="F299">
        <v>21.17253016650637</v>
      </c>
      <c r="G299">
        <v>0</v>
      </c>
      <c r="H299">
        <v>0</v>
      </c>
      <c r="I299" s="106">
        <f t="shared" si="7"/>
        <v>97.880692277990818</v>
      </c>
    </row>
    <row r="300" spans="1:9" x14ac:dyDescent="0.3">
      <c r="A300">
        <v>2047</v>
      </c>
      <c r="B300">
        <v>10</v>
      </c>
      <c r="C300">
        <v>31</v>
      </c>
      <c r="D300">
        <v>2047.8328767123287</v>
      </c>
      <c r="E300">
        <v>76.820916165773227</v>
      </c>
      <c r="F300">
        <v>21.219669279135644</v>
      </c>
      <c r="G300">
        <v>0</v>
      </c>
      <c r="H300">
        <v>0</v>
      </c>
      <c r="I300" s="106">
        <f t="shared" si="7"/>
        <v>98.040585444908871</v>
      </c>
    </row>
    <row r="301" spans="1:9" x14ac:dyDescent="0.3">
      <c r="A301">
        <v>2047</v>
      </c>
      <c r="B301">
        <v>11</v>
      </c>
      <c r="C301">
        <v>30</v>
      </c>
      <c r="D301">
        <v>2047.9150684931508</v>
      </c>
      <c r="E301">
        <v>76.929481422793032</v>
      </c>
      <c r="F301">
        <v>21.287642860017151</v>
      </c>
      <c r="G301">
        <v>0</v>
      </c>
      <c r="H301">
        <v>0</v>
      </c>
      <c r="I301" s="106">
        <f t="shared" si="7"/>
        <v>98.217124282810175</v>
      </c>
    </row>
    <row r="302" spans="1:9" x14ac:dyDescent="0.3">
      <c r="A302">
        <v>2047</v>
      </c>
      <c r="B302">
        <v>12</v>
      </c>
      <c r="C302">
        <v>31</v>
      </c>
      <c r="D302">
        <v>2048</v>
      </c>
      <c r="E302">
        <v>77.041099784121542</v>
      </c>
      <c r="F302">
        <v>21.384782812725483</v>
      </c>
      <c r="G302">
        <v>0</v>
      </c>
      <c r="H302">
        <v>0</v>
      </c>
      <c r="I302" s="106">
        <f t="shared" si="7"/>
        <v>98.425882596847032</v>
      </c>
    </row>
    <row r="303" spans="1:9" x14ac:dyDescent="0.3">
      <c r="A303">
        <v>2048</v>
      </c>
      <c r="B303">
        <v>1</v>
      </c>
      <c r="C303">
        <v>31</v>
      </c>
      <c r="D303">
        <v>2048.0846994535518</v>
      </c>
      <c r="E303">
        <v>77.152147379644902</v>
      </c>
      <c r="F303">
        <v>21.541353143060466</v>
      </c>
      <c r="G303">
        <v>0</v>
      </c>
      <c r="H303">
        <v>0</v>
      </c>
      <c r="I303" s="106">
        <f t="shared" si="7"/>
        <v>98.693500522705364</v>
      </c>
    </row>
    <row r="304" spans="1:9" x14ac:dyDescent="0.3">
      <c r="A304">
        <v>2048</v>
      </c>
      <c r="B304">
        <v>2</v>
      </c>
      <c r="C304">
        <v>29</v>
      </c>
      <c r="D304">
        <v>2048.1639344262294</v>
      </c>
      <c r="E304">
        <v>77.255517662714794</v>
      </c>
      <c r="F304">
        <v>21.720091762530387</v>
      </c>
      <c r="G304">
        <v>0</v>
      </c>
      <c r="H304">
        <v>0</v>
      </c>
      <c r="I304" s="106">
        <f t="shared" si="7"/>
        <v>98.975609425245182</v>
      </c>
    </row>
    <row r="305" spans="1:9" x14ac:dyDescent="0.3">
      <c r="A305">
        <v>2048</v>
      </c>
      <c r="B305">
        <v>3</v>
      </c>
      <c r="C305">
        <v>31</v>
      </c>
      <c r="D305">
        <v>2048.2486338797812</v>
      </c>
      <c r="E305">
        <v>77.365472592166384</v>
      </c>
      <c r="F305">
        <v>21.765548017350365</v>
      </c>
      <c r="G305">
        <v>0</v>
      </c>
      <c r="H305">
        <v>0</v>
      </c>
      <c r="I305" s="106">
        <f t="shared" si="7"/>
        <v>99.131020609516753</v>
      </c>
    </row>
    <row r="306" spans="1:9" x14ac:dyDescent="0.3">
      <c r="A306">
        <v>2048</v>
      </c>
      <c r="B306">
        <v>4</v>
      </c>
      <c r="C306">
        <v>30</v>
      </c>
      <c r="D306">
        <v>2048.3306010928964</v>
      </c>
      <c r="E306">
        <v>77.471348874594668</v>
      </c>
      <c r="F306">
        <v>21.77604184248915</v>
      </c>
      <c r="G306">
        <v>0</v>
      </c>
      <c r="H306">
        <v>0</v>
      </c>
      <c r="I306" s="106">
        <f t="shared" si="7"/>
        <v>99.247390717083817</v>
      </c>
    </row>
    <row r="307" spans="1:9" x14ac:dyDescent="0.3">
      <c r="A307">
        <v>2048</v>
      </c>
      <c r="B307">
        <v>5</v>
      </c>
      <c r="C307">
        <v>31</v>
      </c>
      <c r="D307">
        <v>2048.4153005464482</v>
      </c>
      <c r="E307">
        <v>77.58020895276357</v>
      </c>
      <c r="F307">
        <v>21.773674316468629</v>
      </c>
      <c r="G307">
        <v>0</v>
      </c>
      <c r="H307">
        <v>0</v>
      </c>
      <c r="I307" s="106">
        <f t="shared" si="7"/>
        <v>99.353883269232199</v>
      </c>
    </row>
    <row r="308" spans="1:9" x14ac:dyDescent="0.3">
      <c r="A308">
        <v>2048</v>
      </c>
      <c r="B308">
        <v>6</v>
      </c>
      <c r="C308">
        <v>30</v>
      </c>
      <c r="D308">
        <v>2048.4972677595629</v>
      </c>
      <c r="E308">
        <v>77.685033411620168</v>
      </c>
      <c r="F308">
        <v>21.775880644826131</v>
      </c>
      <c r="G308">
        <v>0</v>
      </c>
      <c r="H308">
        <v>0</v>
      </c>
      <c r="I308" s="106">
        <f t="shared" si="7"/>
        <v>99.460914056446299</v>
      </c>
    </row>
    <row r="309" spans="1:9" x14ac:dyDescent="0.3">
      <c r="A309">
        <v>2048</v>
      </c>
      <c r="B309">
        <v>7</v>
      </c>
      <c r="C309">
        <v>31</v>
      </c>
      <c r="D309">
        <v>2048.5819672131147</v>
      </c>
      <c r="E309">
        <v>77.792814497542452</v>
      </c>
      <c r="F309">
        <v>21.770468401582335</v>
      </c>
      <c r="G309">
        <v>0</v>
      </c>
      <c r="H309">
        <v>0</v>
      </c>
      <c r="I309" s="106">
        <f t="shared" si="7"/>
        <v>99.563282899124786</v>
      </c>
    </row>
    <row r="310" spans="1:9" x14ac:dyDescent="0.3">
      <c r="A310">
        <v>2048</v>
      </c>
      <c r="B310">
        <v>8</v>
      </c>
      <c r="C310">
        <v>31</v>
      </c>
      <c r="D310">
        <v>2048.6666666666665</v>
      </c>
      <c r="E310">
        <v>77.900053226237659</v>
      </c>
      <c r="F310">
        <v>21.770522472759112</v>
      </c>
      <c r="G310">
        <v>0</v>
      </c>
      <c r="H310">
        <v>0</v>
      </c>
      <c r="I310" s="106">
        <f t="shared" si="7"/>
        <v>99.670575698996771</v>
      </c>
    </row>
    <row r="311" spans="1:9" x14ac:dyDescent="0.3">
      <c r="A311">
        <v>2048</v>
      </c>
      <c r="B311">
        <v>9</v>
      </c>
      <c r="C311">
        <v>10</v>
      </c>
      <c r="D311">
        <v>2048.6939890710382</v>
      </c>
      <c r="E311">
        <v>77.934531327811243</v>
      </c>
      <c r="F311">
        <v>21.777153816758705</v>
      </c>
      <c r="G311">
        <v>0</v>
      </c>
      <c r="H311">
        <v>0</v>
      </c>
      <c r="I311" s="106">
        <f t="shared" si="7"/>
        <v>99.711685144569941</v>
      </c>
    </row>
    <row r="312" spans="1:9" x14ac:dyDescent="0.3">
      <c r="I312" s="106"/>
    </row>
    <row r="314" spans="1:9" x14ac:dyDescent="0.3">
      <c r="I314" s="11">
        <f>SUM(I10:I310)</f>
        <v>17283.52456971334</v>
      </c>
    </row>
    <row r="319" spans="1:9" x14ac:dyDescent="0.3">
      <c r="I319" s="67"/>
    </row>
    <row r="331" spans="9:9" x14ac:dyDescent="0.3">
      <c r="I331" s="67"/>
    </row>
    <row r="343" spans="9:9" x14ac:dyDescent="0.3">
      <c r="I343" s="67"/>
    </row>
    <row r="355" spans="9:9" x14ac:dyDescent="0.3">
      <c r="I355" s="67"/>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2745-1D29-44D8-A0FF-6FD7691FE376}">
  <sheetPr>
    <tabColor rgb="FF92D050"/>
    <pageSetUpPr fitToPage="1"/>
  </sheetPr>
  <dimension ref="A1:R355"/>
  <sheetViews>
    <sheetView topLeftCell="A19" workbookViewId="0">
      <selection activeCell="A25" sqref="A25:XFD25"/>
    </sheetView>
  </sheetViews>
  <sheetFormatPr defaultColWidth="9" defaultRowHeight="16.5" x14ac:dyDescent="0.3"/>
  <cols>
    <col min="1" max="1" width="72.7109375" bestFit="1" customWidth="1"/>
    <col min="2" max="2" width="6.85546875" bestFit="1" customWidth="1"/>
    <col min="3" max="3" width="4.28515625" bestFit="1" customWidth="1"/>
    <col min="5" max="5" width="14.42578125" bestFit="1" customWidth="1"/>
    <col min="6" max="6" width="23.5703125" customWidth="1"/>
    <col min="7" max="7" width="20.28515625" bestFit="1" customWidth="1"/>
    <col min="8" max="8" width="20.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348</v>
      </c>
    </row>
    <row r="2" spans="1:9" x14ac:dyDescent="0.3">
      <c r="A2" t="s">
        <v>349</v>
      </c>
    </row>
    <row r="3" spans="1:9" x14ac:dyDescent="0.3">
      <c r="A3" t="s">
        <v>370</v>
      </c>
    </row>
    <row r="4" spans="1:9" x14ac:dyDescent="0.3">
      <c r="A4" t="s">
        <v>351</v>
      </c>
    </row>
    <row r="5" spans="1:9" x14ac:dyDescent="0.3">
      <c r="A5" t="s">
        <v>371</v>
      </c>
    </row>
    <row r="6" spans="1:9" x14ac:dyDescent="0.3">
      <c r="A6" t="s">
        <v>353</v>
      </c>
    </row>
    <row r="8" spans="1:9" x14ac:dyDescent="0.3">
      <c r="A8" t="s">
        <v>119</v>
      </c>
      <c r="B8" t="s">
        <v>120</v>
      </c>
      <c r="C8" t="s">
        <v>354</v>
      </c>
      <c r="D8" t="s">
        <v>355</v>
      </c>
      <c r="E8" t="s">
        <v>356</v>
      </c>
      <c r="F8" t="s">
        <v>357</v>
      </c>
      <c r="G8" t="s">
        <v>358</v>
      </c>
      <c r="H8" t="s">
        <v>359</v>
      </c>
      <c r="I8" s="55" t="s">
        <v>23</v>
      </c>
    </row>
    <row r="9" spans="1:9" x14ac:dyDescent="0.3">
      <c r="D9" t="s">
        <v>361</v>
      </c>
      <c r="E9" t="s">
        <v>360</v>
      </c>
      <c r="F9" t="s">
        <v>362</v>
      </c>
      <c r="G9" t="s">
        <v>361</v>
      </c>
      <c r="I9" s="55" t="s">
        <v>361</v>
      </c>
    </row>
    <row r="10" spans="1:9" x14ac:dyDescent="0.3">
      <c r="A10">
        <v>2023</v>
      </c>
      <c r="B10">
        <v>8</v>
      </c>
      <c r="C10">
        <v>16</v>
      </c>
      <c r="D10">
        <v>2023.6246575342466</v>
      </c>
      <c r="E10">
        <v>0</v>
      </c>
      <c r="F10">
        <v>0</v>
      </c>
      <c r="G10">
        <v>0</v>
      </c>
      <c r="H10">
        <v>0</v>
      </c>
      <c r="I10" s="11">
        <f>E10+F10</f>
        <v>0</v>
      </c>
    </row>
    <row r="11" spans="1:9" x14ac:dyDescent="0.3">
      <c r="A11">
        <v>2023</v>
      </c>
      <c r="B11">
        <v>8</v>
      </c>
      <c r="C11">
        <v>31</v>
      </c>
      <c r="D11">
        <v>2023.6657534246576</v>
      </c>
      <c r="E11">
        <v>0.29370032833329229</v>
      </c>
      <c r="F11">
        <v>2.9253542281996942E-3</v>
      </c>
      <c r="G11">
        <v>0</v>
      </c>
      <c r="H11">
        <v>0</v>
      </c>
      <c r="I11" s="11">
        <f t="shared" ref="I11:I74" si="0">E11+F11</f>
        <v>0.29662568256149197</v>
      </c>
    </row>
    <row r="12" spans="1:9" x14ac:dyDescent="0.3">
      <c r="A12">
        <v>2023</v>
      </c>
      <c r="B12">
        <v>9</v>
      </c>
      <c r="C12">
        <v>30</v>
      </c>
      <c r="D12">
        <v>2023.7479452054795</v>
      </c>
      <c r="E12">
        <v>0.29372613021675775</v>
      </c>
      <c r="F12">
        <v>6.0726811522442206E-3</v>
      </c>
      <c r="G12">
        <v>0</v>
      </c>
      <c r="H12">
        <v>0</v>
      </c>
      <c r="I12" s="11">
        <f t="shared" si="0"/>
        <v>0.29979881136900199</v>
      </c>
    </row>
    <row r="13" spans="1:9" x14ac:dyDescent="0.3">
      <c r="A13">
        <v>2023</v>
      </c>
      <c r="B13">
        <v>10</v>
      </c>
      <c r="C13">
        <v>31</v>
      </c>
      <c r="D13">
        <v>2023.8328767123287</v>
      </c>
      <c r="E13">
        <v>0.29415804479715252</v>
      </c>
      <c r="F13">
        <v>8.0735897220292636E-3</v>
      </c>
      <c r="G13">
        <v>0</v>
      </c>
      <c r="H13">
        <v>0</v>
      </c>
      <c r="I13" s="11">
        <f t="shared" si="0"/>
        <v>0.30223163451918178</v>
      </c>
    </row>
    <row r="14" spans="1:9" x14ac:dyDescent="0.3">
      <c r="A14">
        <v>2023</v>
      </c>
      <c r="B14">
        <v>11</v>
      </c>
      <c r="C14">
        <v>30</v>
      </c>
      <c r="D14">
        <v>2023.9150684931508</v>
      </c>
      <c r="E14">
        <v>0.29679417182495788</v>
      </c>
      <c r="F14">
        <v>9.8049877059228595E-3</v>
      </c>
      <c r="G14">
        <v>0</v>
      </c>
      <c r="H14">
        <v>0</v>
      </c>
      <c r="I14" s="11">
        <f t="shared" si="0"/>
        <v>0.30659915953088074</v>
      </c>
    </row>
    <row r="15" spans="1:9" x14ac:dyDescent="0.3">
      <c r="A15">
        <v>2023</v>
      </c>
      <c r="B15">
        <v>12</v>
      </c>
      <c r="C15">
        <v>31</v>
      </c>
      <c r="D15">
        <v>2024</v>
      </c>
      <c r="E15">
        <v>0.30681531720072913</v>
      </c>
      <c r="F15">
        <v>1.1600890040872303E-2</v>
      </c>
      <c r="G15">
        <v>0</v>
      </c>
      <c r="H15">
        <v>0</v>
      </c>
      <c r="I15" s="11">
        <f t="shared" si="0"/>
        <v>0.31841620724160141</v>
      </c>
    </row>
    <row r="16" spans="1:9" x14ac:dyDescent="0.3">
      <c r="A16">
        <v>2024</v>
      </c>
      <c r="B16">
        <v>1</v>
      </c>
      <c r="C16">
        <v>31</v>
      </c>
      <c r="D16">
        <v>2024.0846994535518</v>
      </c>
      <c r="E16">
        <v>0.33300653672015151</v>
      </c>
      <c r="F16">
        <v>1.3702980887498582E-2</v>
      </c>
      <c r="G16">
        <v>0</v>
      </c>
      <c r="H16">
        <v>0</v>
      </c>
      <c r="I16" s="11">
        <f t="shared" si="0"/>
        <v>0.34670951760765012</v>
      </c>
    </row>
    <row r="17" spans="1:18" x14ac:dyDescent="0.3">
      <c r="A17">
        <v>2024</v>
      </c>
      <c r="B17">
        <v>2</v>
      </c>
      <c r="C17">
        <v>29</v>
      </c>
      <c r="D17">
        <v>2024.1639344262296</v>
      </c>
      <c r="E17">
        <v>0.38226701629688181</v>
      </c>
      <c r="F17">
        <v>1.6389542999529851E-2</v>
      </c>
      <c r="G17">
        <v>0</v>
      </c>
      <c r="H17">
        <v>0</v>
      </c>
      <c r="I17" s="11">
        <f t="shared" si="0"/>
        <v>0.39865655929641164</v>
      </c>
    </row>
    <row r="18" spans="1:18" x14ac:dyDescent="0.3">
      <c r="A18">
        <v>2024</v>
      </c>
      <c r="B18">
        <v>3</v>
      </c>
      <c r="C18">
        <v>31</v>
      </c>
      <c r="D18">
        <v>2024.2486338797814</v>
      </c>
      <c r="E18">
        <v>0.47289355376748277</v>
      </c>
      <c r="F18">
        <v>1.8386635125689697E-2</v>
      </c>
      <c r="G18">
        <v>0</v>
      </c>
      <c r="H18">
        <v>0</v>
      </c>
      <c r="I18" s="11">
        <f t="shared" si="0"/>
        <v>0.49128018889317249</v>
      </c>
    </row>
    <row r="19" spans="1:18" x14ac:dyDescent="0.3">
      <c r="A19">
        <v>2024</v>
      </c>
      <c r="B19">
        <v>4</v>
      </c>
      <c r="C19">
        <v>30</v>
      </c>
      <c r="D19">
        <v>2024.3306010928961</v>
      </c>
      <c r="E19">
        <v>0.60820714579020196</v>
      </c>
      <c r="F19">
        <v>2.0886805401408262E-2</v>
      </c>
      <c r="G19">
        <v>0</v>
      </c>
      <c r="H19">
        <v>0</v>
      </c>
      <c r="I19" s="11">
        <f t="shared" si="0"/>
        <v>0.62909395119161027</v>
      </c>
    </row>
    <row r="20" spans="1:18" x14ac:dyDescent="0.3">
      <c r="A20">
        <v>2024</v>
      </c>
      <c r="B20">
        <v>5</v>
      </c>
      <c r="C20">
        <v>31</v>
      </c>
      <c r="D20">
        <v>2024.4153005464482</v>
      </c>
      <c r="E20">
        <v>0.8059519939978026</v>
      </c>
      <c r="F20">
        <v>2.4645180601506549E-2</v>
      </c>
      <c r="G20">
        <v>0</v>
      </c>
      <c r="H20">
        <v>0</v>
      </c>
      <c r="I20" s="106">
        <f t="shared" si="0"/>
        <v>0.83059717459930915</v>
      </c>
    </row>
    <row r="21" spans="1:18" s="49" customFormat="1" x14ac:dyDescent="0.3">
      <c r="A21">
        <v>2024</v>
      </c>
      <c r="B21">
        <v>6</v>
      </c>
      <c r="C21">
        <v>30</v>
      </c>
      <c r="D21">
        <v>2024.4972677595629</v>
      </c>
      <c r="E21">
        <v>1.059206248180772</v>
      </c>
      <c r="F21">
        <v>2.9907640177817833E-2</v>
      </c>
      <c r="G21">
        <v>0</v>
      </c>
      <c r="H21">
        <v>0</v>
      </c>
      <c r="I21" s="106">
        <f t="shared" si="0"/>
        <v>1.0891138883585898</v>
      </c>
      <c r="J21" s="132"/>
      <c r="K21" s="120" t="s">
        <v>119</v>
      </c>
      <c r="L21" s="120" t="s">
        <v>120</v>
      </c>
      <c r="M21" s="120" t="s">
        <v>363</v>
      </c>
      <c r="N21" s="121" t="s">
        <v>364</v>
      </c>
      <c r="O21" s="121" t="s">
        <v>365</v>
      </c>
      <c r="P21" s="121" t="s">
        <v>366</v>
      </c>
      <c r="Q21" s="121" t="s">
        <v>109</v>
      </c>
      <c r="R21" s="121" t="s">
        <v>367</v>
      </c>
    </row>
    <row r="22" spans="1:18" x14ac:dyDescent="0.3">
      <c r="A22">
        <v>2024</v>
      </c>
      <c r="B22">
        <v>7</v>
      </c>
      <c r="C22">
        <v>31</v>
      </c>
      <c r="D22">
        <v>2024.5819672131147</v>
      </c>
      <c r="E22">
        <v>1.3882953994278773</v>
      </c>
      <c r="F22">
        <v>3.7098700943404547E-2</v>
      </c>
      <c r="G22">
        <v>0</v>
      </c>
      <c r="H22">
        <v>0</v>
      </c>
      <c r="I22" s="11">
        <f t="shared" si="0"/>
        <v>1.4253941003712818</v>
      </c>
      <c r="K22" s="125">
        <f>A18</f>
        <v>2024</v>
      </c>
      <c r="L22" s="125">
        <v>6</v>
      </c>
      <c r="M22" s="138">
        <f>I21</f>
        <v>1.0891138883585898</v>
      </c>
      <c r="N22" s="121">
        <f>Abatement!$C$6</f>
        <v>3.87</v>
      </c>
      <c r="O22" s="122">
        <f>M22*N22</f>
        <v>4.2148707479477423</v>
      </c>
      <c r="P22" s="122">
        <f>O22*44/12</f>
        <v>15.454526075808388</v>
      </c>
      <c r="Q22" s="123">
        <f>'Fuel Emissions'!$D$42</f>
        <v>0.42278088130827074</v>
      </c>
      <c r="R22" s="124">
        <f>P22-Q22</f>
        <v>15.031745194500118</v>
      </c>
    </row>
    <row r="23" spans="1:18" x14ac:dyDescent="0.3">
      <c r="A23">
        <v>2024</v>
      </c>
      <c r="B23">
        <v>8</v>
      </c>
      <c r="C23">
        <v>31</v>
      </c>
      <c r="D23">
        <v>2024.6666666666667</v>
      </c>
      <c r="E23">
        <v>1.6891795422333646</v>
      </c>
      <c r="F23">
        <v>4.6254418421552521E-2</v>
      </c>
      <c r="G23">
        <v>0</v>
      </c>
      <c r="H23">
        <v>0</v>
      </c>
      <c r="I23" s="106">
        <f t="shared" si="0"/>
        <v>1.7354339606549172</v>
      </c>
      <c r="K23" s="125">
        <v>2025</v>
      </c>
      <c r="L23" s="120">
        <v>6</v>
      </c>
      <c r="M23" s="139">
        <f>I33</f>
        <v>4.6965002703843481</v>
      </c>
      <c r="N23" s="121">
        <f>Abatement!$C$6</f>
        <v>3.87</v>
      </c>
      <c r="O23" s="122">
        <f t="shared" ref="O23:O31" si="1">M23*N23</f>
        <v>18.175456046387428</v>
      </c>
      <c r="P23" s="122">
        <f t="shared" ref="P23:P31" si="2">O23*44/12</f>
        <v>66.643338836753898</v>
      </c>
      <c r="Q23" s="123"/>
      <c r="R23" s="123">
        <f t="shared" ref="R23:R31" si="3">P23-Q23</f>
        <v>66.643338836753898</v>
      </c>
    </row>
    <row r="24" spans="1:18" x14ac:dyDescent="0.3">
      <c r="A24">
        <v>2024</v>
      </c>
      <c r="B24">
        <v>9</v>
      </c>
      <c r="C24">
        <v>30</v>
      </c>
      <c r="D24">
        <v>2024.7486338797814</v>
      </c>
      <c r="E24">
        <v>1.8992043326293737</v>
      </c>
      <c r="F24">
        <v>5.6227501450202694E-2</v>
      </c>
      <c r="G24">
        <v>0</v>
      </c>
      <c r="H24">
        <v>0</v>
      </c>
      <c r="I24" s="106">
        <f t="shared" si="0"/>
        <v>1.9554318340795764</v>
      </c>
      <c r="K24" s="125">
        <v>2026</v>
      </c>
      <c r="L24" s="120">
        <v>6</v>
      </c>
      <c r="M24" s="139">
        <f>I45</f>
        <v>9.9777326693242792</v>
      </c>
      <c r="N24" s="121">
        <f>Abatement!$C$6</f>
        <v>3.87</v>
      </c>
      <c r="O24" s="122">
        <f t="shared" si="1"/>
        <v>38.613825430284962</v>
      </c>
      <c r="P24" s="122">
        <f t="shared" si="2"/>
        <v>141.58402657771151</v>
      </c>
      <c r="Q24" s="123"/>
      <c r="R24" s="123">
        <f t="shared" si="3"/>
        <v>141.58402657771151</v>
      </c>
    </row>
    <row r="25" spans="1:18" s="133" customFormat="1" x14ac:dyDescent="0.3">
      <c r="A25">
        <v>2024</v>
      </c>
      <c r="B25">
        <v>10</v>
      </c>
      <c r="C25">
        <v>31</v>
      </c>
      <c r="D25">
        <v>2024.8333333333333</v>
      </c>
      <c r="E25">
        <v>2.1329886863138601</v>
      </c>
      <c r="F25">
        <v>6.7671558940992291E-2</v>
      </c>
      <c r="G25">
        <v>0</v>
      </c>
      <c r="H25">
        <v>0</v>
      </c>
      <c r="I25" s="131">
        <f t="shared" si="0"/>
        <v>2.2006602452548525</v>
      </c>
      <c r="J25" s="106"/>
      <c r="K25" s="125">
        <v>2027</v>
      </c>
      <c r="L25" s="120">
        <v>6</v>
      </c>
      <c r="M25" s="139">
        <f>I57</f>
        <v>16.281458309806251</v>
      </c>
      <c r="N25" s="121">
        <f>Abatement!$C$6</f>
        <v>3.87</v>
      </c>
      <c r="O25" s="122">
        <f t="shared" si="1"/>
        <v>63.00924365895019</v>
      </c>
      <c r="P25" s="122">
        <f t="shared" si="2"/>
        <v>231.0338934161507</v>
      </c>
      <c r="Q25" s="123"/>
      <c r="R25" s="123">
        <f t="shared" si="3"/>
        <v>231.0338934161507</v>
      </c>
    </row>
    <row r="26" spans="1:18" x14ac:dyDescent="0.3">
      <c r="A26">
        <v>2024</v>
      </c>
      <c r="B26">
        <v>11</v>
      </c>
      <c r="C26">
        <v>30</v>
      </c>
      <c r="D26">
        <v>2024.9153005464482</v>
      </c>
      <c r="E26">
        <v>2.3751449184919586</v>
      </c>
      <c r="F26">
        <v>8.0150818806905375E-2</v>
      </c>
      <c r="G26">
        <v>0</v>
      </c>
      <c r="H26">
        <v>0</v>
      </c>
      <c r="I26" s="11">
        <f t="shared" si="0"/>
        <v>2.4552957372988642</v>
      </c>
      <c r="K26" s="125">
        <v>2028</v>
      </c>
      <c r="L26" s="120">
        <v>6</v>
      </c>
      <c r="M26" s="139">
        <f>I66</f>
        <v>21.32938542955204</v>
      </c>
      <c r="N26" s="121">
        <f>Abatement!$C$6</f>
        <v>3.87</v>
      </c>
      <c r="O26" s="122">
        <f t="shared" si="1"/>
        <v>82.544721612366402</v>
      </c>
      <c r="P26" s="122">
        <f t="shared" si="2"/>
        <v>302.66397924534346</v>
      </c>
      <c r="Q26" s="123"/>
      <c r="R26" s="123">
        <f t="shared" si="3"/>
        <v>302.66397924534346</v>
      </c>
    </row>
    <row r="27" spans="1:18" x14ac:dyDescent="0.3">
      <c r="A27">
        <v>2024</v>
      </c>
      <c r="B27">
        <v>12</v>
      </c>
      <c r="C27">
        <v>31</v>
      </c>
      <c r="D27">
        <v>2025</v>
      </c>
      <c r="E27">
        <v>2.6414237376928176</v>
      </c>
      <c r="F27">
        <v>9.4637449497072076E-2</v>
      </c>
      <c r="G27">
        <v>0</v>
      </c>
      <c r="H27">
        <v>0</v>
      </c>
      <c r="I27" s="11">
        <f t="shared" si="0"/>
        <v>2.7360611871898897</v>
      </c>
      <c r="K27" s="125">
        <v>2029</v>
      </c>
      <c r="L27" s="120">
        <v>6</v>
      </c>
      <c r="M27" s="139">
        <f>I81</f>
        <v>29.643678208062614</v>
      </c>
      <c r="N27" s="121">
        <f>Abatement!$C$6</f>
        <v>3.87</v>
      </c>
      <c r="O27" s="122">
        <f t="shared" si="1"/>
        <v>114.72103466520232</v>
      </c>
      <c r="P27" s="122">
        <f t="shared" si="2"/>
        <v>420.64379377240851</v>
      </c>
      <c r="Q27" s="123"/>
      <c r="R27" s="123">
        <f t="shared" si="3"/>
        <v>420.64379377240851</v>
      </c>
    </row>
    <row r="28" spans="1:18" x14ac:dyDescent="0.3">
      <c r="A28">
        <v>2025</v>
      </c>
      <c r="B28">
        <v>1</v>
      </c>
      <c r="C28">
        <v>31</v>
      </c>
      <c r="D28">
        <v>2025.0849315068492</v>
      </c>
      <c r="E28">
        <v>2.9235531477097467</v>
      </c>
      <c r="F28">
        <v>0.11140480976422114</v>
      </c>
      <c r="G28">
        <v>0</v>
      </c>
      <c r="H28">
        <v>0</v>
      </c>
      <c r="I28" s="11">
        <f t="shared" si="0"/>
        <v>3.034957957473968</v>
      </c>
      <c r="K28" s="125">
        <v>2030</v>
      </c>
      <c r="L28" s="120">
        <v>6</v>
      </c>
      <c r="M28" s="139">
        <f>I94</f>
        <v>36.622902854894193</v>
      </c>
      <c r="N28" s="121">
        <f>Abatement!$C$6</f>
        <v>3.87</v>
      </c>
      <c r="O28" s="122">
        <f t="shared" si="1"/>
        <v>141.73063404844052</v>
      </c>
      <c r="P28" s="122">
        <f t="shared" si="2"/>
        <v>519.67899151094855</v>
      </c>
      <c r="Q28" s="123"/>
      <c r="R28" s="123">
        <f t="shared" si="3"/>
        <v>519.67899151094855</v>
      </c>
    </row>
    <row r="29" spans="1:18" x14ac:dyDescent="0.3">
      <c r="A29">
        <v>2025</v>
      </c>
      <c r="B29">
        <v>2</v>
      </c>
      <c r="C29">
        <v>28</v>
      </c>
      <c r="D29">
        <v>2025.1616438356164</v>
      </c>
      <c r="E29">
        <v>3.191571266615743</v>
      </c>
      <c r="F29">
        <v>0.12957297288331079</v>
      </c>
      <c r="G29">
        <v>0</v>
      </c>
      <c r="H29">
        <v>0</v>
      </c>
      <c r="I29" s="11">
        <f t="shared" si="0"/>
        <v>3.3211442394990538</v>
      </c>
      <c r="K29" s="125">
        <v>2031</v>
      </c>
      <c r="L29" s="120">
        <v>6</v>
      </c>
      <c r="M29" s="139">
        <f>I105</f>
        <v>42.25103094963508</v>
      </c>
      <c r="N29" s="121">
        <f>Abatement!$C$6</f>
        <v>3.87</v>
      </c>
      <c r="O29" s="122">
        <f t="shared" si="1"/>
        <v>163.51148977508777</v>
      </c>
      <c r="P29" s="122">
        <f t="shared" si="2"/>
        <v>599.54212917532175</v>
      </c>
      <c r="Q29" s="123"/>
      <c r="R29" s="123">
        <f t="shared" si="3"/>
        <v>599.54212917532175</v>
      </c>
    </row>
    <row r="30" spans="1:18" x14ac:dyDescent="0.3">
      <c r="A30">
        <v>2025</v>
      </c>
      <c r="B30">
        <v>3</v>
      </c>
      <c r="C30">
        <v>31</v>
      </c>
      <c r="D30">
        <v>2025.2465753424658</v>
      </c>
      <c r="E30">
        <v>3.5023936226136998</v>
      </c>
      <c r="F30">
        <v>0.14612009145584756</v>
      </c>
      <c r="G30">
        <v>0</v>
      </c>
      <c r="H30">
        <v>0</v>
      </c>
      <c r="I30" s="11">
        <f t="shared" si="0"/>
        <v>3.6485137140695474</v>
      </c>
      <c r="K30" s="125">
        <v>2032</v>
      </c>
      <c r="L30" s="120">
        <v>6</v>
      </c>
      <c r="M30" s="139">
        <f>I117</f>
        <v>48.061418854911501</v>
      </c>
      <c r="N30" s="121">
        <f>Abatement!$C$6</f>
        <v>3.87</v>
      </c>
      <c r="O30" s="122">
        <f t="shared" si="1"/>
        <v>185.99769096850753</v>
      </c>
      <c r="P30" s="122">
        <f t="shared" si="2"/>
        <v>681.99153355119427</v>
      </c>
      <c r="Q30" s="123"/>
      <c r="R30" s="123">
        <f t="shared" si="3"/>
        <v>681.99153355119427</v>
      </c>
    </row>
    <row r="31" spans="1:18" x14ac:dyDescent="0.3">
      <c r="A31">
        <v>2025</v>
      </c>
      <c r="B31">
        <v>4</v>
      </c>
      <c r="C31">
        <v>30</v>
      </c>
      <c r="D31">
        <v>2025.3287671232877</v>
      </c>
      <c r="E31">
        <v>3.8167446594377088</v>
      </c>
      <c r="F31">
        <v>0.16265050725253327</v>
      </c>
      <c r="G31">
        <v>0</v>
      </c>
      <c r="H31">
        <v>0</v>
      </c>
      <c r="I31" s="11">
        <f t="shared" si="0"/>
        <v>3.9793951666902423</v>
      </c>
      <c r="K31" s="125">
        <v>2033</v>
      </c>
      <c r="L31" s="120">
        <v>6</v>
      </c>
      <c r="M31" s="139">
        <f>I129</f>
        <v>53.492019698439314</v>
      </c>
      <c r="N31" s="121">
        <f>Abatement!$C$6</f>
        <v>3.87</v>
      </c>
      <c r="O31" s="122">
        <f t="shared" si="1"/>
        <v>207.01411623296016</v>
      </c>
      <c r="P31" s="122">
        <f t="shared" si="2"/>
        <v>759.05175952085392</v>
      </c>
      <c r="Q31" s="123"/>
      <c r="R31" s="123">
        <f t="shared" si="3"/>
        <v>759.05175952085392</v>
      </c>
    </row>
    <row r="32" spans="1:18" s="133" customFormat="1" x14ac:dyDescent="0.3">
      <c r="A32">
        <v>2025</v>
      </c>
      <c r="B32">
        <v>5</v>
      </c>
      <c r="C32">
        <v>31</v>
      </c>
      <c r="D32">
        <v>2025.4136986301369</v>
      </c>
      <c r="E32">
        <v>4.1549808005240756</v>
      </c>
      <c r="F32">
        <v>0.18137118041007211</v>
      </c>
      <c r="G32">
        <v>0</v>
      </c>
      <c r="H32">
        <v>0</v>
      </c>
      <c r="I32" s="106">
        <f t="shared" si="0"/>
        <v>4.3363519809341478</v>
      </c>
      <c r="J32" s="106"/>
    </row>
    <row r="33" spans="1:10" s="49" customFormat="1" x14ac:dyDescent="0.3">
      <c r="A33">
        <v>2025</v>
      </c>
      <c r="B33">
        <v>6</v>
      </c>
      <c r="C33">
        <v>30</v>
      </c>
      <c r="D33">
        <v>2025.495890410959</v>
      </c>
      <c r="E33">
        <v>4.494690249849814</v>
      </c>
      <c r="F33">
        <v>0.20181002053453428</v>
      </c>
      <c r="G33">
        <v>0</v>
      </c>
      <c r="H33">
        <v>0</v>
      </c>
      <c r="I33" s="170">
        <f t="shared" si="0"/>
        <v>4.6965002703843481</v>
      </c>
      <c r="J33" s="132"/>
    </row>
    <row r="34" spans="1:10" x14ac:dyDescent="0.3">
      <c r="A34">
        <v>2025</v>
      </c>
      <c r="B34">
        <v>7</v>
      </c>
      <c r="C34">
        <v>31</v>
      </c>
      <c r="D34">
        <v>2025.5808219178082</v>
      </c>
      <c r="E34">
        <v>4.8578940584954102</v>
      </c>
      <c r="F34">
        <v>0.22440948814053469</v>
      </c>
      <c r="G34">
        <v>0</v>
      </c>
      <c r="H34">
        <v>0</v>
      </c>
      <c r="I34" s="11">
        <f t="shared" si="0"/>
        <v>5.082303546635945</v>
      </c>
    </row>
    <row r="35" spans="1:10" x14ac:dyDescent="0.3">
      <c r="A35">
        <v>2025</v>
      </c>
      <c r="B35">
        <v>8</v>
      </c>
      <c r="C35">
        <v>31</v>
      </c>
      <c r="D35">
        <v>2025.6657534246576</v>
      </c>
      <c r="E35">
        <v>5.2328272538586349</v>
      </c>
      <c r="F35">
        <v>0.24876184159707346</v>
      </c>
      <c r="G35">
        <v>0</v>
      </c>
      <c r="H35">
        <v>0</v>
      </c>
      <c r="I35" s="11">
        <f t="shared" si="0"/>
        <v>5.4815890954557087</v>
      </c>
    </row>
    <row r="36" spans="1:10" x14ac:dyDescent="0.3">
      <c r="A36">
        <v>2025</v>
      </c>
      <c r="B36">
        <v>9</v>
      </c>
      <c r="C36">
        <v>30</v>
      </c>
      <c r="D36">
        <v>2025.7479452054795</v>
      </c>
      <c r="E36">
        <v>5.6062241031571478</v>
      </c>
      <c r="F36">
        <v>0.27497316843055286</v>
      </c>
      <c r="G36">
        <v>0</v>
      </c>
      <c r="H36">
        <v>0</v>
      </c>
      <c r="I36" s="11">
        <f t="shared" si="0"/>
        <v>5.881197271587701</v>
      </c>
    </row>
    <row r="37" spans="1:10" x14ac:dyDescent="0.3">
      <c r="A37">
        <v>2025</v>
      </c>
      <c r="B37">
        <v>10</v>
      </c>
      <c r="C37">
        <v>31</v>
      </c>
      <c r="D37">
        <v>2025.8328767123287</v>
      </c>
      <c r="E37">
        <v>6.0023523293007974</v>
      </c>
      <c r="F37">
        <v>0.30422243408652105</v>
      </c>
      <c r="G37">
        <v>0</v>
      </c>
      <c r="H37">
        <v>0</v>
      </c>
      <c r="I37" s="11">
        <f t="shared" si="0"/>
        <v>6.3065747633873181</v>
      </c>
    </row>
    <row r="38" spans="1:10" x14ac:dyDescent="0.3">
      <c r="A38">
        <v>2025</v>
      </c>
      <c r="B38">
        <v>11</v>
      </c>
      <c r="C38">
        <v>30</v>
      </c>
      <c r="D38">
        <v>2025.9150684931508</v>
      </c>
      <c r="E38">
        <v>6.3950642221604159</v>
      </c>
      <c r="F38">
        <v>0.33495379684304449</v>
      </c>
      <c r="G38">
        <v>0</v>
      </c>
      <c r="H38">
        <v>0</v>
      </c>
      <c r="I38" s="11">
        <f t="shared" si="0"/>
        <v>6.7300180190034604</v>
      </c>
    </row>
    <row r="39" spans="1:10" x14ac:dyDescent="0.3">
      <c r="A39">
        <v>2025</v>
      </c>
      <c r="B39">
        <v>12</v>
      </c>
      <c r="C39">
        <v>31</v>
      </c>
      <c r="D39">
        <v>2026</v>
      </c>
      <c r="E39">
        <v>6.8099338587114993</v>
      </c>
      <c r="F39">
        <v>0.3693199314676805</v>
      </c>
      <c r="G39">
        <v>0</v>
      </c>
      <c r="H39">
        <v>0</v>
      </c>
      <c r="I39" s="11">
        <f t="shared" si="0"/>
        <v>7.17925379017918</v>
      </c>
    </row>
    <row r="40" spans="1:10" x14ac:dyDescent="0.3">
      <c r="A40">
        <v>2026</v>
      </c>
      <c r="B40">
        <v>1</v>
      </c>
      <c r="C40">
        <v>31</v>
      </c>
      <c r="D40">
        <v>2026.0849315068492</v>
      </c>
      <c r="E40">
        <v>7.2334161970475321</v>
      </c>
      <c r="F40">
        <v>0.40776269912401131</v>
      </c>
      <c r="G40">
        <v>0</v>
      </c>
      <c r="H40">
        <v>0</v>
      </c>
      <c r="I40" s="11">
        <f t="shared" si="0"/>
        <v>7.6411788961715432</v>
      </c>
    </row>
    <row r="41" spans="1:10" x14ac:dyDescent="0.3">
      <c r="A41">
        <v>2026</v>
      </c>
      <c r="B41">
        <v>2</v>
      </c>
      <c r="C41">
        <v>28</v>
      </c>
      <c r="D41">
        <v>2026.1616438356164</v>
      </c>
      <c r="E41">
        <v>7.6228244176128364</v>
      </c>
      <c r="F41">
        <v>0.4483250991446468</v>
      </c>
      <c r="G41">
        <v>0</v>
      </c>
      <c r="H41">
        <v>0</v>
      </c>
      <c r="I41" s="11">
        <f t="shared" si="0"/>
        <v>8.0711495167574832</v>
      </c>
    </row>
    <row r="42" spans="1:10" x14ac:dyDescent="0.3">
      <c r="A42">
        <v>2026</v>
      </c>
      <c r="B42">
        <v>3</v>
      </c>
      <c r="C42">
        <v>31</v>
      </c>
      <c r="D42">
        <v>2026.2465753424658</v>
      </c>
      <c r="E42">
        <v>8.0610707014631533</v>
      </c>
      <c r="F42">
        <v>0.48340325493934094</v>
      </c>
      <c r="G42">
        <v>0</v>
      </c>
      <c r="H42">
        <v>0</v>
      </c>
      <c r="I42" s="11">
        <f t="shared" si="0"/>
        <v>8.544473956402495</v>
      </c>
    </row>
    <row r="43" spans="1:10" x14ac:dyDescent="0.3">
      <c r="A43">
        <v>2026</v>
      </c>
      <c r="B43">
        <v>4</v>
      </c>
      <c r="C43">
        <v>30</v>
      </c>
      <c r="D43">
        <v>2026.3287671232877</v>
      </c>
      <c r="E43">
        <v>8.4917889143007592</v>
      </c>
      <c r="F43">
        <v>0.51686469286381387</v>
      </c>
      <c r="G43">
        <v>0</v>
      </c>
      <c r="H43">
        <v>0</v>
      </c>
      <c r="I43" s="11">
        <f t="shared" si="0"/>
        <v>9.0086536071645735</v>
      </c>
    </row>
    <row r="44" spans="1:10" s="133" customFormat="1" x14ac:dyDescent="0.3">
      <c r="A44">
        <v>2026</v>
      </c>
      <c r="B44">
        <v>5</v>
      </c>
      <c r="C44">
        <v>31</v>
      </c>
      <c r="D44">
        <v>2026.4136986301369</v>
      </c>
      <c r="E44">
        <v>8.9431660314474435</v>
      </c>
      <c r="F44">
        <v>0.5533804368757046</v>
      </c>
      <c r="G44">
        <v>0</v>
      </c>
      <c r="H44">
        <v>0</v>
      </c>
      <c r="I44" s="106">
        <f t="shared" si="0"/>
        <v>9.4965464683231477</v>
      </c>
      <c r="J44" s="106"/>
    </row>
    <row r="45" spans="1:10" s="49" customFormat="1" x14ac:dyDescent="0.3">
      <c r="A45">
        <v>2026</v>
      </c>
      <c r="B45">
        <v>6</v>
      </c>
      <c r="C45">
        <v>30</v>
      </c>
      <c r="D45">
        <v>2026.495890410959</v>
      </c>
      <c r="E45">
        <v>9.3855939936866708</v>
      </c>
      <c r="F45">
        <v>0.59213867563760758</v>
      </c>
      <c r="G45">
        <v>0</v>
      </c>
      <c r="H45">
        <v>0</v>
      </c>
      <c r="I45" s="131">
        <f t="shared" si="0"/>
        <v>9.9777326693242792</v>
      </c>
      <c r="J45" s="132"/>
    </row>
    <row r="46" spans="1:10" x14ac:dyDescent="0.3">
      <c r="A46">
        <v>2026</v>
      </c>
      <c r="B46">
        <v>7</v>
      </c>
      <c r="C46">
        <v>31</v>
      </c>
      <c r="D46">
        <v>2026.5808219178082</v>
      </c>
      <c r="E46">
        <v>9.8480785095134049</v>
      </c>
      <c r="F46">
        <v>0.63368303846081087</v>
      </c>
      <c r="G46">
        <v>0</v>
      </c>
      <c r="H46">
        <v>0</v>
      </c>
      <c r="I46" s="11">
        <f t="shared" si="0"/>
        <v>10.481761547974216</v>
      </c>
    </row>
    <row r="47" spans="1:10" x14ac:dyDescent="0.3">
      <c r="A47">
        <v>2026</v>
      </c>
      <c r="B47">
        <v>8</v>
      </c>
      <c r="C47">
        <v>31</v>
      </c>
      <c r="D47">
        <v>2026.6657534246576</v>
      </c>
      <c r="E47">
        <v>10.315481390545918</v>
      </c>
      <c r="F47">
        <v>0.67719111156614042</v>
      </c>
      <c r="G47">
        <v>0</v>
      </c>
      <c r="H47">
        <v>0</v>
      </c>
      <c r="I47" s="11">
        <f t="shared" si="0"/>
        <v>10.992672502112057</v>
      </c>
    </row>
    <row r="48" spans="1:10" x14ac:dyDescent="0.3">
      <c r="A48">
        <v>2026</v>
      </c>
      <c r="B48">
        <v>9</v>
      </c>
      <c r="C48">
        <v>30</v>
      </c>
      <c r="D48">
        <v>2026.7479452054795</v>
      </c>
      <c r="E48">
        <v>10.772053750926315</v>
      </c>
      <c r="F48">
        <v>0.72310600512939582</v>
      </c>
      <c r="G48">
        <v>0</v>
      </c>
      <c r="H48">
        <v>0</v>
      </c>
      <c r="I48" s="11">
        <f t="shared" si="0"/>
        <v>11.49515975605571</v>
      </c>
    </row>
    <row r="49" spans="1:10" x14ac:dyDescent="0.3">
      <c r="A49">
        <v>2026</v>
      </c>
      <c r="B49">
        <v>10</v>
      </c>
      <c r="C49">
        <v>31</v>
      </c>
      <c r="D49">
        <v>2026.8328767123287</v>
      </c>
      <c r="E49">
        <v>11.247802762632933</v>
      </c>
      <c r="F49">
        <v>0.7732823839663836</v>
      </c>
      <c r="G49">
        <v>0</v>
      </c>
      <c r="H49">
        <v>0</v>
      </c>
      <c r="I49" s="11">
        <f t="shared" si="0"/>
        <v>12.021085146599317</v>
      </c>
    </row>
    <row r="50" spans="1:10" x14ac:dyDescent="0.3">
      <c r="A50">
        <v>2026</v>
      </c>
      <c r="B50">
        <v>11</v>
      </c>
      <c r="C50">
        <v>30</v>
      </c>
      <c r="D50">
        <v>2026.9150684931508</v>
      </c>
      <c r="E50">
        <v>11.711640695022817</v>
      </c>
      <c r="F50">
        <v>0.82505241153985198</v>
      </c>
      <c r="G50">
        <v>0</v>
      </c>
      <c r="H50">
        <v>0</v>
      </c>
      <c r="I50" s="11">
        <f t="shared" si="0"/>
        <v>12.536693106562669</v>
      </c>
    </row>
    <row r="51" spans="1:10" x14ac:dyDescent="0.3">
      <c r="A51">
        <v>2026</v>
      </c>
      <c r="B51">
        <v>12</v>
      </c>
      <c r="C51">
        <v>31</v>
      </c>
      <c r="D51">
        <v>2027</v>
      </c>
      <c r="E51">
        <v>12.194097029488164</v>
      </c>
      <c r="F51">
        <v>0.88196897675803776</v>
      </c>
      <c r="G51">
        <v>0</v>
      </c>
      <c r="H51">
        <v>0</v>
      </c>
      <c r="I51" s="11">
        <f t="shared" si="0"/>
        <v>13.076066006246203</v>
      </c>
    </row>
    <row r="52" spans="1:10" x14ac:dyDescent="0.3">
      <c r="A52">
        <v>2027</v>
      </c>
      <c r="B52">
        <v>1</v>
      </c>
      <c r="C52">
        <v>31</v>
      </c>
      <c r="D52">
        <v>2027.0849315068492</v>
      </c>
      <c r="E52">
        <v>12.679381662488762</v>
      </c>
      <c r="F52">
        <v>0.94488496311012171</v>
      </c>
      <c r="G52">
        <v>0</v>
      </c>
      <c r="H52">
        <v>0</v>
      </c>
      <c r="I52" s="11">
        <f t="shared" si="0"/>
        <v>13.624266625598883</v>
      </c>
    </row>
    <row r="53" spans="1:10" x14ac:dyDescent="0.3">
      <c r="A53">
        <v>2027</v>
      </c>
      <c r="B53">
        <v>2</v>
      </c>
      <c r="C53">
        <v>28</v>
      </c>
      <c r="D53">
        <v>2027.1616438356164</v>
      </c>
      <c r="E53">
        <v>13.11982937027102</v>
      </c>
      <c r="F53">
        <v>1.0109637780144796</v>
      </c>
      <c r="G53">
        <v>0</v>
      </c>
      <c r="H53">
        <v>0</v>
      </c>
      <c r="I53" s="11">
        <f t="shared" si="0"/>
        <v>14.1307931482855</v>
      </c>
    </row>
    <row r="54" spans="1:10" x14ac:dyDescent="0.3">
      <c r="A54">
        <v>2027</v>
      </c>
      <c r="B54">
        <v>3</v>
      </c>
      <c r="C54">
        <v>31</v>
      </c>
      <c r="D54">
        <v>2027.2465753424658</v>
      </c>
      <c r="E54">
        <v>13.609500715283684</v>
      </c>
      <c r="F54">
        <v>1.0653235948983606</v>
      </c>
      <c r="G54">
        <v>0</v>
      </c>
      <c r="H54">
        <v>0</v>
      </c>
      <c r="I54" s="11">
        <f t="shared" si="0"/>
        <v>14.674824310182045</v>
      </c>
    </row>
    <row r="55" spans="1:10" x14ac:dyDescent="0.3">
      <c r="A55">
        <v>2027</v>
      </c>
      <c r="B55">
        <v>4</v>
      </c>
      <c r="C55">
        <v>30</v>
      </c>
      <c r="D55">
        <v>2027.3287671232877</v>
      </c>
      <c r="E55">
        <v>14.085108116397405</v>
      </c>
      <c r="F55">
        <v>1.115482749614769</v>
      </c>
      <c r="G55">
        <v>0</v>
      </c>
      <c r="H55">
        <v>0</v>
      </c>
      <c r="I55" s="11">
        <f t="shared" si="0"/>
        <v>15.200590866012174</v>
      </c>
    </row>
    <row r="56" spans="1:10" x14ac:dyDescent="0.3">
      <c r="A56">
        <v>2027</v>
      </c>
      <c r="B56">
        <v>5</v>
      </c>
      <c r="C56">
        <v>31</v>
      </c>
      <c r="D56">
        <v>2027.4136986301369</v>
      </c>
      <c r="E56">
        <v>14.578052351032046</v>
      </c>
      <c r="F56">
        <v>1.1690375395914476</v>
      </c>
      <c r="G56">
        <v>0</v>
      </c>
      <c r="H56">
        <v>0</v>
      </c>
      <c r="I56" s="106">
        <f t="shared" si="0"/>
        <v>15.747089890623494</v>
      </c>
    </row>
    <row r="57" spans="1:10" s="49" customFormat="1" x14ac:dyDescent="0.3">
      <c r="A57">
        <v>2027</v>
      </c>
      <c r="B57">
        <v>6</v>
      </c>
      <c r="C57">
        <v>30</v>
      </c>
      <c r="D57">
        <v>2027.495890410959</v>
      </c>
      <c r="E57">
        <v>15.056252549694424</v>
      </c>
      <c r="F57">
        <v>1.2252057601118258</v>
      </c>
      <c r="G57">
        <v>0</v>
      </c>
      <c r="H57">
        <v>0</v>
      </c>
      <c r="I57" s="131">
        <f t="shared" si="0"/>
        <v>16.281458309806251</v>
      </c>
      <c r="J57" s="132"/>
    </row>
    <row r="58" spans="1:10" x14ac:dyDescent="0.3">
      <c r="A58">
        <v>2027</v>
      </c>
      <c r="B58">
        <v>7</v>
      </c>
      <c r="C58">
        <v>31</v>
      </c>
      <c r="D58">
        <v>2027.5808219178082</v>
      </c>
      <c r="E58">
        <v>15.551313657754154</v>
      </c>
      <c r="F58">
        <v>1.284326247589362</v>
      </c>
      <c r="G58">
        <v>0</v>
      </c>
      <c r="H58">
        <v>0</v>
      </c>
      <c r="I58" s="11">
        <f t="shared" si="0"/>
        <v>16.835639905343516</v>
      </c>
    </row>
    <row r="59" spans="1:10" x14ac:dyDescent="0.3">
      <c r="A59">
        <v>2027</v>
      </c>
      <c r="B59">
        <v>8</v>
      </c>
      <c r="C59">
        <v>31</v>
      </c>
      <c r="D59">
        <v>2027.6657534246576</v>
      </c>
      <c r="E59">
        <v>16.047046349078187</v>
      </c>
      <c r="F59">
        <v>1.3452799613469453</v>
      </c>
      <c r="G59">
        <v>0</v>
      </c>
      <c r="H59">
        <v>0</v>
      </c>
      <c r="I59" s="11">
        <f t="shared" si="0"/>
        <v>17.392326310425133</v>
      </c>
    </row>
    <row r="60" spans="1:10" x14ac:dyDescent="0.3">
      <c r="A60">
        <v>2027</v>
      </c>
      <c r="B60">
        <v>9</v>
      </c>
      <c r="C60">
        <v>30</v>
      </c>
      <c r="D60">
        <v>2027.7479452054795</v>
      </c>
      <c r="E60">
        <v>16.527189099098166</v>
      </c>
      <c r="F60">
        <v>1.4092321196074962</v>
      </c>
      <c r="G60">
        <v>0</v>
      </c>
      <c r="H60">
        <v>0</v>
      </c>
      <c r="I60" s="11">
        <f t="shared" si="0"/>
        <v>17.936421218705661</v>
      </c>
    </row>
    <row r="61" spans="1:10" x14ac:dyDescent="0.3">
      <c r="A61">
        <v>2027</v>
      </c>
      <c r="B61">
        <v>10</v>
      </c>
      <c r="C61">
        <v>31</v>
      </c>
      <c r="D61">
        <v>2027.8328767123287</v>
      </c>
      <c r="E61">
        <v>17.023519244417912</v>
      </c>
      <c r="F61">
        <v>1.4785100454689584</v>
      </c>
      <c r="G61">
        <v>0</v>
      </c>
      <c r="H61">
        <v>0</v>
      </c>
      <c r="I61" s="11">
        <f t="shared" si="0"/>
        <v>18.50202928988687</v>
      </c>
    </row>
    <row r="62" spans="1:10" x14ac:dyDescent="0.3">
      <c r="A62">
        <v>2027</v>
      </c>
      <c r="B62">
        <v>11</v>
      </c>
      <c r="C62">
        <v>30</v>
      </c>
      <c r="D62">
        <v>2027.9150684931508</v>
      </c>
      <c r="E62">
        <v>17.503805751688013</v>
      </c>
      <c r="F62">
        <v>1.5495329389338202</v>
      </c>
      <c r="G62">
        <v>0</v>
      </c>
      <c r="H62">
        <v>0</v>
      </c>
      <c r="I62" s="11">
        <f t="shared" si="0"/>
        <v>19.053338690621832</v>
      </c>
    </row>
    <row r="63" spans="1:10" x14ac:dyDescent="0.3">
      <c r="A63">
        <v>2027</v>
      </c>
      <c r="B63">
        <v>12</v>
      </c>
      <c r="C63">
        <v>31</v>
      </c>
      <c r="D63">
        <v>2028</v>
      </c>
      <c r="E63">
        <v>17.99986112904584</v>
      </c>
      <c r="F63">
        <v>1.6271517608320754</v>
      </c>
      <c r="G63">
        <v>0</v>
      </c>
      <c r="H63">
        <v>0</v>
      </c>
      <c r="I63" s="11">
        <f t="shared" si="0"/>
        <v>19.627012889877914</v>
      </c>
    </row>
    <row r="64" spans="1:10" x14ac:dyDescent="0.3">
      <c r="A64">
        <v>2028</v>
      </c>
      <c r="B64">
        <v>1</v>
      </c>
      <c r="C64">
        <v>31</v>
      </c>
      <c r="D64">
        <v>2028.0846994535518</v>
      </c>
      <c r="E64">
        <v>18.495474162914469</v>
      </c>
      <c r="F64">
        <v>1.7129029624945127</v>
      </c>
      <c r="G64">
        <v>0</v>
      </c>
      <c r="H64">
        <v>0</v>
      </c>
      <c r="I64" s="11">
        <f t="shared" si="0"/>
        <v>20.208377125408983</v>
      </c>
    </row>
    <row r="65" spans="1:10" x14ac:dyDescent="0.3">
      <c r="A65">
        <v>2028</v>
      </c>
      <c r="B65">
        <v>2</v>
      </c>
      <c r="C65">
        <v>29</v>
      </c>
      <c r="D65">
        <v>2028.1639344262296</v>
      </c>
      <c r="E65">
        <v>18.95854497668418</v>
      </c>
      <c r="F65">
        <v>1.8063683061985947</v>
      </c>
      <c r="G65">
        <v>0</v>
      </c>
      <c r="H65">
        <v>0</v>
      </c>
      <c r="I65" s="11">
        <f t="shared" si="0"/>
        <v>20.764913282882777</v>
      </c>
    </row>
    <row r="66" spans="1:10" x14ac:dyDescent="0.3">
      <c r="A66">
        <v>2028</v>
      </c>
      <c r="B66">
        <v>3</v>
      </c>
      <c r="C66">
        <v>31</v>
      </c>
      <c r="D66">
        <v>2028.2486338797814</v>
      </c>
      <c r="E66">
        <v>19.452777798660328</v>
      </c>
      <c r="F66">
        <v>1.8766076308917108</v>
      </c>
      <c r="G66">
        <v>0</v>
      </c>
      <c r="H66">
        <v>0</v>
      </c>
      <c r="I66" s="11">
        <f t="shared" si="0"/>
        <v>21.32938542955204</v>
      </c>
    </row>
    <row r="67" spans="1:10" x14ac:dyDescent="0.3">
      <c r="A67">
        <v>2028</v>
      </c>
      <c r="B67">
        <v>4</v>
      </c>
      <c r="C67">
        <v>30</v>
      </c>
      <c r="D67">
        <v>2028.3306010928961</v>
      </c>
      <c r="E67">
        <v>19.930152882523373</v>
      </c>
      <c r="F67">
        <v>1.9406393496160674</v>
      </c>
      <c r="G67">
        <v>0</v>
      </c>
      <c r="H67">
        <v>0</v>
      </c>
      <c r="I67" s="11">
        <f t="shared" si="0"/>
        <v>21.87079223213944</v>
      </c>
    </row>
    <row r="68" spans="1:10" x14ac:dyDescent="0.3">
      <c r="A68">
        <v>2028</v>
      </c>
      <c r="B68">
        <v>5</v>
      </c>
      <c r="C68">
        <v>31</v>
      </c>
      <c r="D68">
        <v>2028.4153005464482</v>
      </c>
      <c r="E68">
        <v>20.422343129828164</v>
      </c>
      <c r="F68">
        <v>2.0077410323440636</v>
      </c>
      <c r="G68">
        <v>0</v>
      </c>
      <c r="H68">
        <v>0</v>
      </c>
      <c r="I68" s="106">
        <f t="shared" si="0"/>
        <v>22.430084162172228</v>
      </c>
    </row>
    <row r="69" spans="1:10" s="49" customFormat="1" x14ac:dyDescent="0.3">
      <c r="A69">
        <v>2028</v>
      </c>
      <c r="B69">
        <v>6</v>
      </c>
      <c r="C69">
        <v>30</v>
      </c>
      <c r="D69">
        <v>2028.4972677595629</v>
      </c>
      <c r="E69">
        <v>20.897457785918107</v>
      </c>
      <c r="F69">
        <v>2.0778510363456233</v>
      </c>
      <c r="G69">
        <v>0</v>
      </c>
      <c r="H69">
        <v>0</v>
      </c>
      <c r="I69" s="131">
        <f t="shared" si="0"/>
        <v>22.975308822263731</v>
      </c>
      <c r="J69" s="132"/>
    </row>
    <row r="70" spans="1:10" x14ac:dyDescent="0.3">
      <c r="A70">
        <v>2028</v>
      </c>
      <c r="B70">
        <v>7</v>
      </c>
      <c r="C70">
        <v>31</v>
      </c>
      <c r="D70">
        <v>2028.5819672131147</v>
      </c>
      <c r="E70">
        <v>21.387037513525421</v>
      </c>
      <c r="F70">
        <v>2.150619295961679</v>
      </c>
      <c r="G70">
        <v>0</v>
      </c>
      <c r="H70">
        <v>0</v>
      </c>
      <c r="I70" s="11">
        <f t="shared" si="0"/>
        <v>23.5376568094871</v>
      </c>
    </row>
    <row r="71" spans="1:10" x14ac:dyDescent="0.3">
      <c r="A71">
        <v>2028</v>
      </c>
      <c r="B71">
        <v>8</v>
      </c>
      <c r="C71">
        <v>31</v>
      </c>
      <c r="D71">
        <v>2028.6666666666667</v>
      </c>
      <c r="E71">
        <v>21.875095596450031</v>
      </c>
      <c r="F71">
        <v>2.2252582560222036</v>
      </c>
      <c r="G71">
        <v>0</v>
      </c>
      <c r="H71">
        <v>0</v>
      </c>
      <c r="I71" s="11">
        <f t="shared" si="0"/>
        <v>24.100353852472235</v>
      </c>
    </row>
    <row r="72" spans="1:10" x14ac:dyDescent="0.3">
      <c r="A72">
        <v>2028</v>
      </c>
      <c r="B72">
        <v>9</v>
      </c>
      <c r="C72">
        <v>30</v>
      </c>
      <c r="D72">
        <v>2028.7486338797814</v>
      </c>
      <c r="E72">
        <v>22.3458479497227</v>
      </c>
      <c r="F72">
        <v>2.3034929820195633</v>
      </c>
      <c r="G72">
        <v>0</v>
      </c>
      <c r="H72">
        <v>0</v>
      </c>
      <c r="I72" s="11">
        <f t="shared" si="0"/>
        <v>24.649340931742262</v>
      </c>
    </row>
    <row r="73" spans="1:10" x14ac:dyDescent="0.3">
      <c r="A73">
        <v>2028</v>
      </c>
      <c r="B73">
        <v>10</v>
      </c>
      <c r="C73">
        <v>31</v>
      </c>
      <c r="D73">
        <v>2028.8333333333333</v>
      </c>
      <c r="E73">
        <v>22.830568973837018</v>
      </c>
      <c r="F73">
        <v>2.3880941698227329</v>
      </c>
      <c r="G73">
        <v>0</v>
      </c>
      <c r="H73">
        <v>0</v>
      </c>
      <c r="I73" s="11">
        <f t="shared" si="0"/>
        <v>25.21866314365975</v>
      </c>
    </row>
    <row r="74" spans="1:10" x14ac:dyDescent="0.3">
      <c r="A74">
        <v>2028</v>
      </c>
      <c r="B74">
        <v>11</v>
      </c>
      <c r="C74">
        <v>30</v>
      </c>
      <c r="D74">
        <v>2028.9153005464482</v>
      </c>
      <c r="E74">
        <v>23.297888947213572</v>
      </c>
      <c r="F74">
        <v>2.474787830702939</v>
      </c>
      <c r="G74">
        <v>0</v>
      </c>
      <c r="H74">
        <v>0</v>
      </c>
      <c r="I74" s="11">
        <f t="shared" si="0"/>
        <v>25.772676777916512</v>
      </c>
    </row>
    <row r="75" spans="1:10" x14ac:dyDescent="0.3">
      <c r="A75">
        <v>2028</v>
      </c>
      <c r="B75">
        <v>12</v>
      </c>
      <c r="C75">
        <v>31</v>
      </c>
      <c r="D75">
        <v>2029</v>
      </c>
      <c r="E75">
        <v>23.778867751240437</v>
      </c>
      <c r="F75">
        <v>2.5697091120249942</v>
      </c>
      <c r="G75">
        <v>0</v>
      </c>
      <c r="H75">
        <v>0</v>
      </c>
      <c r="I75" s="11">
        <f t="shared" ref="I75:I138" si="4">E75+F75</f>
        <v>26.348576863265432</v>
      </c>
    </row>
    <row r="76" spans="1:10" x14ac:dyDescent="0.3">
      <c r="A76">
        <v>2029</v>
      </c>
      <c r="B76">
        <v>1</v>
      </c>
      <c r="C76">
        <v>31</v>
      </c>
      <c r="D76">
        <v>2029.0849315068492</v>
      </c>
      <c r="E76">
        <v>24.257807038134281</v>
      </c>
      <c r="F76">
        <v>2.675552045605575</v>
      </c>
      <c r="G76">
        <v>0</v>
      </c>
      <c r="H76">
        <v>0</v>
      </c>
      <c r="I76" s="11">
        <f t="shared" si="4"/>
        <v>26.933359083739855</v>
      </c>
    </row>
    <row r="77" spans="1:10" x14ac:dyDescent="0.3">
      <c r="A77">
        <v>2029</v>
      </c>
      <c r="B77">
        <v>2</v>
      </c>
      <c r="C77">
        <v>28</v>
      </c>
      <c r="D77">
        <v>2029.1616438356164</v>
      </c>
      <c r="E77">
        <v>24.688574316830433</v>
      </c>
      <c r="F77">
        <v>2.7870057081112058</v>
      </c>
      <c r="G77">
        <v>0</v>
      </c>
      <c r="H77">
        <v>0</v>
      </c>
      <c r="I77" s="11">
        <f t="shared" si="4"/>
        <v>27.475580024941639</v>
      </c>
    </row>
    <row r="78" spans="1:10" x14ac:dyDescent="0.3">
      <c r="A78">
        <v>2029</v>
      </c>
      <c r="B78">
        <v>3</v>
      </c>
      <c r="C78">
        <v>31</v>
      </c>
      <c r="D78">
        <v>2029.2465753424658</v>
      </c>
      <c r="E78">
        <v>25.163404904831065</v>
      </c>
      <c r="F78">
        <v>2.8700171526941443</v>
      </c>
      <c r="G78">
        <v>0</v>
      </c>
      <c r="H78">
        <v>0</v>
      </c>
      <c r="I78" s="11">
        <f t="shared" si="4"/>
        <v>28.033422057525208</v>
      </c>
    </row>
    <row r="79" spans="1:10" x14ac:dyDescent="0.3">
      <c r="A79">
        <v>2029</v>
      </c>
      <c r="B79">
        <v>4</v>
      </c>
      <c r="C79">
        <v>30</v>
      </c>
      <c r="D79">
        <v>2029.3287671232877</v>
      </c>
      <c r="E79">
        <v>25.620760906505918</v>
      </c>
      <c r="F79">
        <v>2.9438245015708944</v>
      </c>
      <c r="G79">
        <v>0</v>
      </c>
      <c r="H79">
        <v>0</v>
      </c>
      <c r="I79" s="11">
        <f t="shared" si="4"/>
        <v>28.564585408076812</v>
      </c>
    </row>
    <row r="80" spans="1:10" s="133" customFormat="1" x14ac:dyDescent="0.3">
      <c r="A80">
        <v>2029</v>
      </c>
      <c r="B80">
        <v>5</v>
      </c>
      <c r="C80">
        <v>31</v>
      </c>
      <c r="D80">
        <v>2029.4136986301369</v>
      </c>
      <c r="E80">
        <v>26.091067484387818</v>
      </c>
      <c r="F80">
        <v>3.0200858110747513</v>
      </c>
      <c r="G80">
        <v>0</v>
      </c>
      <c r="H80">
        <v>0</v>
      </c>
      <c r="I80" s="106">
        <f t="shared" si="4"/>
        <v>29.111153295462568</v>
      </c>
      <c r="J80" s="106"/>
    </row>
    <row r="81" spans="1:18" s="49" customFormat="1" x14ac:dyDescent="0.3">
      <c r="A81">
        <v>2029</v>
      </c>
      <c r="B81">
        <v>6</v>
      </c>
      <c r="C81">
        <v>30</v>
      </c>
      <c r="D81">
        <v>2029.495890410959</v>
      </c>
      <c r="E81">
        <v>26.543924685592032</v>
      </c>
      <c r="F81">
        <v>3.099753522470583</v>
      </c>
      <c r="G81">
        <v>0</v>
      </c>
      <c r="H81">
        <v>0</v>
      </c>
      <c r="I81" s="131">
        <f t="shared" si="4"/>
        <v>29.643678208062614</v>
      </c>
      <c r="J81" s="132"/>
      <c r="K81" s="148"/>
      <c r="L81" s="148"/>
      <c r="M81" s="148"/>
      <c r="N81" s="150"/>
      <c r="O81" s="150"/>
      <c r="P81" s="150"/>
      <c r="Q81" s="150"/>
      <c r="R81" s="150"/>
    </row>
    <row r="82" spans="1:18" x14ac:dyDescent="0.3">
      <c r="A82">
        <v>2029</v>
      </c>
      <c r="B82">
        <v>7</v>
      </c>
      <c r="C82">
        <v>31</v>
      </c>
      <c r="D82">
        <v>2029.5808219178082</v>
      </c>
      <c r="E82">
        <v>27.009467623698875</v>
      </c>
      <c r="F82">
        <v>3.1816135512575681</v>
      </c>
      <c r="G82">
        <v>0</v>
      </c>
      <c r="H82">
        <v>0</v>
      </c>
      <c r="I82" s="11">
        <f t="shared" si="4"/>
        <v>30.191081174956444</v>
      </c>
      <c r="K82" s="114"/>
      <c r="L82" s="114"/>
      <c r="M82" s="115"/>
      <c r="N82" s="116"/>
      <c r="O82" s="117"/>
      <c r="P82" s="117"/>
      <c r="Q82" s="118"/>
      <c r="R82" s="119"/>
    </row>
    <row r="83" spans="1:18" x14ac:dyDescent="0.3">
      <c r="A83">
        <v>2029</v>
      </c>
      <c r="B83">
        <v>8</v>
      </c>
      <c r="C83">
        <v>31</v>
      </c>
      <c r="D83">
        <v>2029.6657534246576</v>
      </c>
      <c r="E83">
        <v>27.472509939477462</v>
      </c>
      <c r="F83">
        <v>3.2650963896065011</v>
      </c>
      <c r="G83">
        <v>0</v>
      </c>
      <c r="H83">
        <v>0</v>
      </c>
      <c r="I83" s="11">
        <f t="shared" si="4"/>
        <v>30.737606329083963</v>
      </c>
      <c r="K83" s="114"/>
      <c r="L83" s="114"/>
      <c r="M83" s="115"/>
      <c r="N83" s="116"/>
      <c r="O83" s="117"/>
      <c r="P83" s="117"/>
      <c r="Q83" s="118"/>
      <c r="R83" s="118"/>
    </row>
    <row r="84" spans="1:18" x14ac:dyDescent="0.3">
      <c r="A84">
        <v>2029</v>
      </c>
      <c r="B84">
        <v>9</v>
      </c>
      <c r="C84">
        <v>30</v>
      </c>
      <c r="D84">
        <v>2029.7479452054795</v>
      </c>
      <c r="E84">
        <v>27.918189491392827</v>
      </c>
      <c r="F84">
        <v>3.3531309173238677</v>
      </c>
      <c r="G84">
        <v>0</v>
      </c>
      <c r="H84">
        <v>0</v>
      </c>
      <c r="I84" s="11">
        <f t="shared" si="4"/>
        <v>31.271320408716694</v>
      </c>
      <c r="K84" s="114"/>
      <c r="L84" s="114"/>
      <c r="M84" s="115"/>
      <c r="N84" s="116"/>
      <c r="O84" s="117"/>
      <c r="P84" s="117"/>
      <c r="Q84" s="118"/>
      <c r="R84" s="118"/>
    </row>
    <row r="85" spans="1:18" x14ac:dyDescent="0.3">
      <c r="A85">
        <v>2029</v>
      </c>
      <c r="B85">
        <v>10</v>
      </c>
      <c r="C85">
        <v>31</v>
      </c>
      <c r="D85">
        <v>2029.8328767123287</v>
      </c>
      <c r="E85">
        <v>28.376175858013291</v>
      </c>
      <c r="F85">
        <v>3.4484800995463045</v>
      </c>
      <c r="G85">
        <v>0</v>
      </c>
      <c r="H85">
        <v>0</v>
      </c>
      <c r="I85" s="11">
        <f t="shared" si="4"/>
        <v>31.824655957559596</v>
      </c>
      <c r="K85" s="114"/>
      <c r="L85" s="114"/>
      <c r="M85" s="115"/>
      <c r="N85" s="116"/>
      <c r="O85" s="117"/>
      <c r="P85" s="117"/>
      <c r="Q85" s="118"/>
      <c r="R85" s="118"/>
    </row>
    <row r="86" spans="1:18" x14ac:dyDescent="0.3">
      <c r="A86">
        <v>2029</v>
      </c>
      <c r="B86">
        <v>11</v>
      </c>
      <c r="C86">
        <v>30</v>
      </c>
      <c r="D86">
        <v>2029.9150684931508</v>
      </c>
      <c r="E86">
        <v>28.816884631612901</v>
      </c>
      <c r="F86">
        <v>3.5465578216580442</v>
      </c>
      <c r="G86">
        <v>0</v>
      </c>
      <c r="H86">
        <v>0</v>
      </c>
      <c r="I86" s="11">
        <f t="shared" si="4"/>
        <v>32.363442453270942</v>
      </c>
      <c r="K86" s="114"/>
      <c r="L86" s="114"/>
      <c r="M86" s="115"/>
      <c r="N86" s="116"/>
      <c r="O86" s="117"/>
      <c r="P86" s="117"/>
      <c r="Q86" s="118"/>
      <c r="R86" s="118"/>
    </row>
    <row r="87" spans="1:18" x14ac:dyDescent="0.3">
      <c r="A87">
        <v>2029</v>
      </c>
      <c r="B87">
        <v>12</v>
      </c>
      <c r="C87">
        <v>31</v>
      </c>
      <c r="D87">
        <v>2030</v>
      </c>
      <c r="E87">
        <v>29.269661479298911</v>
      </c>
      <c r="F87">
        <v>3.6543506737290734</v>
      </c>
      <c r="G87">
        <v>0</v>
      </c>
      <c r="H87">
        <v>0</v>
      </c>
      <c r="I87" s="11">
        <f t="shared" si="4"/>
        <v>32.924012153027988</v>
      </c>
      <c r="K87" s="114"/>
      <c r="L87" s="114"/>
      <c r="M87" s="115"/>
      <c r="N87" s="116"/>
      <c r="O87" s="117"/>
      <c r="P87" s="117"/>
      <c r="Q87" s="118"/>
      <c r="R87" s="118"/>
    </row>
    <row r="88" spans="1:18" x14ac:dyDescent="0.3">
      <c r="A88">
        <v>2030</v>
      </c>
      <c r="B88">
        <v>1</v>
      </c>
      <c r="C88">
        <v>31</v>
      </c>
      <c r="D88">
        <v>2030.0849315068492</v>
      </c>
      <c r="E88">
        <v>29.719741147035556</v>
      </c>
      <c r="F88">
        <v>3.7757212596004548</v>
      </c>
      <c r="G88">
        <v>0</v>
      </c>
      <c r="H88">
        <v>0</v>
      </c>
      <c r="I88" s="11">
        <f t="shared" si="4"/>
        <v>33.495462406636008</v>
      </c>
      <c r="K88" s="114"/>
      <c r="L88" s="114"/>
      <c r="M88" s="115"/>
      <c r="N88" s="116"/>
      <c r="O88" s="117"/>
      <c r="P88" s="117"/>
      <c r="Q88" s="118"/>
      <c r="R88" s="118"/>
    </row>
    <row r="89" spans="1:18" x14ac:dyDescent="0.3">
      <c r="A89">
        <v>2030</v>
      </c>
      <c r="B89">
        <v>2</v>
      </c>
      <c r="C89">
        <v>28</v>
      </c>
      <c r="D89">
        <v>2030.1616438356164</v>
      </c>
      <c r="E89">
        <v>30.123922275003469</v>
      </c>
      <c r="F89">
        <v>3.905282035230186</v>
      </c>
      <c r="G89">
        <v>0</v>
      </c>
      <c r="H89">
        <v>0</v>
      </c>
      <c r="I89" s="11">
        <f t="shared" si="4"/>
        <v>34.029204310233652</v>
      </c>
      <c r="K89" s="114"/>
      <c r="L89" s="114"/>
      <c r="M89" s="115"/>
      <c r="N89" s="116"/>
      <c r="O89" s="117"/>
      <c r="P89" s="117"/>
      <c r="Q89" s="118"/>
      <c r="R89" s="118"/>
    </row>
    <row r="90" spans="1:18" x14ac:dyDescent="0.3">
      <c r="A90">
        <v>2030</v>
      </c>
      <c r="B90">
        <v>3</v>
      </c>
      <c r="C90">
        <v>31</v>
      </c>
      <c r="D90">
        <v>2030.2465753424658</v>
      </c>
      <c r="E90">
        <v>30.568791232791764</v>
      </c>
      <c r="F90">
        <v>3.9973484889122277</v>
      </c>
      <c r="G90">
        <v>0</v>
      </c>
      <c r="H90">
        <v>0</v>
      </c>
      <c r="I90" s="11">
        <f t="shared" si="4"/>
        <v>34.566139721703991</v>
      </c>
      <c r="K90" s="114"/>
      <c r="L90" s="114"/>
      <c r="M90" s="115"/>
      <c r="N90" s="116"/>
      <c r="O90" s="117"/>
      <c r="P90" s="117"/>
      <c r="Q90" s="118"/>
      <c r="R90" s="118"/>
    </row>
    <row r="91" spans="1:18" x14ac:dyDescent="0.3">
      <c r="A91">
        <v>2030</v>
      </c>
      <c r="B91">
        <v>4</v>
      </c>
      <c r="C91">
        <v>30</v>
      </c>
      <c r="D91">
        <v>2030.3287671232877</v>
      </c>
      <c r="E91">
        <v>30.996669902491288</v>
      </c>
      <c r="F91">
        <v>4.0771543307862528</v>
      </c>
      <c r="G91">
        <v>0</v>
      </c>
      <c r="H91">
        <v>0</v>
      </c>
      <c r="I91" s="11">
        <f t="shared" si="4"/>
        <v>35.073824233277541</v>
      </c>
      <c r="K91" s="114"/>
      <c r="L91" s="114"/>
      <c r="M91" s="115"/>
      <c r="N91" s="116"/>
      <c r="O91" s="117"/>
      <c r="P91" s="117"/>
      <c r="Q91" s="118"/>
      <c r="R91" s="118"/>
    </row>
    <row r="92" spans="1:18" x14ac:dyDescent="0.3">
      <c r="A92">
        <v>2030</v>
      </c>
      <c r="B92">
        <v>5</v>
      </c>
      <c r="C92">
        <v>31</v>
      </c>
      <c r="D92">
        <v>2030.4136986301369</v>
      </c>
      <c r="E92">
        <v>31.436063834150655</v>
      </c>
      <c r="F92">
        <v>4.1584937024458712</v>
      </c>
      <c r="G92">
        <v>0</v>
      </c>
      <c r="H92">
        <v>0</v>
      </c>
      <c r="I92" s="11">
        <f t="shared" si="4"/>
        <v>35.594557536596525</v>
      </c>
    </row>
    <row r="93" spans="1:18" x14ac:dyDescent="0.3">
      <c r="A93">
        <v>2030</v>
      </c>
      <c r="B93">
        <v>6</v>
      </c>
      <c r="C93">
        <v>30</v>
      </c>
      <c r="D93">
        <v>2030.495890410959</v>
      </c>
      <c r="E93">
        <v>31.858608650538997</v>
      </c>
      <c r="F93">
        <v>4.2436877509157149</v>
      </c>
      <c r="G93">
        <v>0</v>
      </c>
      <c r="H93">
        <v>0</v>
      </c>
      <c r="I93" s="131">
        <f t="shared" si="4"/>
        <v>36.102296401454709</v>
      </c>
    </row>
    <row r="94" spans="1:18" x14ac:dyDescent="0.3">
      <c r="A94">
        <v>2030</v>
      </c>
      <c r="B94">
        <v>7</v>
      </c>
      <c r="C94">
        <v>31</v>
      </c>
      <c r="D94">
        <v>2030.5808219178082</v>
      </c>
      <c r="E94">
        <v>32.292459325819806</v>
      </c>
      <c r="F94">
        <v>4.3304435290743895</v>
      </c>
      <c r="G94">
        <v>0</v>
      </c>
      <c r="H94">
        <v>0</v>
      </c>
      <c r="I94" s="11">
        <f t="shared" si="4"/>
        <v>36.622902854894193</v>
      </c>
    </row>
    <row r="95" spans="1:18" x14ac:dyDescent="0.3">
      <c r="A95">
        <v>2030</v>
      </c>
      <c r="B95">
        <v>8</v>
      </c>
      <c r="C95">
        <v>31</v>
      </c>
      <c r="D95">
        <v>2030.6657534246576</v>
      </c>
      <c r="E95">
        <v>32.72347290528991</v>
      </c>
      <c r="F95">
        <v>4.4185711587191641</v>
      </c>
      <c r="G95">
        <v>0</v>
      </c>
      <c r="H95">
        <v>0</v>
      </c>
      <c r="I95" s="11">
        <f t="shared" si="4"/>
        <v>37.14204406400907</v>
      </c>
    </row>
    <row r="96" spans="1:18" x14ac:dyDescent="0.3">
      <c r="A96">
        <v>2030</v>
      </c>
      <c r="B96">
        <v>9</v>
      </c>
      <c r="C96">
        <v>30</v>
      </c>
      <c r="D96">
        <v>2030.7479452054795</v>
      </c>
      <c r="E96">
        <v>33.1378716500625</v>
      </c>
      <c r="F96">
        <v>4.5124044899931244</v>
      </c>
      <c r="G96">
        <v>0</v>
      </c>
      <c r="H96">
        <v>0</v>
      </c>
      <c r="I96" s="11">
        <f t="shared" si="4"/>
        <v>37.650276140055624</v>
      </c>
    </row>
    <row r="97" spans="1:9" x14ac:dyDescent="0.3">
      <c r="A97">
        <v>2030</v>
      </c>
      <c r="B97">
        <v>10</v>
      </c>
      <c r="C97">
        <v>31</v>
      </c>
      <c r="D97">
        <v>2030.8328767123287</v>
      </c>
      <c r="E97">
        <v>33.563273987821788</v>
      </c>
      <c r="F97">
        <v>4.6144687156839108</v>
      </c>
      <c r="G97">
        <v>0</v>
      </c>
      <c r="H97">
        <v>0</v>
      </c>
      <c r="I97" s="11">
        <f t="shared" si="4"/>
        <v>38.1777427035057</v>
      </c>
    </row>
    <row r="98" spans="1:9" x14ac:dyDescent="0.3">
      <c r="A98">
        <v>2030</v>
      </c>
      <c r="B98">
        <v>11</v>
      </c>
      <c r="C98">
        <v>30</v>
      </c>
      <c r="D98">
        <v>2030.9150684931508</v>
      </c>
      <c r="E98">
        <v>33.972228633720178</v>
      </c>
      <c r="F98">
        <v>4.7201396383280994</v>
      </c>
      <c r="G98">
        <v>0</v>
      </c>
      <c r="H98">
        <v>0</v>
      </c>
      <c r="I98" s="11">
        <f t="shared" si="4"/>
        <v>38.692368272048277</v>
      </c>
    </row>
    <row r="99" spans="1:9" x14ac:dyDescent="0.3">
      <c r="A99">
        <v>2030</v>
      </c>
      <c r="B99">
        <v>12</v>
      </c>
      <c r="C99">
        <v>31</v>
      </c>
      <c r="D99">
        <v>2031</v>
      </c>
      <c r="E99">
        <v>34.391994793652074</v>
      </c>
      <c r="F99">
        <v>4.8370061570721816</v>
      </c>
      <c r="G99">
        <v>0</v>
      </c>
      <c r="H99">
        <v>0</v>
      </c>
      <c r="I99" s="11">
        <f t="shared" si="4"/>
        <v>39.229000950724256</v>
      </c>
    </row>
    <row r="100" spans="1:9" x14ac:dyDescent="0.3">
      <c r="A100">
        <v>2031</v>
      </c>
      <c r="B100">
        <v>1</v>
      </c>
      <c r="C100">
        <v>31</v>
      </c>
      <c r="D100">
        <v>2031.0849315068492</v>
      </c>
      <c r="E100">
        <v>34.808891638747781</v>
      </c>
      <c r="F100">
        <v>4.9702247128918478</v>
      </c>
      <c r="G100">
        <v>0</v>
      </c>
      <c r="H100">
        <v>0</v>
      </c>
      <c r="I100" s="11">
        <f t="shared" si="4"/>
        <v>39.77911635163963</v>
      </c>
    </row>
    <row r="101" spans="1:9" x14ac:dyDescent="0.3">
      <c r="A101">
        <v>2031</v>
      </c>
      <c r="B101">
        <v>2</v>
      </c>
      <c r="C101">
        <v>28</v>
      </c>
      <c r="D101">
        <v>2031.1616438356164</v>
      </c>
      <c r="E101">
        <v>35.182976399668171</v>
      </c>
      <c r="F101">
        <v>5.1146797339526442</v>
      </c>
      <c r="G101">
        <v>0</v>
      </c>
      <c r="H101">
        <v>0</v>
      </c>
      <c r="I101" s="11">
        <f t="shared" si="4"/>
        <v>40.297656133620812</v>
      </c>
    </row>
    <row r="102" spans="1:9" x14ac:dyDescent="0.3">
      <c r="A102">
        <v>2031</v>
      </c>
      <c r="B102">
        <v>3</v>
      </c>
      <c r="C102">
        <v>31</v>
      </c>
      <c r="D102">
        <v>2031.2465753424658</v>
      </c>
      <c r="E102">
        <v>35.594410406753241</v>
      </c>
      <c r="F102">
        <v>5.2125352068003483</v>
      </c>
      <c r="G102">
        <v>0</v>
      </c>
      <c r="H102">
        <v>0</v>
      </c>
      <c r="I102" s="11">
        <f t="shared" si="4"/>
        <v>40.806945613553587</v>
      </c>
    </row>
    <row r="103" spans="1:9" x14ac:dyDescent="0.3">
      <c r="A103">
        <v>2031</v>
      </c>
      <c r="B103">
        <v>4</v>
      </c>
      <c r="C103">
        <v>30</v>
      </c>
      <c r="D103">
        <v>2031.3287671232877</v>
      </c>
      <c r="E103">
        <v>35.989841196353332</v>
      </c>
      <c r="F103">
        <v>5.2951138500681836</v>
      </c>
      <c r="G103">
        <v>0</v>
      </c>
      <c r="H103">
        <v>0</v>
      </c>
      <c r="I103" s="11">
        <f t="shared" si="4"/>
        <v>41.284955046421516</v>
      </c>
    </row>
    <row r="104" spans="1:9" x14ac:dyDescent="0.3">
      <c r="A104">
        <v>2031</v>
      </c>
      <c r="B104">
        <v>5</v>
      </c>
      <c r="C104">
        <v>31</v>
      </c>
      <c r="D104">
        <v>2031.4136986301369</v>
      </c>
      <c r="E104">
        <v>36.395633836845946</v>
      </c>
      <c r="F104">
        <v>5.3780924110602157</v>
      </c>
      <c r="G104">
        <v>0</v>
      </c>
      <c r="H104">
        <v>0</v>
      </c>
      <c r="I104" s="11">
        <f t="shared" si="4"/>
        <v>41.773726247906161</v>
      </c>
    </row>
    <row r="105" spans="1:9" x14ac:dyDescent="0.3">
      <c r="A105">
        <v>2031</v>
      </c>
      <c r="B105">
        <v>6</v>
      </c>
      <c r="C105">
        <v>30</v>
      </c>
      <c r="D105">
        <v>2031.495890410959</v>
      </c>
      <c r="E105">
        <v>36.785612234343319</v>
      </c>
      <c r="F105">
        <v>5.4654187152917624</v>
      </c>
      <c r="G105">
        <v>0</v>
      </c>
      <c r="H105">
        <v>0</v>
      </c>
      <c r="I105" s="131">
        <f t="shared" si="4"/>
        <v>42.25103094963508</v>
      </c>
    </row>
    <row r="106" spans="1:9" x14ac:dyDescent="0.3">
      <c r="A106">
        <v>2031</v>
      </c>
      <c r="B106">
        <v>7</v>
      </c>
      <c r="C106">
        <v>31</v>
      </c>
      <c r="D106">
        <v>2031.5808219178082</v>
      </c>
      <c r="E106">
        <v>37.185780372213991</v>
      </c>
      <c r="F106">
        <v>5.5535722805085133</v>
      </c>
      <c r="G106">
        <v>0</v>
      </c>
      <c r="H106">
        <v>0</v>
      </c>
      <c r="I106" s="11">
        <f t="shared" si="4"/>
        <v>42.739352652722502</v>
      </c>
    </row>
    <row r="107" spans="1:9" x14ac:dyDescent="0.3">
      <c r="A107">
        <v>2031</v>
      </c>
      <c r="B107">
        <v>8</v>
      </c>
      <c r="C107">
        <v>31</v>
      </c>
      <c r="D107">
        <v>2031.6657534246576</v>
      </c>
      <c r="E107">
        <v>37.583099542951715</v>
      </c>
      <c r="F107">
        <v>5.6428652247865001</v>
      </c>
      <c r="G107">
        <v>0</v>
      </c>
      <c r="H107">
        <v>0</v>
      </c>
      <c r="I107" s="11">
        <f t="shared" si="4"/>
        <v>43.225964767738212</v>
      </c>
    </row>
    <row r="108" spans="1:9" x14ac:dyDescent="0.3">
      <c r="A108">
        <v>2031</v>
      </c>
      <c r="B108">
        <v>9</v>
      </c>
      <c r="C108">
        <v>30</v>
      </c>
      <c r="D108">
        <v>2031.7479452054795</v>
      </c>
      <c r="E108">
        <v>37.964896671214973</v>
      </c>
      <c r="F108">
        <v>5.7391672056042449</v>
      </c>
      <c r="G108">
        <v>0</v>
      </c>
      <c r="H108">
        <v>0</v>
      </c>
      <c r="I108" s="11">
        <f t="shared" si="4"/>
        <v>43.70406387681922</v>
      </c>
    </row>
    <row r="109" spans="1:9" x14ac:dyDescent="0.3">
      <c r="A109">
        <v>2031</v>
      </c>
      <c r="B109">
        <v>10</v>
      </c>
      <c r="C109">
        <v>31</v>
      </c>
      <c r="D109">
        <v>2031.8328767123287</v>
      </c>
      <c r="E109">
        <v>38.356633405979139</v>
      </c>
      <c r="F109">
        <v>5.8445866400451374</v>
      </c>
      <c r="G109">
        <v>0</v>
      </c>
      <c r="H109">
        <v>0</v>
      </c>
      <c r="I109" s="11">
        <f t="shared" si="4"/>
        <v>44.201220046024275</v>
      </c>
    </row>
    <row r="110" spans="1:9" x14ac:dyDescent="0.3">
      <c r="A110">
        <v>2031</v>
      </c>
      <c r="B110">
        <v>11</v>
      </c>
      <c r="C110">
        <v>30</v>
      </c>
      <c r="D110">
        <v>2031.9150684931508</v>
      </c>
      <c r="E110">
        <v>38.733045406520283</v>
      </c>
      <c r="F110">
        <v>5.9546803372212613</v>
      </c>
      <c r="G110">
        <v>0</v>
      </c>
      <c r="H110">
        <v>0</v>
      </c>
      <c r="I110" s="11">
        <f t="shared" si="4"/>
        <v>44.687725743741545</v>
      </c>
    </row>
    <row r="111" spans="1:9" x14ac:dyDescent="0.3">
      <c r="A111">
        <v>2031</v>
      </c>
      <c r="B111">
        <v>12</v>
      </c>
      <c r="C111">
        <v>31</v>
      </c>
      <c r="D111">
        <v>2032</v>
      </c>
      <c r="E111">
        <v>39.119237037821726</v>
      </c>
      <c r="F111">
        <v>6.0774285947636368</v>
      </c>
      <c r="G111">
        <v>0</v>
      </c>
      <c r="H111">
        <v>0</v>
      </c>
      <c r="I111" s="11">
        <f t="shared" si="4"/>
        <v>45.196665632585365</v>
      </c>
    </row>
    <row r="112" spans="1:9" x14ac:dyDescent="0.3">
      <c r="A112">
        <v>2032</v>
      </c>
      <c r="B112">
        <v>1</v>
      </c>
      <c r="C112">
        <v>31</v>
      </c>
      <c r="D112">
        <v>2032.0846994535518</v>
      </c>
      <c r="E112">
        <v>39.502627060226672</v>
      </c>
      <c r="F112">
        <v>6.2193552310124893</v>
      </c>
      <c r="G112">
        <v>0</v>
      </c>
      <c r="H112">
        <v>0</v>
      </c>
      <c r="I112" s="11">
        <f t="shared" si="4"/>
        <v>45.721982291239158</v>
      </c>
    </row>
    <row r="113" spans="1:9" x14ac:dyDescent="0.3">
      <c r="A113">
        <v>2032</v>
      </c>
      <c r="B113">
        <v>2</v>
      </c>
      <c r="C113">
        <v>29</v>
      </c>
      <c r="D113">
        <v>2032.1639344262296</v>
      </c>
      <c r="E113">
        <v>39.858756603974939</v>
      </c>
      <c r="F113">
        <v>6.3787397166612871</v>
      </c>
      <c r="G113">
        <v>0</v>
      </c>
      <c r="H113">
        <v>0</v>
      </c>
      <c r="I113" s="11">
        <f t="shared" si="4"/>
        <v>46.237496320636225</v>
      </c>
    </row>
    <row r="114" spans="1:9" x14ac:dyDescent="0.3">
      <c r="A114">
        <v>2032</v>
      </c>
      <c r="B114">
        <v>3</v>
      </c>
      <c r="C114">
        <v>31</v>
      </c>
      <c r="D114">
        <v>2032.2486338797814</v>
      </c>
      <c r="E114">
        <v>40.236759054412268</v>
      </c>
      <c r="F114">
        <v>6.4790535695040612</v>
      </c>
      <c r="G114">
        <v>0</v>
      </c>
      <c r="H114">
        <v>0</v>
      </c>
      <c r="I114" s="11">
        <f t="shared" si="4"/>
        <v>46.715812623916328</v>
      </c>
    </row>
    <row r="115" spans="1:9" x14ac:dyDescent="0.3">
      <c r="A115">
        <v>2032</v>
      </c>
      <c r="B115">
        <v>4</v>
      </c>
      <c r="C115">
        <v>30</v>
      </c>
      <c r="D115">
        <v>2032.3306010928961</v>
      </c>
      <c r="E115">
        <v>40.599935808164389</v>
      </c>
      <c r="F115">
        <v>6.5617882275337358</v>
      </c>
      <c r="G115">
        <v>0</v>
      </c>
      <c r="H115">
        <v>0</v>
      </c>
      <c r="I115" s="11">
        <f t="shared" si="4"/>
        <v>47.161724035698128</v>
      </c>
    </row>
    <row r="116" spans="1:9" x14ac:dyDescent="0.3">
      <c r="A116">
        <v>2032</v>
      </c>
      <c r="B116">
        <v>5</v>
      </c>
      <c r="C116">
        <v>31</v>
      </c>
      <c r="D116">
        <v>2032.4153005464482</v>
      </c>
      <c r="E116">
        <v>40.97251225058934</v>
      </c>
      <c r="F116">
        <v>6.6442426564861954</v>
      </c>
      <c r="G116">
        <v>0</v>
      </c>
      <c r="H116">
        <v>0</v>
      </c>
      <c r="I116" s="11">
        <f t="shared" si="4"/>
        <v>47.616754907075531</v>
      </c>
    </row>
    <row r="117" spans="1:9" x14ac:dyDescent="0.3">
      <c r="A117">
        <v>2032</v>
      </c>
      <c r="B117">
        <v>6</v>
      </c>
      <c r="C117">
        <v>30</v>
      </c>
      <c r="D117">
        <v>2032.4972677595629</v>
      </c>
      <c r="E117">
        <v>41.330464727420313</v>
      </c>
      <c r="F117">
        <v>6.7309541274911862</v>
      </c>
      <c r="G117">
        <v>0</v>
      </c>
      <c r="H117">
        <v>0</v>
      </c>
      <c r="I117" s="131">
        <f t="shared" si="4"/>
        <v>48.061418854911501</v>
      </c>
    </row>
    <row r="118" spans="1:9" x14ac:dyDescent="0.3">
      <c r="A118">
        <v>2032</v>
      </c>
      <c r="B118">
        <v>7</v>
      </c>
      <c r="C118">
        <v>31</v>
      </c>
      <c r="D118">
        <v>2032.5819672131147</v>
      </c>
      <c r="E118">
        <v>41.69767137574911</v>
      </c>
      <c r="F118">
        <v>6.8178367921734679</v>
      </c>
      <c r="G118">
        <v>0</v>
      </c>
      <c r="H118">
        <v>0</v>
      </c>
      <c r="I118" s="11">
        <f t="shared" si="4"/>
        <v>48.515508167922576</v>
      </c>
    </row>
    <row r="119" spans="1:9" x14ac:dyDescent="0.3">
      <c r="A119">
        <v>2032</v>
      </c>
      <c r="B119">
        <v>8</v>
      </c>
      <c r="C119">
        <v>31</v>
      </c>
      <c r="D119">
        <v>2032.6666666666667</v>
      </c>
      <c r="E119">
        <v>42.062171901499426</v>
      </c>
      <c r="F119">
        <v>6.9061782873803352</v>
      </c>
      <c r="G119">
        <v>0</v>
      </c>
      <c r="H119">
        <v>0</v>
      </c>
      <c r="I119" s="11">
        <f t="shared" si="4"/>
        <v>48.968350188879761</v>
      </c>
    </row>
    <row r="120" spans="1:9" x14ac:dyDescent="0.3">
      <c r="A120">
        <v>2032</v>
      </c>
      <c r="B120">
        <v>9</v>
      </c>
      <c r="C120">
        <v>30</v>
      </c>
      <c r="D120">
        <v>2032.7486338797814</v>
      </c>
      <c r="E120">
        <v>42.412352781747593</v>
      </c>
      <c r="F120">
        <v>7.0025835777450425</v>
      </c>
      <c r="G120">
        <v>0</v>
      </c>
      <c r="H120">
        <v>0</v>
      </c>
      <c r="I120" s="11">
        <f t="shared" si="4"/>
        <v>49.414936359492636</v>
      </c>
    </row>
    <row r="121" spans="1:9" x14ac:dyDescent="0.3">
      <c r="A121">
        <v>2032</v>
      </c>
      <c r="B121">
        <v>10</v>
      </c>
      <c r="C121">
        <v>31</v>
      </c>
      <c r="D121">
        <v>2032.8333333333333</v>
      </c>
      <c r="E121">
        <v>42.771575327052815</v>
      </c>
      <c r="F121">
        <v>7.1090953169013913</v>
      </c>
      <c r="G121">
        <v>0</v>
      </c>
      <c r="H121">
        <v>0</v>
      </c>
      <c r="I121" s="11">
        <f t="shared" si="4"/>
        <v>49.880670643954204</v>
      </c>
    </row>
    <row r="122" spans="1:9" x14ac:dyDescent="0.3">
      <c r="A122">
        <v>2032</v>
      </c>
      <c r="B122">
        <v>11</v>
      </c>
      <c r="C122">
        <v>30</v>
      </c>
      <c r="D122">
        <v>2032.9153005464482</v>
      </c>
      <c r="E122">
        <v>43.116679468670341</v>
      </c>
      <c r="F122">
        <v>7.2214326512987981</v>
      </c>
      <c r="G122">
        <v>0</v>
      </c>
      <c r="H122">
        <v>0</v>
      </c>
      <c r="I122" s="11">
        <f t="shared" si="4"/>
        <v>50.338112119969139</v>
      </c>
    </row>
    <row r="123" spans="1:9" x14ac:dyDescent="0.3">
      <c r="A123">
        <v>2032</v>
      </c>
      <c r="B123">
        <v>12</v>
      </c>
      <c r="C123">
        <v>31</v>
      </c>
      <c r="D123">
        <v>2033</v>
      </c>
      <c r="E123">
        <v>43.470688751338933</v>
      </c>
      <c r="F123">
        <v>7.348240158294491</v>
      </c>
      <c r="G123">
        <v>0</v>
      </c>
      <c r="H123">
        <v>0</v>
      </c>
      <c r="I123" s="11">
        <f t="shared" si="4"/>
        <v>50.818928909633428</v>
      </c>
    </row>
    <row r="124" spans="1:9" x14ac:dyDescent="0.3">
      <c r="A124">
        <v>2033</v>
      </c>
      <c r="B124">
        <v>1</v>
      </c>
      <c r="C124">
        <v>31</v>
      </c>
      <c r="D124">
        <v>2033.0849315068492</v>
      </c>
      <c r="E124">
        <v>43.822074287053596</v>
      </c>
      <c r="F124">
        <v>7.4979088597122461</v>
      </c>
      <c r="G124">
        <v>0</v>
      </c>
      <c r="H124">
        <v>0</v>
      </c>
      <c r="I124" s="11">
        <f t="shared" si="4"/>
        <v>51.319983146765843</v>
      </c>
    </row>
    <row r="125" spans="1:9" x14ac:dyDescent="0.3">
      <c r="A125">
        <v>2033</v>
      </c>
      <c r="B125">
        <v>2</v>
      </c>
      <c r="C125">
        <v>28</v>
      </c>
      <c r="D125">
        <v>2033.1616438356164</v>
      </c>
      <c r="E125">
        <v>44.137214276509695</v>
      </c>
      <c r="F125">
        <v>7.6604473931700987</v>
      </c>
      <c r="G125">
        <v>0</v>
      </c>
      <c r="H125">
        <v>0</v>
      </c>
      <c r="I125" s="11">
        <f t="shared" si="4"/>
        <v>51.797661669679798</v>
      </c>
    </row>
    <row r="126" spans="1:9" x14ac:dyDescent="0.3">
      <c r="A126">
        <v>2033</v>
      </c>
      <c r="B126">
        <v>3</v>
      </c>
      <c r="C126">
        <v>31</v>
      </c>
      <c r="D126">
        <v>2033.2465753424658</v>
      </c>
      <c r="E126">
        <v>44.483655191400842</v>
      </c>
      <c r="F126">
        <v>7.7616913722152452</v>
      </c>
      <c r="G126">
        <v>0</v>
      </c>
      <c r="H126">
        <v>0</v>
      </c>
      <c r="I126" s="11">
        <f t="shared" si="4"/>
        <v>52.245346563616089</v>
      </c>
    </row>
    <row r="127" spans="1:9" x14ac:dyDescent="0.3">
      <c r="A127">
        <v>2033</v>
      </c>
      <c r="B127">
        <v>4</v>
      </c>
      <c r="C127">
        <v>30</v>
      </c>
      <c r="D127">
        <v>2033.3287671232877</v>
      </c>
      <c r="E127">
        <v>44.816471675431124</v>
      </c>
      <c r="F127">
        <v>7.8426442561328713</v>
      </c>
      <c r="G127">
        <v>0</v>
      </c>
      <c r="H127">
        <v>0</v>
      </c>
      <c r="I127" s="11">
        <f t="shared" si="4"/>
        <v>52.659115931563996</v>
      </c>
    </row>
    <row r="128" spans="1:9" x14ac:dyDescent="0.3">
      <c r="A128">
        <v>2033</v>
      </c>
      <c r="B128">
        <v>5</v>
      </c>
      <c r="C128">
        <v>31</v>
      </c>
      <c r="D128">
        <v>2033.4136986301369</v>
      </c>
      <c r="E128">
        <v>45.157869317138037</v>
      </c>
      <c r="F128">
        <v>7.9220457369472914</v>
      </c>
      <c r="G128">
        <v>0</v>
      </c>
      <c r="H128">
        <v>0</v>
      </c>
      <c r="I128" s="11">
        <f t="shared" si="4"/>
        <v>53.079915054085326</v>
      </c>
    </row>
    <row r="129" spans="1:9" x14ac:dyDescent="0.3">
      <c r="A129">
        <v>2033</v>
      </c>
      <c r="B129">
        <v>6</v>
      </c>
      <c r="C129">
        <v>30</v>
      </c>
      <c r="D129">
        <v>2033.495890410959</v>
      </c>
      <c r="E129">
        <v>45.485839691863077</v>
      </c>
      <c r="F129">
        <v>8.006180006576237</v>
      </c>
      <c r="G129">
        <v>0</v>
      </c>
      <c r="H129">
        <v>0</v>
      </c>
      <c r="I129" s="131">
        <f t="shared" si="4"/>
        <v>53.492019698439314</v>
      </c>
    </row>
    <row r="130" spans="1:9" x14ac:dyDescent="0.3">
      <c r="A130">
        <v>2033</v>
      </c>
      <c r="B130">
        <v>7</v>
      </c>
      <c r="C130">
        <v>31</v>
      </c>
      <c r="D130">
        <v>2033.5808219178082</v>
      </c>
      <c r="E130">
        <v>45.822265646944921</v>
      </c>
      <c r="F130">
        <v>8.0896819862648712</v>
      </c>
      <c r="G130">
        <v>0</v>
      </c>
      <c r="H130">
        <v>0</v>
      </c>
      <c r="I130" s="11">
        <f t="shared" si="4"/>
        <v>53.911947633209792</v>
      </c>
    </row>
    <row r="131" spans="1:9" x14ac:dyDescent="0.3">
      <c r="A131">
        <v>2033</v>
      </c>
      <c r="B131">
        <v>8</v>
      </c>
      <c r="C131">
        <v>31</v>
      </c>
      <c r="D131">
        <v>2033.6657534246576</v>
      </c>
      <c r="E131">
        <v>46.156192827188136</v>
      </c>
      <c r="F131">
        <v>8.1745317107256632</v>
      </c>
      <c r="G131">
        <v>0</v>
      </c>
      <c r="H131">
        <v>0</v>
      </c>
      <c r="I131" s="11">
        <f t="shared" si="4"/>
        <v>54.330724537913795</v>
      </c>
    </row>
    <row r="132" spans="1:9" x14ac:dyDescent="0.3">
      <c r="A132">
        <v>2033</v>
      </c>
      <c r="B132">
        <v>9</v>
      </c>
      <c r="C132">
        <v>30</v>
      </c>
      <c r="D132">
        <v>2033.7479452054795</v>
      </c>
      <c r="E132">
        <v>46.47698681426008</v>
      </c>
      <c r="F132">
        <v>8.2688639007961235</v>
      </c>
      <c r="G132">
        <v>0</v>
      </c>
      <c r="H132">
        <v>0</v>
      </c>
      <c r="I132" s="11">
        <f t="shared" si="4"/>
        <v>54.745850715056207</v>
      </c>
    </row>
    <row r="133" spans="1:9" x14ac:dyDescent="0.3">
      <c r="A133">
        <v>2033</v>
      </c>
      <c r="B133">
        <v>10</v>
      </c>
      <c r="C133">
        <v>31</v>
      </c>
      <c r="D133">
        <v>2033.8328767123287</v>
      </c>
      <c r="E133">
        <v>46.806052387555553</v>
      </c>
      <c r="F133">
        <v>8.3741390073089441</v>
      </c>
      <c r="G133">
        <v>0</v>
      </c>
      <c r="H133">
        <v>0</v>
      </c>
      <c r="I133" s="11">
        <f t="shared" si="4"/>
        <v>55.180191394864494</v>
      </c>
    </row>
    <row r="134" spans="1:9" x14ac:dyDescent="0.3">
      <c r="A134">
        <v>2033</v>
      </c>
      <c r="B134">
        <v>11</v>
      </c>
      <c r="C134">
        <v>30</v>
      </c>
      <c r="D134">
        <v>2033.9150684931508</v>
      </c>
      <c r="E134">
        <v>47.122177312810777</v>
      </c>
      <c r="F134">
        <v>8.4865176814734742</v>
      </c>
      <c r="G134">
        <v>0</v>
      </c>
      <c r="H134">
        <v>0</v>
      </c>
      <c r="I134" s="11">
        <f t="shared" si="4"/>
        <v>55.608694994284249</v>
      </c>
    </row>
    <row r="135" spans="1:9" x14ac:dyDescent="0.3">
      <c r="A135">
        <v>2033</v>
      </c>
      <c r="B135">
        <v>12</v>
      </c>
      <c r="C135">
        <v>31</v>
      </c>
      <c r="D135">
        <v>2034</v>
      </c>
      <c r="E135">
        <v>47.446455252700986</v>
      </c>
      <c r="F135">
        <v>8.6147871680562069</v>
      </c>
      <c r="G135">
        <v>0</v>
      </c>
      <c r="H135">
        <v>0</v>
      </c>
      <c r="I135" s="11">
        <f t="shared" si="4"/>
        <v>56.061242420757196</v>
      </c>
    </row>
    <row r="136" spans="1:9" x14ac:dyDescent="0.3">
      <c r="A136">
        <v>2034</v>
      </c>
      <c r="B136">
        <v>1</v>
      </c>
      <c r="C136">
        <v>31</v>
      </c>
      <c r="D136">
        <v>2034.0849315068492</v>
      </c>
      <c r="E136">
        <v>47.768328649769742</v>
      </c>
      <c r="F136">
        <v>8.7687911746184959</v>
      </c>
      <c r="G136">
        <v>0</v>
      </c>
      <c r="H136">
        <v>0</v>
      </c>
      <c r="I136" s="11">
        <f t="shared" si="4"/>
        <v>56.537119824388242</v>
      </c>
    </row>
    <row r="137" spans="1:9" x14ac:dyDescent="0.3">
      <c r="A137">
        <v>2034</v>
      </c>
      <c r="B137">
        <v>2</v>
      </c>
      <c r="C137">
        <v>28</v>
      </c>
      <c r="D137">
        <v>2034.1616438356164</v>
      </c>
      <c r="E137">
        <v>48.057002288456609</v>
      </c>
      <c r="F137">
        <v>8.9387282640876631</v>
      </c>
      <c r="G137">
        <v>0</v>
      </c>
      <c r="H137">
        <v>0</v>
      </c>
      <c r="I137" s="11">
        <f t="shared" si="4"/>
        <v>56.995730552544273</v>
      </c>
    </row>
    <row r="138" spans="1:9" x14ac:dyDescent="0.3">
      <c r="A138">
        <v>2034</v>
      </c>
      <c r="B138">
        <v>3</v>
      </c>
      <c r="C138">
        <v>31</v>
      </c>
      <c r="D138">
        <v>2034.2465753424658</v>
      </c>
      <c r="E138">
        <v>48.374352586651803</v>
      </c>
      <c r="F138">
        <v>9.0393432830179847</v>
      </c>
      <c r="G138">
        <v>0</v>
      </c>
      <c r="H138">
        <v>0</v>
      </c>
      <c r="I138" s="11">
        <f t="shared" si="4"/>
        <v>57.413695869669787</v>
      </c>
    </row>
    <row r="139" spans="1:9" x14ac:dyDescent="0.3">
      <c r="A139">
        <v>2034</v>
      </c>
      <c r="B139">
        <v>4</v>
      </c>
      <c r="C139">
        <v>30</v>
      </c>
      <c r="D139">
        <v>2034.3287671232877</v>
      </c>
      <c r="E139">
        <v>48.679229496490137</v>
      </c>
      <c r="F139">
        <v>9.1170959707479664</v>
      </c>
      <c r="G139">
        <v>0</v>
      </c>
      <c r="H139">
        <v>0</v>
      </c>
      <c r="I139" s="11">
        <f t="shared" ref="I139:I202" si="5">E139+F139</f>
        <v>57.796325467238105</v>
      </c>
    </row>
    <row r="140" spans="1:9" x14ac:dyDescent="0.3">
      <c r="A140">
        <v>2034</v>
      </c>
      <c r="B140">
        <v>5</v>
      </c>
      <c r="C140">
        <v>31</v>
      </c>
      <c r="D140">
        <v>2034.4136986301369</v>
      </c>
      <c r="E140">
        <v>48.991976959714563</v>
      </c>
      <c r="F140">
        <v>9.1919878277453844</v>
      </c>
      <c r="G140">
        <v>0</v>
      </c>
      <c r="H140">
        <v>0</v>
      </c>
      <c r="I140" s="131">
        <f t="shared" si="5"/>
        <v>58.183964787459949</v>
      </c>
    </row>
    <row r="141" spans="1:9" x14ac:dyDescent="0.3">
      <c r="A141">
        <v>2034</v>
      </c>
      <c r="B141">
        <v>6</v>
      </c>
      <c r="C141">
        <v>30</v>
      </c>
      <c r="D141">
        <v>2034.495890410959</v>
      </c>
      <c r="E141">
        <v>49.292435725588334</v>
      </c>
      <c r="F141">
        <v>9.2720987882540662</v>
      </c>
      <c r="G141">
        <v>0</v>
      </c>
      <c r="H141">
        <v>0</v>
      </c>
      <c r="I141" s="106">
        <f t="shared" si="5"/>
        <v>58.564534513842403</v>
      </c>
    </row>
    <row r="142" spans="1:9" x14ac:dyDescent="0.3">
      <c r="A142">
        <v>2034</v>
      </c>
      <c r="B142">
        <v>7</v>
      </c>
      <c r="C142">
        <v>31</v>
      </c>
      <c r="D142">
        <v>2034.5808219178082</v>
      </c>
      <c r="E142">
        <v>49.600655173176335</v>
      </c>
      <c r="F142">
        <v>9.3507679288719459</v>
      </c>
      <c r="G142">
        <v>0</v>
      </c>
      <c r="H142">
        <v>0</v>
      </c>
      <c r="I142" s="106">
        <f t="shared" si="5"/>
        <v>58.951423102048281</v>
      </c>
    </row>
    <row r="143" spans="1:9" x14ac:dyDescent="0.3">
      <c r="A143">
        <v>2034</v>
      </c>
      <c r="B143">
        <v>8</v>
      </c>
      <c r="C143">
        <v>31</v>
      </c>
      <c r="D143">
        <v>2034.6657534246576</v>
      </c>
      <c r="E143">
        <v>49.906602127304311</v>
      </c>
      <c r="F143">
        <v>9.4306946162190446</v>
      </c>
      <c r="G143">
        <v>0</v>
      </c>
      <c r="H143">
        <v>0</v>
      </c>
      <c r="I143" s="106">
        <f t="shared" si="5"/>
        <v>59.337296743523353</v>
      </c>
    </row>
    <row r="144" spans="1:9" x14ac:dyDescent="0.3">
      <c r="A144">
        <v>2034</v>
      </c>
      <c r="B144">
        <v>9</v>
      </c>
      <c r="C144">
        <v>30</v>
      </c>
      <c r="D144">
        <v>2034.7479452054795</v>
      </c>
      <c r="E144">
        <v>50.200534240930864</v>
      </c>
      <c r="F144">
        <v>9.5215414374332887</v>
      </c>
      <c r="G144">
        <v>0</v>
      </c>
      <c r="H144">
        <v>0</v>
      </c>
      <c r="I144" s="106">
        <f t="shared" si="5"/>
        <v>59.722075678364149</v>
      </c>
    </row>
    <row r="145" spans="1:9" x14ac:dyDescent="0.3">
      <c r="A145">
        <v>2034</v>
      </c>
      <c r="B145">
        <v>10</v>
      </c>
      <c r="C145">
        <v>31</v>
      </c>
      <c r="D145">
        <v>2034.8328767123287</v>
      </c>
      <c r="E145">
        <v>50.502065683438659</v>
      </c>
      <c r="F145">
        <v>9.6241288634975426</v>
      </c>
      <c r="G145">
        <v>0</v>
      </c>
      <c r="H145">
        <v>0</v>
      </c>
      <c r="I145" s="106">
        <f t="shared" si="5"/>
        <v>60.126194546936205</v>
      </c>
    </row>
    <row r="146" spans="1:9" x14ac:dyDescent="0.3">
      <c r="A146">
        <v>2034</v>
      </c>
      <c r="B146">
        <v>11</v>
      </c>
      <c r="C146">
        <v>30</v>
      </c>
      <c r="D146">
        <v>2034.9150684931508</v>
      </c>
      <c r="E146">
        <v>50.79176066165045</v>
      </c>
      <c r="F146">
        <v>9.7351392918918798</v>
      </c>
      <c r="G146">
        <v>0</v>
      </c>
      <c r="H146">
        <v>0</v>
      </c>
      <c r="I146" s="106">
        <f t="shared" si="5"/>
        <v>60.526899953542326</v>
      </c>
    </row>
    <row r="147" spans="1:9" x14ac:dyDescent="0.3">
      <c r="A147">
        <v>2034</v>
      </c>
      <c r="B147">
        <v>12</v>
      </c>
      <c r="C147">
        <v>31</v>
      </c>
      <c r="D147">
        <v>2035</v>
      </c>
      <c r="E147">
        <v>51.088950763479332</v>
      </c>
      <c r="F147">
        <v>9.8634023835675713</v>
      </c>
      <c r="G147">
        <v>0</v>
      </c>
      <c r="H147">
        <v>0</v>
      </c>
      <c r="I147" s="106">
        <f t="shared" si="5"/>
        <v>60.952353147046907</v>
      </c>
    </row>
    <row r="148" spans="1:9" x14ac:dyDescent="0.3">
      <c r="A148">
        <v>2035</v>
      </c>
      <c r="B148">
        <v>1</v>
      </c>
      <c r="C148">
        <v>31</v>
      </c>
      <c r="D148">
        <v>2035.0849315068492</v>
      </c>
      <c r="E148">
        <v>51.383962886481598</v>
      </c>
      <c r="F148">
        <v>10.020188783607839</v>
      </c>
      <c r="G148">
        <v>0</v>
      </c>
      <c r="H148">
        <v>0</v>
      </c>
      <c r="I148" s="106">
        <f t="shared" si="5"/>
        <v>61.404151670089433</v>
      </c>
    </row>
    <row r="149" spans="1:9" x14ac:dyDescent="0.3">
      <c r="A149">
        <v>2035</v>
      </c>
      <c r="B149">
        <v>2</v>
      </c>
      <c r="C149">
        <v>28</v>
      </c>
      <c r="D149">
        <v>2035.1616438356164</v>
      </c>
      <c r="E149">
        <v>51.648569203707908</v>
      </c>
      <c r="F149">
        <v>10.196009636260214</v>
      </c>
      <c r="G149">
        <v>0</v>
      </c>
      <c r="H149">
        <v>0</v>
      </c>
      <c r="I149" s="106">
        <f t="shared" si="5"/>
        <v>61.844578839968122</v>
      </c>
    </row>
    <row r="150" spans="1:9" x14ac:dyDescent="0.3">
      <c r="A150">
        <v>2035</v>
      </c>
      <c r="B150">
        <v>3</v>
      </c>
      <c r="C150">
        <v>31</v>
      </c>
      <c r="D150">
        <v>2035.2465753424658</v>
      </c>
      <c r="E150">
        <v>51.939488461854012</v>
      </c>
      <c r="F150">
        <v>10.294863929932795</v>
      </c>
      <c r="G150">
        <v>0</v>
      </c>
      <c r="H150">
        <v>0</v>
      </c>
      <c r="I150" s="106">
        <f t="shared" si="5"/>
        <v>62.234352391786807</v>
      </c>
    </row>
    <row r="151" spans="1:9" x14ac:dyDescent="0.3">
      <c r="A151">
        <v>2035</v>
      </c>
      <c r="B151">
        <v>4</v>
      </c>
      <c r="C151">
        <v>30</v>
      </c>
      <c r="D151">
        <v>2035.3287671232877</v>
      </c>
      <c r="E151">
        <v>52.219001512371989</v>
      </c>
      <c r="F151">
        <v>10.368431254576734</v>
      </c>
      <c r="G151">
        <v>0</v>
      </c>
      <c r="H151">
        <v>0</v>
      </c>
      <c r="I151" s="106">
        <f t="shared" si="5"/>
        <v>62.587432766948723</v>
      </c>
    </row>
    <row r="152" spans="1:9" x14ac:dyDescent="0.3">
      <c r="A152">
        <v>2035</v>
      </c>
      <c r="B152">
        <v>5</v>
      </c>
      <c r="C152">
        <v>31</v>
      </c>
      <c r="D152">
        <v>2035.4136986301369</v>
      </c>
      <c r="E152">
        <v>52.505760776602358</v>
      </c>
      <c r="F152">
        <v>10.437822620619571</v>
      </c>
      <c r="G152">
        <v>0</v>
      </c>
      <c r="H152">
        <v>0</v>
      </c>
      <c r="I152" s="106">
        <f t="shared" si="5"/>
        <v>62.943583397221929</v>
      </c>
    </row>
    <row r="153" spans="1:9" x14ac:dyDescent="0.3">
      <c r="A153">
        <v>2035</v>
      </c>
      <c r="B153">
        <v>6</v>
      </c>
      <c r="C153">
        <v>30</v>
      </c>
      <c r="D153">
        <v>2035.495890410959</v>
      </c>
      <c r="E153">
        <v>52.7812830086432</v>
      </c>
      <c r="F153">
        <v>10.512919707348916</v>
      </c>
      <c r="G153">
        <v>0</v>
      </c>
      <c r="H153">
        <v>0</v>
      </c>
      <c r="I153" s="106">
        <f t="shared" si="5"/>
        <v>63.294202715992114</v>
      </c>
    </row>
    <row r="154" spans="1:9" x14ac:dyDescent="0.3">
      <c r="A154">
        <v>2035</v>
      </c>
      <c r="B154">
        <v>7</v>
      </c>
      <c r="C154">
        <v>31</v>
      </c>
      <c r="D154">
        <v>2035.5808219178082</v>
      </c>
      <c r="E154">
        <v>53.063954389287481</v>
      </c>
      <c r="F154">
        <v>10.58577510445364</v>
      </c>
      <c r="G154">
        <v>0</v>
      </c>
      <c r="H154">
        <v>0</v>
      </c>
      <c r="I154" s="106">
        <f t="shared" si="5"/>
        <v>63.64972949374112</v>
      </c>
    </row>
    <row r="155" spans="1:9" x14ac:dyDescent="0.3">
      <c r="A155">
        <v>2035</v>
      </c>
      <c r="B155">
        <v>8</v>
      </c>
      <c r="C155">
        <v>31</v>
      </c>
      <c r="D155">
        <v>2035.6657534246576</v>
      </c>
      <c r="E155">
        <v>53.344575710456944</v>
      </c>
      <c r="F155">
        <v>10.65981530325514</v>
      </c>
      <c r="G155">
        <v>0</v>
      </c>
      <c r="H155">
        <v>0</v>
      </c>
      <c r="I155" s="106">
        <f t="shared" si="5"/>
        <v>64.00439101371208</v>
      </c>
    </row>
    <row r="156" spans="1:9" x14ac:dyDescent="0.3">
      <c r="A156">
        <v>2035</v>
      </c>
      <c r="B156">
        <v>9</v>
      </c>
      <c r="C156">
        <v>30</v>
      </c>
      <c r="D156">
        <v>2035.7479452054795</v>
      </c>
      <c r="E156">
        <v>53.614210054729782</v>
      </c>
      <c r="F156">
        <v>10.746204249930187</v>
      </c>
      <c r="G156">
        <v>0</v>
      </c>
      <c r="H156">
        <v>0</v>
      </c>
      <c r="I156" s="106">
        <f t="shared" si="5"/>
        <v>64.360414304659969</v>
      </c>
    </row>
    <row r="157" spans="1:9" x14ac:dyDescent="0.3">
      <c r="A157">
        <v>2035</v>
      </c>
      <c r="B157">
        <v>10</v>
      </c>
      <c r="C157">
        <v>31</v>
      </c>
      <c r="D157">
        <v>2035.8328767123287</v>
      </c>
      <c r="E157">
        <v>53.8908507659892</v>
      </c>
      <c r="F157">
        <v>10.845090962610589</v>
      </c>
      <c r="G157">
        <v>0</v>
      </c>
      <c r="H157">
        <v>0</v>
      </c>
      <c r="I157" s="106">
        <f t="shared" si="5"/>
        <v>64.735941728599784</v>
      </c>
    </row>
    <row r="158" spans="1:9" x14ac:dyDescent="0.3">
      <c r="A158">
        <v>2035</v>
      </c>
      <c r="B158">
        <v>11</v>
      </c>
      <c r="C158">
        <v>30</v>
      </c>
      <c r="D158">
        <v>2035.9150684931508</v>
      </c>
      <c r="E158">
        <v>54.156666913954147</v>
      </c>
      <c r="F158">
        <v>10.9537295406355</v>
      </c>
      <c r="G158">
        <v>0</v>
      </c>
      <c r="H158">
        <v>0</v>
      </c>
      <c r="I158" s="106">
        <f t="shared" si="5"/>
        <v>65.110396454589647</v>
      </c>
    </row>
    <row r="159" spans="1:9" x14ac:dyDescent="0.3">
      <c r="A159">
        <v>2035</v>
      </c>
      <c r="B159">
        <v>12</v>
      </c>
      <c r="C159">
        <v>31</v>
      </c>
      <c r="D159">
        <v>2036</v>
      </c>
      <c r="E159">
        <v>54.429397072973458</v>
      </c>
      <c r="F159">
        <v>11.08091847562244</v>
      </c>
      <c r="G159">
        <v>0</v>
      </c>
      <c r="H159">
        <v>0</v>
      </c>
      <c r="I159" s="106">
        <f t="shared" si="5"/>
        <v>65.510315548595898</v>
      </c>
    </row>
    <row r="160" spans="1:9" x14ac:dyDescent="0.3">
      <c r="A160">
        <v>2036</v>
      </c>
      <c r="B160">
        <v>1</v>
      </c>
      <c r="C160">
        <v>31</v>
      </c>
      <c r="D160">
        <v>2036.0846994535518</v>
      </c>
      <c r="E160">
        <v>54.70016646046885</v>
      </c>
      <c r="F160">
        <v>11.239313411101429</v>
      </c>
      <c r="G160">
        <v>0</v>
      </c>
      <c r="H160">
        <v>0</v>
      </c>
      <c r="I160" s="106">
        <f t="shared" si="5"/>
        <v>65.939479871570285</v>
      </c>
    </row>
    <row r="161" spans="1:9" x14ac:dyDescent="0.3">
      <c r="A161">
        <v>2036</v>
      </c>
      <c r="B161">
        <v>2</v>
      </c>
      <c r="C161">
        <v>29</v>
      </c>
      <c r="D161">
        <v>2036.1639344262296</v>
      </c>
      <c r="E161">
        <v>54.951707467541063</v>
      </c>
      <c r="F161">
        <v>11.422478843885187</v>
      </c>
      <c r="G161">
        <v>0</v>
      </c>
      <c r="H161">
        <v>0</v>
      </c>
      <c r="I161" s="106">
        <f t="shared" si="5"/>
        <v>66.374186311426257</v>
      </c>
    </row>
    <row r="162" spans="1:9" x14ac:dyDescent="0.3">
      <c r="A162">
        <v>2036</v>
      </c>
      <c r="B162">
        <v>3</v>
      </c>
      <c r="C162">
        <v>31</v>
      </c>
      <c r="D162">
        <v>2036.2486338797814</v>
      </c>
      <c r="E162">
        <v>55.218732084187408</v>
      </c>
      <c r="F162">
        <v>11.517728806221704</v>
      </c>
      <c r="G162">
        <v>0</v>
      </c>
      <c r="H162">
        <v>0</v>
      </c>
      <c r="I162" s="106">
        <f t="shared" si="5"/>
        <v>66.73646089040912</v>
      </c>
    </row>
    <row r="163" spans="1:9" x14ac:dyDescent="0.3">
      <c r="A163">
        <v>2036</v>
      </c>
      <c r="B163">
        <v>4</v>
      </c>
      <c r="C163">
        <v>30</v>
      </c>
      <c r="D163">
        <v>2036.3306010928961</v>
      </c>
      <c r="E163">
        <v>55.475325136776888</v>
      </c>
      <c r="F163">
        <v>11.586273571438099</v>
      </c>
      <c r="G163">
        <v>0</v>
      </c>
      <c r="H163">
        <v>0</v>
      </c>
      <c r="I163" s="106">
        <f t="shared" si="5"/>
        <v>67.061598708214987</v>
      </c>
    </row>
    <row r="164" spans="1:9" x14ac:dyDescent="0.3">
      <c r="A164">
        <v>2036</v>
      </c>
      <c r="B164">
        <v>5</v>
      </c>
      <c r="C164">
        <v>31</v>
      </c>
      <c r="D164">
        <v>2036.4153005464482</v>
      </c>
      <c r="E164">
        <v>55.738609726426304</v>
      </c>
      <c r="F164">
        <v>11.650202997075418</v>
      </c>
      <c r="G164">
        <v>0</v>
      </c>
      <c r="H164">
        <v>0</v>
      </c>
      <c r="I164" s="106">
        <f t="shared" si="5"/>
        <v>67.388812723501729</v>
      </c>
    </row>
    <row r="165" spans="1:9" x14ac:dyDescent="0.3">
      <c r="A165">
        <v>2036</v>
      </c>
      <c r="B165">
        <v>6</v>
      </c>
      <c r="C165">
        <v>30</v>
      </c>
      <c r="D165">
        <v>2036.4972677595629</v>
      </c>
      <c r="E165">
        <v>55.991615804404397</v>
      </c>
      <c r="F165">
        <v>11.719499330705354</v>
      </c>
      <c r="G165">
        <v>0</v>
      </c>
      <c r="H165">
        <v>0</v>
      </c>
      <c r="I165" s="106">
        <f t="shared" si="5"/>
        <v>67.71111513510975</v>
      </c>
    </row>
    <row r="166" spans="1:9" x14ac:dyDescent="0.3">
      <c r="A166">
        <v>2036</v>
      </c>
      <c r="B166">
        <v>7</v>
      </c>
      <c r="C166">
        <v>31</v>
      </c>
      <c r="D166">
        <v>2036.5819672131147</v>
      </c>
      <c r="E166">
        <v>56.25122708591401</v>
      </c>
      <c r="F166">
        <v>11.785975974916997</v>
      </c>
      <c r="G166">
        <v>0</v>
      </c>
      <c r="H166">
        <v>0</v>
      </c>
      <c r="I166" s="106">
        <f t="shared" si="5"/>
        <v>68.037203060831004</v>
      </c>
    </row>
    <row r="167" spans="1:9" x14ac:dyDescent="0.3">
      <c r="A167">
        <v>2036</v>
      </c>
      <c r="B167">
        <v>8</v>
      </c>
      <c r="C167">
        <v>31</v>
      </c>
      <c r="D167">
        <v>2036.6666666666667</v>
      </c>
      <c r="E167">
        <v>56.508996846044568</v>
      </c>
      <c r="F167">
        <v>11.854342234587309</v>
      </c>
      <c r="G167">
        <v>0</v>
      </c>
      <c r="H167">
        <v>0</v>
      </c>
      <c r="I167" s="106">
        <f t="shared" si="5"/>
        <v>68.363339080631874</v>
      </c>
    </row>
    <row r="168" spans="1:9" x14ac:dyDescent="0.3">
      <c r="A168">
        <v>2036</v>
      </c>
      <c r="B168">
        <v>9</v>
      </c>
      <c r="C168">
        <v>30</v>
      </c>
      <c r="D168">
        <v>2036.7486338797814</v>
      </c>
      <c r="E168">
        <v>56.756713932976758</v>
      </c>
      <c r="F168">
        <v>11.936007396344586</v>
      </c>
      <c r="G168">
        <v>0</v>
      </c>
      <c r="H168">
        <v>0</v>
      </c>
      <c r="I168" s="106">
        <f t="shared" si="5"/>
        <v>68.692721329321344</v>
      </c>
    </row>
    <row r="169" spans="1:9" x14ac:dyDescent="0.3">
      <c r="A169">
        <v>2036</v>
      </c>
      <c r="B169">
        <v>10</v>
      </c>
      <c r="C169">
        <v>31</v>
      </c>
      <c r="D169">
        <v>2036.8333333333333</v>
      </c>
      <c r="E169">
        <v>57.010909068944031</v>
      </c>
      <c r="F169">
        <v>12.03108244733491</v>
      </c>
      <c r="G169">
        <v>0</v>
      </c>
      <c r="H169">
        <v>0</v>
      </c>
      <c r="I169" s="106">
        <f t="shared" si="5"/>
        <v>69.041991516278941</v>
      </c>
    </row>
    <row r="170" spans="1:9" x14ac:dyDescent="0.3">
      <c r="A170">
        <v>2036</v>
      </c>
      <c r="B170">
        <v>11</v>
      </c>
      <c r="C170">
        <v>30</v>
      </c>
      <c r="D170">
        <v>2036.9153005464482</v>
      </c>
      <c r="E170">
        <v>57.255197995537912</v>
      </c>
      <c r="F170">
        <v>12.137161411427009</v>
      </c>
      <c r="G170">
        <v>0</v>
      </c>
      <c r="H170">
        <v>0</v>
      </c>
      <c r="I170" s="106">
        <f t="shared" si="5"/>
        <v>69.392359406964914</v>
      </c>
    </row>
    <row r="171" spans="1:9" x14ac:dyDescent="0.3">
      <c r="A171">
        <v>2036</v>
      </c>
      <c r="B171">
        <v>12</v>
      </c>
      <c r="C171">
        <v>31</v>
      </c>
      <c r="D171">
        <v>2037</v>
      </c>
      <c r="E171">
        <v>57.505882625081441</v>
      </c>
      <c r="F171">
        <v>12.263571252050834</v>
      </c>
      <c r="G171">
        <v>0</v>
      </c>
      <c r="H171">
        <v>0</v>
      </c>
      <c r="I171" s="106">
        <f t="shared" si="5"/>
        <v>69.769453877132278</v>
      </c>
    </row>
    <row r="172" spans="1:9" x14ac:dyDescent="0.3">
      <c r="A172">
        <v>2037</v>
      </c>
      <c r="B172">
        <v>1</v>
      </c>
      <c r="C172">
        <v>31</v>
      </c>
      <c r="D172">
        <v>2037.0849315068492</v>
      </c>
      <c r="E172">
        <v>57.754807458303198</v>
      </c>
      <c r="F172">
        <v>12.424959734871184</v>
      </c>
      <c r="G172">
        <v>0</v>
      </c>
      <c r="H172">
        <v>0</v>
      </c>
      <c r="I172" s="106">
        <f t="shared" si="5"/>
        <v>70.179767193174385</v>
      </c>
    </row>
    <row r="173" spans="1:9" x14ac:dyDescent="0.3">
      <c r="A173">
        <v>2037</v>
      </c>
      <c r="B173">
        <v>2</v>
      </c>
      <c r="C173">
        <v>28</v>
      </c>
      <c r="D173">
        <v>2037.1616438356164</v>
      </c>
      <c r="E173">
        <v>57.978143640600194</v>
      </c>
      <c r="F173">
        <v>12.604240288207311</v>
      </c>
      <c r="G173">
        <v>0</v>
      </c>
      <c r="H173">
        <v>0</v>
      </c>
      <c r="I173" s="106">
        <f t="shared" si="5"/>
        <v>70.582383928807502</v>
      </c>
    </row>
    <row r="174" spans="1:9" x14ac:dyDescent="0.3">
      <c r="A174">
        <v>2037</v>
      </c>
      <c r="B174">
        <v>3</v>
      </c>
      <c r="C174">
        <v>31</v>
      </c>
      <c r="D174">
        <v>2037.2465753424658</v>
      </c>
      <c r="E174">
        <v>58.223763669246992</v>
      </c>
      <c r="F174">
        <v>12.696321968120689</v>
      </c>
      <c r="G174">
        <v>0</v>
      </c>
      <c r="H174">
        <v>0</v>
      </c>
      <c r="I174" s="106">
        <f t="shared" si="5"/>
        <v>70.920085637367677</v>
      </c>
    </row>
    <row r="175" spans="1:9" x14ac:dyDescent="0.3">
      <c r="A175">
        <v>2037</v>
      </c>
      <c r="B175">
        <v>4</v>
      </c>
      <c r="C175">
        <v>30</v>
      </c>
      <c r="D175">
        <v>2037.3287671232877</v>
      </c>
      <c r="E175">
        <v>58.459829004847073</v>
      </c>
      <c r="F175">
        <v>12.759618896951984</v>
      </c>
      <c r="G175">
        <v>0</v>
      </c>
      <c r="H175">
        <v>0</v>
      </c>
      <c r="I175" s="106">
        <f t="shared" si="5"/>
        <v>71.219447901799057</v>
      </c>
    </row>
    <row r="176" spans="1:9" x14ac:dyDescent="0.3">
      <c r="A176">
        <v>2037</v>
      </c>
      <c r="B176">
        <v>5</v>
      </c>
      <c r="C176">
        <v>31</v>
      </c>
      <c r="D176">
        <v>2037.4136986301369</v>
      </c>
      <c r="E176">
        <v>58.702092652370531</v>
      </c>
      <c r="F176">
        <v>12.817099448983267</v>
      </c>
      <c r="G176">
        <v>0</v>
      </c>
      <c r="H176">
        <v>0</v>
      </c>
      <c r="I176" s="106">
        <f t="shared" si="5"/>
        <v>71.519192101353795</v>
      </c>
    </row>
    <row r="177" spans="1:9" x14ac:dyDescent="0.3">
      <c r="A177">
        <v>2037</v>
      </c>
      <c r="B177">
        <v>6</v>
      </c>
      <c r="C177">
        <v>30</v>
      </c>
      <c r="D177">
        <v>2037.495890410959</v>
      </c>
      <c r="E177">
        <v>58.934939229875404</v>
      </c>
      <c r="F177">
        <v>12.880366218069568</v>
      </c>
      <c r="G177">
        <v>0</v>
      </c>
      <c r="H177">
        <v>0</v>
      </c>
      <c r="I177" s="106">
        <f t="shared" si="5"/>
        <v>71.815305447944979</v>
      </c>
    </row>
    <row r="178" spans="1:9" x14ac:dyDescent="0.3">
      <c r="A178">
        <v>2037</v>
      </c>
      <c r="B178">
        <v>7</v>
      </c>
      <c r="C178">
        <v>31</v>
      </c>
      <c r="D178">
        <v>2037.5808219178082</v>
      </c>
      <c r="E178">
        <v>59.173906886855647</v>
      </c>
      <c r="F178">
        <v>12.940076077949357</v>
      </c>
      <c r="G178">
        <v>0</v>
      </c>
      <c r="H178">
        <v>0</v>
      </c>
      <c r="I178" s="106">
        <f t="shared" si="5"/>
        <v>72.113982964805004</v>
      </c>
    </row>
    <row r="179" spans="1:9" x14ac:dyDescent="0.3">
      <c r="A179">
        <v>2037</v>
      </c>
      <c r="B179">
        <v>8</v>
      </c>
      <c r="C179">
        <v>31</v>
      </c>
      <c r="D179">
        <v>2037.6657534246576</v>
      </c>
      <c r="E179">
        <v>59.411222329500148</v>
      </c>
      <c r="F179">
        <v>13.001682976679504</v>
      </c>
      <c r="G179">
        <v>0</v>
      </c>
      <c r="H179">
        <v>0</v>
      </c>
      <c r="I179" s="106">
        <f t="shared" si="5"/>
        <v>72.412905306179653</v>
      </c>
    </row>
    <row r="180" spans="1:9" x14ac:dyDescent="0.3">
      <c r="A180">
        <v>2037</v>
      </c>
      <c r="B180">
        <v>9</v>
      </c>
      <c r="C180">
        <v>30</v>
      </c>
      <c r="D180">
        <v>2037.7479452054795</v>
      </c>
      <c r="E180">
        <v>59.63932360232549</v>
      </c>
      <c r="F180">
        <v>13.077919904048709</v>
      </c>
      <c r="G180">
        <v>0</v>
      </c>
      <c r="H180">
        <v>0</v>
      </c>
      <c r="I180" s="106">
        <f t="shared" si="5"/>
        <v>72.717243506374203</v>
      </c>
    </row>
    <row r="181" spans="1:9" x14ac:dyDescent="0.3">
      <c r="A181">
        <v>2037</v>
      </c>
      <c r="B181">
        <v>10</v>
      </c>
      <c r="C181">
        <v>31</v>
      </c>
      <c r="D181">
        <v>2037.8328767123287</v>
      </c>
      <c r="E181">
        <v>59.873432091834353</v>
      </c>
      <c r="F181">
        <v>13.16825581523956</v>
      </c>
      <c r="G181">
        <v>0</v>
      </c>
      <c r="H181">
        <v>0</v>
      </c>
      <c r="I181" s="106">
        <f t="shared" si="5"/>
        <v>73.041687907073907</v>
      </c>
    </row>
    <row r="182" spans="1:9" x14ac:dyDescent="0.3">
      <c r="A182">
        <v>2037</v>
      </c>
      <c r="B182">
        <v>11</v>
      </c>
      <c r="C182">
        <v>30</v>
      </c>
      <c r="D182">
        <v>2037.9150684931508</v>
      </c>
      <c r="E182">
        <v>60.09845790390613</v>
      </c>
      <c r="F182">
        <v>13.270875455922194</v>
      </c>
      <c r="G182">
        <v>0</v>
      </c>
      <c r="H182">
        <v>0</v>
      </c>
      <c r="I182" s="106">
        <f t="shared" si="5"/>
        <v>73.369333359828317</v>
      </c>
    </row>
    <row r="183" spans="1:9" x14ac:dyDescent="0.3">
      <c r="A183">
        <v>2037</v>
      </c>
      <c r="B183">
        <v>12</v>
      </c>
      <c r="C183">
        <v>31</v>
      </c>
      <c r="D183">
        <v>2038</v>
      </c>
      <c r="E183">
        <v>60.329417123957725</v>
      </c>
      <c r="F183">
        <v>13.39502475558742</v>
      </c>
      <c r="G183">
        <v>0</v>
      </c>
      <c r="H183">
        <v>0</v>
      </c>
      <c r="I183" s="106">
        <f t="shared" si="5"/>
        <v>73.724441879545139</v>
      </c>
    </row>
    <row r="184" spans="1:9" x14ac:dyDescent="0.3">
      <c r="A184">
        <v>2038</v>
      </c>
      <c r="B184">
        <v>1</v>
      </c>
      <c r="C184">
        <v>31</v>
      </c>
      <c r="D184">
        <v>2038.0849315068492</v>
      </c>
      <c r="E184">
        <v>60.558797657736555</v>
      </c>
      <c r="F184">
        <v>13.556666295854999</v>
      </c>
      <c r="G184">
        <v>0</v>
      </c>
      <c r="H184">
        <v>0</v>
      </c>
      <c r="I184" s="106">
        <f t="shared" si="5"/>
        <v>74.115463953591558</v>
      </c>
    </row>
    <row r="185" spans="1:9" x14ac:dyDescent="0.3">
      <c r="A185">
        <v>2038</v>
      </c>
      <c r="B185">
        <v>2</v>
      </c>
      <c r="C185">
        <v>28</v>
      </c>
      <c r="D185">
        <v>2038.1616438356164</v>
      </c>
      <c r="E185">
        <v>60.764635208197156</v>
      </c>
      <c r="F185">
        <v>13.738680865181436</v>
      </c>
      <c r="G185">
        <v>0</v>
      </c>
      <c r="H185">
        <v>0</v>
      </c>
      <c r="I185" s="106">
        <f t="shared" si="5"/>
        <v>74.503316073378585</v>
      </c>
    </row>
    <row r="186" spans="1:9" x14ac:dyDescent="0.3">
      <c r="A186">
        <v>2038</v>
      </c>
      <c r="B186">
        <v>3</v>
      </c>
      <c r="C186">
        <v>31</v>
      </c>
      <c r="D186">
        <v>2038.2465753424658</v>
      </c>
      <c r="E186">
        <v>60.99105103447198</v>
      </c>
      <c r="F186">
        <v>13.827273191991459</v>
      </c>
      <c r="G186">
        <v>0</v>
      </c>
      <c r="H186">
        <v>0</v>
      </c>
      <c r="I186" s="106">
        <f t="shared" si="5"/>
        <v>74.818324226463432</v>
      </c>
    </row>
    <row r="187" spans="1:9" x14ac:dyDescent="0.3">
      <c r="A187">
        <v>2038</v>
      </c>
      <c r="B187">
        <v>4</v>
      </c>
      <c r="C187">
        <v>30</v>
      </c>
      <c r="D187">
        <v>2038.3287671232877</v>
      </c>
      <c r="E187">
        <v>61.208699520303945</v>
      </c>
      <c r="F187">
        <v>13.885133859571296</v>
      </c>
      <c r="G187">
        <v>0</v>
      </c>
      <c r="H187">
        <v>0</v>
      </c>
      <c r="I187" s="106">
        <f t="shared" si="5"/>
        <v>75.093833379875235</v>
      </c>
    </row>
    <row r="188" spans="1:9" x14ac:dyDescent="0.3">
      <c r="A188">
        <v>2038</v>
      </c>
      <c r="B188">
        <v>5</v>
      </c>
      <c r="C188">
        <v>31</v>
      </c>
      <c r="D188">
        <v>2038.4136986301369</v>
      </c>
      <c r="E188">
        <v>61.432104267129915</v>
      </c>
      <c r="F188">
        <v>13.936018008009174</v>
      </c>
      <c r="G188">
        <v>0</v>
      </c>
      <c r="H188">
        <v>0</v>
      </c>
      <c r="I188" s="106">
        <f t="shared" si="5"/>
        <v>75.368122275139086</v>
      </c>
    </row>
    <row r="189" spans="1:9" x14ac:dyDescent="0.3">
      <c r="A189">
        <v>2038</v>
      </c>
      <c r="B189">
        <v>6</v>
      </c>
      <c r="C189">
        <v>30</v>
      </c>
      <c r="D189">
        <v>2038.495890410959</v>
      </c>
      <c r="E189">
        <v>61.64686505521793</v>
      </c>
      <c r="F189">
        <v>13.993094321206662</v>
      </c>
      <c r="G189">
        <v>0</v>
      </c>
      <c r="H189">
        <v>0</v>
      </c>
      <c r="I189" s="106">
        <f t="shared" si="5"/>
        <v>75.639959376424599</v>
      </c>
    </row>
    <row r="190" spans="1:9" x14ac:dyDescent="0.3">
      <c r="A190">
        <v>2038</v>
      </c>
      <c r="B190">
        <v>7</v>
      </c>
      <c r="C190">
        <v>31</v>
      </c>
      <c r="D190">
        <v>2038.5808219178082</v>
      </c>
      <c r="E190">
        <v>61.867312709173859</v>
      </c>
      <c r="F190">
        <v>14.045907391509427</v>
      </c>
      <c r="G190">
        <v>0</v>
      </c>
      <c r="H190">
        <v>0</v>
      </c>
      <c r="I190" s="106">
        <f t="shared" si="5"/>
        <v>75.91322010068329</v>
      </c>
    </row>
    <row r="191" spans="1:9" x14ac:dyDescent="0.3">
      <c r="A191">
        <v>2038</v>
      </c>
      <c r="B191">
        <v>8</v>
      </c>
      <c r="C191">
        <v>31</v>
      </c>
      <c r="D191">
        <v>2038.6657534246576</v>
      </c>
      <c r="E191">
        <v>62.086277932737111</v>
      </c>
      <c r="F191">
        <v>14.100630435889567</v>
      </c>
      <c r="G191">
        <v>0</v>
      </c>
      <c r="H191">
        <v>0</v>
      </c>
      <c r="I191" s="106">
        <f t="shared" si="5"/>
        <v>76.186908368626675</v>
      </c>
    </row>
    <row r="192" spans="1:9" x14ac:dyDescent="0.3">
      <c r="A192">
        <v>2038</v>
      </c>
      <c r="B192">
        <v>9</v>
      </c>
      <c r="C192">
        <v>30</v>
      </c>
      <c r="D192">
        <v>2038.7479452054795</v>
      </c>
      <c r="E192">
        <v>62.296781042493947</v>
      </c>
      <c r="F192">
        <v>14.171263562960647</v>
      </c>
      <c r="G192">
        <v>0</v>
      </c>
      <c r="H192">
        <v>0</v>
      </c>
      <c r="I192" s="106">
        <f t="shared" si="5"/>
        <v>76.468044605454594</v>
      </c>
    </row>
    <row r="193" spans="1:9" x14ac:dyDescent="0.3">
      <c r="A193">
        <v>2038</v>
      </c>
      <c r="B193">
        <v>10</v>
      </c>
      <c r="C193">
        <v>31</v>
      </c>
      <c r="D193">
        <v>2038.8328767123287</v>
      </c>
      <c r="E193">
        <v>62.512868625430301</v>
      </c>
      <c r="F193">
        <v>14.256644122487158</v>
      </c>
      <c r="G193">
        <v>0</v>
      </c>
      <c r="H193">
        <v>0</v>
      </c>
      <c r="I193" s="106">
        <f t="shared" si="5"/>
        <v>76.76951274791746</v>
      </c>
    </row>
    <row r="194" spans="1:9" x14ac:dyDescent="0.3">
      <c r="A194">
        <v>2038</v>
      </c>
      <c r="B194">
        <v>11</v>
      </c>
      <c r="C194">
        <v>30</v>
      </c>
      <c r="D194">
        <v>2038.9150684931508</v>
      </c>
      <c r="E194">
        <v>62.720611912348311</v>
      </c>
      <c r="F194">
        <v>14.355545692074918</v>
      </c>
      <c r="G194">
        <v>0</v>
      </c>
      <c r="H194">
        <v>0</v>
      </c>
      <c r="I194" s="106">
        <f t="shared" si="5"/>
        <v>77.07615760442323</v>
      </c>
    </row>
    <row r="195" spans="1:9" x14ac:dyDescent="0.3">
      <c r="A195">
        <v>2038</v>
      </c>
      <c r="B195">
        <v>12</v>
      </c>
      <c r="C195">
        <v>31</v>
      </c>
      <c r="D195">
        <v>2039</v>
      </c>
      <c r="E195">
        <v>62.933873245720036</v>
      </c>
      <c r="F195">
        <v>14.477107026058114</v>
      </c>
      <c r="G195">
        <v>0</v>
      </c>
      <c r="H195">
        <v>0</v>
      </c>
      <c r="I195" s="106">
        <f t="shared" si="5"/>
        <v>77.410980271778158</v>
      </c>
    </row>
    <row r="196" spans="1:9" x14ac:dyDescent="0.3">
      <c r="A196">
        <v>2039</v>
      </c>
      <c r="B196">
        <v>1</v>
      </c>
      <c r="C196">
        <v>31</v>
      </c>
      <c r="D196">
        <v>2039.0849315068492</v>
      </c>
      <c r="E196">
        <v>63.145717657793654</v>
      </c>
      <c r="F196">
        <v>14.638540468743575</v>
      </c>
      <c r="G196">
        <v>0</v>
      </c>
      <c r="H196">
        <v>0</v>
      </c>
      <c r="I196" s="106">
        <f t="shared" si="5"/>
        <v>77.784258126537225</v>
      </c>
    </row>
    <row r="197" spans="1:9" x14ac:dyDescent="0.3">
      <c r="A197">
        <v>2039</v>
      </c>
      <c r="B197">
        <v>2</v>
      </c>
      <c r="C197">
        <v>28</v>
      </c>
      <c r="D197">
        <v>2039.1616438356164</v>
      </c>
      <c r="E197">
        <v>63.335853838912882</v>
      </c>
      <c r="F197">
        <v>14.822742358549448</v>
      </c>
      <c r="G197">
        <v>0</v>
      </c>
      <c r="H197">
        <v>0</v>
      </c>
      <c r="I197" s="106">
        <f t="shared" si="5"/>
        <v>78.15859619746233</v>
      </c>
    </row>
    <row r="198" spans="1:9" x14ac:dyDescent="0.3">
      <c r="A198">
        <v>2039</v>
      </c>
      <c r="B198">
        <v>3</v>
      </c>
      <c r="C198">
        <v>31</v>
      </c>
      <c r="D198">
        <v>2039.2465753424658</v>
      </c>
      <c r="E198">
        <v>63.545037002290208</v>
      </c>
      <c r="F198">
        <v>14.907674532509732</v>
      </c>
      <c r="G198">
        <v>0</v>
      </c>
      <c r="H198">
        <v>0</v>
      </c>
      <c r="I198" s="106">
        <f t="shared" si="5"/>
        <v>78.452711534799946</v>
      </c>
    </row>
    <row r="199" spans="1:9" x14ac:dyDescent="0.3">
      <c r="A199">
        <v>2039</v>
      </c>
      <c r="B199">
        <v>4</v>
      </c>
      <c r="C199">
        <v>30</v>
      </c>
      <c r="D199">
        <v>2039.3287671232877</v>
      </c>
      <c r="E199">
        <v>63.746158353145582</v>
      </c>
      <c r="F199">
        <v>14.960053761927167</v>
      </c>
      <c r="G199">
        <v>0</v>
      </c>
      <c r="H199">
        <v>0</v>
      </c>
      <c r="I199" s="106">
        <f t="shared" si="5"/>
        <v>78.706212115072745</v>
      </c>
    </row>
    <row r="200" spans="1:9" x14ac:dyDescent="0.3">
      <c r="A200">
        <v>2039</v>
      </c>
      <c r="B200">
        <v>5</v>
      </c>
      <c r="C200">
        <v>31</v>
      </c>
      <c r="D200">
        <v>2039.4136986301369</v>
      </c>
      <c r="E200">
        <v>63.952638151728308</v>
      </c>
      <c r="F200">
        <v>15.004344088153518</v>
      </c>
      <c r="G200">
        <v>0</v>
      </c>
      <c r="H200">
        <v>0</v>
      </c>
      <c r="I200" s="106">
        <f t="shared" si="5"/>
        <v>78.956982239881825</v>
      </c>
    </row>
    <row r="201" spans="1:9" x14ac:dyDescent="0.3">
      <c r="A201">
        <v>2039</v>
      </c>
      <c r="B201">
        <v>6</v>
      </c>
      <c r="C201">
        <v>30</v>
      </c>
      <c r="D201">
        <v>2039.495890410959</v>
      </c>
      <c r="E201">
        <v>64.151166653043731</v>
      </c>
      <c r="F201">
        <v>15.055216481650461</v>
      </c>
      <c r="G201">
        <v>0</v>
      </c>
      <c r="H201">
        <v>0</v>
      </c>
      <c r="I201" s="106">
        <f t="shared" si="5"/>
        <v>79.206383134694192</v>
      </c>
    </row>
    <row r="202" spans="1:9" x14ac:dyDescent="0.3">
      <c r="A202">
        <v>2039</v>
      </c>
      <c r="B202">
        <v>7</v>
      </c>
      <c r="C202">
        <v>31</v>
      </c>
      <c r="D202">
        <v>2039.5808219178082</v>
      </c>
      <c r="E202">
        <v>64.354991016665863</v>
      </c>
      <c r="F202">
        <v>15.101152607015617</v>
      </c>
      <c r="G202">
        <v>0</v>
      </c>
      <c r="H202">
        <v>0</v>
      </c>
      <c r="I202" s="106">
        <f t="shared" si="5"/>
        <v>79.456143623681484</v>
      </c>
    </row>
    <row r="203" spans="1:9" x14ac:dyDescent="0.3">
      <c r="A203">
        <v>2039</v>
      </c>
      <c r="B203">
        <v>8</v>
      </c>
      <c r="C203">
        <v>31</v>
      </c>
      <c r="D203">
        <v>2039.6657534246576</v>
      </c>
      <c r="E203">
        <v>64.557483955880627</v>
      </c>
      <c r="F203">
        <v>15.149015343853014</v>
      </c>
      <c r="G203">
        <v>0</v>
      </c>
      <c r="H203">
        <v>0</v>
      </c>
      <c r="I203" s="106">
        <f t="shared" ref="I203:I266" si="6">E203+F203</f>
        <v>79.706499299733636</v>
      </c>
    </row>
    <row r="204" spans="1:9" x14ac:dyDescent="0.3">
      <c r="A204">
        <v>2039</v>
      </c>
      <c r="B204">
        <v>9</v>
      </c>
      <c r="C204">
        <v>30</v>
      </c>
      <c r="D204">
        <v>2039.7479452054795</v>
      </c>
      <c r="E204">
        <v>64.752188479467861</v>
      </c>
      <c r="F204">
        <v>15.214011445601876</v>
      </c>
      <c r="G204">
        <v>0</v>
      </c>
      <c r="H204">
        <v>0</v>
      </c>
      <c r="I204" s="106">
        <f t="shared" si="6"/>
        <v>79.966199925069731</v>
      </c>
    </row>
    <row r="205" spans="1:9" x14ac:dyDescent="0.3">
      <c r="A205">
        <v>2039</v>
      </c>
      <c r="B205">
        <v>10</v>
      </c>
      <c r="C205">
        <v>31</v>
      </c>
      <c r="D205">
        <v>2039.8328767123287</v>
      </c>
      <c r="E205">
        <v>64.952096454389022</v>
      </c>
      <c r="F205">
        <v>15.294364328478162</v>
      </c>
      <c r="G205">
        <v>0</v>
      </c>
      <c r="H205">
        <v>0</v>
      </c>
      <c r="I205" s="106">
        <f t="shared" si="6"/>
        <v>80.246460782867189</v>
      </c>
    </row>
    <row r="206" spans="1:9" x14ac:dyDescent="0.3">
      <c r="A206">
        <v>2039</v>
      </c>
      <c r="B206">
        <v>11</v>
      </c>
      <c r="C206">
        <v>30</v>
      </c>
      <c r="D206">
        <v>2039.9150684931508</v>
      </c>
      <c r="E206">
        <v>65.144321550006694</v>
      </c>
      <c r="F206">
        <v>15.389425584105883</v>
      </c>
      <c r="G206">
        <v>0</v>
      </c>
      <c r="H206">
        <v>0</v>
      </c>
      <c r="I206" s="106">
        <f t="shared" si="6"/>
        <v>80.533747134112573</v>
      </c>
    </row>
    <row r="207" spans="1:9" x14ac:dyDescent="0.3">
      <c r="A207">
        <v>2039</v>
      </c>
      <c r="B207">
        <v>12</v>
      </c>
      <c r="C207">
        <v>31</v>
      </c>
      <c r="D207">
        <v>2040</v>
      </c>
      <c r="E207">
        <v>65.341690103848734</v>
      </c>
      <c r="F207">
        <v>15.508210157828783</v>
      </c>
      <c r="G207">
        <v>0</v>
      </c>
      <c r="H207">
        <v>0</v>
      </c>
      <c r="I207" s="106">
        <f t="shared" si="6"/>
        <v>80.849900261677519</v>
      </c>
    </row>
    <row r="208" spans="1:9" x14ac:dyDescent="0.3">
      <c r="A208">
        <v>2040</v>
      </c>
      <c r="B208">
        <v>1</v>
      </c>
      <c r="C208">
        <v>31</v>
      </c>
      <c r="D208">
        <v>2040.0846994535518</v>
      </c>
      <c r="E208">
        <v>65.537785289129246</v>
      </c>
      <c r="F208">
        <v>15.66911413821734</v>
      </c>
      <c r="G208">
        <v>0</v>
      </c>
      <c r="H208">
        <v>0</v>
      </c>
      <c r="I208" s="106">
        <f t="shared" si="6"/>
        <v>81.206899427346585</v>
      </c>
    </row>
    <row r="209" spans="1:9" x14ac:dyDescent="0.3">
      <c r="A209">
        <v>2040</v>
      </c>
      <c r="B209">
        <v>2</v>
      </c>
      <c r="C209">
        <v>29</v>
      </c>
      <c r="D209">
        <v>2040.1639344262296</v>
      </c>
      <c r="E209">
        <v>65.720086486191306</v>
      </c>
      <c r="F209">
        <v>15.857282585143523</v>
      </c>
      <c r="G209">
        <v>0</v>
      </c>
      <c r="H209">
        <v>0</v>
      </c>
      <c r="I209" s="106">
        <f t="shared" si="6"/>
        <v>81.577369071334829</v>
      </c>
    </row>
    <row r="210" spans="1:9" x14ac:dyDescent="0.3">
      <c r="A210">
        <v>2040</v>
      </c>
      <c r="B210">
        <v>3</v>
      </c>
      <c r="C210">
        <v>31</v>
      </c>
      <c r="D210">
        <v>2040.2486338797814</v>
      </c>
      <c r="E210">
        <v>65.913749377525662</v>
      </c>
      <c r="F210">
        <v>15.937144214377913</v>
      </c>
      <c r="G210">
        <v>0</v>
      </c>
      <c r="H210">
        <v>0</v>
      </c>
      <c r="I210" s="106">
        <f t="shared" si="6"/>
        <v>81.850893591903571</v>
      </c>
    </row>
    <row r="211" spans="1:9" x14ac:dyDescent="0.3">
      <c r="A211">
        <v>2040</v>
      </c>
      <c r="B211">
        <v>4</v>
      </c>
      <c r="C211">
        <v>30</v>
      </c>
      <c r="D211">
        <v>2040.3306010928961</v>
      </c>
      <c r="E211">
        <v>66.099984101930872</v>
      </c>
      <c r="F211">
        <v>15.983773789204699</v>
      </c>
      <c r="G211">
        <v>0</v>
      </c>
      <c r="H211">
        <v>0</v>
      </c>
      <c r="I211" s="106">
        <f t="shared" si="6"/>
        <v>82.083757891135576</v>
      </c>
    </row>
    <row r="212" spans="1:9" x14ac:dyDescent="0.3">
      <c r="A212">
        <v>2040</v>
      </c>
      <c r="B212">
        <v>5</v>
      </c>
      <c r="C212">
        <v>31</v>
      </c>
      <c r="D212">
        <v>2040.4153005464482</v>
      </c>
      <c r="E212">
        <v>66.291217072852191</v>
      </c>
      <c r="F212">
        <v>16.022306461424972</v>
      </c>
      <c r="G212">
        <v>0</v>
      </c>
      <c r="H212">
        <v>0</v>
      </c>
      <c r="I212" s="106">
        <f t="shared" si="6"/>
        <v>82.313523534277167</v>
      </c>
    </row>
    <row r="213" spans="1:9" x14ac:dyDescent="0.3">
      <c r="A213">
        <v>2040</v>
      </c>
      <c r="B213">
        <v>6</v>
      </c>
      <c r="C213">
        <v>30</v>
      </c>
      <c r="D213">
        <v>2040.4972677595629</v>
      </c>
      <c r="E213">
        <v>66.475120878141354</v>
      </c>
      <c r="F213">
        <v>16.066849877197406</v>
      </c>
      <c r="G213">
        <v>0</v>
      </c>
      <c r="H213">
        <v>0</v>
      </c>
      <c r="I213" s="106">
        <f t="shared" si="6"/>
        <v>82.541970755338752</v>
      </c>
    </row>
    <row r="214" spans="1:9" x14ac:dyDescent="0.3">
      <c r="A214">
        <v>2040</v>
      </c>
      <c r="B214">
        <v>7</v>
      </c>
      <c r="C214">
        <v>31</v>
      </c>
      <c r="D214">
        <v>2040.5819672131147</v>
      </c>
      <c r="E214">
        <v>66.663966316676607</v>
      </c>
      <c r="F214">
        <v>16.106067414204247</v>
      </c>
      <c r="G214">
        <v>0</v>
      </c>
      <c r="H214">
        <v>0</v>
      </c>
      <c r="I214" s="106">
        <f t="shared" si="6"/>
        <v>82.770033730880854</v>
      </c>
    </row>
    <row r="215" spans="1:9" x14ac:dyDescent="0.3">
      <c r="A215">
        <v>2040</v>
      </c>
      <c r="B215">
        <v>8</v>
      </c>
      <c r="C215">
        <v>31</v>
      </c>
      <c r="D215">
        <v>2040.6666666666667</v>
      </c>
      <c r="E215">
        <v>66.851614385075948</v>
      </c>
      <c r="F215">
        <v>16.148171109251173</v>
      </c>
      <c r="G215">
        <v>0</v>
      </c>
      <c r="H215">
        <v>0</v>
      </c>
      <c r="I215" s="106">
        <f t="shared" si="6"/>
        <v>82.999785494327114</v>
      </c>
    </row>
    <row r="216" spans="1:9" x14ac:dyDescent="0.3">
      <c r="A216">
        <v>2040</v>
      </c>
      <c r="B216">
        <v>9</v>
      </c>
      <c r="C216">
        <v>30</v>
      </c>
      <c r="D216">
        <v>2040.7486338797814</v>
      </c>
      <c r="E216">
        <v>67.032079229449806</v>
      </c>
      <c r="F216">
        <v>16.208062388003157</v>
      </c>
      <c r="G216">
        <v>0</v>
      </c>
      <c r="H216">
        <v>0</v>
      </c>
      <c r="I216" s="106">
        <f t="shared" si="6"/>
        <v>83.240141617452963</v>
      </c>
    </row>
    <row r="217" spans="1:9" x14ac:dyDescent="0.3">
      <c r="A217">
        <v>2040</v>
      </c>
      <c r="B217">
        <v>10</v>
      </c>
      <c r="C217">
        <v>31</v>
      </c>
      <c r="D217">
        <v>2040.8333333333333</v>
      </c>
      <c r="E217">
        <v>67.217402060711663</v>
      </c>
      <c r="F217">
        <v>16.284126589379515</v>
      </c>
      <c r="G217">
        <v>0</v>
      </c>
      <c r="H217">
        <v>0</v>
      </c>
      <c r="I217" s="106">
        <f t="shared" si="6"/>
        <v>83.501528650091174</v>
      </c>
    </row>
    <row r="218" spans="1:9" x14ac:dyDescent="0.3">
      <c r="A218">
        <v>2040</v>
      </c>
      <c r="B218">
        <v>11</v>
      </c>
      <c r="C218">
        <v>30</v>
      </c>
      <c r="D218">
        <v>2040.9153005464482</v>
      </c>
      <c r="E218">
        <v>67.395636250422356</v>
      </c>
      <c r="F218">
        <v>16.375962721968154</v>
      </c>
      <c r="G218">
        <v>0</v>
      </c>
      <c r="H218">
        <v>0</v>
      </c>
      <c r="I218" s="106">
        <f t="shared" si="6"/>
        <v>83.771598972390507</v>
      </c>
    </row>
    <row r="219" spans="1:9" x14ac:dyDescent="0.3">
      <c r="A219">
        <v>2040</v>
      </c>
      <c r="B219">
        <v>12</v>
      </c>
      <c r="C219">
        <v>31</v>
      </c>
      <c r="D219">
        <v>2041</v>
      </c>
      <c r="E219">
        <v>67.5786740896189</v>
      </c>
      <c r="F219">
        <v>16.493188090612893</v>
      </c>
      <c r="G219">
        <v>0</v>
      </c>
      <c r="H219">
        <v>0</v>
      </c>
      <c r="I219" s="106">
        <f t="shared" si="6"/>
        <v>84.07186218023179</v>
      </c>
    </row>
    <row r="220" spans="1:9" x14ac:dyDescent="0.3">
      <c r="A220">
        <v>2041</v>
      </c>
      <c r="B220">
        <v>1</v>
      </c>
      <c r="C220">
        <v>31</v>
      </c>
      <c r="D220">
        <v>2041.0849315068492</v>
      </c>
      <c r="E220">
        <v>67.760565861334129</v>
      </c>
      <c r="F220">
        <v>16.656123866484087</v>
      </c>
      <c r="G220">
        <v>0</v>
      </c>
      <c r="H220">
        <v>0</v>
      </c>
      <c r="I220" s="106">
        <f t="shared" si="6"/>
        <v>84.416689727818209</v>
      </c>
    </row>
    <row r="221" spans="1:9" x14ac:dyDescent="0.3">
      <c r="A221">
        <v>2041</v>
      </c>
      <c r="B221">
        <v>2</v>
      </c>
      <c r="C221">
        <v>28</v>
      </c>
      <c r="D221">
        <v>2041.1616438356164</v>
      </c>
      <c r="E221">
        <v>67.923878515442226</v>
      </c>
      <c r="F221">
        <v>16.837678117722014</v>
      </c>
      <c r="G221">
        <v>0</v>
      </c>
      <c r="H221">
        <v>0</v>
      </c>
      <c r="I221" s="106">
        <f t="shared" si="6"/>
        <v>84.761556633164247</v>
      </c>
    </row>
    <row r="222" spans="1:9" x14ac:dyDescent="0.3">
      <c r="A222">
        <v>2041</v>
      </c>
      <c r="B222">
        <v>3</v>
      </c>
      <c r="C222">
        <v>31</v>
      </c>
      <c r="D222">
        <v>2041.2465753424658</v>
      </c>
      <c r="E222">
        <v>68.103616805086205</v>
      </c>
      <c r="F222">
        <v>16.913770634186474</v>
      </c>
      <c r="G222">
        <v>0</v>
      </c>
      <c r="H222">
        <v>0</v>
      </c>
      <c r="I222" s="106">
        <f t="shared" si="6"/>
        <v>85.017387439272682</v>
      </c>
    </row>
    <row r="223" spans="1:9" x14ac:dyDescent="0.3">
      <c r="A223">
        <v>2041</v>
      </c>
      <c r="B223">
        <v>4</v>
      </c>
      <c r="C223">
        <v>30</v>
      </c>
      <c r="D223">
        <v>2041.3287671232877</v>
      </c>
      <c r="E223">
        <v>68.276493345437558</v>
      </c>
      <c r="F223">
        <v>16.955078919549727</v>
      </c>
      <c r="G223">
        <v>0</v>
      </c>
      <c r="H223">
        <v>0</v>
      </c>
      <c r="I223" s="106">
        <f t="shared" si="6"/>
        <v>85.231572264987278</v>
      </c>
    </row>
    <row r="224" spans="1:9" x14ac:dyDescent="0.3">
      <c r="A224">
        <v>2041</v>
      </c>
      <c r="B224">
        <v>5</v>
      </c>
      <c r="C224">
        <v>31</v>
      </c>
      <c r="D224">
        <v>2041.4136986301369</v>
      </c>
      <c r="E224">
        <v>68.454042749873523</v>
      </c>
      <c r="F224">
        <v>16.987330329103465</v>
      </c>
      <c r="G224">
        <v>0</v>
      </c>
      <c r="H224">
        <v>0</v>
      </c>
      <c r="I224" s="106">
        <f t="shared" si="6"/>
        <v>85.441373078976994</v>
      </c>
    </row>
    <row r="225" spans="1:9" x14ac:dyDescent="0.3">
      <c r="A225">
        <v>2041</v>
      </c>
      <c r="B225">
        <v>6</v>
      </c>
      <c r="C225">
        <v>30</v>
      </c>
      <c r="D225">
        <v>2041.495890410959</v>
      </c>
      <c r="E225">
        <v>68.62481922799202</v>
      </c>
      <c r="F225">
        <v>17.025913189792256</v>
      </c>
      <c r="G225">
        <v>0</v>
      </c>
      <c r="H225">
        <v>0</v>
      </c>
      <c r="I225" s="106">
        <f t="shared" si="6"/>
        <v>85.650732417784269</v>
      </c>
    </row>
    <row r="226" spans="1:9" x14ac:dyDescent="0.3">
      <c r="A226">
        <v>2041</v>
      </c>
      <c r="B226">
        <v>7</v>
      </c>
      <c r="C226">
        <v>31</v>
      </c>
      <c r="D226">
        <v>2041.5808219178082</v>
      </c>
      <c r="E226">
        <v>68.80021719371058</v>
      </c>
      <c r="F226">
        <v>17.058577283002158</v>
      </c>
      <c r="G226">
        <v>0</v>
      </c>
      <c r="H226">
        <v>0</v>
      </c>
      <c r="I226" s="106">
        <f t="shared" si="6"/>
        <v>85.858794476712745</v>
      </c>
    </row>
    <row r="227" spans="1:9" x14ac:dyDescent="0.3">
      <c r="A227">
        <v>2041</v>
      </c>
      <c r="B227">
        <v>8</v>
      </c>
      <c r="C227">
        <v>31</v>
      </c>
      <c r="D227">
        <v>2041.6657534246576</v>
      </c>
      <c r="E227">
        <v>68.974535908944858</v>
      </c>
      <c r="F227">
        <v>17.094189681107295</v>
      </c>
      <c r="G227">
        <v>0</v>
      </c>
      <c r="H227">
        <v>0</v>
      </c>
      <c r="I227" s="106">
        <f t="shared" si="6"/>
        <v>86.068725590052154</v>
      </c>
    </row>
    <row r="228" spans="1:9" x14ac:dyDescent="0.3">
      <c r="A228">
        <v>2041</v>
      </c>
      <c r="B228">
        <v>9</v>
      </c>
      <c r="C228">
        <v>30</v>
      </c>
      <c r="D228">
        <v>2041.7479452054795</v>
      </c>
      <c r="E228">
        <v>69.14221267862672</v>
      </c>
      <c r="F228">
        <v>17.148675624257063</v>
      </c>
      <c r="G228">
        <v>0</v>
      </c>
      <c r="H228">
        <v>0</v>
      </c>
      <c r="I228" s="106">
        <f t="shared" si="6"/>
        <v>86.290888302883786</v>
      </c>
    </row>
    <row r="229" spans="1:9" x14ac:dyDescent="0.3">
      <c r="A229">
        <v>2041</v>
      </c>
      <c r="B229">
        <v>10</v>
      </c>
      <c r="C229">
        <v>31</v>
      </c>
      <c r="D229">
        <v>2041.8328767123287</v>
      </c>
      <c r="E229">
        <v>69.314434982489558</v>
      </c>
      <c r="F229">
        <v>17.219882282820887</v>
      </c>
      <c r="G229">
        <v>0</v>
      </c>
      <c r="H229">
        <v>0</v>
      </c>
      <c r="I229" s="106">
        <f t="shared" si="6"/>
        <v>86.534317265310449</v>
      </c>
    </row>
    <row r="230" spans="1:9" x14ac:dyDescent="0.3">
      <c r="A230">
        <v>2041</v>
      </c>
      <c r="B230">
        <v>11</v>
      </c>
      <c r="C230">
        <v>30</v>
      </c>
      <c r="D230">
        <v>2041.9150684931508</v>
      </c>
      <c r="E230">
        <v>69.480100257217416</v>
      </c>
      <c r="F230">
        <v>17.307935536196013</v>
      </c>
      <c r="G230">
        <v>0</v>
      </c>
      <c r="H230">
        <v>0</v>
      </c>
      <c r="I230" s="106">
        <f t="shared" si="6"/>
        <v>86.788035793413428</v>
      </c>
    </row>
    <row r="231" spans="1:9" x14ac:dyDescent="0.3">
      <c r="A231">
        <v>2041</v>
      </c>
      <c r="B231">
        <v>12</v>
      </c>
      <c r="C231">
        <v>31</v>
      </c>
      <c r="D231">
        <v>2042</v>
      </c>
      <c r="E231">
        <v>69.650261697600683</v>
      </c>
      <c r="F231">
        <v>17.422344220979912</v>
      </c>
      <c r="G231">
        <v>0</v>
      </c>
      <c r="H231">
        <v>0</v>
      </c>
      <c r="I231" s="106">
        <f t="shared" si="6"/>
        <v>87.072605918580592</v>
      </c>
    </row>
    <row r="232" spans="1:9" x14ac:dyDescent="0.3">
      <c r="A232">
        <v>2042</v>
      </c>
      <c r="B232">
        <v>1</v>
      </c>
      <c r="C232">
        <v>31</v>
      </c>
      <c r="D232">
        <v>2042.0849315068492</v>
      </c>
      <c r="E232">
        <v>69.819389202671658</v>
      </c>
      <c r="F232">
        <v>17.584515994004004</v>
      </c>
      <c r="G232">
        <v>0</v>
      </c>
      <c r="H232">
        <v>0</v>
      </c>
      <c r="I232" s="106">
        <f t="shared" si="6"/>
        <v>87.403905196675666</v>
      </c>
    </row>
    <row r="233" spans="1:9" x14ac:dyDescent="0.3">
      <c r="A233">
        <v>2042</v>
      </c>
      <c r="B233">
        <v>2</v>
      </c>
      <c r="C233">
        <v>28</v>
      </c>
      <c r="D233">
        <v>2042.1616438356164</v>
      </c>
      <c r="E233">
        <v>69.97126824353488</v>
      </c>
      <c r="F233">
        <v>17.767058296370994</v>
      </c>
      <c r="G233">
        <v>0</v>
      </c>
      <c r="H233">
        <v>0</v>
      </c>
      <c r="I233" s="106">
        <f t="shared" si="6"/>
        <v>87.73832653990587</v>
      </c>
    </row>
    <row r="234" spans="1:9" x14ac:dyDescent="0.3">
      <c r="A234">
        <v>2042</v>
      </c>
      <c r="B234">
        <v>3</v>
      </c>
      <c r="C234">
        <v>31</v>
      </c>
      <c r="D234">
        <v>2042.2465753424658</v>
      </c>
      <c r="E234">
        <v>70.138452441554918</v>
      </c>
      <c r="F234">
        <v>17.839461533436083</v>
      </c>
      <c r="G234">
        <v>0</v>
      </c>
      <c r="H234">
        <v>0</v>
      </c>
      <c r="I234" s="106">
        <f t="shared" si="6"/>
        <v>87.977913974990997</v>
      </c>
    </row>
    <row r="235" spans="1:9" x14ac:dyDescent="0.3">
      <c r="A235">
        <v>2042</v>
      </c>
      <c r="B235">
        <v>4</v>
      </c>
      <c r="C235">
        <v>30</v>
      </c>
      <c r="D235">
        <v>2042.3287671232877</v>
      </c>
      <c r="E235">
        <v>70.299283420230338</v>
      </c>
      <c r="F235">
        <v>17.875628203974792</v>
      </c>
      <c r="G235">
        <v>0</v>
      </c>
      <c r="H235">
        <v>0</v>
      </c>
      <c r="I235" s="106">
        <f t="shared" si="6"/>
        <v>88.174911624205123</v>
      </c>
    </row>
    <row r="236" spans="1:9" x14ac:dyDescent="0.3">
      <c r="A236">
        <v>2042</v>
      </c>
      <c r="B236">
        <v>5</v>
      </c>
      <c r="C236">
        <v>31</v>
      </c>
      <c r="D236">
        <v>2042.4136986301369</v>
      </c>
      <c r="E236">
        <v>70.464491646051883</v>
      </c>
      <c r="F236">
        <v>17.901828672467012</v>
      </c>
      <c r="G236">
        <v>0</v>
      </c>
      <c r="H236">
        <v>0</v>
      </c>
      <c r="I236" s="106">
        <f t="shared" si="6"/>
        <v>88.366320318518888</v>
      </c>
    </row>
    <row r="237" spans="1:9" x14ac:dyDescent="0.3">
      <c r="A237">
        <v>2042</v>
      </c>
      <c r="B237">
        <v>6</v>
      </c>
      <c r="C237">
        <v>30</v>
      </c>
      <c r="D237">
        <v>2042.495890410959</v>
      </c>
      <c r="E237">
        <v>70.623426482951842</v>
      </c>
      <c r="F237">
        <v>17.934665020033016</v>
      </c>
      <c r="G237">
        <v>0</v>
      </c>
      <c r="H237">
        <v>0</v>
      </c>
      <c r="I237" s="106">
        <f t="shared" si="6"/>
        <v>88.558091502984865</v>
      </c>
    </row>
    <row r="238" spans="1:9" x14ac:dyDescent="0.3">
      <c r="A238">
        <v>2042</v>
      </c>
      <c r="B238">
        <v>7</v>
      </c>
      <c r="C238">
        <v>31</v>
      </c>
      <c r="D238">
        <v>2042.5808219178082</v>
      </c>
      <c r="E238">
        <v>70.786691816080022</v>
      </c>
      <c r="F238">
        <v>17.961022803887719</v>
      </c>
      <c r="G238">
        <v>0</v>
      </c>
      <c r="H238">
        <v>0</v>
      </c>
      <c r="I238" s="106">
        <f t="shared" si="6"/>
        <v>88.747714619967738</v>
      </c>
    </row>
    <row r="239" spans="1:9" x14ac:dyDescent="0.3">
      <c r="A239">
        <v>2042</v>
      </c>
      <c r="B239">
        <v>8</v>
      </c>
      <c r="C239">
        <v>31</v>
      </c>
      <c r="D239">
        <v>2042.6657534246576</v>
      </c>
      <c r="E239">
        <v>70.948982237278528</v>
      </c>
      <c r="F239">
        <v>17.990389035908855</v>
      </c>
      <c r="G239">
        <v>0</v>
      </c>
      <c r="H239">
        <v>0</v>
      </c>
      <c r="I239" s="106">
        <f t="shared" si="6"/>
        <v>88.93937127318739</v>
      </c>
    </row>
    <row r="240" spans="1:9" x14ac:dyDescent="0.3">
      <c r="A240">
        <v>2042</v>
      </c>
      <c r="B240">
        <v>9</v>
      </c>
      <c r="C240">
        <v>30</v>
      </c>
      <c r="D240">
        <v>2042.7479452054795</v>
      </c>
      <c r="E240">
        <v>71.105117038086036</v>
      </c>
      <c r="F240">
        <v>18.039655955893405</v>
      </c>
      <c r="G240">
        <v>0</v>
      </c>
      <c r="H240">
        <v>0</v>
      </c>
      <c r="I240" s="106">
        <f t="shared" si="6"/>
        <v>89.144772993979444</v>
      </c>
    </row>
    <row r="241" spans="1:9" x14ac:dyDescent="0.3">
      <c r="A241">
        <v>2042</v>
      </c>
      <c r="B241">
        <v>10</v>
      </c>
      <c r="C241">
        <v>31</v>
      </c>
      <c r="D241">
        <v>2042.8328767123287</v>
      </c>
      <c r="E241">
        <v>71.265513182366135</v>
      </c>
      <c r="F241">
        <v>18.106157730018509</v>
      </c>
      <c r="G241">
        <v>0</v>
      </c>
      <c r="H241">
        <v>0</v>
      </c>
      <c r="I241" s="106">
        <f t="shared" si="6"/>
        <v>89.371670912384644</v>
      </c>
    </row>
    <row r="242" spans="1:9" x14ac:dyDescent="0.3">
      <c r="A242">
        <v>2042</v>
      </c>
      <c r="B242">
        <v>11</v>
      </c>
      <c r="C242">
        <v>30</v>
      </c>
      <c r="D242">
        <v>2042.9150684931508</v>
      </c>
      <c r="E242">
        <v>71.419830089400975</v>
      </c>
      <c r="F242">
        <v>18.190524477531842</v>
      </c>
      <c r="G242">
        <v>0</v>
      </c>
      <c r="H242">
        <v>0</v>
      </c>
      <c r="I242" s="106">
        <f t="shared" si="6"/>
        <v>89.610354566932813</v>
      </c>
    </row>
    <row r="243" spans="1:9" x14ac:dyDescent="0.3">
      <c r="A243">
        <v>2042</v>
      </c>
      <c r="B243">
        <v>12</v>
      </c>
      <c r="C243">
        <v>31</v>
      </c>
      <c r="D243">
        <v>2043</v>
      </c>
      <c r="E243">
        <v>71.578363367479028</v>
      </c>
      <c r="F243">
        <v>18.302154172653776</v>
      </c>
      <c r="G243">
        <v>0</v>
      </c>
      <c r="H243">
        <v>0</v>
      </c>
      <c r="I243" s="106">
        <f t="shared" si="6"/>
        <v>89.8805175401328</v>
      </c>
    </row>
    <row r="244" spans="1:9" x14ac:dyDescent="0.3">
      <c r="A244">
        <v>2043</v>
      </c>
      <c r="B244">
        <v>1</v>
      </c>
      <c r="C244">
        <v>31</v>
      </c>
      <c r="D244">
        <v>2043.0849315068492</v>
      </c>
      <c r="E244">
        <v>71.735961774991722</v>
      </c>
      <c r="F244">
        <v>18.46347772483864</v>
      </c>
      <c r="G244">
        <v>0</v>
      </c>
      <c r="H244">
        <v>0</v>
      </c>
      <c r="I244" s="106">
        <f t="shared" si="6"/>
        <v>90.199439499830362</v>
      </c>
    </row>
    <row r="245" spans="1:9" x14ac:dyDescent="0.3">
      <c r="A245">
        <v>2043</v>
      </c>
      <c r="B245">
        <v>2</v>
      </c>
      <c r="C245">
        <v>28</v>
      </c>
      <c r="D245">
        <v>2043.1616438356164</v>
      </c>
      <c r="E245">
        <v>71.877511725528862</v>
      </c>
      <c r="F245">
        <v>18.646835162280922</v>
      </c>
      <c r="G245">
        <v>0</v>
      </c>
      <c r="H245">
        <v>0</v>
      </c>
      <c r="I245" s="106">
        <f t="shared" si="6"/>
        <v>90.524346887809784</v>
      </c>
    </row>
    <row r="246" spans="1:9" x14ac:dyDescent="0.3">
      <c r="A246">
        <v>2043</v>
      </c>
      <c r="B246">
        <v>3</v>
      </c>
      <c r="C246">
        <v>31</v>
      </c>
      <c r="D246">
        <v>2043.2465753424658</v>
      </c>
      <c r="E246">
        <v>72.033352521975971</v>
      </c>
      <c r="F246">
        <v>18.71566713416648</v>
      </c>
      <c r="G246">
        <v>0</v>
      </c>
      <c r="H246">
        <v>0</v>
      </c>
      <c r="I246" s="106">
        <f t="shared" si="6"/>
        <v>90.749019656142451</v>
      </c>
    </row>
    <row r="247" spans="1:9" x14ac:dyDescent="0.3">
      <c r="A247">
        <v>2043</v>
      </c>
      <c r="B247">
        <v>4</v>
      </c>
      <c r="C247">
        <v>30</v>
      </c>
      <c r="D247">
        <v>2043.3287671232877</v>
      </c>
      <c r="E247">
        <v>72.183297520795435</v>
      </c>
      <c r="F247">
        <v>18.746902863704509</v>
      </c>
      <c r="G247">
        <v>0</v>
      </c>
      <c r="H247">
        <v>0</v>
      </c>
      <c r="I247" s="106">
        <f t="shared" si="6"/>
        <v>90.93020038449994</v>
      </c>
    </row>
    <row r="248" spans="1:9" x14ac:dyDescent="0.3">
      <c r="A248">
        <v>2043</v>
      </c>
      <c r="B248">
        <v>5</v>
      </c>
      <c r="C248">
        <v>31</v>
      </c>
      <c r="D248">
        <v>2043.4136986301369</v>
      </c>
      <c r="E248">
        <v>72.337350482316495</v>
      </c>
      <c r="F248">
        <v>18.767313045047757</v>
      </c>
      <c r="G248">
        <v>0</v>
      </c>
      <c r="H248">
        <v>0</v>
      </c>
      <c r="I248" s="106">
        <f t="shared" si="6"/>
        <v>91.104663527364252</v>
      </c>
    </row>
    <row r="249" spans="1:9" x14ac:dyDescent="0.3">
      <c r="A249">
        <v>2043</v>
      </c>
      <c r="B249">
        <v>6</v>
      </c>
      <c r="C249">
        <v>30</v>
      </c>
      <c r="D249">
        <v>2043.495890410959</v>
      </c>
      <c r="E249">
        <v>72.485579542717034</v>
      </c>
      <c r="F249">
        <v>18.79464729320479</v>
      </c>
      <c r="G249">
        <v>0</v>
      </c>
      <c r="H249">
        <v>0</v>
      </c>
      <c r="I249" s="106">
        <f t="shared" si="6"/>
        <v>91.280226835921823</v>
      </c>
    </row>
    <row r="250" spans="1:9" x14ac:dyDescent="0.3">
      <c r="A250">
        <v>2043</v>
      </c>
      <c r="B250">
        <v>7</v>
      </c>
      <c r="C250">
        <v>31</v>
      </c>
      <c r="D250">
        <v>2043.5808219178082</v>
      </c>
      <c r="E250">
        <v>72.637873915913573</v>
      </c>
      <c r="F250">
        <v>18.814975253515705</v>
      </c>
      <c r="G250">
        <v>0</v>
      </c>
      <c r="H250">
        <v>0</v>
      </c>
      <c r="I250" s="106">
        <f t="shared" si="6"/>
        <v>91.452849169429271</v>
      </c>
    </row>
    <row r="251" spans="1:9" x14ac:dyDescent="0.3">
      <c r="A251">
        <v>2043</v>
      </c>
      <c r="B251">
        <v>8</v>
      </c>
      <c r="C251">
        <v>31</v>
      </c>
      <c r="D251">
        <v>2043.6657534246576</v>
      </c>
      <c r="E251">
        <v>72.78928559823089</v>
      </c>
      <c r="F251">
        <v>18.838369456077153</v>
      </c>
      <c r="G251">
        <v>0</v>
      </c>
      <c r="H251">
        <v>0</v>
      </c>
      <c r="I251" s="106">
        <f t="shared" si="6"/>
        <v>91.627655054308036</v>
      </c>
    </row>
    <row r="252" spans="1:9" x14ac:dyDescent="0.3">
      <c r="A252">
        <v>2043</v>
      </c>
      <c r="B252">
        <v>9</v>
      </c>
      <c r="C252">
        <v>30</v>
      </c>
      <c r="D252">
        <v>2043.7479452054795</v>
      </c>
      <c r="E252">
        <v>72.934979492273996</v>
      </c>
      <c r="F252">
        <v>18.88263410422265</v>
      </c>
      <c r="G252">
        <v>0</v>
      </c>
      <c r="H252">
        <v>0</v>
      </c>
      <c r="I252" s="106">
        <f t="shared" si="6"/>
        <v>91.817613596496642</v>
      </c>
    </row>
    <row r="253" spans="1:9" x14ac:dyDescent="0.3">
      <c r="A253">
        <v>2043</v>
      </c>
      <c r="B253">
        <v>10</v>
      </c>
      <c r="C253">
        <v>31</v>
      </c>
      <c r="D253">
        <v>2043.8328767123287</v>
      </c>
      <c r="E253">
        <v>73.084675580168351</v>
      </c>
      <c r="F253">
        <v>18.944616293168057</v>
      </c>
      <c r="G253">
        <v>0</v>
      </c>
      <c r="H253">
        <v>0</v>
      </c>
      <c r="I253" s="106">
        <f t="shared" si="6"/>
        <v>92.029291873336405</v>
      </c>
    </row>
    <row r="254" spans="1:9" x14ac:dyDescent="0.3">
      <c r="A254">
        <v>2043</v>
      </c>
      <c r="B254">
        <v>11</v>
      </c>
      <c r="C254">
        <v>30</v>
      </c>
      <c r="D254">
        <v>2043.9150684931508</v>
      </c>
      <c r="E254">
        <v>73.228722735352576</v>
      </c>
      <c r="F254">
        <v>19.025426381945312</v>
      </c>
      <c r="G254">
        <v>0</v>
      </c>
      <c r="H254">
        <v>0</v>
      </c>
      <c r="I254" s="106">
        <f t="shared" si="6"/>
        <v>92.254149117297885</v>
      </c>
    </row>
    <row r="255" spans="1:9" x14ac:dyDescent="0.3">
      <c r="A255">
        <v>2043</v>
      </c>
      <c r="B255">
        <v>12</v>
      </c>
      <c r="C255">
        <v>31</v>
      </c>
      <c r="D255">
        <v>2044</v>
      </c>
      <c r="E255">
        <v>73.376731015115055</v>
      </c>
      <c r="F255">
        <v>19.134351914143735</v>
      </c>
      <c r="G255">
        <v>0</v>
      </c>
      <c r="H255">
        <v>0</v>
      </c>
      <c r="I255" s="106">
        <f t="shared" si="6"/>
        <v>92.511082929258791</v>
      </c>
    </row>
    <row r="256" spans="1:9" x14ac:dyDescent="0.3">
      <c r="A256">
        <v>2044</v>
      </c>
      <c r="B256">
        <v>1</v>
      </c>
      <c r="C256">
        <v>31</v>
      </c>
      <c r="D256">
        <v>2044.0846994535518</v>
      </c>
      <c r="E256">
        <v>73.523892025089154</v>
      </c>
      <c r="F256">
        <v>19.294786837807504</v>
      </c>
      <c r="G256">
        <v>0</v>
      </c>
      <c r="H256">
        <v>0</v>
      </c>
      <c r="I256" s="106">
        <f t="shared" si="6"/>
        <v>92.818678862896661</v>
      </c>
    </row>
    <row r="257" spans="1:9" x14ac:dyDescent="0.3">
      <c r="A257">
        <v>2044</v>
      </c>
      <c r="B257">
        <v>2</v>
      </c>
      <c r="C257">
        <v>29</v>
      </c>
      <c r="D257">
        <v>2044.1639344262296</v>
      </c>
      <c r="E257">
        <v>73.660797902936224</v>
      </c>
      <c r="F257">
        <v>19.480597869375249</v>
      </c>
      <c r="G257">
        <v>0</v>
      </c>
      <c r="H257">
        <v>0</v>
      </c>
      <c r="I257" s="106">
        <f t="shared" si="6"/>
        <v>93.141395772311469</v>
      </c>
    </row>
    <row r="258" spans="1:9" x14ac:dyDescent="0.3">
      <c r="A258">
        <v>2044</v>
      </c>
      <c r="B258">
        <v>3</v>
      </c>
      <c r="C258">
        <v>31</v>
      </c>
      <c r="D258">
        <v>2044.2486338797814</v>
      </c>
      <c r="E258">
        <v>73.806338742562659</v>
      </c>
      <c r="F258">
        <v>19.544431369958289</v>
      </c>
      <c r="G258">
        <v>0</v>
      </c>
      <c r="H258">
        <v>0</v>
      </c>
      <c r="I258" s="106">
        <f t="shared" si="6"/>
        <v>93.350770112520948</v>
      </c>
    </row>
    <row r="259" spans="1:9" x14ac:dyDescent="0.3">
      <c r="A259">
        <v>2044</v>
      </c>
      <c r="B259">
        <v>4</v>
      </c>
      <c r="C259">
        <v>30</v>
      </c>
      <c r="D259">
        <v>2044.3306010928961</v>
      </c>
      <c r="E259">
        <v>73.946397192074315</v>
      </c>
      <c r="F259">
        <v>19.570526467371803</v>
      </c>
      <c r="G259">
        <v>0</v>
      </c>
      <c r="H259">
        <v>0</v>
      </c>
      <c r="I259" s="106">
        <f t="shared" si="6"/>
        <v>93.516923659446121</v>
      </c>
    </row>
    <row r="260" spans="1:9" x14ac:dyDescent="0.3">
      <c r="A260">
        <v>2044</v>
      </c>
      <c r="B260">
        <v>5</v>
      </c>
      <c r="C260">
        <v>31</v>
      </c>
      <c r="D260">
        <v>2044.4153005464482</v>
      </c>
      <c r="E260">
        <v>74.090317054301437</v>
      </c>
      <c r="F260">
        <v>19.586174833909652</v>
      </c>
      <c r="G260">
        <v>0</v>
      </c>
      <c r="H260">
        <v>0</v>
      </c>
      <c r="I260" s="106">
        <f t="shared" si="6"/>
        <v>93.676491888211089</v>
      </c>
    </row>
    <row r="261" spans="1:9" x14ac:dyDescent="0.3">
      <c r="A261">
        <v>2044</v>
      </c>
      <c r="B261">
        <v>6</v>
      </c>
      <c r="C261">
        <v>30</v>
      </c>
      <c r="D261">
        <v>2044.4972677595629</v>
      </c>
      <c r="E261">
        <v>74.228819405280717</v>
      </c>
      <c r="F261">
        <v>19.608000510922501</v>
      </c>
      <c r="G261">
        <v>0</v>
      </c>
      <c r="H261">
        <v>0</v>
      </c>
      <c r="I261" s="106">
        <f t="shared" si="6"/>
        <v>93.836819916203211</v>
      </c>
    </row>
    <row r="262" spans="1:9" x14ac:dyDescent="0.3">
      <c r="A262">
        <v>2044</v>
      </c>
      <c r="B262">
        <v>7</v>
      </c>
      <c r="C262">
        <v>31</v>
      </c>
      <c r="D262">
        <v>2044.5819672131147</v>
      </c>
      <c r="E262">
        <v>74.371144176521739</v>
      </c>
      <c r="F262">
        <v>19.622606269997931</v>
      </c>
      <c r="G262">
        <v>0</v>
      </c>
      <c r="H262">
        <v>0</v>
      </c>
      <c r="I262" s="106">
        <f t="shared" si="6"/>
        <v>93.99375044651967</v>
      </c>
    </row>
    <row r="263" spans="1:9" x14ac:dyDescent="0.3">
      <c r="A263">
        <v>2044</v>
      </c>
      <c r="B263">
        <v>8</v>
      </c>
      <c r="C263">
        <v>31</v>
      </c>
      <c r="D263">
        <v>2044.6666666666667</v>
      </c>
      <c r="E263">
        <v>74.512668082125487</v>
      </c>
      <c r="F263">
        <v>19.64140201308501</v>
      </c>
      <c r="G263">
        <v>0</v>
      </c>
      <c r="H263">
        <v>0</v>
      </c>
      <c r="I263" s="106">
        <f t="shared" si="6"/>
        <v>94.1540700952105</v>
      </c>
    </row>
    <row r="264" spans="1:9" x14ac:dyDescent="0.3">
      <c r="A264">
        <v>2044</v>
      </c>
      <c r="B264">
        <v>9</v>
      </c>
      <c r="C264">
        <v>30</v>
      </c>
      <c r="D264">
        <v>2044.7486338797814</v>
      </c>
      <c r="E264">
        <v>74.648870278527255</v>
      </c>
      <c r="F264">
        <v>19.681439804108564</v>
      </c>
      <c r="G264">
        <v>0</v>
      </c>
      <c r="H264">
        <v>0</v>
      </c>
      <c r="I264" s="106">
        <f t="shared" si="6"/>
        <v>94.330310082635819</v>
      </c>
    </row>
    <row r="265" spans="1:9" x14ac:dyDescent="0.3">
      <c r="A265">
        <v>2044</v>
      </c>
      <c r="B265">
        <v>10</v>
      </c>
      <c r="C265">
        <v>31</v>
      </c>
      <c r="D265">
        <v>2044.8333333333333</v>
      </c>
      <c r="E265">
        <v>74.788837160961819</v>
      </c>
      <c r="F265">
        <v>19.739928559062836</v>
      </c>
      <c r="G265">
        <v>0</v>
      </c>
      <c r="H265">
        <v>0</v>
      </c>
      <c r="I265" s="106">
        <f t="shared" si="6"/>
        <v>94.528765720024651</v>
      </c>
    </row>
    <row r="266" spans="1:9" x14ac:dyDescent="0.3">
      <c r="A266">
        <v>2044</v>
      </c>
      <c r="B266">
        <v>11</v>
      </c>
      <c r="C266">
        <v>30</v>
      </c>
      <c r="D266">
        <v>2044.9153005464482</v>
      </c>
      <c r="E266">
        <v>74.923544529736148</v>
      </c>
      <c r="F266">
        <v>19.818081571000565</v>
      </c>
      <c r="G266">
        <v>0</v>
      </c>
      <c r="H266">
        <v>0</v>
      </c>
      <c r="I266" s="106">
        <f t="shared" si="6"/>
        <v>94.74162610073671</v>
      </c>
    </row>
    <row r="267" spans="1:9" x14ac:dyDescent="0.3">
      <c r="A267">
        <v>2044</v>
      </c>
      <c r="B267">
        <v>12</v>
      </c>
      <c r="C267">
        <v>31</v>
      </c>
      <c r="D267">
        <v>2045</v>
      </c>
      <c r="E267">
        <v>75.061979000782145</v>
      </c>
      <c r="F267">
        <v>19.925901873179349</v>
      </c>
      <c r="G267">
        <v>0</v>
      </c>
      <c r="H267">
        <v>0</v>
      </c>
      <c r="I267" s="106">
        <f t="shared" ref="I267:I311" si="7">E267+F267</f>
        <v>94.987880873961501</v>
      </c>
    </row>
    <row r="268" spans="1:9" x14ac:dyDescent="0.3">
      <c r="A268">
        <v>2045</v>
      </c>
      <c r="B268">
        <v>1</v>
      </c>
      <c r="C268">
        <v>31</v>
      </c>
      <c r="D268">
        <v>2045.0849315068492</v>
      </c>
      <c r="E268">
        <v>75.199643980495395</v>
      </c>
      <c r="F268">
        <v>20.088607404854514</v>
      </c>
      <c r="G268">
        <v>0</v>
      </c>
      <c r="H268">
        <v>0</v>
      </c>
      <c r="I268" s="106">
        <f t="shared" si="7"/>
        <v>95.288251385349909</v>
      </c>
    </row>
    <row r="269" spans="1:9" x14ac:dyDescent="0.3">
      <c r="A269">
        <v>2045</v>
      </c>
      <c r="B269">
        <v>2</v>
      </c>
      <c r="C269">
        <v>28</v>
      </c>
      <c r="D269">
        <v>2045.1616438356164</v>
      </c>
      <c r="E269">
        <v>75.323330279602686</v>
      </c>
      <c r="F269">
        <v>20.266779681045815</v>
      </c>
      <c r="G269">
        <v>0</v>
      </c>
      <c r="H269">
        <v>0</v>
      </c>
      <c r="I269" s="106">
        <f t="shared" si="7"/>
        <v>95.590109960648505</v>
      </c>
    </row>
    <row r="270" spans="1:9" x14ac:dyDescent="0.3">
      <c r="A270">
        <v>2045</v>
      </c>
      <c r="B270">
        <v>3</v>
      </c>
      <c r="C270">
        <v>31</v>
      </c>
      <c r="D270">
        <v>2045.2465753424658</v>
      </c>
      <c r="E270">
        <v>75.459547729831641</v>
      </c>
      <c r="F270">
        <v>20.327290792320593</v>
      </c>
      <c r="G270">
        <v>0</v>
      </c>
      <c r="H270">
        <v>0</v>
      </c>
      <c r="I270" s="106">
        <f t="shared" si="7"/>
        <v>95.786838522152237</v>
      </c>
    </row>
    <row r="271" spans="1:9" x14ac:dyDescent="0.3">
      <c r="A271">
        <v>2045</v>
      </c>
      <c r="B271">
        <v>4</v>
      </c>
      <c r="C271">
        <v>30</v>
      </c>
      <c r="D271">
        <v>2045.3287671232877</v>
      </c>
      <c r="E271">
        <v>75.590655233240838</v>
      </c>
      <c r="F271">
        <v>20.34889935144686</v>
      </c>
      <c r="G271">
        <v>0</v>
      </c>
      <c r="H271">
        <v>0</v>
      </c>
      <c r="I271" s="106">
        <f t="shared" si="7"/>
        <v>95.939554584687698</v>
      </c>
    </row>
    <row r="272" spans="1:9" x14ac:dyDescent="0.3">
      <c r="A272">
        <v>2045</v>
      </c>
      <c r="B272">
        <v>5</v>
      </c>
      <c r="C272">
        <v>31</v>
      </c>
      <c r="D272">
        <v>2045.4136986301369</v>
      </c>
      <c r="E272">
        <v>75.725399119364397</v>
      </c>
      <c r="F272">
        <v>20.359332967284516</v>
      </c>
      <c r="G272">
        <v>0</v>
      </c>
      <c r="H272">
        <v>0</v>
      </c>
      <c r="I272" s="106">
        <f t="shared" si="7"/>
        <v>96.084732086648913</v>
      </c>
    </row>
    <row r="273" spans="1:9" x14ac:dyDescent="0.3">
      <c r="A273">
        <v>2045</v>
      </c>
      <c r="B273">
        <v>6</v>
      </c>
      <c r="C273">
        <v>30</v>
      </c>
      <c r="D273">
        <v>2045.495890410959</v>
      </c>
      <c r="E273">
        <v>75.85509175900556</v>
      </c>
      <c r="F273">
        <v>20.376176624398916</v>
      </c>
      <c r="G273">
        <v>0</v>
      </c>
      <c r="H273">
        <v>0</v>
      </c>
      <c r="I273" s="106">
        <f t="shared" si="7"/>
        <v>96.231268383404483</v>
      </c>
    </row>
    <row r="274" spans="1:9" x14ac:dyDescent="0.3">
      <c r="A274">
        <v>2045</v>
      </c>
      <c r="B274">
        <v>7</v>
      </c>
      <c r="C274">
        <v>31</v>
      </c>
      <c r="D274">
        <v>2045.5808219178082</v>
      </c>
      <c r="E274">
        <v>75.988385042769096</v>
      </c>
      <c r="F274">
        <v>20.385341357000812</v>
      </c>
      <c r="G274">
        <v>0</v>
      </c>
      <c r="H274">
        <v>0</v>
      </c>
      <c r="I274" s="106">
        <f t="shared" si="7"/>
        <v>96.373726399769907</v>
      </c>
    </row>
    <row r="275" spans="1:9" x14ac:dyDescent="0.3">
      <c r="A275">
        <v>2045</v>
      </c>
      <c r="B275">
        <v>8</v>
      </c>
      <c r="C275">
        <v>31</v>
      </c>
      <c r="D275">
        <v>2045.6657534246576</v>
      </c>
      <c r="E275">
        <v>76.120949789878821</v>
      </c>
      <c r="F275">
        <v>20.398780616639392</v>
      </c>
      <c r="G275">
        <v>0</v>
      </c>
      <c r="H275">
        <v>0</v>
      </c>
      <c r="I275" s="106">
        <f t="shared" si="7"/>
        <v>96.519730406518221</v>
      </c>
    </row>
    <row r="276" spans="1:9" x14ac:dyDescent="0.3">
      <c r="A276">
        <v>2045</v>
      </c>
      <c r="B276">
        <v>9</v>
      </c>
      <c r="C276">
        <v>30</v>
      </c>
      <c r="D276">
        <v>2045.7479452054795</v>
      </c>
      <c r="E276">
        <v>76.248550012259642</v>
      </c>
      <c r="F276">
        <v>20.434311256777395</v>
      </c>
      <c r="G276">
        <v>0</v>
      </c>
      <c r="H276">
        <v>0</v>
      </c>
      <c r="I276" s="106">
        <f t="shared" si="7"/>
        <v>96.682861269037033</v>
      </c>
    </row>
    <row r="277" spans="1:9" x14ac:dyDescent="0.3">
      <c r="A277">
        <v>2045</v>
      </c>
      <c r="B277">
        <v>10</v>
      </c>
      <c r="C277">
        <v>31</v>
      </c>
      <c r="D277">
        <v>2045.8328767123287</v>
      </c>
      <c r="E277">
        <v>76.379697937941287</v>
      </c>
      <c r="F277">
        <v>20.488727368241147</v>
      </c>
      <c r="G277">
        <v>0</v>
      </c>
      <c r="H277">
        <v>0</v>
      </c>
      <c r="I277" s="106">
        <f t="shared" si="7"/>
        <v>96.868425306182431</v>
      </c>
    </row>
    <row r="278" spans="1:9" x14ac:dyDescent="0.3">
      <c r="A278">
        <v>2045</v>
      </c>
      <c r="B278">
        <v>11</v>
      </c>
      <c r="C278">
        <v>30</v>
      </c>
      <c r="D278">
        <v>2045.9150684931508</v>
      </c>
      <c r="E278">
        <v>76.505937667566599</v>
      </c>
      <c r="F278">
        <v>20.563663453342382</v>
      </c>
      <c r="G278">
        <v>0</v>
      </c>
      <c r="H278">
        <v>0</v>
      </c>
      <c r="I278" s="106">
        <f t="shared" si="7"/>
        <v>97.069601120908985</v>
      </c>
    </row>
    <row r="279" spans="1:9" x14ac:dyDescent="0.3">
      <c r="A279">
        <v>2045</v>
      </c>
      <c r="B279">
        <v>12</v>
      </c>
      <c r="C279">
        <v>31</v>
      </c>
      <c r="D279">
        <v>2046</v>
      </c>
      <c r="E279">
        <v>76.635690621336636</v>
      </c>
      <c r="F279">
        <v>20.669040507727349</v>
      </c>
      <c r="G279">
        <v>0</v>
      </c>
      <c r="H279">
        <v>0</v>
      </c>
      <c r="I279" s="106">
        <f t="shared" si="7"/>
        <v>97.304731129063981</v>
      </c>
    </row>
    <row r="280" spans="1:9" x14ac:dyDescent="0.3">
      <c r="A280">
        <v>2046</v>
      </c>
      <c r="B280">
        <v>1</v>
      </c>
      <c r="C280">
        <v>31</v>
      </c>
      <c r="D280">
        <v>2046.0849315068492</v>
      </c>
      <c r="E280">
        <v>76.764742891469012</v>
      </c>
      <c r="F280">
        <v>20.830953415731841</v>
      </c>
      <c r="G280">
        <v>0</v>
      </c>
      <c r="H280">
        <v>0</v>
      </c>
      <c r="I280" s="106">
        <f t="shared" si="7"/>
        <v>97.595696307200853</v>
      </c>
    </row>
    <row r="281" spans="1:9" x14ac:dyDescent="0.3">
      <c r="A281">
        <v>2046</v>
      </c>
      <c r="B281">
        <v>2</v>
      </c>
      <c r="C281">
        <v>28</v>
      </c>
      <c r="D281">
        <v>2046.1616438356164</v>
      </c>
      <c r="E281">
        <v>76.880708537199993</v>
      </c>
      <c r="F281">
        <v>21.009488455352063</v>
      </c>
      <c r="G281">
        <v>0</v>
      </c>
      <c r="H281">
        <v>0</v>
      </c>
      <c r="I281" s="106">
        <f t="shared" si="7"/>
        <v>97.890196992552063</v>
      </c>
    </row>
    <row r="282" spans="1:9" x14ac:dyDescent="0.3">
      <c r="A282">
        <v>2046</v>
      </c>
      <c r="B282">
        <v>3</v>
      </c>
      <c r="C282">
        <v>31</v>
      </c>
      <c r="D282">
        <v>2046.2465753424658</v>
      </c>
      <c r="E282">
        <v>77.008442336715007</v>
      </c>
      <c r="F282">
        <v>21.066846104732651</v>
      </c>
      <c r="G282">
        <v>0</v>
      </c>
      <c r="H282">
        <v>0</v>
      </c>
      <c r="I282" s="106">
        <f t="shared" si="7"/>
        <v>98.075288441447654</v>
      </c>
    </row>
    <row r="283" spans="1:9" x14ac:dyDescent="0.3">
      <c r="A283">
        <v>2046</v>
      </c>
      <c r="B283">
        <v>4</v>
      </c>
      <c r="C283">
        <v>30</v>
      </c>
      <c r="D283">
        <v>2046.3287671232877</v>
      </c>
      <c r="E283">
        <v>77.131403491929092</v>
      </c>
      <c r="F283">
        <v>21.084208590808956</v>
      </c>
      <c r="G283">
        <v>0</v>
      </c>
      <c r="H283">
        <v>0</v>
      </c>
      <c r="I283" s="106">
        <f t="shared" si="7"/>
        <v>98.215612082738048</v>
      </c>
    </row>
    <row r="284" spans="1:9" x14ac:dyDescent="0.3">
      <c r="A284">
        <v>2046</v>
      </c>
      <c r="B284">
        <v>5</v>
      </c>
      <c r="C284">
        <v>31</v>
      </c>
      <c r="D284">
        <v>2046.4136986301369</v>
      </c>
      <c r="E284">
        <v>77.257794593660222</v>
      </c>
      <c r="F284">
        <v>21.089710293546034</v>
      </c>
      <c r="G284">
        <v>0</v>
      </c>
      <c r="H284">
        <v>0</v>
      </c>
      <c r="I284" s="106">
        <f t="shared" si="7"/>
        <v>98.347504887206256</v>
      </c>
    </row>
    <row r="285" spans="1:9" x14ac:dyDescent="0.3">
      <c r="A285">
        <v>2046</v>
      </c>
      <c r="B285">
        <v>6</v>
      </c>
      <c r="C285">
        <v>30</v>
      </c>
      <c r="D285">
        <v>2046.495890410959</v>
      </c>
      <c r="E285">
        <v>77.379466287971042</v>
      </c>
      <c r="F285">
        <v>21.101841606337686</v>
      </c>
      <c r="G285">
        <v>0</v>
      </c>
      <c r="H285">
        <v>0</v>
      </c>
      <c r="I285" s="106">
        <f t="shared" si="7"/>
        <v>98.481307894308728</v>
      </c>
    </row>
    <row r="286" spans="1:9" x14ac:dyDescent="0.3">
      <c r="A286">
        <v>2046</v>
      </c>
      <c r="B286">
        <v>7</v>
      </c>
      <c r="C286">
        <v>31</v>
      </c>
      <c r="D286">
        <v>2046.5808219178082</v>
      </c>
      <c r="E286">
        <v>77.504535101533037</v>
      </c>
      <c r="F286">
        <v>21.105862175755917</v>
      </c>
      <c r="G286">
        <v>0</v>
      </c>
      <c r="H286">
        <v>0</v>
      </c>
      <c r="I286" s="106">
        <f t="shared" si="7"/>
        <v>98.610397277288953</v>
      </c>
    </row>
    <row r="287" spans="1:9" x14ac:dyDescent="0.3">
      <c r="A287">
        <v>2046</v>
      </c>
      <c r="B287">
        <v>8</v>
      </c>
      <c r="C287">
        <v>31</v>
      </c>
      <c r="D287">
        <v>2046.6657534246576</v>
      </c>
      <c r="E287">
        <v>77.628939627674498</v>
      </c>
      <c r="F287">
        <v>21.114237280882797</v>
      </c>
      <c r="G287">
        <v>0</v>
      </c>
      <c r="H287">
        <v>0</v>
      </c>
      <c r="I287" s="106">
        <f t="shared" si="7"/>
        <v>98.743176908557302</v>
      </c>
    </row>
    <row r="288" spans="1:9" x14ac:dyDescent="0.3">
      <c r="A288">
        <v>2046</v>
      </c>
      <c r="B288">
        <v>9</v>
      </c>
      <c r="C288">
        <v>30</v>
      </c>
      <c r="D288">
        <v>2046.7479452054795</v>
      </c>
      <c r="E288">
        <v>77.748703435912944</v>
      </c>
      <c r="F288">
        <v>21.145503817451043</v>
      </c>
      <c r="G288">
        <v>0</v>
      </c>
      <c r="H288">
        <v>0</v>
      </c>
      <c r="I288" s="106">
        <f t="shared" si="7"/>
        <v>98.894207253363987</v>
      </c>
    </row>
    <row r="289" spans="1:9" x14ac:dyDescent="0.3">
      <c r="A289">
        <v>2046</v>
      </c>
      <c r="B289">
        <v>10</v>
      </c>
      <c r="C289">
        <v>31</v>
      </c>
      <c r="D289">
        <v>2046.8328767123287</v>
      </c>
      <c r="E289">
        <v>77.871815713792088</v>
      </c>
      <c r="F289">
        <v>21.196064572059356</v>
      </c>
      <c r="G289">
        <v>0</v>
      </c>
      <c r="H289">
        <v>0</v>
      </c>
      <c r="I289" s="106">
        <f t="shared" si="7"/>
        <v>99.067880285851444</v>
      </c>
    </row>
    <row r="290" spans="1:9" x14ac:dyDescent="0.3">
      <c r="A290">
        <v>2046</v>
      </c>
      <c r="B290">
        <v>11</v>
      </c>
      <c r="C290">
        <v>30</v>
      </c>
      <c r="D290">
        <v>2046.9150684931508</v>
      </c>
      <c r="E290">
        <v>77.990338410807283</v>
      </c>
      <c r="F290">
        <v>21.267951872304508</v>
      </c>
      <c r="G290">
        <v>0</v>
      </c>
      <c r="H290">
        <v>0</v>
      </c>
      <c r="I290" s="106">
        <f t="shared" si="7"/>
        <v>99.258290283111791</v>
      </c>
    </row>
    <row r="291" spans="1:9" x14ac:dyDescent="0.3">
      <c r="A291">
        <v>2046</v>
      </c>
      <c r="B291">
        <v>12</v>
      </c>
      <c r="C291">
        <v>31</v>
      </c>
      <c r="D291">
        <v>2047</v>
      </c>
      <c r="E291">
        <v>78.112177879195571</v>
      </c>
      <c r="F291">
        <v>21.371008033398184</v>
      </c>
      <c r="G291">
        <v>0</v>
      </c>
      <c r="H291">
        <v>0</v>
      </c>
      <c r="I291" s="106">
        <f t="shared" si="7"/>
        <v>99.483185912593754</v>
      </c>
    </row>
    <row r="292" spans="1:9" x14ac:dyDescent="0.3">
      <c r="A292">
        <v>2047</v>
      </c>
      <c r="B292">
        <v>1</v>
      </c>
      <c r="C292">
        <v>31</v>
      </c>
      <c r="D292">
        <v>2047.0849315068492</v>
      </c>
      <c r="E292">
        <v>78.233377839991647</v>
      </c>
      <c r="F292">
        <v>21.532153102600841</v>
      </c>
      <c r="G292">
        <v>0</v>
      </c>
      <c r="H292">
        <v>0</v>
      </c>
      <c r="I292" s="106">
        <f t="shared" si="7"/>
        <v>99.765530942592491</v>
      </c>
    </row>
    <row r="293" spans="1:9" x14ac:dyDescent="0.3">
      <c r="A293">
        <v>2047</v>
      </c>
      <c r="B293">
        <v>2</v>
      </c>
      <c r="C293">
        <v>28</v>
      </c>
      <c r="D293">
        <v>2047.1616438356164</v>
      </c>
      <c r="E293">
        <v>78.34230315881392</v>
      </c>
      <c r="F293">
        <v>21.711010586290275</v>
      </c>
      <c r="G293">
        <v>0</v>
      </c>
      <c r="H293">
        <v>0</v>
      </c>
      <c r="I293" s="106">
        <f t="shared" si="7"/>
        <v>100.05331374510419</v>
      </c>
    </row>
    <row r="294" spans="1:9" x14ac:dyDescent="0.3">
      <c r="A294">
        <v>2047</v>
      </c>
      <c r="B294">
        <v>3</v>
      </c>
      <c r="C294">
        <v>31</v>
      </c>
      <c r="D294">
        <v>2047.2465753424658</v>
      </c>
      <c r="E294">
        <v>78.462299424331178</v>
      </c>
      <c r="F294">
        <v>21.765386059830266</v>
      </c>
      <c r="G294">
        <v>0</v>
      </c>
      <c r="H294">
        <v>0</v>
      </c>
      <c r="I294" s="106">
        <f t="shared" si="7"/>
        <v>100.22768548416144</v>
      </c>
    </row>
    <row r="295" spans="1:9" x14ac:dyDescent="0.3">
      <c r="A295">
        <v>2047</v>
      </c>
      <c r="B295">
        <v>4</v>
      </c>
      <c r="C295">
        <v>30</v>
      </c>
      <c r="D295">
        <v>2047.3287671232877</v>
      </c>
      <c r="E295">
        <v>78.577829252055835</v>
      </c>
      <c r="F295">
        <v>21.778739892605174</v>
      </c>
      <c r="G295">
        <v>0</v>
      </c>
      <c r="H295">
        <v>0</v>
      </c>
      <c r="I295" s="106">
        <f t="shared" si="7"/>
        <v>100.35656914466101</v>
      </c>
    </row>
    <row r="296" spans="1:9" x14ac:dyDescent="0.3">
      <c r="A296">
        <v>2047</v>
      </c>
      <c r="B296">
        <v>5</v>
      </c>
      <c r="C296">
        <v>31</v>
      </c>
      <c r="D296">
        <v>2047.4136986301369</v>
      </c>
      <c r="E296">
        <v>78.696599244516676</v>
      </c>
      <c r="F296">
        <v>21.779587310654808</v>
      </c>
      <c r="G296">
        <v>0</v>
      </c>
      <c r="H296">
        <v>0</v>
      </c>
      <c r="I296" s="106">
        <f t="shared" si="7"/>
        <v>100.47618655517148</v>
      </c>
    </row>
    <row r="297" spans="1:9" x14ac:dyDescent="0.3">
      <c r="A297">
        <v>2047</v>
      </c>
      <c r="B297">
        <v>6</v>
      </c>
      <c r="C297">
        <v>30</v>
      </c>
      <c r="D297">
        <v>2047.495890410959</v>
      </c>
      <c r="E297">
        <v>78.810951196114104</v>
      </c>
      <c r="F297">
        <v>21.78727136507716</v>
      </c>
      <c r="G297">
        <v>0</v>
      </c>
      <c r="H297">
        <v>0</v>
      </c>
      <c r="I297" s="106">
        <f t="shared" si="7"/>
        <v>100.59822256119126</v>
      </c>
    </row>
    <row r="298" spans="1:9" x14ac:dyDescent="0.3">
      <c r="A298">
        <v>2047</v>
      </c>
      <c r="B298">
        <v>7</v>
      </c>
      <c r="C298">
        <v>31</v>
      </c>
      <c r="D298">
        <v>2047.5808219178082</v>
      </c>
      <c r="E298">
        <v>78.92851309687191</v>
      </c>
      <c r="F298">
        <v>21.786438483679074</v>
      </c>
      <c r="G298">
        <v>0</v>
      </c>
      <c r="H298">
        <v>0</v>
      </c>
      <c r="I298" s="106">
        <f t="shared" si="7"/>
        <v>100.71495158055099</v>
      </c>
    </row>
    <row r="299" spans="1:9" x14ac:dyDescent="0.3">
      <c r="A299">
        <v>2047</v>
      </c>
      <c r="B299">
        <v>8</v>
      </c>
      <c r="C299">
        <v>31</v>
      </c>
      <c r="D299">
        <v>2047.6657534246576</v>
      </c>
      <c r="E299">
        <v>79.0454679065287</v>
      </c>
      <c r="F299">
        <v>21.790035807415901</v>
      </c>
      <c r="G299">
        <v>0</v>
      </c>
      <c r="H299">
        <v>0</v>
      </c>
      <c r="I299" s="106">
        <f t="shared" si="7"/>
        <v>100.8355037139446</v>
      </c>
    </row>
    <row r="300" spans="1:9" x14ac:dyDescent="0.3">
      <c r="A300">
        <v>2047</v>
      </c>
      <c r="B300">
        <v>9</v>
      </c>
      <c r="C300">
        <v>30</v>
      </c>
      <c r="D300">
        <v>2047.7479452054795</v>
      </c>
      <c r="E300">
        <v>79.158076246301277</v>
      </c>
      <c r="F300">
        <v>21.817278098589945</v>
      </c>
      <c r="G300">
        <v>0</v>
      </c>
      <c r="H300">
        <v>0</v>
      </c>
      <c r="I300" s="106">
        <f t="shared" si="7"/>
        <v>100.97535434489123</v>
      </c>
    </row>
    <row r="301" spans="1:9" x14ac:dyDescent="0.3">
      <c r="A301">
        <v>2047</v>
      </c>
      <c r="B301">
        <v>10</v>
      </c>
      <c r="C301">
        <v>31</v>
      </c>
      <c r="D301">
        <v>2047.8328767123287</v>
      </c>
      <c r="E301">
        <v>79.273849737222861</v>
      </c>
      <c r="F301">
        <v>21.864199473844167</v>
      </c>
      <c r="G301">
        <v>0</v>
      </c>
      <c r="H301">
        <v>0</v>
      </c>
      <c r="I301" s="106">
        <f t="shared" si="7"/>
        <v>101.13804921106703</v>
      </c>
    </row>
    <row r="302" spans="1:9" x14ac:dyDescent="0.3">
      <c r="A302">
        <v>2047</v>
      </c>
      <c r="B302">
        <v>11</v>
      </c>
      <c r="C302">
        <v>30</v>
      </c>
      <c r="D302">
        <v>2047.9150684931508</v>
      </c>
      <c r="E302">
        <v>79.385323292269632</v>
      </c>
      <c r="F302">
        <v>21.93320742029724</v>
      </c>
      <c r="G302">
        <v>0</v>
      </c>
      <c r="H302">
        <v>0</v>
      </c>
      <c r="I302" s="106">
        <f t="shared" si="7"/>
        <v>101.31853071256687</v>
      </c>
    </row>
    <row r="303" spans="1:9" x14ac:dyDescent="0.3">
      <c r="A303">
        <v>2047</v>
      </c>
      <c r="B303">
        <v>12</v>
      </c>
      <c r="C303">
        <v>31</v>
      </c>
      <c r="D303">
        <v>2048</v>
      </c>
      <c r="E303">
        <v>79.499932797514234</v>
      </c>
      <c r="F303">
        <v>22.034069583685827</v>
      </c>
      <c r="G303">
        <v>0</v>
      </c>
      <c r="H303">
        <v>0</v>
      </c>
      <c r="I303" s="106">
        <f t="shared" si="7"/>
        <v>101.53400238120005</v>
      </c>
    </row>
    <row r="304" spans="1:9" x14ac:dyDescent="0.3">
      <c r="A304">
        <v>2048</v>
      </c>
      <c r="B304">
        <v>1</v>
      </c>
      <c r="C304">
        <v>31</v>
      </c>
      <c r="D304">
        <v>2048.0846994535518</v>
      </c>
      <c r="E304">
        <v>79.613957307146109</v>
      </c>
      <c r="F304">
        <v>22.194482742469468</v>
      </c>
      <c r="G304">
        <v>0</v>
      </c>
      <c r="H304">
        <v>0</v>
      </c>
      <c r="I304" s="106">
        <f t="shared" si="7"/>
        <v>101.80844004961557</v>
      </c>
    </row>
    <row r="305" spans="1:9" x14ac:dyDescent="0.3">
      <c r="A305">
        <v>2048</v>
      </c>
      <c r="B305">
        <v>2</v>
      </c>
      <c r="C305">
        <v>29</v>
      </c>
      <c r="D305">
        <v>2048.1639344262294</v>
      </c>
      <c r="E305">
        <v>79.720099650590214</v>
      </c>
      <c r="F305">
        <v>22.375064859888287</v>
      </c>
      <c r="G305">
        <v>0</v>
      </c>
      <c r="H305">
        <v>0</v>
      </c>
      <c r="I305" s="106">
        <f t="shared" si="7"/>
        <v>102.0951645104785</v>
      </c>
    </row>
    <row r="306" spans="1:9" x14ac:dyDescent="0.3">
      <c r="A306">
        <v>2048</v>
      </c>
      <c r="B306">
        <v>3</v>
      </c>
      <c r="C306">
        <v>31</v>
      </c>
      <c r="D306">
        <v>2048.2486338797812</v>
      </c>
      <c r="E306">
        <v>79.833004232633996</v>
      </c>
      <c r="F306">
        <v>22.424896456491624</v>
      </c>
      <c r="G306">
        <v>0</v>
      </c>
      <c r="H306">
        <v>0</v>
      </c>
      <c r="I306" s="106">
        <f t="shared" si="7"/>
        <v>102.25790068912562</v>
      </c>
    </row>
    <row r="307" spans="1:9" x14ac:dyDescent="0.3">
      <c r="A307">
        <v>2048</v>
      </c>
      <c r="B307">
        <v>4</v>
      </c>
      <c r="C307">
        <v>30</v>
      </c>
      <c r="D307">
        <v>2048.3306010928964</v>
      </c>
      <c r="E307">
        <v>79.941721741820984</v>
      </c>
      <c r="F307">
        <v>22.43394134713936</v>
      </c>
      <c r="G307">
        <v>0</v>
      </c>
      <c r="H307">
        <v>0</v>
      </c>
      <c r="I307" s="106">
        <f t="shared" si="7"/>
        <v>102.37566308896035</v>
      </c>
    </row>
    <row r="308" spans="1:9" x14ac:dyDescent="0.3">
      <c r="A308">
        <v>2048</v>
      </c>
      <c r="B308">
        <v>5</v>
      </c>
      <c r="C308">
        <v>31</v>
      </c>
      <c r="D308">
        <v>2048.4153005464482</v>
      </c>
      <c r="E308">
        <v>80.053504129752554</v>
      </c>
      <c r="F308">
        <v>22.431156320657607</v>
      </c>
      <c r="G308">
        <v>0</v>
      </c>
      <c r="H308">
        <v>0</v>
      </c>
      <c r="I308" s="106">
        <f t="shared" si="7"/>
        <v>102.48466045041016</v>
      </c>
    </row>
    <row r="309" spans="1:9" x14ac:dyDescent="0.3">
      <c r="A309">
        <v>2048</v>
      </c>
      <c r="B309">
        <v>6</v>
      </c>
      <c r="C309">
        <v>30</v>
      </c>
      <c r="D309">
        <v>2048.4972677595629</v>
      </c>
      <c r="E309">
        <v>80.161143534184674</v>
      </c>
      <c r="F309">
        <v>22.434341514278188</v>
      </c>
      <c r="G309">
        <v>0</v>
      </c>
      <c r="H309">
        <v>0</v>
      </c>
      <c r="I309" s="106">
        <f t="shared" si="7"/>
        <v>102.59548504846286</v>
      </c>
    </row>
    <row r="310" spans="1:9" x14ac:dyDescent="0.3">
      <c r="A310">
        <v>2048</v>
      </c>
      <c r="B310">
        <v>7</v>
      </c>
      <c r="C310">
        <v>31</v>
      </c>
      <c r="D310">
        <v>2048.5819672131147</v>
      </c>
      <c r="E310">
        <v>80.271819956615133</v>
      </c>
      <c r="F310">
        <v>22.42893530186026</v>
      </c>
      <c r="G310">
        <v>0</v>
      </c>
      <c r="H310">
        <v>0</v>
      </c>
      <c r="I310" s="106">
        <f t="shared" si="7"/>
        <v>102.7007552584754</v>
      </c>
    </row>
    <row r="311" spans="1:9" x14ac:dyDescent="0.3">
      <c r="A311">
        <v>2048</v>
      </c>
      <c r="B311">
        <v>8</v>
      </c>
      <c r="C311">
        <v>17</v>
      </c>
      <c r="D311">
        <v>2048.6284153005463</v>
      </c>
      <c r="E311">
        <v>80.332277194846597</v>
      </c>
      <c r="F311">
        <v>22.424680894384554</v>
      </c>
      <c r="G311">
        <v>0</v>
      </c>
      <c r="H311">
        <v>0</v>
      </c>
      <c r="I311" s="106">
        <f t="shared" si="7"/>
        <v>102.75695808923115</v>
      </c>
    </row>
    <row r="312" spans="1:9" x14ac:dyDescent="0.3">
      <c r="I312" s="106"/>
    </row>
    <row r="314" spans="1:9" x14ac:dyDescent="0.3">
      <c r="I314" s="11">
        <f>SUM(I10:I310)</f>
        <v>17785.880844541505</v>
      </c>
    </row>
    <row r="319" spans="1:9" x14ac:dyDescent="0.3">
      <c r="I319" s="67"/>
    </row>
    <row r="331" spans="9:9" x14ac:dyDescent="0.3">
      <c r="I331" s="67"/>
    </row>
    <row r="343" spans="9:9" x14ac:dyDescent="0.3">
      <c r="I343" s="67"/>
    </row>
    <row r="355" spans="9:9" x14ac:dyDescent="0.3">
      <c r="I355" s="67"/>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B039B-722B-4DD8-BF04-BD10EEBD9544}">
  <sheetPr>
    <tabColor rgb="FF92D050"/>
    <pageSetUpPr fitToPage="1"/>
  </sheetPr>
  <dimension ref="A1:R355"/>
  <sheetViews>
    <sheetView topLeftCell="A17" workbookViewId="0">
      <selection activeCell="A43" sqref="A43"/>
    </sheetView>
  </sheetViews>
  <sheetFormatPr defaultColWidth="9" defaultRowHeight="16.5" x14ac:dyDescent="0.3"/>
  <cols>
    <col min="1" max="1" width="72.7109375" bestFit="1" customWidth="1"/>
    <col min="2" max="2" width="6.85546875" bestFit="1" customWidth="1"/>
    <col min="3" max="3" width="4.28515625" bestFit="1" customWidth="1"/>
    <col min="5" max="5" width="14.42578125" bestFit="1" customWidth="1"/>
    <col min="6" max="6" width="19.7109375" bestFit="1" customWidth="1"/>
    <col min="7" max="7" width="20.28515625" bestFit="1" customWidth="1"/>
    <col min="8" max="8" width="20.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348</v>
      </c>
    </row>
    <row r="2" spans="1:9" x14ac:dyDescent="0.3">
      <c r="A2" t="s">
        <v>349</v>
      </c>
    </row>
    <row r="3" spans="1:9" x14ac:dyDescent="0.3">
      <c r="A3" t="s">
        <v>372</v>
      </c>
    </row>
    <row r="4" spans="1:9" x14ac:dyDescent="0.3">
      <c r="A4" t="s">
        <v>351</v>
      </c>
    </row>
    <row r="5" spans="1:9" x14ac:dyDescent="0.3">
      <c r="A5" t="s">
        <v>373</v>
      </c>
    </row>
    <row r="6" spans="1:9" x14ac:dyDescent="0.3">
      <c r="A6" t="s">
        <v>353</v>
      </c>
    </row>
    <row r="8" spans="1:9" x14ac:dyDescent="0.3">
      <c r="A8" t="s">
        <v>119</v>
      </c>
      <c r="B8" t="s">
        <v>120</v>
      </c>
      <c r="C8" t="s">
        <v>354</v>
      </c>
      <c r="D8" t="s">
        <v>355</v>
      </c>
      <c r="E8" t="s">
        <v>356</v>
      </c>
      <c r="F8" t="s">
        <v>357</v>
      </c>
      <c r="G8" t="s">
        <v>358</v>
      </c>
      <c r="H8" t="s">
        <v>359</v>
      </c>
      <c r="I8" s="55" t="s">
        <v>23</v>
      </c>
    </row>
    <row r="9" spans="1:9" x14ac:dyDescent="0.3">
      <c r="D9" t="s">
        <v>361</v>
      </c>
      <c r="E9" t="s">
        <v>360</v>
      </c>
      <c r="F9" t="s">
        <v>362</v>
      </c>
      <c r="G9" t="s">
        <v>361</v>
      </c>
      <c r="I9" s="55" t="s">
        <v>361</v>
      </c>
    </row>
    <row r="10" spans="1:9" x14ac:dyDescent="0.3">
      <c r="A10">
        <v>2023</v>
      </c>
      <c r="B10">
        <v>8</v>
      </c>
      <c r="C10">
        <v>16</v>
      </c>
      <c r="D10">
        <v>2023.6246575342466</v>
      </c>
      <c r="E10">
        <v>0</v>
      </c>
      <c r="F10">
        <v>0</v>
      </c>
      <c r="G10">
        <v>0</v>
      </c>
      <c r="H10">
        <v>0</v>
      </c>
      <c r="I10" s="11">
        <f>E10+F10</f>
        <v>0</v>
      </c>
    </row>
    <row r="11" spans="1:9" x14ac:dyDescent="0.3">
      <c r="A11">
        <v>2023</v>
      </c>
      <c r="B11">
        <v>8</v>
      </c>
      <c r="C11">
        <v>31</v>
      </c>
      <c r="D11">
        <v>2023.6657534246576</v>
      </c>
      <c r="E11">
        <v>0.29370024787197546</v>
      </c>
      <c r="F11">
        <v>2.9240847137657856E-3</v>
      </c>
      <c r="G11">
        <v>0</v>
      </c>
      <c r="H11">
        <v>0</v>
      </c>
      <c r="I11" s="11">
        <f t="shared" ref="I11:I74" si="0">E11+F11</f>
        <v>0.29662433258574122</v>
      </c>
    </row>
    <row r="12" spans="1:9" x14ac:dyDescent="0.3">
      <c r="A12">
        <v>2023</v>
      </c>
      <c r="B12">
        <v>9</v>
      </c>
      <c r="C12">
        <v>30</v>
      </c>
      <c r="D12">
        <v>2023.7479452054795</v>
      </c>
      <c r="E12">
        <v>0.29371972674900365</v>
      </c>
      <c r="F12">
        <v>6.065750443416857E-3</v>
      </c>
      <c r="G12">
        <v>0</v>
      </c>
      <c r="H12">
        <v>0</v>
      </c>
      <c r="I12" s="11">
        <f t="shared" si="0"/>
        <v>0.29978547719242049</v>
      </c>
    </row>
    <row r="13" spans="1:9" x14ac:dyDescent="0.3">
      <c r="A13">
        <v>2023</v>
      </c>
      <c r="B13">
        <v>10</v>
      </c>
      <c r="C13">
        <v>31</v>
      </c>
      <c r="D13">
        <v>2023.8328767123287</v>
      </c>
      <c r="E13">
        <v>0.29404579639463496</v>
      </c>
      <c r="F13">
        <v>8.0692118704042606E-3</v>
      </c>
      <c r="G13">
        <v>0</v>
      </c>
      <c r="H13">
        <v>0</v>
      </c>
      <c r="I13" s="11">
        <f t="shared" si="0"/>
        <v>0.30211500826503923</v>
      </c>
    </row>
    <row r="14" spans="1:9" x14ac:dyDescent="0.3">
      <c r="A14">
        <v>2023</v>
      </c>
      <c r="B14">
        <v>11</v>
      </c>
      <c r="C14">
        <v>30</v>
      </c>
      <c r="D14">
        <v>2023.9150684931508</v>
      </c>
      <c r="E14">
        <v>0.29603591445226074</v>
      </c>
      <c r="F14">
        <v>9.7990122187444177E-3</v>
      </c>
      <c r="G14">
        <v>0</v>
      </c>
      <c r="H14">
        <v>0</v>
      </c>
      <c r="I14" s="11">
        <f t="shared" si="0"/>
        <v>0.30583492667100515</v>
      </c>
    </row>
    <row r="15" spans="1:9" x14ac:dyDescent="0.3">
      <c r="A15">
        <v>2023</v>
      </c>
      <c r="B15">
        <v>12</v>
      </c>
      <c r="C15">
        <v>31</v>
      </c>
      <c r="D15">
        <v>2024</v>
      </c>
      <c r="E15">
        <v>0.3036012791558802</v>
      </c>
      <c r="F15">
        <v>1.1565235002460509E-2</v>
      </c>
      <c r="G15">
        <v>0</v>
      </c>
      <c r="H15">
        <v>0</v>
      </c>
      <c r="I15" s="11">
        <f t="shared" si="0"/>
        <v>0.31516651415834068</v>
      </c>
    </row>
    <row r="16" spans="1:9" x14ac:dyDescent="0.3">
      <c r="A16">
        <v>2024</v>
      </c>
      <c r="B16">
        <v>1</v>
      </c>
      <c r="C16">
        <v>31</v>
      </c>
      <c r="D16">
        <v>2024.0846994535518</v>
      </c>
      <c r="E16">
        <v>0.3233740815918229</v>
      </c>
      <c r="F16">
        <v>1.3611709414936203E-2</v>
      </c>
      <c r="G16">
        <v>0</v>
      </c>
      <c r="H16">
        <v>0</v>
      </c>
      <c r="I16" s="11">
        <f t="shared" si="0"/>
        <v>0.33698579100675913</v>
      </c>
    </row>
    <row r="17" spans="1:18" x14ac:dyDescent="0.3">
      <c r="A17">
        <v>2024</v>
      </c>
      <c r="B17">
        <v>2</v>
      </c>
      <c r="C17">
        <v>29</v>
      </c>
      <c r="D17">
        <v>2024.1639344262296</v>
      </c>
      <c r="E17">
        <v>0.36056279400928726</v>
      </c>
      <c r="F17">
        <v>1.6157985800564611E-2</v>
      </c>
      <c r="G17">
        <v>0</v>
      </c>
      <c r="H17">
        <v>0</v>
      </c>
      <c r="I17" s="11">
        <f t="shared" si="0"/>
        <v>0.37672077980985186</v>
      </c>
    </row>
    <row r="18" spans="1:18" x14ac:dyDescent="0.3">
      <c r="A18">
        <v>2024</v>
      </c>
      <c r="B18">
        <v>3</v>
      </c>
      <c r="C18">
        <v>31</v>
      </c>
      <c r="D18">
        <v>2024.2486338797814</v>
      </c>
      <c r="E18">
        <v>0.42898040318288511</v>
      </c>
      <c r="F18">
        <v>1.7884648523707348E-2</v>
      </c>
      <c r="G18">
        <v>0</v>
      </c>
      <c r="H18">
        <v>0</v>
      </c>
      <c r="I18" s="11">
        <f t="shared" si="0"/>
        <v>0.44686505170659246</v>
      </c>
    </row>
    <row r="19" spans="1:18" x14ac:dyDescent="0.3">
      <c r="A19">
        <v>2024</v>
      </c>
      <c r="B19">
        <v>4</v>
      </c>
      <c r="C19">
        <v>30</v>
      </c>
      <c r="D19">
        <v>2024.3306010928961</v>
      </c>
      <c r="E19">
        <v>0.53113406273199137</v>
      </c>
      <c r="F19">
        <v>1.998058251431727E-2</v>
      </c>
      <c r="G19">
        <v>0</v>
      </c>
      <c r="H19">
        <v>0</v>
      </c>
      <c r="I19" s="11">
        <f t="shared" si="0"/>
        <v>0.5511146452463086</v>
      </c>
    </row>
    <row r="20" spans="1:18" x14ac:dyDescent="0.3">
      <c r="A20">
        <v>2024</v>
      </c>
      <c r="B20">
        <v>5</v>
      </c>
      <c r="C20">
        <v>31</v>
      </c>
      <c r="D20">
        <v>2024.4153005464482</v>
      </c>
      <c r="E20">
        <v>0.68041958238619771</v>
      </c>
      <c r="F20">
        <v>2.3046389821803528E-2</v>
      </c>
      <c r="G20">
        <v>0</v>
      </c>
      <c r="H20">
        <v>0</v>
      </c>
      <c r="I20" s="106">
        <f t="shared" si="0"/>
        <v>0.70346597220800122</v>
      </c>
    </row>
    <row r="21" spans="1:18" s="49" customFormat="1" x14ac:dyDescent="0.3">
      <c r="A21">
        <v>2024</v>
      </c>
      <c r="B21">
        <v>6</v>
      </c>
      <c r="C21">
        <v>30</v>
      </c>
      <c r="D21">
        <v>2024.4972677595629</v>
      </c>
      <c r="E21">
        <v>0.87161137971004743</v>
      </c>
      <c r="F21">
        <v>2.7278753565794019E-2</v>
      </c>
      <c r="G21">
        <v>0</v>
      </c>
      <c r="H21">
        <v>0</v>
      </c>
      <c r="I21" s="106">
        <f t="shared" si="0"/>
        <v>0.89889013327584144</v>
      </c>
      <c r="J21" s="132"/>
      <c r="K21" s="120" t="s">
        <v>119</v>
      </c>
      <c r="L21" s="120" t="s">
        <v>120</v>
      </c>
      <c r="M21" s="120" t="s">
        <v>363</v>
      </c>
      <c r="N21" s="121" t="s">
        <v>364</v>
      </c>
      <c r="O21" s="121" t="s">
        <v>365</v>
      </c>
      <c r="P21" s="121" t="s">
        <v>366</v>
      </c>
      <c r="Q21" s="121" t="s">
        <v>109</v>
      </c>
      <c r="R21" s="121" t="s">
        <v>367</v>
      </c>
    </row>
    <row r="22" spans="1:18" x14ac:dyDescent="0.3">
      <c r="A22">
        <v>2024</v>
      </c>
      <c r="B22">
        <v>7</v>
      </c>
      <c r="C22">
        <v>31</v>
      </c>
      <c r="D22">
        <v>2024.5819672131147</v>
      </c>
      <c r="E22">
        <v>1.1200539834076615</v>
      </c>
      <c r="F22">
        <v>3.2980240688127722E-2</v>
      </c>
      <c r="G22">
        <v>0</v>
      </c>
      <c r="H22">
        <v>0</v>
      </c>
      <c r="I22" s="11">
        <f t="shared" si="0"/>
        <v>1.1530342240957892</v>
      </c>
      <c r="K22" s="125">
        <f>A18</f>
        <v>2024</v>
      </c>
      <c r="L22" s="125">
        <v>6</v>
      </c>
      <c r="M22" s="138">
        <f>I21</f>
        <v>0.89889013327584144</v>
      </c>
      <c r="N22" s="121">
        <f>Abatement!$C$6</f>
        <v>3.87</v>
      </c>
      <c r="O22" s="122">
        <f>M22*N22</f>
        <v>3.4787048157775065</v>
      </c>
      <c r="P22" s="122">
        <f>O22*44/12</f>
        <v>12.755250991184191</v>
      </c>
      <c r="Q22" s="123">
        <f>'Fuel Emissions'!$D$42</f>
        <v>0.42278088130827074</v>
      </c>
      <c r="R22" s="124">
        <f>P22-Q22</f>
        <v>12.332470109875921</v>
      </c>
    </row>
    <row r="23" spans="1:18" s="133" customFormat="1" x14ac:dyDescent="0.3">
      <c r="A23" s="130">
        <v>2024</v>
      </c>
      <c r="B23" s="130">
        <v>8</v>
      </c>
      <c r="C23" s="130">
        <v>31</v>
      </c>
      <c r="D23" s="130">
        <v>2024.6666666666667</v>
      </c>
      <c r="E23" s="130">
        <v>1.3472034946165263</v>
      </c>
      <c r="F23" s="130">
        <v>4.0171776279336484E-2</v>
      </c>
      <c r="G23" s="130">
        <v>0</v>
      </c>
      <c r="H23" s="130">
        <v>0</v>
      </c>
      <c r="I23" s="106">
        <f t="shared" si="0"/>
        <v>1.3873752708958629</v>
      </c>
      <c r="J23" s="106"/>
      <c r="K23" s="235">
        <v>2025</v>
      </c>
      <c r="L23" s="170">
        <v>6</v>
      </c>
      <c r="M23" s="172">
        <f>I33</f>
        <v>3.6255432256168869</v>
      </c>
      <c r="N23" s="237">
        <f>Abatement!$C$6</f>
        <v>3.87</v>
      </c>
      <c r="O23" s="238">
        <f t="shared" ref="O23:O31" si="1">M23*N23</f>
        <v>14.030852283137353</v>
      </c>
      <c r="P23" s="238">
        <f t="shared" ref="P23:P31" si="2">O23*44/12</f>
        <v>51.446458371503631</v>
      </c>
      <c r="Q23" s="239"/>
      <c r="R23" s="239">
        <f t="shared" ref="R23:R31" si="3">P23-Q23</f>
        <v>51.446458371503631</v>
      </c>
    </row>
    <row r="24" spans="1:18" x14ac:dyDescent="0.3">
      <c r="A24">
        <v>2024</v>
      </c>
      <c r="B24">
        <v>9</v>
      </c>
      <c r="C24">
        <v>30</v>
      </c>
      <c r="D24">
        <v>2024.7486338797814</v>
      </c>
      <c r="E24">
        <v>1.5057596353136413</v>
      </c>
      <c r="F24">
        <v>4.8000546275795586E-2</v>
      </c>
      <c r="G24">
        <v>0</v>
      </c>
      <c r="H24">
        <v>0</v>
      </c>
      <c r="I24" s="106">
        <f t="shared" si="0"/>
        <v>1.5537601815894369</v>
      </c>
      <c r="K24" s="125">
        <v>2026</v>
      </c>
      <c r="L24" s="120">
        <v>6</v>
      </c>
      <c r="M24" s="139">
        <f>I45</f>
        <v>7.6150402018100607</v>
      </c>
      <c r="N24" s="121">
        <f>Abatement!$C$6</f>
        <v>3.87</v>
      </c>
      <c r="O24" s="122">
        <f t="shared" si="1"/>
        <v>29.470205581004937</v>
      </c>
      <c r="P24" s="122">
        <f t="shared" si="2"/>
        <v>108.05742046368476</v>
      </c>
      <c r="Q24" s="123"/>
      <c r="R24" s="123">
        <f t="shared" si="3"/>
        <v>108.05742046368476</v>
      </c>
    </row>
    <row r="25" spans="1:18" s="133" customFormat="1" x14ac:dyDescent="0.3">
      <c r="A25">
        <v>2024</v>
      </c>
      <c r="B25">
        <v>10</v>
      </c>
      <c r="C25">
        <v>31</v>
      </c>
      <c r="D25">
        <v>2024.8333333333333</v>
      </c>
      <c r="E25">
        <v>1.6822528235972176</v>
      </c>
      <c r="F25">
        <v>5.6975499463259194E-2</v>
      </c>
      <c r="G25">
        <v>0</v>
      </c>
      <c r="H25">
        <v>0</v>
      </c>
      <c r="I25" s="131">
        <f t="shared" si="0"/>
        <v>1.7392283230604768</v>
      </c>
      <c r="J25" s="106"/>
      <c r="K25" s="125">
        <v>2027</v>
      </c>
      <c r="L25" s="120">
        <v>6</v>
      </c>
      <c r="M25" s="139">
        <f>I57</f>
        <v>12.375710302208478</v>
      </c>
      <c r="N25" s="121">
        <f>Abatement!$C$6</f>
        <v>3.87</v>
      </c>
      <c r="O25" s="122">
        <f t="shared" si="1"/>
        <v>47.893998869546813</v>
      </c>
      <c r="P25" s="122">
        <f t="shared" si="2"/>
        <v>175.61132918833832</v>
      </c>
      <c r="Q25" s="123"/>
      <c r="R25" s="123">
        <f t="shared" si="3"/>
        <v>175.61132918833832</v>
      </c>
    </row>
    <row r="26" spans="1:18" x14ac:dyDescent="0.3">
      <c r="A26">
        <v>2024</v>
      </c>
      <c r="B26">
        <v>11</v>
      </c>
      <c r="C26">
        <v>30</v>
      </c>
      <c r="D26">
        <v>2024.9153005464482</v>
      </c>
      <c r="E26">
        <v>1.8650662788446579</v>
      </c>
      <c r="F26">
        <v>6.6729382319223624E-2</v>
      </c>
      <c r="G26">
        <v>0</v>
      </c>
      <c r="H26">
        <v>0</v>
      </c>
      <c r="I26" s="11">
        <f t="shared" si="0"/>
        <v>1.9317956611638816</v>
      </c>
      <c r="K26" s="125">
        <v>2028</v>
      </c>
      <c r="L26" s="120">
        <v>6</v>
      </c>
      <c r="M26" s="139">
        <f>I66</f>
        <v>16.187245852922</v>
      </c>
      <c r="N26" s="121">
        <f>Abatement!$C$6</f>
        <v>3.87</v>
      </c>
      <c r="O26" s="122">
        <f t="shared" si="1"/>
        <v>62.644641450808145</v>
      </c>
      <c r="P26" s="122">
        <f t="shared" si="2"/>
        <v>229.69701865296318</v>
      </c>
      <c r="Q26" s="123"/>
      <c r="R26" s="123">
        <f t="shared" si="3"/>
        <v>229.69701865296318</v>
      </c>
    </row>
    <row r="27" spans="1:18" x14ac:dyDescent="0.3">
      <c r="A27">
        <v>2024</v>
      </c>
      <c r="B27">
        <v>12</v>
      </c>
      <c r="C27">
        <v>31</v>
      </c>
      <c r="D27">
        <v>2025</v>
      </c>
      <c r="E27">
        <v>2.0660908428604845</v>
      </c>
      <c r="F27">
        <v>7.7980591496205842E-2</v>
      </c>
      <c r="G27">
        <v>0</v>
      </c>
      <c r="H27">
        <v>0</v>
      </c>
      <c r="I27" s="11">
        <f t="shared" si="0"/>
        <v>2.1440714343566905</v>
      </c>
      <c r="K27" s="125">
        <v>2029</v>
      </c>
      <c r="L27" s="120">
        <v>6</v>
      </c>
      <c r="M27" s="139">
        <f>I81</f>
        <v>22.464829794356337</v>
      </c>
      <c r="N27" s="121">
        <f>Abatement!$C$6</f>
        <v>3.87</v>
      </c>
      <c r="O27" s="122">
        <f t="shared" si="1"/>
        <v>86.938891304159029</v>
      </c>
      <c r="P27" s="122">
        <f t="shared" si="2"/>
        <v>318.77593478191642</v>
      </c>
      <c r="Q27" s="123"/>
      <c r="R27" s="123">
        <f t="shared" si="3"/>
        <v>318.77593478191642</v>
      </c>
    </row>
    <row r="28" spans="1:18" x14ac:dyDescent="0.3">
      <c r="A28">
        <v>2025</v>
      </c>
      <c r="B28">
        <v>1</v>
      </c>
      <c r="C28">
        <v>31</v>
      </c>
      <c r="D28">
        <v>2025.0849315068492</v>
      </c>
      <c r="E28">
        <v>2.2790816538266183</v>
      </c>
      <c r="F28">
        <v>9.1029193758617163E-2</v>
      </c>
      <c r="G28">
        <v>0</v>
      </c>
      <c r="H28">
        <v>0</v>
      </c>
      <c r="I28" s="11">
        <f t="shared" si="0"/>
        <v>2.3701108475852353</v>
      </c>
      <c r="K28" s="125">
        <v>2030</v>
      </c>
      <c r="L28" s="120">
        <v>6</v>
      </c>
      <c r="M28" s="139">
        <f>I94</f>
        <v>27.73358162633469</v>
      </c>
      <c r="N28" s="121">
        <f>Abatement!$C$6</f>
        <v>3.87</v>
      </c>
      <c r="O28" s="122">
        <f t="shared" si="1"/>
        <v>107.32896089391525</v>
      </c>
      <c r="P28" s="122">
        <f t="shared" si="2"/>
        <v>393.53952327768928</v>
      </c>
      <c r="Q28" s="123"/>
      <c r="R28" s="123">
        <f t="shared" si="3"/>
        <v>393.53952327768928</v>
      </c>
    </row>
    <row r="29" spans="1:18" x14ac:dyDescent="0.3">
      <c r="A29">
        <v>2025</v>
      </c>
      <c r="B29">
        <v>2</v>
      </c>
      <c r="C29">
        <v>28</v>
      </c>
      <c r="D29">
        <v>2025.1616438356164</v>
      </c>
      <c r="E29">
        <v>2.4814192849724837</v>
      </c>
      <c r="F29">
        <v>0.10516135167643399</v>
      </c>
      <c r="G29">
        <v>0</v>
      </c>
      <c r="H29">
        <v>0</v>
      </c>
      <c r="I29" s="11">
        <f t="shared" si="0"/>
        <v>2.5865806366489177</v>
      </c>
      <c r="K29" s="125">
        <v>2031</v>
      </c>
      <c r="L29" s="120">
        <v>6</v>
      </c>
      <c r="M29" s="139">
        <f>I105</f>
        <v>31.981801152180541</v>
      </c>
      <c r="N29" s="121">
        <f>Abatement!$C$6</f>
        <v>3.87</v>
      </c>
      <c r="O29" s="122">
        <f t="shared" si="1"/>
        <v>123.7695704589387</v>
      </c>
      <c r="P29" s="122">
        <f t="shared" si="2"/>
        <v>453.82175834944195</v>
      </c>
      <c r="Q29" s="123"/>
      <c r="R29" s="123">
        <f t="shared" si="3"/>
        <v>453.82175834944195</v>
      </c>
    </row>
    <row r="30" spans="1:18" x14ac:dyDescent="0.3">
      <c r="A30">
        <v>2025</v>
      </c>
      <c r="B30">
        <v>3</v>
      </c>
      <c r="C30">
        <v>31</v>
      </c>
      <c r="D30">
        <v>2025.2465753424658</v>
      </c>
      <c r="E30">
        <v>2.716071552052461</v>
      </c>
      <c r="F30">
        <v>0.11776287603250622</v>
      </c>
      <c r="G30">
        <v>0</v>
      </c>
      <c r="H30">
        <v>0</v>
      </c>
      <c r="I30" s="11">
        <f t="shared" si="0"/>
        <v>2.833834428084967</v>
      </c>
      <c r="K30" s="125">
        <v>2032</v>
      </c>
      <c r="L30" s="120">
        <v>6</v>
      </c>
      <c r="M30" s="139">
        <f>I117</f>
        <v>36.367222001709663</v>
      </c>
      <c r="N30" s="121">
        <f>Abatement!$C$6</f>
        <v>3.87</v>
      </c>
      <c r="O30" s="122">
        <f t="shared" si="1"/>
        <v>140.74114914661641</v>
      </c>
      <c r="P30" s="122">
        <f t="shared" si="2"/>
        <v>516.05088020426012</v>
      </c>
      <c r="Q30" s="123"/>
      <c r="R30" s="123">
        <f t="shared" si="3"/>
        <v>516.05088020426012</v>
      </c>
    </row>
    <row r="31" spans="1:18" x14ac:dyDescent="0.3">
      <c r="A31">
        <v>2025</v>
      </c>
      <c r="B31">
        <v>4</v>
      </c>
      <c r="C31">
        <v>30</v>
      </c>
      <c r="D31">
        <v>2025.3287671232877</v>
      </c>
      <c r="E31">
        <v>2.9533877618626097</v>
      </c>
      <c r="F31">
        <v>0.13042437919131097</v>
      </c>
      <c r="G31">
        <v>0</v>
      </c>
      <c r="H31">
        <v>0</v>
      </c>
      <c r="I31" s="11">
        <f t="shared" si="0"/>
        <v>3.0838121410539205</v>
      </c>
      <c r="K31" s="125">
        <v>2033</v>
      </c>
      <c r="L31" s="120">
        <v>6</v>
      </c>
      <c r="M31" s="139">
        <f>I129</f>
        <v>40.465583431731204</v>
      </c>
      <c r="N31" s="121">
        <f>Abatement!$C$6</f>
        <v>3.87</v>
      </c>
      <c r="O31" s="122">
        <f t="shared" si="1"/>
        <v>156.60180788079975</v>
      </c>
      <c r="P31" s="122">
        <f t="shared" si="2"/>
        <v>574.20662889626578</v>
      </c>
      <c r="Q31" s="123"/>
      <c r="R31" s="123">
        <f t="shared" si="3"/>
        <v>574.20662889626578</v>
      </c>
    </row>
    <row r="32" spans="1:18" s="133" customFormat="1" x14ac:dyDescent="0.3">
      <c r="A32">
        <v>2025</v>
      </c>
      <c r="B32">
        <v>5</v>
      </c>
      <c r="C32">
        <v>31</v>
      </c>
      <c r="D32">
        <v>2025.4136986301369</v>
      </c>
      <c r="E32">
        <v>3.2087357951772435</v>
      </c>
      <c r="F32">
        <v>0.14473370556883389</v>
      </c>
      <c r="G32">
        <v>0</v>
      </c>
      <c r="H32">
        <v>0</v>
      </c>
      <c r="I32" s="106">
        <f t="shared" si="0"/>
        <v>3.3534695007460775</v>
      </c>
      <c r="J32" s="106"/>
    </row>
    <row r="33" spans="1:10" s="133" customFormat="1" x14ac:dyDescent="0.3">
      <c r="A33">
        <v>2025</v>
      </c>
      <c r="B33">
        <v>6</v>
      </c>
      <c r="C33">
        <v>30</v>
      </c>
      <c r="D33">
        <v>2025.495890410959</v>
      </c>
      <c r="E33">
        <v>3.4651960879925374</v>
      </c>
      <c r="F33">
        <v>0.16034713762434952</v>
      </c>
      <c r="G33">
        <v>0</v>
      </c>
      <c r="H33">
        <v>0</v>
      </c>
      <c r="I33" s="106">
        <f t="shared" si="0"/>
        <v>3.6255432256168869</v>
      </c>
      <c r="J33" s="106"/>
    </row>
    <row r="34" spans="1:10" x14ac:dyDescent="0.3">
      <c r="A34">
        <v>2025</v>
      </c>
      <c r="B34">
        <v>7</v>
      </c>
      <c r="C34">
        <v>31</v>
      </c>
      <c r="D34">
        <v>2025.5808219178082</v>
      </c>
      <c r="E34">
        <v>3.7393932152781053</v>
      </c>
      <c r="F34">
        <v>0.17761278932846758</v>
      </c>
      <c r="G34">
        <v>0</v>
      </c>
      <c r="H34">
        <v>0</v>
      </c>
      <c r="I34" s="11">
        <f t="shared" si="0"/>
        <v>3.9170060046065727</v>
      </c>
    </row>
    <row r="35" spans="1:10" x14ac:dyDescent="0.3">
      <c r="A35">
        <v>2025</v>
      </c>
      <c r="B35">
        <v>8</v>
      </c>
      <c r="C35">
        <v>31</v>
      </c>
      <c r="D35">
        <v>2025.6657534246576</v>
      </c>
      <c r="E35">
        <v>4.0224453271927949</v>
      </c>
      <c r="F35">
        <v>0.19621034186184794</v>
      </c>
      <c r="G35">
        <v>0</v>
      </c>
      <c r="H35">
        <v>0</v>
      </c>
      <c r="I35" s="11">
        <f t="shared" si="0"/>
        <v>4.2186556690546428</v>
      </c>
    </row>
    <row r="36" spans="1:10" x14ac:dyDescent="0.3">
      <c r="A36">
        <v>2025</v>
      </c>
      <c r="B36">
        <v>9</v>
      </c>
      <c r="C36">
        <v>30</v>
      </c>
      <c r="D36">
        <v>2025.7479452054795</v>
      </c>
      <c r="E36">
        <v>4.3043375898233283</v>
      </c>
      <c r="F36">
        <v>0.2162232059664102</v>
      </c>
      <c r="G36">
        <v>0</v>
      </c>
      <c r="H36">
        <v>0</v>
      </c>
      <c r="I36" s="11">
        <f t="shared" si="0"/>
        <v>4.5205607957897387</v>
      </c>
    </row>
    <row r="37" spans="1:10" x14ac:dyDescent="0.3">
      <c r="A37">
        <v>2025</v>
      </c>
      <c r="B37">
        <v>10</v>
      </c>
      <c r="C37">
        <v>31</v>
      </c>
      <c r="D37">
        <v>2025.8328767123287</v>
      </c>
      <c r="E37">
        <v>4.6033906808422653</v>
      </c>
      <c r="F37">
        <v>0.23859218933756091</v>
      </c>
      <c r="G37">
        <v>0</v>
      </c>
      <c r="H37">
        <v>0</v>
      </c>
      <c r="I37" s="11">
        <f t="shared" si="0"/>
        <v>4.8419828701798266</v>
      </c>
    </row>
    <row r="38" spans="1:10" x14ac:dyDescent="0.3">
      <c r="A38">
        <v>2025</v>
      </c>
      <c r="B38">
        <v>11</v>
      </c>
      <c r="C38">
        <v>30</v>
      </c>
      <c r="D38">
        <v>2025.9150684931508</v>
      </c>
      <c r="E38">
        <v>4.8998646447980132</v>
      </c>
      <c r="F38">
        <v>0.26207417662909666</v>
      </c>
      <c r="G38">
        <v>0</v>
      </c>
      <c r="H38">
        <v>0</v>
      </c>
      <c r="I38" s="11">
        <f t="shared" si="0"/>
        <v>5.1619388214271096</v>
      </c>
    </row>
    <row r="39" spans="1:10" x14ac:dyDescent="0.3">
      <c r="A39">
        <v>2025</v>
      </c>
      <c r="B39">
        <v>12</v>
      </c>
      <c r="C39">
        <v>31</v>
      </c>
      <c r="D39">
        <v>2026</v>
      </c>
      <c r="E39">
        <v>5.2130663784596623</v>
      </c>
      <c r="F39">
        <v>0.28822400267191967</v>
      </c>
      <c r="G39">
        <v>0</v>
      </c>
      <c r="H39">
        <v>0</v>
      </c>
      <c r="I39" s="11">
        <f t="shared" si="0"/>
        <v>5.5012903811315823</v>
      </c>
    </row>
    <row r="40" spans="1:10" x14ac:dyDescent="0.3">
      <c r="A40">
        <v>2026</v>
      </c>
      <c r="B40">
        <v>1</v>
      </c>
      <c r="C40">
        <v>31</v>
      </c>
      <c r="D40">
        <v>2026.0849315068492</v>
      </c>
      <c r="E40">
        <v>5.5327701862499046</v>
      </c>
      <c r="F40">
        <v>0.31756622692083791</v>
      </c>
      <c r="G40">
        <v>0</v>
      </c>
      <c r="H40">
        <v>0</v>
      </c>
      <c r="I40" s="11">
        <f t="shared" si="0"/>
        <v>5.8503364131707425</v>
      </c>
    </row>
    <row r="41" spans="1:10" x14ac:dyDescent="0.3">
      <c r="A41">
        <v>2026</v>
      </c>
      <c r="B41">
        <v>2</v>
      </c>
      <c r="C41">
        <v>28</v>
      </c>
      <c r="D41">
        <v>2026.1616438356164</v>
      </c>
      <c r="E41">
        <v>5.8267500754436856</v>
      </c>
      <c r="F41">
        <v>0.34850500364390619</v>
      </c>
      <c r="G41">
        <v>0</v>
      </c>
      <c r="H41">
        <v>0</v>
      </c>
      <c r="I41" s="11">
        <f t="shared" si="0"/>
        <v>6.1752550790875915</v>
      </c>
    </row>
    <row r="42" spans="1:10" x14ac:dyDescent="0.3">
      <c r="A42">
        <v>2026</v>
      </c>
      <c r="B42">
        <v>3</v>
      </c>
      <c r="C42">
        <v>31</v>
      </c>
      <c r="D42">
        <v>2026.2465753424658</v>
      </c>
      <c r="E42">
        <v>6.1575997780485014</v>
      </c>
      <c r="F42">
        <v>0.37496102916330898</v>
      </c>
      <c r="G42">
        <v>0</v>
      </c>
      <c r="H42">
        <v>0</v>
      </c>
      <c r="I42" s="11">
        <f t="shared" si="0"/>
        <v>6.5325608072118104</v>
      </c>
    </row>
    <row r="43" spans="1:10" x14ac:dyDescent="0.3">
      <c r="A43">
        <v>2026</v>
      </c>
      <c r="B43">
        <v>4</v>
      </c>
      <c r="C43">
        <v>30</v>
      </c>
      <c r="D43">
        <v>2026.3287671232877</v>
      </c>
      <c r="E43">
        <v>6.4827662378112798</v>
      </c>
      <c r="F43">
        <v>0.40041396108268501</v>
      </c>
      <c r="G43">
        <v>0</v>
      </c>
      <c r="H43">
        <v>0</v>
      </c>
      <c r="I43" s="11">
        <f t="shared" si="0"/>
        <v>6.8831801988939647</v>
      </c>
    </row>
    <row r="44" spans="1:10" s="133" customFormat="1" x14ac:dyDescent="0.3">
      <c r="A44">
        <v>2026</v>
      </c>
      <c r="B44">
        <v>5</v>
      </c>
      <c r="C44">
        <v>31</v>
      </c>
      <c r="D44">
        <v>2026.4136986301369</v>
      </c>
      <c r="E44">
        <v>6.8235289332950977</v>
      </c>
      <c r="F44">
        <v>0.42812978072682173</v>
      </c>
      <c r="G44">
        <v>0</v>
      </c>
      <c r="H44">
        <v>0</v>
      </c>
      <c r="I44" s="106">
        <f t="shared" si="0"/>
        <v>7.2516587140219197</v>
      </c>
      <c r="J44" s="106"/>
    </row>
    <row r="45" spans="1:10" s="49" customFormat="1" x14ac:dyDescent="0.3">
      <c r="A45">
        <v>2026</v>
      </c>
      <c r="B45">
        <v>6</v>
      </c>
      <c r="C45">
        <v>30</v>
      </c>
      <c r="D45">
        <v>2026.495890410959</v>
      </c>
      <c r="E45">
        <v>7.1575355526892679</v>
      </c>
      <c r="F45">
        <v>0.45750464912079292</v>
      </c>
      <c r="G45">
        <v>0</v>
      </c>
      <c r="H45">
        <v>0</v>
      </c>
      <c r="I45" s="131">
        <f t="shared" si="0"/>
        <v>7.6150402018100607</v>
      </c>
      <c r="J45" s="132"/>
    </row>
    <row r="46" spans="1:10" x14ac:dyDescent="0.3">
      <c r="A46">
        <v>2026</v>
      </c>
      <c r="B46">
        <v>7</v>
      </c>
      <c r="C46">
        <v>31</v>
      </c>
      <c r="D46">
        <v>2026.5808219178082</v>
      </c>
      <c r="E46">
        <v>7.5066836690777885</v>
      </c>
      <c r="F46">
        <v>0.48901768283539321</v>
      </c>
      <c r="G46">
        <v>0</v>
      </c>
      <c r="H46">
        <v>0</v>
      </c>
      <c r="I46" s="11">
        <f t="shared" si="0"/>
        <v>7.9957013519131817</v>
      </c>
    </row>
    <row r="47" spans="1:10" x14ac:dyDescent="0.3">
      <c r="A47">
        <v>2026</v>
      </c>
      <c r="B47">
        <v>8</v>
      </c>
      <c r="C47">
        <v>31</v>
      </c>
      <c r="D47">
        <v>2026.6657534246576</v>
      </c>
      <c r="E47">
        <v>7.8595448566904107</v>
      </c>
      <c r="F47">
        <v>0.52202472649136755</v>
      </c>
      <c r="G47">
        <v>0</v>
      </c>
      <c r="H47">
        <v>0</v>
      </c>
      <c r="I47" s="11">
        <f t="shared" si="0"/>
        <v>8.3815695831817791</v>
      </c>
    </row>
    <row r="48" spans="1:10" x14ac:dyDescent="0.3">
      <c r="A48">
        <v>2026</v>
      </c>
      <c r="B48">
        <v>9</v>
      </c>
      <c r="C48">
        <v>30</v>
      </c>
      <c r="D48">
        <v>2026.7479452054795</v>
      </c>
      <c r="E48">
        <v>8.2042296497302694</v>
      </c>
      <c r="F48">
        <v>0.55684433062754091</v>
      </c>
      <c r="G48">
        <v>0</v>
      </c>
      <c r="H48">
        <v>0</v>
      </c>
      <c r="I48" s="11">
        <f t="shared" si="0"/>
        <v>8.7610739803578106</v>
      </c>
    </row>
    <row r="49" spans="1:10" x14ac:dyDescent="0.3">
      <c r="A49">
        <v>2026</v>
      </c>
      <c r="B49">
        <v>10</v>
      </c>
      <c r="C49">
        <v>31</v>
      </c>
      <c r="D49">
        <v>2026.8328767123287</v>
      </c>
      <c r="E49">
        <v>8.5633916662447778</v>
      </c>
      <c r="F49">
        <v>0.59498532142078731</v>
      </c>
      <c r="G49">
        <v>0</v>
      </c>
      <c r="H49">
        <v>0</v>
      </c>
      <c r="I49" s="11">
        <f t="shared" si="0"/>
        <v>9.1583769876655658</v>
      </c>
    </row>
    <row r="50" spans="1:10" x14ac:dyDescent="0.3">
      <c r="A50">
        <v>2026</v>
      </c>
      <c r="B50">
        <v>11</v>
      </c>
      <c r="C50">
        <v>30</v>
      </c>
      <c r="D50">
        <v>2026.9150684931508</v>
      </c>
      <c r="E50">
        <v>8.913561531097395</v>
      </c>
      <c r="F50">
        <v>0.63431522129545104</v>
      </c>
      <c r="G50">
        <v>0</v>
      </c>
      <c r="H50">
        <v>0</v>
      </c>
      <c r="I50" s="11">
        <f t="shared" si="0"/>
        <v>9.5478767523928454</v>
      </c>
    </row>
    <row r="51" spans="1:10" x14ac:dyDescent="0.3">
      <c r="A51">
        <v>2026</v>
      </c>
      <c r="B51">
        <v>12</v>
      </c>
      <c r="C51">
        <v>31</v>
      </c>
      <c r="D51">
        <v>2027</v>
      </c>
      <c r="E51">
        <v>9.277787174667683</v>
      </c>
      <c r="F51">
        <v>0.67736758352202908</v>
      </c>
      <c r="G51">
        <v>0</v>
      </c>
      <c r="H51">
        <v>0</v>
      </c>
      <c r="I51" s="11">
        <f t="shared" si="0"/>
        <v>9.9551547581897122</v>
      </c>
    </row>
    <row r="52" spans="1:10" x14ac:dyDescent="0.3">
      <c r="A52">
        <v>2027</v>
      </c>
      <c r="B52">
        <v>1</v>
      </c>
      <c r="C52">
        <v>31</v>
      </c>
      <c r="D52">
        <v>2027.0849315068492</v>
      </c>
      <c r="E52">
        <v>9.6441480142767073</v>
      </c>
      <c r="F52">
        <v>0.72511564823127683</v>
      </c>
      <c r="G52">
        <v>0</v>
      </c>
      <c r="H52">
        <v>0</v>
      </c>
      <c r="I52" s="11">
        <f t="shared" si="0"/>
        <v>10.369263662507985</v>
      </c>
    </row>
    <row r="53" spans="1:10" x14ac:dyDescent="0.3">
      <c r="A53">
        <v>2027</v>
      </c>
      <c r="B53">
        <v>2</v>
      </c>
      <c r="C53">
        <v>28</v>
      </c>
      <c r="D53">
        <v>2027.1616438356164</v>
      </c>
      <c r="E53">
        <v>9.9766596601313076</v>
      </c>
      <c r="F53">
        <v>0.77520075539027067</v>
      </c>
      <c r="G53">
        <v>0</v>
      </c>
      <c r="H53">
        <v>0</v>
      </c>
      <c r="I53" s="11">
        <f t="shared" si="0"/>
        <v>10.751860415521579</v>
      </c>
    </row>
    <row r="54" spans="1:10" x14ac:dyDescent="0.3">
      <c r="A54">
        <v>2027</v>
      </c>
      <c r="B54">
        <v>3</v>
      </c>
      <c r="C54">
        <v>31</v>
      </c>
      <c r="D54">
        <v>2027.2465753424658</v>
      </c>
      <c r="E54">
        <v>10.346332204637978</v>
      </c>
      <c r="F54">
        <v>0.81605239137270691</v>
      </c>
      <c r="G54">
        <v>0</v>
      </c>
      <c r="H54">
        <v>0</v>
      </c>
      <c r="I54" s="11">
        <f t="shared" si="0"/>
        <v>11.162384596010686</v>
      </c>
    </row>
    <row r="55" spans="1:10" x14ac:dyDescent="0.3">
      <c r="A55">
        <v>2027</v>
      </c>
      <c r="B55">
        <v>4</v>
      </c>
      <c r="C55">
        <v>30</v>
      </c>
      <c r="D55">
        <v>2027.3287671232877</v>
      </c>
      <c r="E55">
        <v>10.70538731363434</v>
      </c>
      <c r="F55">
        <v>0.8541436371659672</v>
      </c>
      <c r="G55">
        <v>0</v>
      </c>
      <c r="H55">
        <v>0</v>
      </c>
      <c r="I55" s="11">
        <f t="shared" si="0"/>
        <v>11.559530950800307</v>
      </c>
    </row>
    <row r="56" spans="1:10" x14ac:dyDescent="0.3">
      <c r="A56">
        <v>2027</v>
      </c>
      <c r="B56">
        <v>5</v>
      </c>
      <c r="C56">
        <v>31</v>
      </c>
      <c r="D56">
        <v>2027.4136986301369</v>
      </c>
      <c r="E56">
        <v>11.077530693828599</v>
      </c>
      <c r="F56">
        <v>0.89471216969658474</v>
      </c>
      <c r="G56">
        <v>0</v>
      </c>
      <c r="H56">
        <v>0</v>
      </c>
      <c r="I56" s="106">
        <f t="shared" si="0"/>
        <v>11.972242863525183</v>
      </c>
    </row>
    <row r="57" spans="1:10" s="49" customFormat="1" x14ac:dyDescent="0.3">
      <c r="A57">
        <v>2027</v>
      </c>
      <c r="B57">
        <v>6</v>
      </c>
      <c r="C57">
        <v>30</v>
      </c>
      <c r="D57">
        <v>2027.495890410959</v>
      </c>
      <c r="E57">
        <v>11.438543209720347</v>
      </c>
      <c r="F57">
        <v>0.93716709248813057</v>
      </c>
      <c r="G57">
        <v>0</v>
      </c>
      <c r="H57">
        <v>0</v>
      </c>
      <c r="I57" s="131">
        <f t="shared" si="0"/>
        <v>12.375710302208478</v>
      </c>
      <c r="J57" s="132"/>
    </row>
    <row r="58" spans="1:10" x14ac:dyDescent="0.3">
      <c r="A58">
        <v>2027</v>
      </c>
      <c r="B58">
        <v>7</v>
      </c>
      <c r="C58">
        <v>31</v>
      </c>
      <c r="D58">
        <v>2027.5808219178082</v>
      </c>
      <c r="E58">
        <v>11.812284702594516</v>
      </c>
      <c r="F58">
        <v>0.98190435844603674</v>
      </c>
      <c r="G58">
        <v>0</v>
      </c>
      <c r="H58">
        <v>0</v>
      </c>
      <c r="I58" s="11">
        <f t="shared" si="0"/>
        <v>12.794189061040553</v>
      </c>
    </row>
    <row r="59" spans="1:10" x14ac:dyDescent="0.3">
      <c r="A59">
        <v>2027</v>
      </c>
      <c r="B59">
        <v>8</v>
      </c>
      <c r="C59">
        <v>31</v>
      </c>
      <c r="D59">
        <v>2027.6657534246576</v>
      </c>
      <c r="E59">
        <v>12.186533200619571</v>
      </c>
      <c r="F59">
        <v>1.0280418248627987</v>
      </c>
      <c r="G59">
        <v>0</v>
      </c>
      <c r="H59">
        <v>0</v>
      </c>
      <c r="I59" s="11">
        <f t="shared" si="0"/>
        <v>13.21457502548237</v>
      </c>
    </row>
    <row r="60" spans="1:10" x14ac:dyDescent="0.3">
      <c r="A60">
        <v>2027</v>
      </c>
      <c r="B60">
        <v>9</v>
      </c>
      <c r="C60">
        <v>30</v>
      </c>
      <c r="D60">
        <v>2027.7479452054795</v>
      </c>
      <c r="E60">
        <v>12.549012226468481</v>
      </c>
      <c r="F60">
        <v>1.0764165654777789</v>
      </c>
      <c r="G60">
        <v>0</v>
      </c>
      <c r="H60">
        <v>0</v>
      </c>
      <c r="I60" s="11">
        <f t="shared" si="0"/>
        <v>13.625428791946259</v>
      </c>
    </row>
    <row r="61" spans="1:10" x14ac:dyDescent="0.3">
      <c r="A61">
        <v>2027</v>
      </c>
      <c r="B61">
        <v>10</v>
      </c>
      <c r="C61">
        <v>31</v>
      </c>
      <c r="D61">
        <v>2027.8328767123287</v>
      </c>
      <c r="E61">
        <v>12.923711766485418</v>
      </c>
      <c r="F61">
        <v>1.1289674559337033</v>
      </c>
      <c r="G61">
        <v>0</v>
      </c>
      <c r="H61">
        <v>0</v>
      </c>
      <c r="I61" s="11">
        <f t="shared" si="0"/>
        <v>14.052679222419121</v>
      </c>
    </row>
    <row r="62" spans="1:10" x14ac:dyDescent="0.3">
      <c r="A62">
        <v>2027</v>
      </c>
      <c r="B62">
        <v>11</v>
      </c>
      <c r="C62">
        <v>30</v>
      </c>
      <c r="D62">
        <v>2027.9150684931508</v>
      </c>
      <c r="E62">
        <v>13.286299320450146</v>
      </c>
      <c r="F62">
        <v>1.1828107759994979</v>
      </c>
      <c r="G62">
        <v>0</v>
      </c>
      <c r="H62">
        <v>0</v>
      </c>
      <c r="I62" s="11">
        <f t="shared" si="0"/>
        <v>14.469110096449644</v>
      </c>
    </row>
    <row r="63" spans="1:10" x14ac:dyDescent="0.3">
      <c r="A63">
        <v>2027</v>
      </c>
      <c r="B63">
        <v>12</v>
      </c>
      <c r="C63">
        <v>31</v>
      </c>
      <c r="D63">
        <v>2028</v>
      </c>
      <c r="E63">
        <v>13.660791427108633</v>
      </c>
      <c r="F63">
        <v>1.2413654988467742</v>
      </c>
      <c r="G63">
        <v>0</v>
      </c>
      <c r="H63">
        <v>0</v>
      </c>
      <c r="I63" s="11">
        <f t="shared" si="0"/>
        <v>14.902156925955406</v>
      </c>
    </row>
    <row r="64" spans="1:10" x14ac:dyDescent="0.3">
      <c r="A64">
        <v>2028</v>
      </c>
      <c r="B64">
        <v>1</v>
      </c>
      <c r="C64">
        <v>31</v>
      </c>
      <c r="D64">
        <v>2028.0846994535518</v>
      </c>
      <c r="E64">
        <v>14.03494959091981</v>
      </c>
      <c r="F64">
        <v>1.3062838108303529</v>
      </c>
      <c r="G64">
        <v>0</v>
      </c>
      <c r="H64">
        <v>0</v>
      </c>
      <c r="I64" s="11">
        <f t="shared" si="0"/>
        <v>15.341233401750163</v>
      </c>
    </row>
    <row r="65" spans="1:10" x14ac:dyDescent="0.3">
      <c r="A65">
        <v>2028</v>
      </c>
      <c r="B65">
        <v>2</v>
      </c>
      <c r="C65">
        <v>29</v>
      </c>
      <c r="D65">
        <v>2028.1639344262296</v>
      </c>
      <c r="E65">
        <v>14.384540327148407</v>
      </c>
      <c r="F65">
        <v>1.3769140781393534</v>
      </c>
      <c r="G65">
        <v>0</v>
      </c>
      <c r="H65">
        <v>0</v>
      </c>
      <c r="I65" s="11">
        <f t="shared" si="0"/>
        <v>15.761454405287761</v>
      </c>
    </row>
    <row r="66" spans="1:10" x14ac:dyDescent="0.3">
      <c r="A66">
        <v>2028</v>
      </c>
      <c r="B66">
        <v>3</v>
      </c>
      <c r="C66">
        <v>31</v>
      </c>
      <c r="D66">
        <v>2028.2486338797814</v>
      </c>
      <c r="E66">
        <v>14.757656513626319</v>
      </c>
      <c r="F66">
        <v>1.4295893392956809</v>
      </c>
      <c r="G66">
        <v>0</v>
      </c>
      <c r="H66">
        <v>0</v>
      </c>
      <c r="I66" s="11">
        <f t="shared" si="0"/>
        <v>16.187245852922</v>
      </c>
    </row>
    <row r="67" spans="1:10" x14ac:dyDescent="0.3">
      <c r="A67">
        <v>2028</v>
      </c>
      <c r="B67">
        <v>4</v>
      </c>
      <c r="C67">
        <v>30</v>
      </c>
      <c r="D67">
        <v>2028.3306010928961</v>
      </c>
      <c r="E67">
        <v>15.118046117251527</v>
      </c>
      <c r="F67">
        <v>1.4781921924728354</v>
      </c>
      <c r="G67">
        <v>0</v>
      </c>
      <c r="H67">
        <v>0</v>
      </c>
      <c r="I67" s="11">
        <f t="shared" si="0"/>
        <v>16.596238309724363</v>
      </c>
    </row>
    <row r="68" spans="1:10" x14ac:dyDescent="0.3">
      <c r="A68">
        <v>2028</v>
      </c>
      <c r="B68">
        <v>5</v>
      </c>
      <c r="C68">
        <v>31</v>
      </c>
      <c r="D68">
        <v>2028.4153005464482</v>
      </c>
      <c r="E68">
        <v>15.48962028215967</v>
      </c>
      <c r="F68">
        <v>1.5289800471068871</v>
      </c>
      <c r="G68">
        <v>0</v>
      </c>
      <c r="H68">
        <v>0</v>
      </c>
      <c r="I68" s="106">
        <f t="shared" si="0"/>
        <v>17.018600329266558</v>
      </c>
    </row>
    <row r="69" spans="1:10" s="49" customFormat="1" x14ac:dyDescent="0.3">
      <c r="A69">
        <v>2028</v>
      </c>
      <c r="B69">
        <v>6</v>
      </c>
      <c r="C69">
        <v>30</v>
      </c>
      <c r="D69">
        <v>2028.4972677595629</v>
      </c>
      <c r="E69">
        <v>15.848303398168108</v>
      </c>
      <c r="F69">
        <v>1.5819046034586184</v>
      </c>
      <c r="G69">
        <v>0</v>
      </c>
      <c r="H69">
        <v>0</v>
      </c>
      <c r="I69" s="131">
        <f t="shared" si="0"/>
        <v>17.430208001626728</v>
      </c>
      <c r="J69" s="132"/>
    </row>
    <row r="70" spans="1:10" x14ac:dyDescent="0.3">
      <c r="A70">
        <v>2028</v>
      </c>
      <c r="B70">
        <v>7</v>
      </c>
      <c r="C70">
        <v>31</v>
      </c>
      <c r="D70">
        <v>2028.5819672131147</v>
      </c>
      <c r="E70">
        <v>16.217906777019685</v>
      </c>
      <c r="F70">
        <v>1.6369106217565292</v>
      </c>
      <c r="G70">
        <v>0</v>
      </c>
      <c r="H70">
        <v>0</v>
      </c>
      <c r="I70" s="11">
        <f t="shared" si="0"/>
        <v>17.854817398776213</v>
      </c>
    </row>
    <row r="71" spans="1:10" x14ac:dyDescent="0.3">
      <c r="A71">
        <v>2028</v>
      </c>
      <c r="B71">
        <v>8</v>
      </c>
      <c r="C71">
        <v>31</v>
      </c>
      <c r="D71">
        <v>2028.6666666666667</v>
      </c>
      <c r="E71">
        <v>16.586361405250226</v>
      </c>
      <c r="F71">
        <v>1.6933470500227876</v>
      </c>
      <c r="G71">
        <v>0</v>
      </c>
      <c r="H71">
        <v>0</v>
      </c>
      <c r="I71" s="11">
        <f t="shared" si="0"/>
        <v>18.279708455273013</v>
      </c>
    </row>
    <row r="72" spans="1:10" x14ac:dyDescent="0.3">
      <c r="A72">
        <v>2028</v>
      </c>
      <c r="B72">
        <v>9</v>
      </c>
      <c r="C72">
        <v>30</v>
      </c>
      <c r="D72">
        <v>2028.7486338797814</v>
      </c>
      <c r="E72">
        <v>16.941751243841477</v>
      </c>
      <c r="F72">
        <v>1.7524598559456708</v>
      </c>
      <c r="G72">
        <v>0</v>
      </c>
      <c r="H72">
        <v>0</v>
      </c>
      <c r="I72" s="11">
        <f t="shared" si="0"/>
        <v>18.694211099787147</v>
      </c>
    </row>
    <row r="73" spans="1:10" x14ac:dyDescent="0.3">
      <c r="A73">
        <v>2028</v>
      </c>
      <c r="B73">
        <v>10</v>
      </c>
      <c r="C73">
        <v>31</v>
      </c>
      <c r="D73">
        <v>2028.8333333333333</v>
      </c>
      <c r="E73">
        <v>17.307686592489638</v>
      </c>
      <c r="F73">
        <v>1.8165788834214172</v>
      </c>
      <c r="G73">
        <v>0</v>
      </c>
      <c r="H73">
        <v>0</v>
      </c>
      <c r="I73" s="11">
        <f t="shared" si="0"/>
        <v>19.124265475911056</v>
      </c>
    </row>
    <row r="74" spans="1:10" x14ac:dyDescent="0.3">
      <c r="A74">
        <v>2028</v>
      </c>
      <c r="B74">
        <v>11</v>
      </c>
      <c r="C74">
        <v>30</v>
      </c>
      <c r="D74">
        <v>2028.9153005464482</v>
      </c>
      <c r="E74">
        <v>17.660485189786428</v>
      </c>
      <c r="F74">
        <v>1.8822237197934952</v>
      </c>
      <c r="G74">
        <v>0</v>
      </c>
      <c r="H74">
        <v>0</v>
      </c>
      <c r="I74" s="11">
        <f t="shared" si="0"/>
        <v>19.542708909579922</v>
      </c>
    </row>
    <row r="75" spans="1:10" x14ac:dyDescent="0.3">
      <c r="A75">
        <v>2028</v>
      </c>
      <c r="B75">
        <v>12</v>
      </c>
      <c r="C75">
        <v>31</v>
      </c>
      <c r="D75">
        <v>2029</v>
      </c>
      <c r="E75">
        <v>18.023595386348553</v>
      </c>
      <c r="F75">
        <v>1.9537313909719285</v>
      </c>
      <c r="G75">
        <v>0</v>
      </c>
      <c r="H75">
        <v>0</v>
      </c>
      <c r="I75" s="11">
        <f t="shared" ref="I75:I138" si="4">E75+F75</f>
        <v>19.977326777320481</v>
      </c>
    </row>
    <row r="76" spans="1:10" x14ac:dyDescent="0.3">
      <c r="A76">
        <v>2029</v>
      </c>
      <c r="B76">
        <v>1</v>
      </c>
      <c r="C76">
        <v>31</v>
      </c>
      <c r="D76">
        <v>2029.0849315068492</v>
      </c>
      <c r="E76">
        <v>18.385165869599273</v>
      </c>
      <c r="F76">
        <v>2.0337446378820832</v>
      </c>
      <c r="G76">
        <v>0</v>
      </c>
      <c r="H76">
        <v>0</v>
      </c>
      <c r="I76" s="11">
        <f t="shared" si="4"/>
        <v>20.418910507481357</v>
      </c>
    </row>
    <row r="77" spans="1:10" x14ac:dyDescent="0.3">
      <c r="A77">
        <v>2029</v>
      </c>
      <c r="B77">
        <v>2</v>
      </c>
      <c r="C77">
        <v>28</v>
      </c>
      <c r="D77">
        <v>2029.1616438356164</v>
      </c>
      <c r="E77">
        <v>18.710369371147237</v>
      </c>
      <c r="F77">
        <v>2.1178216547393234</v>
      </c>
      <c r="G77">
        <v>0</v>
      </c>
      <c r="H77">
        <v>0</v>
      </c>
      <c r="I77" s="11">
        <f t="shared" si="4"/>
        <v>20.828191025886561</v>
      </c>
    </row>
    <row r="78" spans="1:10" x14ac:dyDescent="0.3">
      <c r="A78">
        <v>2029</v>
      </c>
      <c r="B78">
        <v>3</v>
      </c>
      <c r="C78">
        <v>31</v>
      </c>
      <c r="D78">
        <v>2029.2465753424658</v>
      </c>
      <c r="E78">
        <v>19.06883803275792</v>
      </c>
      <c r="F78">
        <v>2.1799610466034389</v>
      </c>
      <c r="G78">
        <v>0</v>
      </c>
      <c r="H78">
        <v>0</v>
      </c>
      <c r="I78" s="11">
        <f t="shared" si="4"/>
        <v>21.248799079361358</v>
      </c>
    </row>
    <row r="79" spans="1:10" x14ac:dyDescent="0.3">
      <c r="A79">
        <v>2029</v>
      </c>
      <c r="B79">
        <v>4</v>
      </c>
      <c r="C79">
        <v>30</v>
      </c>
      <c r="D79">
        <v>2029.3287671232877</v>
      </c>
      <c r="E79">
        <v>19.414114428051533</v>
      </c>
      <c r="F79">
        <v>2.2359878571836029</v>
      </c>
      <c r="G79">
        <v>0</v>
      </c>
      <c r="H79">
        <v>0</v>
      </c>
      <c r="I79" s="11">
        <f t="shared" si="4"/>
        <v>21.650102285235135</v>
      </c>
    </row>
    <row r="80" spans="1:10" s="133" customFormat="1" x14ac:dyDescent="0.3">
      <c r="A80">
        <v>2029</v>
      </c>
      <c r="B80">
        <v>5</v>
      </c>
      <c r="C80">
        <v>31</v>
      </c>
      <c r="D80">
        <v>2029.4136986301369</v>
      </c>
      <c r="E80">
        <v>19.769167732915289</v>
      </c>
      <c r="F80">
        <v>2.2936944482191937</v>
      </c>
      <c r="G80">
        <v>0</v>
      </c>
      <c r="H80">
        <v>0</v>
      </c>
      <c r="I80" s="106">
        <f t="shared" si="4"/>
        <v>22.062862181134484</v>
      </c>
      <c r="J80" s="106"/>
    </row>
    <row r="81" spans="1:18" s="49" customFormat="1" x14ac:dyDescent="0.3">
      <c r="A81">
        <v>2029</v>
      </c>
      <c r="B81">
        <v>6</v>
      </c>
      <c r="C81">
        <v>30</v>
      </c>
      <c r="D81">
        <v>2029.495890410959</v>
      </c>
      <c r="E81">
        <v>20.111047803236747</v>
      </c>
      <c r="F81">
        <v>2.3537819911195901</v>
      </c>
      <c r="G81">
        <v>0</v>
      </c>
      <c r="H81">
        <v>0</v>
      </c>
      <c r="I81" s="131">
        <f t="shared" si="4"/>
        <v>22.464829794356337</v>
      </c>
      <c r="J81" s="132"/>
      <c r="K81" s="148"/>
      <c r="L81" s="148"/>
      <c r="M81" s="148"/>
      <c r="N81" s="150"/>
      <c r="O81" s="150"/>
      <c r="P81" s="150"/>
      <c r="Q81" s="150"/>
      <c r="R81" s="150"/>
    </row>
    <row r="82" spans="1:18" x14ac:dyDescent="0.3">
      <c r="A82">
        <v>2029</v>
      </c>
      <c r="B82">
        <v>7</v>
      </c>
      <c r="C82">
        <v>31</v>
      </c>
      <c r="D82">
        <v>2029.5808219178082</v>
      </c>
      <c r="E82">
        <v>20.462504845311813</v>
      </c>
      <c r="F82">
        <v>2.4156234519761295</v>
      </c>
      <c r="G82">
        <v>0</v>
      </c>
      <c r="H82">
        <v>0</v>
      </c>
      <c r="I82" s="11">
        <f t="shared" si="4"/>
        <v>22.878128297287944</v>
      </c>
      <c r="K82" s="114"/>
      <c r="L82" s="114"/>
      <c r="M82" s="115"/>
      <c r="N82" s="116"/>
      <c r="O82" s="117"/>
      <c r="P82" s="117"/>
      <c r="Q82" s="118"/>
      <c r="R82" s="119"/>
    </row>
    <row r="83" spans="1:18" x14ac:dyDescent="0.3">
      <c r="A83">
        <v>2029</v>
      </c>
      <c r="B83">
        <v>8</v>
      </c>
      <c r="C83">
        <v>31</v>
      </c>
      <c r="D83">
        <v>2029.6657534246576</v>
      </c>
      <c r="E83">
        <v>20.812074067263538</v>
      </c>
      <c r="F83">
        <v>2.4787140472883946</v>
      </c>
      <c r="G83">
        <v>0</v>
      </c>
      <c r="H83">
        <v>0</v>
      </c>
      <c r="I83" s="11">
        <f t="shared" si="4"/>
        <v>23.290788114551933</v>
      </c>
      <c r="K83" s="114"/>
      <c r="L83" s="114"/>
      <c r="M83" s="115"/>
      <c r="N83" s="116"/>
      <c r="O83" s="117"/>
      <c r="P83" s="117"/>
      <c r="Q83" s="118"/>
      <c r="R83" s="118"/>
    </row>
    <row r="84" spans="1:18" x14ac:dyDescent="0.3">
      <c r="A84">
        <v>2029</v>
      </c>
      <c r="B84">
        <v>9</v>
      </c>
      <c r="C84">
        <v>30</v>
      </c>
      <c r="D84">
        <v>2029.7479452054795</v>
      </c>
      <c r="E84">
        <v>21.148535442161602</v>
      </c>
      <c r="F84">
        <v>2.5451806075127017</v>
      </c>
      <c r="G84">
        <v>0</v>
      </c>
      <c r="H84">
        <v>0</v>
      </c>
      <c r="I84" s="11">
        <f t="shared" si="4"/>
        <v>23.693716049674304</v>
      </c>
      <c r="K84" s="114"/>
      <c r="L84" s="114"/>
      <c r="M84" s="115"/>
      <c r="N84" s="116"/>
      <c r="O84" s="117"/>
      <c r="P84" s="117"/>
      <c r="Q84" s="118"/>
      <c r="R84" s="118"/>
    </row>
    <row r="85" spans="1:18" x14ac:dyDescent="0.3">
      <c r="A85">
        <v>2029</v>
      </c>
      <c r="B85">
        <v>10</v>
      </c>
      <c r="C85">
        <v>31</v>
      </c>
      <c r="D85">
        <v>2029.8328767123287</v>
      </c>
      <c r="E85">
        <v>21.494287725243584</v>
      </c>
      <c r="F85">
        <v>2.6174254695246892</v>
      </c>
      <c r="G85">
        <v>0</v>
      </c>
      <c r="H85">
        <v>0</v>
      </c>
      <c r="I85" s="11">
        <f t="shared" si="4"/>
        <v>24.111713194768274</v>
      </c>
      <c r="K85" s="114"/>
      <c r="L85" s="114"/>
      <c r="M85" s="115"/>
      <c r="N85" s="116"/>
      <c r="O85" s="117"/>
      <c r="P85" s="117"/>
      <c r="Q85" s="118"/>
      <c r="R85" s="118"/>
    </row>
    <row r="86" spans="1:18" x14ac:dyDescent="0.3">
      <c r="A86">
        <v>2029</v>
      </c>
      <c r="B86">
        <v>11</v>
      </c>
      <c r="C86">
        <v>30</v>
      </c>
      <c r="D86">
        <v>2029.9150684931508</v>
      </c>
      <c r="E86">
        <v>21.826996460157957</v>
      </c>
      <c r="F86">
        <v>2.6916600899394965</v>
      </c>
      <c r="G86">
        <v>0</v>
      </c>
      <c r="H86">
        <v>0</v>
      </c>
      <c r="I86" s="11">
        <f t="shared" si="4"/>
        <v>24.518656550097454</v>
      </c>
      <c r="K86" s="114"/>
      <c r="L86" s="114"/>
      <c r="M86" s="115"/>
      <c r="N86" s="116"/>
      <c r="O86" s="117"/>
      <c r="P86" s="117"/>
      <c r="Q86" s="118"/>
      <c r="R86" s="118"/>
    </row>
    <row r="87" spans="1:18" x14ac:dyDescent="0.3">
      <c r="A87">
        <v>2029</v>
      </c>
      <c r="B87">
        <v>12</v>
      </c>
      <c r="C87">
        <v>31</v>
      </c>
      <c r="D87">
        <v>2030</v>
      </c>
      <c r="E87">
        <v>22.168815868384662</v>
      </c>
      <c r="F87">
        <v>2.7727688991914663</v>
      </c>
      <c r="G87">
        <v>0</v>
      </c>
      <c r="H87">
        <v>0</v>
      </c>
      <c r="I87" s="11">
        <f t="shared" si="4"/>
        <v>24.941584767576128</v>
      </c>
      <c r="K87" s="114"/>
      <c r="L87" s="114"/>
      <c r="M87" s="115"/>
      <c r="N87" s="116"/>
      <c r="O87" s="117"/>
      <c r="P87" s="117"/>
      <c r="Q87" s="118"/>
      <c r="R87" s="118"/>
    </row>
    <row r="88" spans="1:18" x14ac:dyDescent="0.3">
      <c r="A88">
        <v>2030</v>
      </c>
      <c r="B88">
        <v>1</v>
      </c>
      <c r="C88">
        <v>31</v>
      </c>
      <c r="D88">
        <v>2030.0849315068492</v>
      </c>
      <c r="E88">
        <v>22.508599067253726</v>
      </c>
      <c r="F88">
        <v>2.8644396765874394</v>
      </c>
      <c r="G88">
        <v>0</v>
      </c>
      <c r="H88">
        <v>0</v>
      </c>
      <c r="I88" s="11">
        <f t="shared" si="4"/>
        <v>25.373038743841164</v>
      </c>
      <c r="K88" s="114"/>
      <c r="L88" s="114"/>
      <c r="M88" s="115"/>
      <c r="N88" s="116"/>
      <c r="O88" s="117"/>
      <c r="P88" s="117"/>
      <c r="Q88" s="118"/>
      <c r="R88" s="118"/>
    </row>
    <row r="89" spans="1:18" x14ac:dyDescent="0.3">
      <c r="A89">
        <v>2030</v>
      </c>
      <c r="B89">
        <v>2</v>
      </c>
      <c r="C89">
        <v>28</v>
      </c>
      <c r="D89">
        <v>2030.1616438356164</v>
      </c>
      <c r="E89">
        <v>22.813731616951152</v>
      </c>
      <c r="F89">
        <v>2.962059167536367</v>
      </c>
      <c r="G89">
        <v>0</v>
      </c>
      <c r="H89">
        <v>0</v>
      </c>
      <c r="I89" s="11">
        <f t="shared" si="4"/>
        <v>25.775790784487519</v>
      </c>
      <c r="K89" s="114"/>
      <c r="L89" s="114"/>
      <c r="M89" s="115"/>
      <c r="N89" s="116"/>
      <c r="O89" s="117"/>
      <c r="P89" s="117"/>
      <c r="Q89" s="118"/>
      <c r="R89" s="118"/>
    </row>
    <row r="90" spans="1:18" x14ac:dyDescent="0.3">
      <c r="A90">
        <v>2030</v>
      </c>
      <c r="B90">
        <v>3</v>
      </c>
      <c r="C90">
        <v>31</v>
      </c>
      <c r="D90">
        <v>2030.2465753424658</v>
      </c>
      <c r="E90">
        <v>23.149581041820763</v>
      </c>
      <c r="F90">
        <v>3.0308554087185859</v>
      </c>
      <c r="G90">
        <v>0</v>
      </c>
      <c r="H90">
        <v>0</v>
      </c>
      <c r="I90" s="11">
        <f t="shared" si="4"/>
        <v>26.18043645053935</v>
      </c>
      <c r="K90" s="114"/>
      <c r="L90" s="114"/>
      <c r="M90" s="115"/>
      <c r="N90" s="116"/>
      <c r="O90" s="117"/>
      <c r="P90" s="117"/>
      <c r="Q90" s="118"/>
      <c r="R90" s="118"/>
    </row>
    <row r="91" spans="1:18" x14ac:dyDescent="0.3">
      <c r="A91">
        <v>2030</v>
      </c>
      <c r="B91">
        <v>4</v>
      </c>
      <c r="C91">
        <v>30</v>
      </c>
      <c r="D91">
        <v>2030.3287671232877</v>
      </c>
      <c r="E91">
        <v>23.472603816542982</v>
      </c>
      <c r="F91">
        <v>3.0914553430268406</v>
      </c>
      <c r="G91">
        <v>0</v>
      </c>
      <c r="H91">
        <v>0</v>
      </c>
      <c r="I91" s="11">
        <f t="shared" si="4"/>
        <v>26.564059159569823</v>
      </c>
      <c r="K91" s="114"/>
      <c r="L91" s="114"/>
      <c r="M91" s="115"/>
      <c r="N91" s="116"/>
      <c r="O91" s="117"/>
      <c r="P91" s="117"/>
      <c r="Q91" s="118"/>
      <c r="R91" s="118"/>
    </row>
    <row r="92" spans="1:18" x14ac:dyDescent="0.3">
      <c r="A92">
        <v>2030</v>
      </c>
      <c r="B92">
        <v>5</v>
      </c>
      <c r="C92">
        <v>31</v>
      </c>
      <c r="D92">
        <v>2030.4136986301369</v>
      </c>
      <c r="E92">
        <v>23.80431992452376</v>
      </c>
      <c r="F92">
        <v>3.1530046396384206</v>
      </c>
      <c r="G92">
        <v>0</v>
      </c>
      <c r="H92">
        <v>0</v>
      </c>
      <c r="I92" s="11">
        <f t="shared" si="4"/>
        <v>26.957324564162182</v>
      </c>
    </row>
    <row r="93" spans="1:18" x14ac:dyDescent="0.3">
      <c r="A93">
        <v>2030</v>
      </c>
      <c r="B93">
        <v>6</v>
      </c>
      <c r="C93">
        <v>30</v>
      </c>
      <c r="D93">
        <v>2030.495890410959</v>
      </c>
      <c r="E93">
        <v>24.123315959381273</v>
      </c>
      <c r="F93">
        <v>3.2172179450751193</v>
      </c>
      <c r="G93">
        <v>0</v>
      </c>
      <c r="H93">
        <v>0</v>
      </c>
      <c r="I93" s="131">
        <f t="shared" si="4"/>
        <v>27.340533904456393</v>
      </c>
    </row>
    <row r="94" spans="1:18" x14ac:dyDescent="0.3">
      <c r="A94">
        <v>2030</v>
      </c>
      <c r="B94">
        <v>7</v>
      </c>
      <c r="C94">
        <v>31</v>
      </c>
      <c r="D94">
        <v>2030.5808219178082</v>
      </c>
      <c r="E94">
        <v>24.450847240720279</v>
      </c>
      <c r="F94">
        <v>3.2827343856144129</v>
      </c>
      <c r="G94">
        <v>0</v>
      </c>
      <c r="H94">
        <v>0</v>
      </c>
      <c r="I94" s="11">
        <f t="shared" si="4"/>
        <v>27.73358162633469</v>
      </c>
    </row>
    <row r="95" spans="1:18" x14ac:dyDescent="0.3">
      <c r="A95">
        <v>2030</v>
      </c>
      <c r="B95">
        <v>8</v>
      </c>
      <c r="C95">
        <v>31</v>
      </c>
      <c r="D95">
        <v>2030.6657534246576</v>
      </c>
      <c r="E95">
        <v>24.77623668460437</v>
      </c>
      <c r="F95">
        <v>3.349317553517781</v>
      </c>
      <c r="G95">
        <v>0</v>
      </c>
      <c r="H95">
        <v>0</v>
      </c>
      <c r="I95" s="11">
        <f t="shared" si="4"/>
        <v>28.125554238122152</v>
      </c>
    </row>
    <row r="96" spans="1:18" x14ac:dyDescent="0.3">
      <c r="A96">
        <v>2030</v>
      </c>
      <c r="B96">
        <v>9</v>
      </c>
      <c r="C96">
        <v>30</v>
      </c>
      <c r="D96">
        <v>2030.7479452054795</v>
      </c>
      <c r="E96">
        <v>25.089082923169734</v>
      </c>
      <c r="F96">
        <v>3.4201253029463015</v>
      </c>
      <c r="G96">
        <v>0</v>
      </c>
      <c r="H96">
        <v>0</v>
      </c>
      <c r="I96" s="11">
        <f t="shared" si="4"/>
        <v>28.509208226116037</v>
      </c>
    </row>
    <row r="97" spans="1:9" x14ac:dyDescent="0.3">
      <c r="A97">
        <v>2030</v>
      </c>
      <c r="B97">
        <v>10</v>
      </c>
      <c r="C97">
        <v>31</v>
      </c>
      <c r="D97">
        <v>2030.8328767123287</v>
      </c>
      <c r="E97">
        <v>25.410236215557088</v>
      </c>
      <c r="F97">
        <v>3.4974601135644781</v>
      </c>
      <c r="G97">
        <v>0</v>
      </c>
      <c r="H97">
        <v>0</v>
      </c>
      <c r="I97" s="11">
        <f t="shared" si="4"/>
        <v>28.907696329121567</v>
      </c>
    </row>
    <row r="98" spans="1:9" x14ac:dyDescent="0.3">
      <c r="A98">
        <v>2030</v>
      </c>
      <c r="B98">
        <v>11</v>
      </c>
      <c r="C98">
        <v>30</v>
      </c>
      <c r="D98">
        <v>2030.9150684931508</v>
      </c>
      <c r="E98">
        <v>25.718972485459034</v>
      </c>
      <c r="F98">
        <v>3.5774318031978982</v>
      </c>
      <c r="G98">
        <v>0</v>
      </c>
      <c r="H98">
        <v>0</v>
      </c>
      <c r="I98" s="11">
        <f t="shared" si="4"/>
        <v>29.29640428865693</v>
      </c>
    </row>
    <row r="99" spans="1:9" x14ac:dyDescent="0.3">
      <c r="A99">
        <v>2030</v>
      </c>
      <c r="B99">
        <v>12</v>
      </c>
      <c r="C99">
        <v>31</v>
      </c>
      <c r="D99">
        <v>2031</v>
      </c>
      <c r="E99">
        <v>26.035870801074804</v>
      </c>
      <c r="F99">
        <v>3.6652826029282162</v>
      </c>
      <c r="G99">
        <v>0</v>
      </c>
      <c r="H99">
        <v>0</v>
      </c>
      <c r="I99" s="11">
        <f t="shared" si="4"/>
        <v>29.701153404003019</v>
      </c>
    </row>
    <row r="100" spans="1:9" x14ac:dyDescent="0.3">
      <c r="A100">
        <v>2031</v>
      </c>
      <c r="B100">
        <v>1</v>
      </c>
      <c r="C100">
        <v>31</v>
      </c>
      <c r="D100">
        <v>2031.0849315068492</v>
      </c>
      <c r="E100">
        <v>26.350602955800646</v>
      </c>
      <c r="F100">
        <v>3.7658385746363399</v>
      </c>
      <c r="G100">
        <v>0</v>
      </c>
      <c r="H100">
        <v>0</v>
      </c>
      <c r="I100" s="11">
        <f t="shared" si="4"/>
        <v>30.116441530436987</v>
      </c>
    </row>
    <row r="101" spans="1:9" x14ac:dyDescent="0.3">
      <c r="A101">
        <v>2031</v>
      </c>
      <c r="B101">
        <v>2</v>
      </c>
      <c r="C101">
        <v>28</v>
      </c>
      <c r="D101">
        <v>2031.1616438356164</v>
      </c>
      <c r="E101">
        <v>26.633014550514307</v>
      </c>
      <c r="F101">
        <v>3.8745799301223349</v>
      </c>
      <c r="G101">
        <v>0</v>
      </c>
      <c r="H101">
        <v>0</v>
      </c>
      <c r="I101" s="11">
        <f t="shared" si="4"/>
        <v>30.507594480636641</v>
      </c>
    </row>
    <row r="102" spans="1:9" x14ac:dyDescent="0.3">
      <c r="A102">
        <v>2031</v>
      </c>
      <c r="B102">
        <v>3</v>
      </c>
      <c r="C102">
        <v>31</v>
      </c>
      <c r="D102">
        <v>2031.2465753424658</v>
      </c>
      <c r="E102">
        <v>26.943622589650808</v>
      </c>
      <c r="F102">
        <v>3.9475711096820021</v>
      </c>
      <c r="G102">
        <v>0</v>
      </c>
      <c r="H102">
        <v>0</v>
      </c>
      <c r="I102" s="11">
        <f t="shared" si="4"/>
        <v>30.89119369933281</v>
      </c>
    </row>
    <row r="103" spans="1:9" x14ac:dyDescent="0.3">
      <c r="A103">
        <v>2031</v>
      </c>
      <c r="B103">
        <v>4</v>
      </c>
      <c r="C103">
        <v>30</v>
      </c>
      <c r="D103">
        <v>2031.3287671232877</v>
      </c>
      <c r="E103">
        <v>27.242149157841077</v>
      </c>
      <c r="F103">
        <v>4.0103087315741277</v>
      </c>
      <c r="G103">
        <v>0</v>
      </c>
      <c r="H103">
        <v>0</v>
      </c>
      <c r="I103" s="11">
        <f t="shared" si="4"/>
        <v>31.252457889415204</v>
      </c>
    </row>
    <row r="104" spans="1:9" x14ac:dyDescent="0.3">
      <c r="A104">
        <v>2031</v>
      </c>
      <c r="B104">
        <v>5</v>
      </c>
      <c r="C104">
        <v>31</v>
      </c>
      <c r="D104">
        <v>2031.4136986301369</v>
      </c>
      <c r="E104">
        <v>27.548498302999054</v>
      </c>
      <c r="F104">
        <v>4.0731091484545887</v>
      </c>
      <c r="G104">
        <v>0</v>
      </c>
      <c r="H104">
        <v>0</v>
      </c>
      <c r="I104" s="11">
        <f t="shared" si="4"/>
        <v>31.621607451453642</v>
      </c>
    </row>
    <row r="105" spans="1:9" x14ac:dyDescent="0.3">
      <c r="A105">
        <v>2031</v>
      </c>
      <c r="B105">
        <v>6</v>
      </c>
      <c r="C105">
        <v>30</v>
      </c>
      <c r="D105">
        <v>2031.495890410959</v>
      </c>
      <c r="E105">
        <v>27.842908641634992</v>
      </c>
      <c r="F105">
        <v>4.1388925105455492</v>
      </c>
      <c r="G105">
        <v>0</v>
      </c>
      <c r="H105">
        <v>0</v>
      </c>
      <c r="I105" s="131">
        <f t="shared" si="4"/>
        <v>31.981801152180541</v>
      </c>
    </row>
    <row r="106" spans="1:9" x14ac:dyDescent="0.3">
      <c r="A106">
        <v>2031</v>
      </c>
      <c r="B106">
        <v>7</v>
      </c>
      <c r="C106">
        <v>31</v>
      </c>
      <c r="D106">
        <v>2031.5808219178082</v>
      </c>
      <c r="E106">
        <v>28.145011624102388</v>
      </c>
      <c r="F106">
        <v>4.2054501393470867</v>
      </c>
      <c r="G106">
        <v>0</v>
      </c>
      <c r="H106">
        <v>0</v>
      </c>
      <c r="I106" s="11">
        <f t="shared" si="4"/>
        <v>32.350461763449474</v>
      </c>
    </row>
    <row r="107" spans="1:9" x14ac:dyDescent="0.3">
      <c r="A107">
        <v>2031</v>
      </c>
      <c r="B107">
        <v>8</v>
      </c>
      <c r="C107">
        <v>31</v>
      </c>
      <c r="D107">
        <v>2031.6657534246576</v>
      </c>
      <c r="E107">
        <v>28.444963806977405</v>
      </c>
      <c r="F107">
        <v>4.2729068656027032</v>
      </c>
      <c r="G107">
        <v>0</v>
      </c>
      <c r="H107">
        <v>0</v>
      </c>
      <c r="I107" s="11">
        <f t="shared" si="4"/>
        <v>32.717870672580105</v>
      </c>
    </row>
    <row r="108" spans="1:9" x14ac:dyDescent="0.3">
      <c r="A108">
        <v>2031</v>
      </c>
      <c r="B108">
        <v>9</v>
      </c>
      <c r="C108">
        <v>30</v>
      </c>
      <c r="D108">
        <v>2031.7479452054795</v>
      </c>
      <c r="E108">
        <v>28.73319777722692</v>
      </c>
      <c r="F108">
        <v>4.3455495452939212</v>
      </c>
      <c r="G108">
        <v>0</v>
      </c>
      <c r="H108">
        <v>0</v>
      </c>
      <c r="I108" s="11">
        <f t="shared" si="4"/>
        <v>33.07874732252084</v>
      </c>
    </row>
    <row r="109" spans="1:9" x14ac:dyDescent="0.3">
      <c r="A109">
        <v>2031</v>
      </c>
      <c r="B109">
        <v>10</v>
      </c>
      <c r="C109">
        <v>31</v>
      </c>
      <c r="D109">
        <v>2031.8328767123287</v>
      </c>
      <c r="E109">
        <v>29.02893555521198</v>
      </c>
      <c r="F109">
        <v>4.4254450672207462</v>
      </c>
      <c r="G109">
        <v>0</v>
      </c>
      <c r="H109">
        <v>0</v>
      </c>
      <c r="I109" s="11">
        <f t="shared" si="4"/>
        <v>33.454380622432723</v>
      </c>
    </row>
    <row r="110" spans="1:9" x14ac:dyDescent="0.3">
      <c r="A110">
        <v>2031</v>
      </c>
      <c r="B110">
        <v>11</v>
      </c>
      <c r="C110">
        <v>30</v>
      </c>
      <c r="D110">
        <v>2031.9150684931508</v>
      </c>
      <c r="E110">
        <v>29.31310407648677</v>
      </c>
      <c r="F110">
        <v>4.5087681898277818</v>
      </c>
      <c r="G110">
        <v>0</v>
      </c>
      <c r="H110">
        <v>0</v>
      </c>
      <c r="I110" s="11">
        <f t="shared" si="4"/>
        <v>33.82187226631455</v>
      </c>
    </row>
    <row r="111" spans="1:9" x14ac:dyDescent="0.3">
      <c r="A111">
        <v>2031</v>
      </c>
      <c r="B111">
        <v>12</v>
      </c>
      <c r="C111">
        <v>31</v>
      </c>
      <c r="D111">
        <v>2032</v>
      </c>
      <c r="E111">
        <v>29.604655633392138</v>
      </c>
      <c r="F111">
        <v>4.6009604949181728</v>
      </c>
      <c r="G111">
        <v>0</v>
      </c>
      <c r="H111">
        <v>0</v>
      </c>
      <c r="I111" s="11">
        <f t="shared" si="4"/>
        <v>34.205616128310311</v>
      </c>
    </row>
    <row r="112" spans="1:9" x14ac:dyDescent="0.3">
      <c r="A112">
        <v>2032</v>
      </c>
      <c r="B112">
        <v>1</v>
      </c>
      <c r="C112">
        <v>31</v>
      </c>
      <c r="D112">
        <v>2032.0846994535518</v>
      </c>
      <c r="E112">
        <v>29.894092143337897</v>
      </c>
      <c r="F112">
        <v>4.7080374246176167</v>
      </c>
      <c r="G112">
        <v>0</v>
      </c>
      <c r="H112">
        <v>0</v>
      </c>
      <c r="I112" s="11">
        <f t="shared" si="4"/>
        <v>34.602129567955515</v>
      </c>
    </row>
    <row r="113" spans="1:9" x14ac:dyDescent="0.3">
      <c r="A113">
        <v>2032</v>
      </c>
      <c r="B113">
        <v>2</v>
      </c>
      <c r="C113">
        <v>29</v>
      </c>
      <c r="D113">
        <v>2032.1639344262296</v>
      </c>
      <c r="E113">
        <v>30.16294862422513</v>
      </c>
      <c r="F113">
        <v>4.827882039076405</v>
      </c>
      <c r="G113">
        <v>0</v>
      </c>
      <c r="H113">
        <v>0</v>
      </c>
      <c r="I113" s="11">
        <f t="shared" si="4"/>
        <v>34.990830663301537</v>
      </c>
    </row>
    <row r="114" spans="1:9" x14ac:dyDescent="0.3">
      <c r="A114">
        <v>2032</v>
      </c>
      <c r="B114">
        <v>3</v>
      </c>
      <c r="C114">
        <v>31</v>
      </c>
      <c r="D114">
        <v>2032.2486338797814</v>
      </c>
      <c r="E114">
        <v>30.448317839937175</v>
      </c>
      <c r="F114">
        <v>4.9026390152311077</v>
      </c>
      <c r="G114">
        <v>0</v>
      </c>
      <c r="H114">
        <v>0</v>
      </c>
      <c r="I114" s="11">
        <f t="shared" si="4"/>
        <v>35.350956855168285</v>
      </c>
    </row>
    <row r="115" spans="1:9" x14ac:dyDescent="0.3">
      <c r="A115">
        <v>2032</v>
      </c>
      <c r="B115">
        <v>4</v>
      </c>
      <c r="C115">
        <v>30</v>
      </c>
      <c r="D115">
        <v>2032.3306010928961</v>
      </c>
      <c r="E115">
        <v>30.722494542398188</v>
      </c>
      <c r="F115">
        <v>4.9655232277504515</v>
      </c>
      <c r="G115">
        <v>0</v>
      </c>
      <c r="H115">
        <v>0</v>
      </c>
      <c r="I115" s="11">
        <f t="shared" si="4"/>
        <v>35.68801777014864</v>
      </c>
    </row>
    <row r="116" spans="1:9" x14ac:dyDescent="0.3">
      <c r="A116">
        <v>2032</v>
      </c>
      <c r="B116">
        <v>5</v>
      </c>
      <c r="C116">
        <v>31</v>
      </c>
      <c r="D116">
        <v>2032.4153005464482</v>
      </c>
      <c r="E116">
        <v>31.003767446964233</v>
      </c>
      <c r="F116">
        <v>5.0279265345323516</v>
      </c>
      <c r="G116">
        <v>0</v>
      </c>
      <c r="H116">
        <v>0</v>
      </c>
      <c r="I116" s="11">
        <f t="shared" si="4"/>
        <v>36.031693981496588</v>
      </c>
    </row>
    <row r="117" spans="1:9" x14ac:dyDescent="0.3">
      <c r="A117">
        <v>2032</v>
      </c>
      <c r="B117">
        <v>6</v>
      </c>
      <c r="C117">
        <v>30</v>
      </c>
      <c r="D117">
        <v>2032.4972677595629</v>
      </c>
      <c r="E117">
        <v>31.274000133173697</v>
      </c>
      <c r="F117">
        <v>5.0932218685359683</v>
      </c>
      <c r="G117">
        <v>0</v>
      </c>
      <c r="H117">
        <v>0</v>
      </c>
      <c r="I117" s="131">
        <f t="shared" si="4"/>
        <v>36.367222001709663</v>
      </c>
    </row>
    <row r="118" spans="1:9" x14ac:dyDescent="0.3">
      <c r="A118">
        <v>2032</v>
      </c>
      <c r="B118">
        <v>7</v>
      </c>
      <c r="C118">
        <v>31</v>
      </c>
      <c r="D118">
        <v>2032.5819672131147</v>
      </c>
      <c r="E118">
        <v>31.551219164734466</v>
      </c>
      <c r="F118">
        <v>5.1588147973025178</v>
      </c>
      <c r="G118">
        <v>0</v>
      </c>
      <c r="H118">
        <v>0</v>
      </c>
      <c r="I118" s="11">
        <f t="shared" si="4"/>
        <v>36.710033962036981</v>
      </c>
    </row>
    <row r="119" spans="1:9" x14ac:dyDescent="0.3">
      <c r="A119">
        <v>2032</v>
      </c>
      <c r="B119">
        <v>8</v>
      </c>
      <c r="C119">
        <v>31</v>
      </c>
      <c r="D119">
        <v>2032.6666666666667</v>
      </c>
      <c r="E119">
        <v>31.826395235788119</v>
      </c>
      <c r="F119">
        <v>5.2255460106536704</v>
      </c>
      <c r="G119">
        <v>0</v>
      </c>
      <c r="H119">
        <v>0</v>
      </c>
      <c r="I119" s="11">
        <f t="shared" si="4"/>
        <v>37.051941246441793</v>
      </c>
    </row>
    <row r="120" spans="1:9" x14ac:dyDescent="0.3">
      <c r="A120">
        <v>2032</v>
      </c>
      <c r="B120">
        <v>9</v>
      </c>
      <c r="C120">
        <v>30</v>
      </c>
      <c r="D120">
        <v>2032.7486338797814</v>
      </c>
      <c r="E120">
        <v>32.090760831932158</v>
      </c>
      <c r="F120">
        <v>5.2982662189041045</v>
      </c>
      <c r="G120">
        <v>0</v>
      </c>
      <c r="H120">
        <v>0</v>
      </c>
      <c r="I120" s="11">
        <f t="shared" si="4"/>
        <v>37.389027050836262</v>
      </c>
    </row>
    <row r="121" spans="1:9" x14ac:dyDescent="0.3">
      <c r="A121">
        <v>2032</v>
      </c>
      <c r="B121">
        <v>10</v>
      </c>
      <c r="C121">
        <v>31</v>
      </c>
      <c r="D121">
        <v>2032.8333333333333</v>
      </c>
      <c r="E121">
        <v>32.361952343789376</v>
      </c>
      <c r="F121">
        <v>5.3790155412136036</v>
      </c>
      <c r="G121">
        <v>0</v>
      </c>
      <c r="H121">
        <v>0</v>
      </c>
      <c r="I121" s="11">
        <f t="shared" si="4"/>
        <v>37.740967885002981</v>
      </c>
    </row>
    <row r="122" spans="1:9" x14ac:dyDescent="0.3">
      <c r="A122">
        <v>2032</v>
      </c>
      <c r="B122">
        <v>11</v>
      </c>
      <c r="C122">
        <v>30</v>
      </c>
      <c r="D122">
        <v>2032.9153005464482</v>
      </c>
      <c r="E122">
        <v>32.622485306256777</v>
      </c>
      <c r="F122">
        <v>5.4640114161853663</v>
      </c>
      <c r="G122">
        <v>0</v>
      </c>
      <c r="H122">
        <v>0</v>
      </c>
      <c r="I122" s="11">
        <f t="shared" si="4"/>
        <v>38.086496722442142</v>
      </c>
    </row>
    <row r="123" spans="1:9" x14ac:dyDescent="0.3">
      <c r="A123">
        <v>2032</v>
      </c>
      <c r="B123">
        <v>12</v>
      </c>
      <c r="C123">
        <v>31</v>
      </c>
      <c r="D123">
        <v>2033</v>
      </c>
      <c r="E123">
        <v>32.88974111698775</v>
      </c>
      <c r="F123">
        <v>5.5592060036980353</v>
      </c>
      <c r="G123">
        <v>0</v>
      </c>
      <c r="H123">
        <v>0</v>
      </c>
      <c r="I123" s="11">
        <f t="shared" si="4"/>
        <v>38.448947120685787</v>
      </c>
    </row>
    <row r="124" spans="1:9" x14ac:dyDescent="0.3">
      <c r="A124">
        <v>2033</v>
      </c>
      <c r="B124">
        <v>1</v>
      </c>
      <c r="C124">
        <v>31</v>
      </c>
      <c r="D124">
        <v>2033.0849315068492</v>
      </c>
      <c r="E124">
        <v>33.155016155875558</v>
      </c>
      <c r="F124">
        <v>5.6720615728116055</v>
      </c>
      <c r="G124">
        <v>0</v>
      </c>
      <c r="H124">
        <v>0</v>
      </c>
      <c r="I124" s="11">
        <f t="shared" si="4"/>
        <v>38.827077728687165</v>
      </c>
    </row>
    <row r="125" spans="1:9" x14ac:dyDescent="0.3">
      <c r="A125">
        <v>2033</v>
      </c>
      <c r="B125">
        <v>2</v>
      </c>
      <c r="C125">
        <v>28</v>
      </c>
      <c r="D125">
        <v>2033.1616438356164</v>
      </c>
      <c r="E125">
        <v>33.392927977681332</v>
      </c>
      <c r="F125">
        <v>5.7941923234819566</v>
      </c>
      <c r="G125">
        <v>0</v>
      </c>
      <c r="H125">
        <v>0</v>
      </c>
      <c r="I125" s="11">
        <f t="shared" si="4"/>
        <v>39.18712030116329</v>
      </c>
    </row>
    <row r="126" spans="1:9" x14ac:dyDescent="0.3">
      <c r="A126">
        <v>2033</v>
      </c>
      <c r="B126">
        <v>3</v>
      </c>
      <c r="C126">
        <v>31</v>
      </c>
      <c r="D126">
        <v>2033.2465753424658</v>
      </c>
      <c r="E126">
        <v>33.654470123925805</v>
      </c>
      <c r="F126">
        <v>5.8695017863171595</v>
      </c>
      <c r="G126">
        <v>0</v>
      </c>
      <c r="H126">
        <v>0</v>
      </c>
      <c r="I126" s="11">
        <f t="shared" si="4"/>
        <v>39.523971910242963</v>
      </c>
    </row>
    <row r="127" spans="1:9" x14ac:dyDescent="0.3">
      <c r="A127">
        <v>2033</v>
      </c>
      <c r="B127">
        <v>4</v>
      </c>
      <c r="C127">
        <v>30</v>
      </c>
      <c r="D127">
        <v>2033.3287671232877</v>
      </c>
      <c r="E127">
        <v>33.905726640686154</v>
      </c>
      <c r="F127">
        <v>5.9310828500675008</v>
      </c>
      <c r="G127">
        <v>0</v>
      </c>
      <c r="H127">
        <v>0</v>
      </c>
      <c r="I127" s="11">
        <f t="shared" si="4"/>
        <v>39.836809490753652</v>
      </c>
    </row>
    <row r="128" spans="1:9" x14ac:dyDescent="0.3">
      <c r="A128">
        <v>2033</v>
      </c>
      <c r="B128">
        <v>5</v>
      </c>
      <c r="C128">
        <v>31</v>
      </c>
      <c r="D128">
        <v>2033.4136986301369</v>
      </c>
      <c r="E128">
        <v>34.163461417662141</v>
      </c>
      <c r="F128">
        <v>5.991199882295148</v>
      </c>
      <c r="G128">
        <v>0</v>
      </c>
      <c r="H128">
        <v>0</v>
      </c>
      <c r="I128" s="11">
        <f t="shared" si="4"/>
        <v>40.15466129995729</v>
      </c>
    </row>
    <row r="129" spans="1:9" x14ac:dyDescent="0.3">
      <c r="A129">
        <v>2033</v>
      </c>
      <c r="B129">
        <v>6</v>
      </c>
      <c r="C129">
        <v>30</v>
      </c>
      <c r="D129">
        <v>2033.495890410959</v>
      </c>
      <c r="E129">
        <v>34.411059412076703</v>
      </c>
      <c r="F129">
        <v>6.0545240196544983</v>
      </c>
      <c r="G129">
        <v>0</v>
      </c>
      <c r="H129">
        <v>0</v>
      </c>
      <c r="I129" s="131">
        <f t="shared" si="4"/>
        <v>40.465583431731204</v>
      </c>
    </row>
    <row r="130" spans="1:9" x14ac:dyDescent="0.3">
      <c r="A130">
        <v>2033</v>
      </c>
      <c r="B130">
        <v>7</v>
      </c>
      <c r="C130">
        <v>31</v>
      </c>
      <c r="D130">
        <v>2033.5808219178082</v>
      </c>
      <c r="E130">
        <v>34.665040863349859</v>
      </c>
      <c r="F130">
        <v>6.1175632503481534</v>
      </c>
      <c r="G130">
        <v>0</v>
      </c>
      <c r="H130">
        <v>0</v>
      </c>
      <c r="I130" s="11">
        <f t="shared" si="4"/>
        <v>40.782604113698014</v>
      </c>
    </row>
    <row r="131" spans="1:9" x14ac:dyDescent="0.3">
      <c r="A131">
        <v>2033</v>
      </c>
      <c r="B131">
        <v>8</v>
      </c>
      <c r="C131">
        <v>31</v>
      </c>
      <c r="D131">
        <v>2033.6657534246576</v>
      </c>
      <c r="E131">
        <v>34.917135889243717</v>
      </c>
      <c r="F131">
        <v>6.1816639141680181</v>
      </c>
      <c r="G131">
        <v>0</v>
      </c>
      <c r="H131">
        <v>0</v>
      </c>
      <c r="I131" s="11">
        <f t="shared" si="4"/>
        <v>41.098799803411737</v>
      </c>
    </row>
    <row r="132" spans="1:9" x14ac:dyDescent="0.3">
      <c r="A132">
        <v>2033</v>
      </c>
      <c r="B132">
        <v>9</v>
      </c>
      <c r="C132">
        <v>30</v>
      </c>
      <c r="D132">
        <v>2033.7479452054795</v>
      </c>
      <c r="E132">
        <v>35.159316140694322</v>
      </c>
      <c r="F132">
        <v>6.2528066510395215</v>
      </c>
      <c r="G132">
        <v>0</v>
      </c>
      <c r="H132">
        <v>0</v>
      </c>
      <c r="I132" s="11">
        <f t="shared" si="4"/>
        <v>41.412122791733843</v>
      </c>
    </row>
    <row r="133" spans="1:9" x14ac:dyDescent="0.3">
      <c r="A133">
        <v>2033</v>
      </c>
      <c r="B133">
        <v>10</v>
      </c>
      <c r="C133">
        <v>31</v>
      </c>
      <c r="D133">
        <v>2033.8328767123287</v>
      </c>
      <c r="E133">
        <v>35.407740944450289</v>
      </c>
      <c r="F133">
        <v>6.3326599712314025</v>
      </c>
      <c r="G133">
        <v>0</v>
      </c>
      <c r="H133">
        <v>0</v>
      </c>
      <c r="I133" s="11">
        <f t="shared" si="4"/>
        <v>41.74040091568169</v>
      </c>
    </row>
    <row r="134" spans="1:9" x14ac:dyDescent="0.3">
      <c r="A134">
        <v>2033</v>
      </c>
      <c r="B134">
        <v>11</v>
      </c>
      <c r="C134">
        <v>30</v>
      </c>
      <c r="D134">
        <v>2033.9150684931508</v>
      </c>
      <c r="E134">
        <v>35.646396333807523</v>
      </c>
      <c r="F134">
        <v>6.4177064945129558</v>
      </c>
      <c r="G134">
        <v>0</v>
      </c>
      <c r="H134">
        <v>0</v>
      </c>
      <c r="I134" s="11">
        <f t="shared" si="4"/>
        <v>42.064102828320479</v>
      </c>
    </row>
    <row r="135" spans="1:9" x14ac:dyDescent="0.3">
      <c r="A135">
        <v>2033</v>
      </c>
      <c r="B135">
        <v>12</v>
      </c>
      <c r="C135">
        <v>31</v>
      </c>
      <c r="D135">
        <v>2034</v>
      </c>
      <c r="E135">
        <v>35.89120676102069</v>
      </c>
      <c r="F135">
        <v>6.5139272811987654</v>
      </c>
      <c r="G135">
        <v>0</v>
      </c>
      <c r="H135">
        <v>0</v>
      </c>
      <c r="I135" s="11">
        <f t="shared" si="4"/>
        <v>42.405134042219458</v>
      </c>
    </row>
    <row r="136" spans="1:9" x14ac:dyDescent="0.3">
      <c r="A136">
        <v>2034</v>
      </c>
      <c r="B136">
        <v>1</v>
      </c>
      <c r="C136">
        <v>31</v>
      </c>
      <c r="D136">
        <v>2034.0849315068492</v>
      </c>
      <c r="E136">
        <v>36.13420190238503</v>
      </c>
      <c r="F136">
        <v>6.630012159289068</v>
      </c>
      <c r="G136">
        <v>0</v>
      </c>
      <c r="H136">
        <v>0</v>
      </c>
      <c r="I136" s="11">
        <f t="shared" si="4"/>
        <v>42.764214061674096</v>
      </c>
    </row>
    <row r="137" spans="1:9" x14ac:dyDescent="0.3">
      <c r="A137">
        <v>2034</v>
      </c>
      <c r="B137">
        <v>2</v>
      </c>
      <c r="C137">
        <v>28</v>
      </c>
      <c r="D137">
        <v>2034.1616438356164</v>
      </c>
      <c r="E137">
        <v>36.352133214135797</v>
      </c>
      <c r="F137">
        <v>6.7576258653425443</v>
      </c>
      <c r="G137">
        <v>0</v>
      </c>
      <c r="H137">
        <v>0</v>
      </c>
      <c r="I137" s="11">
        <f t="shared" si="4"/>
        <v>43.109759079478344</v>
      </c>
    </row>
    <row r="138" spans="1:9" x14ac:dyDescent="0.3">
      <c r="A138">
        <v>2034</v>
      </c>
      <c r="B138">
        <v>3</v>
      </c>
      <c r="C138">
        <v>31</v>
      </c>
      <c r="D138">
        <v>2034.2465753424658</v>
      </c>
      <c r="E138">
        <v>36.591713686688749</v>
      </c>
      <c r="F138">
        <v>6.8323200693790751</v>
      </c>
      <c r="G138">
        <v>0</v>
      </c>
      <c r="H138">
        <v>0</v>
      </c>
      <c r="I138" s="11">
        <f t="shared" si="4"/>
        <v>43.424033756067821</v>
      </c>
    </row>
    <row r="139" spans="1:9" x14ac:dyDescent="0.3">
      <c r="A139">
        <v>2034</v>
      </c>
      <c r="B139">
        <v>4</v>
      </c>
      <c r="C139">
        <v>30</v>
      </c>
      <c r="D139">
        <v>2034.3287671232877</v>
      </c>
      <c r="E139">
        <v>36.82187749792493</v>
      </c>
      <c r="F139">
        <v>6.8915268177739204</v>
      </c>
      <c r="G139">
        <v>0</v>
      </c>
      <c r="H139">
        <v>0</v>
      </c>
      <c r="I139" s="11">
        <f t="shared" ref="I139:I202" si="5">E139+F139</f>
        <v>43.713404315698853</v>
      </c>
    </row>
    <row r="140" spans="1:9" x14ac:dyDescent="0.3">
      <c r="A140">
        <v>2034</v>
      </c>
      <c r="B140">
        <v>5</v>
      </c>
      <c r="C140">
        <v>31</v>
      </c>
      <c r="D140">
        <v>2034.4136986301369</v>
      </c>
      <c r="E140">
        <v>37.057983105687612</v>
      </c>
      <c r="F140">
        <v>6.9482609178080761</v>
      </c>
      <c r="G140">
        <v>0</v>
      </c>
      <c r="H140">
        <v>0</v>
      </c>
      <c r="I140" s="131">
        <f t="shared" si="5"/>
        <v>44.00624402349569</v>
      </c>
    </row>
    <row r="141" spans="1:9" x14ac:dyDescent="0.3">
      <c r="A141">
        <v>2034</v>
      </c>
      <c r="B141">
        <v>6</v>
      </c>
      <c r="C141">
        <v>30</v>
      </c>
      <c r="D141">
        <v>2034.495890410959</v>
      </c>
      <c r="E141">
        <v>37.284811482784143</v>
      </c>
      <c r="F141">
        <v>7.0085278678963983</v>
      </c>
      <c r="G141">
        <v>0</v>
      </c>
      <c r="H141">
        <v>0</v>
      </c>
      <c r="I141" s="106">
        <f t="shared" si="5"/>
        <v>44.29333935068054</v>
      </c>
    </row>
    <row r="142" spans="1:9" x14ac:dyDescent="0.3">
      <c r="A142">
        <v>2034</v>
      </c>
      <c r="B142">
        <v>7</v>
      </c>
      <c r="C142">
        <v>31</v>
      </c>
      <c r="D142">
        <v>2034.5808219178082</v>
      </c>
      <c r="E142">
        <v>37.517498709873884</v>
      </c>
      <c r="F142">
        <v>7.0679221079372265</v>
      </c>
      <c r="G142">
        <v>0</v>
      </c>
      <c r="H142">
        <v>0</v>
      </c>
      <c r="I142" s="106">
        <f t="shared" si="5"/>
        <v>44.585420817811112</v>
      </c>
    </row>
    <row r="143" spans="1:9" x14ac:dyDescent="0.3">
      <c r="A143">
        <v>2034</v>
      </c>
      <c r="B143">
        <v>8</v>
      </c>
      <c r="C143">
        <v>31</v>
      </c>
      <c r="D143">
        <v>2034.6657534246576</v>
      </c>
      <c r="E143">
        <v>37.748470340475684</v>
      </c>
      <c r="F143">
        <v>7.1283167924247275</v>
      </c>
      <c r="G143">
        <v>0</v>
      </c>
      <c r="H143">
        <v>0</v>
      </c>
      <c r="I143" s="106">
        <f t="shared" si="5"/>
        <v>44.876787132900411</v>
      </c>
    </row>
    <row r="144" spans="1:9" x14ac:dyDescent="0.3">
      <c r="A144">
        <v>2034</v>
      </c>
      <c r="B144">
        <v>9</v>
      </c>
      <c r="C144">
        <v>30</v>
      </c>
      <c r="D144">
        <v>2034.7479452054795</v>
      </c>
      <c r="E144">
        <v>37.970371485934272</v>
      </c>
      <c r="F144">
        <v>7.1968215138855154</v>
      </c>
      <c r="G144">
        <v>0</v>
      </c>
      <c r="H144">
        <v>0</v>
      </c>
      <c r="I144" s="106">
        <f t="shared" si="5"/>
        <v>45.16719299981979</v>
      </c>
    </row>
    <row r="145" spans="1:9" x14ac:dyDescent="0.3">
      <c r="A145">
        <v>2034</v>
      </c>
      <c r="B145">
        <v>10</v>
      </c>
      <c r="C145">
        <v>31</v>
      </c>
      <c r="D145">
        <v>2034.8328767123287</v>
      </c>
      <c r="E145">
        <v>38.198009669658781</v>
      </c>
      <c r="F145">
        <v>7.2746867575479239</v>
      </c>
      <c r="G145">
        <v>0</v>
      </c>
      <c r="H145">
        <v>0</v>
      </c>
      <c r="I145" s="106">
        <f t="shared" si="5"/>
        <v>45.472696427206706</v>
      </c>
    </row>
    <row r="146" spans="1:9" x14ac:dyDescent="0.3">
      <c r="A146">
        <v>2034</v>
      </c>
      <c r="B146">
        <v>11</v>
      </c>
      <c r="C146">
        <v>30</v>
      </c>
      <c r="D146">
        <v>2034.9150684931508</v>
      </c>
      <c r="E146">
        <v>38.416712031594187</v>
      </c>
      <c r="F146">
        <v>7.3587240599561952</v>
      </c>
      <c r="G146">
        <v>0</v>
      </c>
      <c r="H146">
        <v>0</v>
      </c>
      <c r="I146" s="106">
        <f t="shared" si="5"/>
        <v>45.775436091550382</v>
      </c>
    </row>
    <row r="147" spans="1:9" x14ac:dyDescent="0.3">
      <c r="A147">
        <v>2034</v>
      </c>
      <c r="B147">
        <v>12</v>
      </c>
      <c r="C147">
        <v>31</v>
      </c>
      <c r="D147">
        <v>2035</v>
      </c>
      <c r="E147">
        <v>38.641072763060798</v>
      </c>
      <c r="F147">
        <v>7.4548710737381807</v>
      </c>
      <c r="G147">
        <v>0</v>
      </c>
      <c r="H147">
        <v>0</v>
      </c>
      <c r="I147" s="106">
        <f t="shared" si="5"/>
        <v>46.09594383679898</v>
      </c>
    </row>
    <row r="148" spans="1:9" x14ac:dyDescent="0.3">
      <c r="A148">
        <v>2035</v>
      </c>
      <c r="B148">
        <v>1</v>
      </c>
      <c r="C148">
        <v>31</v>
      </c>
      <c r="D148">
        <v>2035.0849315068492</v>
      </c>
      <c r="E148">
        <v>38.863789250928278</v>
      </c>
      <c r="F148">
        <v>7.5730186904423986</v>
      </c>
      <c r="G148">
        <v>0</v>
      </c>
      <c r="H148">
        <v>0</v>
      </c>
      <c r="I148" s="106">
        <f t="shared" si="5"/>
        <v>46.436807941370674</v>
      </c>
    </row>
    <row r="149" spans="1:9" x14ac:dyDescent="0.3">
      <c r="A149">
        <v>2035</v>
      </c>
      <c r="B149">
        <v>2</v>
      </c>
      <c r="C149">
        <v>28</v>
      </c>
      <c r="D149">
        <v>2035.1616438356164</v>
      </c>
      <c r="E149">
        <v>39.063551176100901</v>
      </c>
      <c r="F149">
        <v>7.7049798098621451</v>
      </c>
      <c r="G149">
        <v>0</v>
      </c>
      <c r="H149">
        <v>0</v>
      </c>
      <c r="I149" s="106">
        <f t="shared" si="5"/>
        <v>46.768530985963046</v>
      </c>
    </row>
    <row r="150" spans="1:9" x14ac:dyDescent="0.3">
      <c r="A150">
        <v>2035</v>
      </c>
      <c r="B150">
        <v>3</v>
      </c>
      <c r="C150">
        <v>31</v>
      </c>
      <c r="D150">
        <v>2035.2465753424658</v>
      </c>
      <c r="E150">
        <v>39.283177796078178</v>
      </c>
      <c r="F150">
        <v>7.7782139632369658</v>
      </c>
      <c r="G150">
        <v>0</v>
      </c>
      <c r="H150">
        <v>0</v>
      </c>
      <c r="I150" s="106">
        <f t="shared" si="5"/>
        <v>47.061391759315143</v>
      </c>
    </row>
    <row r="151" spans="1:9" x14ac:dyDescent="0.3">
      <c r="A151">
        <v>2035</v>
      </c>
      <c r="B151">
        <v>4</v>
      </c>
      <c r="C151">
        <v>30</v>
      </c>
      <c r="D151">
        <v>2035.3287671232877</v>
      </c>
      <c r="E151">
        <v>39.494193412287316</v>
      </c>
      <c r="F151">
        <v>7.8343022301126686</v>
      </c>
      <c r="G151">
        <v>0</v>
      </c>
      <c r="H151">
        <v>0</v>
      </c>
      <c r="I151" s="106">
        <f t="shared" si="5"/>
        <v>47.328495642399986</v>
      </c>
    </row>
    <row r="152" spans="1:9" x14ac:dyDescent="0.3">
      <c r="A152">
        <v>2035</v>
      </c>
      <c r="B152">
        <v>5</v>
      </c>
      <c r="C152">
        <v>31</v>
      </c>
      <c r="D152">
        <v>2035.4136986301369</v>
      </c>
      <c r="E152">
        <v>39.71067948595406</v>
      </c>
      <c r="F152">
        <v>7.8869077997843977</v>
      </c>
      <c r="G152">
        <v>0</v>
      </c>
      <c r="H152">
        <v>0</v>
      </c>
      <c r="I152" s="106">
        <f t="shared" si="5"/>
        <v>47.597587285738456</v>
      </c>
    </row>
    <row r="153" spans="1:9" x14ac:dyDescent="0.3">
      <c r="A153">
        <v>2035</v>
      </c>
      <c r="B153">
        <v>6</v>
      </c>
      <c r="C153">
        <v>30</v>
      </c>
      <c r="D153">
        <v>2035.495890410959</v>
      </c>
      <c r="E153">
        <v>39.918682273178753</v>
      </c>
      <c r="F153">
        <v>7.9433748317281925</v>
      </c>
      <c r="G153">
        <v>0</v>
      </c>
      <c r="H153">
        <v>0</v>
      </c>
      <c r="I153" s="106">
        <f t="shared" si="5"/>
        <v>47.862057104906945</v>
      </c>
    </row>
    <row r="154" spans="1:9" x14ac:dyDescent="0.3">
      <c r="A154">
        <v>2035</v>
      </c>
      <c r="B154">
        <v>7</v>
      </c>
      <c r="C154">
        <v>31</v>
      </c>
      <c r="D154">
        <v>2035.5808219178082</v>
      </c>
      <c r="E154">
        <v>40.132082239515938</v>
      </c>
      <c r="F154">
        <v>7.998387743781386</v>
      </c>
      <c r="G154">
        <v>0</v>
      </c>
      <c r="H154">
        <v>0</v>
      </c>
      <c r="I154" s="106">
        <f t="shared" si="5"/>
        <v>48.130469983297324</v>
      </c>
    </row>
    <row r="155" spans="1:9" x14ac:dyDescent="0.3">
      <c r="A155">
        <v>2035</v>
      </c>
      <c r="B155">
        <v>8</v>
      </c>
      <c r="C155">
        <v>31</v>
      </c>
      <c r="D155">
        <v>2035.6657534246576</v>
      </c>
      <c r="E155">
        <v>40.343934533704932</v>
      </c>
      <c r="F155">
        <v>8.0543532361238714</v>
      </c>
      <c r="G155">
        <v>0</v>
      </c>
      <c r="H155">
        <v>0</v>
      </c>
      <c r="I155" s="106">
        <f t="shared" si="5"/>
        <v>48.398287769828805</v>
      </c>
    </row>
    <row r="156" spans="1:9" x14ac:dyDescent="0.3">
      <c r="A156">
        <v>2035</v>
      </c>
      <c r="B156">
        <v>9</v>
      </c>
      <c r="C156">
        <v>30</v>
      </c>
      <c r="D156">
        <v>2035.7479452054795</v>
      </c>
      <c r="E156">
        <v>40.547492318224968</v>
      </c>
      <c r="F156">
        <v>8.1194905295478836</v>
      </c>
      <c r="G156">
        <v>0</v>
      </c>
      <c r="H156">
        <v>0</v>
      </c>
      <c r="I156" s="106">
        <f t="shared" si="5"/>
        <v>48.66698284777285</v>
      </c>
    </row>
    <row r="157" spans="1:9" x14ac:dyDescent="0.3">
      <c r="A157">
        <v>2035</v>
      </c>
      <c r="B157">
        <v>10</v>
      </c>
      <c r="C157">
        <v>31</v>
      </c>
      <c r="D157">
        <v>2035.8328767123287</v>
      </c>
      <c r="E157">
        <v>40.756339490286379</v>
      </c>
      <c r="F157">
        <v>8.1946052494575063</v>
      </c>
      <c r="G157">
        <v>0</v>
      </c>
      <c r="H157">
        <v>0</v>
      </c>
      <c r="I157" s="106">
        <f t="shared" si="5"/>
        <v>48.950944739743889</v>
      </c>
    </row>
    <row r="158" spans="1:9" x14ac:dyDescent="0.3">
      <c r="A158">
        <v>2035</v>
      </c>
      <c r="B158">
        <v>11</v>
      </c>
      <c r="C158">
        <v>30</v>
      </c>
      <c r="D158">
        <v>2035.9150684931508</v>
      </c>
      <c r="E158">
        <v>40.957014765223342</v>
      </c>
      <c r="F158">
        <v>8.2768788937412676</v>
      </c>
      <c r="G158">
        <v>0</v>
      </c>
      <c r="H158">
        <v>0</v>
      </c>
      <c r="I158" s="106">
        <f t="shared" si="5"/>
        <v>49.233893658964611</v>
      </c>
    </row>
    <row r="159" spans="1:9" x14ac:dyDescent="0.3">
      <c r="A159">
        <v>2035</v>
      </c>
      <c r="B159">
        <v>12</v>
      </c>
      <c r="C159">
        <v>31</v>
      </c>
      <c r="D159">
        <v>2036</v>
      </c>
      <c r="E159">
        <v>41.162909704503008</v>
      </c>
      <c r="F159">
        <v>8.3721538754949325</v>
      </c>
      <c r="G159">
        <v>0</v>
      </c>
      <c r="H159">
        <v>0</v>
      </c>
      <c r="I159" s="106">
        <f t="shared" si="5"/>
        <v>49.535063579997939</v>
      </c>
    </row>
    <row r="160" spans="1:9" x14ac:dyDescent="0.3">
      <c r="A160">
        <v>2036</v>
      </c>
      <c r="B160">
        <v>1</v>
      </c>
      <c r="C160">
        <v>31</v>
      </c>
      <c r="D160">
        <v>2036.0846994535518</v>
      </c>
      <c r="E160">
        <v>41.367324378690945</v>
      </c>
      <c r="F160">
        <v>8.491483283518015</v>
      </c>
      <c r="G160">
        <v>0</v>
      </c>
      <c r="H160">
        <v>0</v>
      </c>
      <c r="I160" s="106">
        <f t="shared" si="5"/>
        <v>49.85880766220896</v>
      </c>
    </row>
    <row r="161" spans="1:9" x14ac:dyDescent="0.3">
      <c r="A161">
        <v>2036</v>
      </c>
      <c r="B161">
        <v>2</v>
      </c>
      <c r="C161">
        <v>29</v>
      </c>
      <c r="D161">
        <v>2036.1639344262296</v>
      </c>
      <c r="E161">
        <v>41.557222777033502</v>
      </c>
      <c r="F161">
        <v>8.6288277666246351</v>
      </c>
      <c r="G161">
        <v>0</v>
      </c>
      <c r="H161">
        <v>0</v>
      </c>
      <c r="I161" s="106">
        <f t="shared" si="5"/>
        <v>50.186050543658141</v>
      </c>
    </row>
    <row r="162" spans="1:9" x14ac:dyDescent="0.3">
      <c r="A162">
        <v>2036</v>
      </c>
      <c r="B162">
        <v>3</v>
      </c>
      <c r="C162">
        <v>31</v>
      </c>
      <c r="D162">
        <v>2036.2486338797814</v>
      </c>
      <c r="E162">
        <v>41.758810373463135</v>
      </c>
      <c r="F162">
        <v>8.6993301983575151</v>
      </c>
      <c r="G162">
        <v>0</v>
      </c>
      <c r="H162">
        <v>0</v>
      </c>
      <c r="I162" s="106">
        <f t="shared" si="5"/>
        <v>50.45814057182065</v>
      </c>
    </row>
    <row r="163" spans="1:9" x14ac:dyDescent="0.3">
      <c r="A163">
        <v>2036</v>
      </c>
      <c r="B163">
        <v>4</v>
      </c>
      <c r="C163">
        <v>30</v>
      </c>
      <c r="D163">
        <v>2036.3306010928961</v>
      </c>
      <c r="E163">
        <v>41.952522763660355</v>
      </c>
      <c r="F163">
        <v>8.751648291363523</v>
      </c>
      <c r="G163">
        <v>0</v>
      </c>
      <c r="H163">
        <v>0</v>
      </c>
      <c r="I163" s="106">
        <f t="shared" si="5"/>
        <v>50.704171055023878</v>
      </c>
    </row>
    <row r="164" spans="1:9" x14ac:dyDescent="0.3">
      <c r="A164">
        <v>2036</v>
      </c>
      <c r="B164">
        <v>5</v>
      </c>
      <c r="C164">
        <v>31</v>
      </c>
      <c r="D164">
        <v>2036.4153005464482</v>
      </c>
      <c r="E164">
        <v>42.15128686365599</v>
      </c>
      <c r="F164">
        <v>8.8001291147524405</v>
      </c>
      <c r="G164">
        <v>0</v>
      </c>
      <c r="H164">
        <v>0</v>
      </c>
      <c r="I164" s="106">
        <f t="shared" si="5"/>
        <v>50.951415978408434</v>
      </c>
    </row>
    <row r="165" spans="1:9" x14ac:dyDescent="0.3">
      <c r="A165">
        <v>2036</v>
      </c>
      <c r="B165">
        <v>6</v>
      </c>
      <c r="C165">
        <v>30</v>
      </c>
      <c r="D165">
        <v>2036.4972677595629</v>
      </c>
      <c r="E165">
        <v>42.342291302805663</v>
      </c>
      <c r="F165">
        <v>8.8522195252396489</v>
      </c>
      <c r="G165">
        <v>0</v>
      </c>
      <c r="H165">
        <v>0</v>
      </c>
      <c r="I165" s="106">
        <f t="shared" si="5"/>
        <v>51.19451082804531</v>
      </c>
    </row>
    <row r="166" spans="1:9" x14ac:dyDescent="0.3">
      <c r="A166">
        <v>2036</v>
      </c>
      <c r="B166">
        <v>7</v>
      </c>
      <c r="C166">
        <v>31</v>
      </c>
      <c r="D166">
        <v>2036.5819672131147</v>
      </c>
      <c r="E166">
        <v>42.538282275109367</v>
      </c>
      <c r="F166">
        <v>8.9024316353201787</v>
      </c>
      <c r="G166">
        <v>0</v>
      </c>
      <c r="H166">
        <v>0</v>
      </c>
      <c r="I166" s="106">
        <f t="shared" si="5"/>
        <v>51.440713910429544</v>
      </c>
    </row>
    <row r="167" spans="1:9" x14ac:dyDescent="0.3">
      <c r="A167">
        <v>2036</v>
      </c>
      <c r="B167">
        <v>8</v>
      </c>
      <c r="C167">
        <v>31</v>
      </c>
      <c r="D167">
        <v>2036.6666666666667</v>
      </c>
      <c r="E167">
        <v>42.732883009040165</v>
      </c>
      <c r="F167">
        <v>8.9541195351701077</v>
      </c>
      <c r="G167">
        <v>0</v>
      </c>
      <c r="H167">
        <v>0</v>
      </c>
      <c r="I167" s="106">
        <f t="shared" si="5"/>
        <v>51.687002544210273</v>
      </c>
    </row>
    <row r="168" spans="1:9" x14ac:dyDescent="0.3">
      <c r="A168">
        <v>2036</v>
      </c>
      <c r="B168">
        <v>9</v>
      </c>
      <c r="C168">
        <v>30</v>
      </c>
      <c r="D168">
        <v>2036.7486338797814</v>
      </c>
      <c r="E168">
        <v>42.919894576649114</v>
      </c>
      <c r="F168">
        <v>9.0157215172373402</v>
      </c>
      <c r="G168">
        <v>0</v>
      </c>
      <c r="H168">
        <v>0</v>
      </c>
      <c r="I168" s="106">
        <f t="shared" si="5"/>
        <v>51.935616093886452</v>
      </c>
    </row>
    <row r="169" spans="1:9" x14ac:dyDescent="0.3">
      <c r="A169">
        <v>2036</v>
      </c>
      <c r="B169">
        <v>10</v>
      </c>
      <c r="C169">
        <v>31</v>
      </c>
      <c r="D169">
        <v>2036.8333333333333</v>
      </c>
      <c r="E169">
        <v>43.111796683381158</v>
      </c>
      <c r="F169">
        <v>9.0879976177804966</v>
      </c>
      <c r="G169">
        <v>0</v>
      </c>
      <c r="H169">
        <v>0</v>
      </c>
      <c r="I169" s="106">
        <f t="shared" si="5"/>
        <v>52.199794301161653</v>
      </c>
    </row>
    <row r="170" spans="1:9" x14ac:dyDescent="0.3">
      <c r="A170">
        <v>2036</v>
      </c>
      <c r="B170">
        <v>11</v>
      </c>
      <c r="C170">
        <v>30</v>
      </c>
      <c r="D170">
        <v>2036.9153005464482</v>
      </c>
      <c r="E170">
        <v>43.296220195209131</v>
      </c>
      <c r="F170">
        <v>9.1683119634899537</v>
      </c>
      <c r="G170">
        <v>0</v>
      </c>
      <c r="H170">
        <v>0</v>
      </c>
      <c r="I170" s="106">
        <f t="shared" si="5"/>
        <v>52.464532158699086</v>
      </c>
    </row>
    <row r="171" spans="1:9" x14ac:dyDescent="0.3">
      <c r="A171">
        <v>2036</v>
      </c>
      <c r="B171">
        <v>12</v>
      </c>
      <c r="C171">
        <v>31</v>
      </c>
      <c r="D171">
        <v>2037</v>
      </c>
      <c r="E171">
        <v>43.485472079796473</v>
      </c>
      <c r="F171">
        <v>9.2629792835826841</v>
      </c>
      <c r="G171">
        <v>0</v>
      </c>
      <c r="H171">
        <v>0</v>
      </c>
      <c r="I171" s="106">
        <f t="shared" si="5"/>
        <v>52.748451363379161</v>
      </c>
    </row>
    <row r="172" spans="1:9" x14ac:dyDescent="0.3">
      <c r="A172">
        <v>2037</v>
      </c>
      <c r="B172">
        <v>1</v>
      </c>
      <c r="C172">
        <v>31</v>
      </c>
      <c r="D172">
        <v>2037.0849315068492</v>
      </c>
      <c r="E172">
        <v>43.673395423535538</v>
      </c>
      <c r="F172">
        <v>9.3845112275393312</v>
      </c>
      <c r="G172">
        <v>0</v>
      </c>
      <c r="H172">
        <v>0</v>
      </c>
      <c r="I172" s="106">
        <f t="shared" si="5"/>
        <v>53.057906651074873</v>
      </c>
    </row>
    <row r="173" spans="1:9" x14ac:dyDescent="0.3">
      <c r="A173">
        <v>2037</v>
      </c>
      <c r="B173">
        <v>2</v>
      </c>
      <c r="C173">
        <v>28</v>
      </c>
      <c r="D173">
        <v>2037.1616438356164</v>
      </c>
      <c r="E173">
        <v>43.842000868046497</v>
      </c>
      <c r="F173">
        <v>9.5188720637124096</v>
      </c>
      <c r="G173">
        <v>0</v>
      </c>
      <c r="H173">
        <v>0</v>
      </c>
      <c r="I173" s="106">
        <f t="shared" si="5"/>
        <v>53.360872931758905</v>
      </c>
    </row>
    <row r="174" spans="1:9" x14ac:dyDescent="0.3">
      <c r="A174">
        <v>2037</v>
      </c>
      <c r="B174">
        <v>3</v>
      </c>
      <c r="C174">
        <v>31</v>
      </c>
      <c r="D174">
        <v>2037.2465753424658</v>
      </c>
      <c r="E174">
        <v>44.027429282219529</v>
      </c>
      <c r="F174">
        <v>9.5868779356118825</v>
      </c>
      <c r="G174">
        <v>0</v>
      </c>
      <c r="H174">
        <v>0</v>
      </c>
      <c r="I174" s="106">
        <f t="shared" si="5"/>
        <v>53.61430721783141</v>
      </c>
    </row>
    <row r="175" spans="1:9" x14ac:dyDescent="0.3">
      <c r="A175">
        <v>2037</v>
      </c>
      <c r="B175">
        <v>4</v>
      </c>
      <c r="C175">
        <v>30</v>
      </c>
      <c r="D175">
        <v>2037.3287671232877</v>
      </c>
      <c r="E175">
        <v>44.205644475266716</v>
      </c>
      <c r="F175">
        <v>9.6352733650713365</v>
      </c>
      <c r="G175">
        <v>0</v>
      </c>
      <c r="H175">
        <v>0</v>
      </c>
      <c r="I175" s="106">
        <f t="shared" si="5"/>
        <v>53.840917840338051</v>
      </c>
    </row>
    <row r="176" spans="1:9" x14ac:dyDescent="0.3">
      <c r="A176">
        <v>2037</v>
      </c>
      <c r="B176">
        <v>5</v>
      </c>
      <c r="C176">
        <v>31</v>
      </c>
      <c r="D176">
        <v>2037.4136986301369</v>
      </c>
      <c r="E176">
        <v>44.388539022667977</v>
      </c>
      <c r="F176">
        <v>9.6789110526788065</v>
      </c>
      <c r="G176">
        <v>0</v>
      </c>
      <c r="H176">
        <v>0</v>
      </c>
      <c r="I176" s="106">
        <f t="shared" si="5"/>
        <v>54.067450075346784</v>
      </c>
    </row>
    <row r="177" spans="1:9" x14ac:dyDescent="0.3">
      <c r="A177">
        <v>2037</v>
      </c>
      <c r="B177">
        <v>6</v>
      </c>
      <c r="C177">
        <v>30</v>
      </c>
      <c r="D177">
        <v>2037.495890410959</v>
      </c>
      <c r="E177">
        <v>44.564324246088951</v>
      </c>
      <c r="F177">
        <v>9.726443772318822</v>
      </c>
      <c r="G177">
        <v>0</v>
      </c>
      <c r="H177">
        <v>0</v>
      </c>
      <c r="I177" s="106">
        <f t="shared" si="5"/>
        <v>54.290768018407775</v>
      </c>
    </row>
    <row r="178" spans="1:9" x14ac:dyDescent="0.3">
      <c r="A178">
        <v>2037</v>
      </c>
      <c r="B178">
        <v>7</v>
      </c>
      <c r="C178">
        <v>31</v>
      </c>
      <c r="D178">
        <v>2037.5808219178082</v>
      </c>
      <c r="E178">
        <v>44.744730517990362</v>
      </c>
      <c r="F178">
        <v>9.7715614627146525</v>
      </c>
      <c r="G178">
        <v>0</v>
      </c>
      <c r="H178">
        <v>0</v>
      </c>
      <c r="I178" s="106">
        <f t="shared" si="5"/>
        <v>54.516291980705013</v>
      </c>
    </row>
    <row r="179" spans="1:9" x14ac:dyDescent="0.3">
      <c r="A179">
        <v>2037</v>
      </c>
      <c r="B179">
        <v>8</v>
      </c>
      <c r="C179">
        <v>31</v>
      </c>
      <c r="D179">
        <v>2037.6657534246576</v>
      </c>
      <c r="E179">
        <v>44.923889467001047</v>
      </c>
      <c r="F179">
        <v>9.8181659691789864</v>
      </c>
      <c r="G179">
        <v>0</v>
      </c>
      <c r="H179">
        <v>0</v>
      </c>
      <c r="I179" s="106">
        <f t="shared" si="5"/>
        <v>54.742055436180031</v>
      </c>
    </row>
    <row r="180" spans="1:9" x14ac:dyDescent="0.3">
      <c r="A180">
        <v>2037</v>
      </c>
      <c r="B180">
        <v>9</v>
      </c>
      <c r="C180">
        <v>30</v>
      </c>
      <c r="D180">
        <v>2037.7479452054795</v>
      </c>
      <c r="E180">
        <v>45.096092269532562</v>
      </c>
      <c r="F180">
        <v>9.8756769083462039</v>
      </c>
      <c r="G180">
        <v>0</v>
      </c>
      <c r="H180">
        <v>0</v>
      </c>
      <c r="I180" s="106">
        <f t="shared" si="5"/>
        <v>54.97176917787877</v>
      </c>
    </row>
    <row r="181" spans="1:9" x14ac:dyDescent="0.3">
      <c r="A181">
        <v>2037</v>
      </c>
      <c r="B181">
        <v>10</v>
      </c>
      <c r="C181">
        <v>31</v>
      </c>
      <c r="D181">
        <v>2037.8328767123287</v>
      </c>
      <c r="E181">
        <v>45.272830160954662</v>
      </c>
      <c r="F181">
        <v>9.9444203070224102</v>
      </c>
      <c r="G181">
        <v>0</v>
      </c>
      <c r="H181">
        <v>0</v>
      </c>
      <c r="I181" s="106">
        <f t="shared" si="5"/>
        <v>55.217250467977074</v>
      </c>
    </row>
    <row r="182" spans="1:9" x14ac:dyDescent="0.3">
      <c r="A182">
        <v>2037</v>
      </c>
      <c r="B182">
        <v>11</v>
      </c>
      <c r="C182">
        <v>30</v>
      </c>
      <c r="D182">
        <v>2037.9150684931508</v>
      </c>
      <c r="E182">
        <v>45.442711174772427</v>
      </c>
      <c r="F182">
        <v>10.022150144284296</v>
      </c>
      <c r="G182">
        <v>0</v>
      </c>
      <c r="H182">
        <v>0</v>
      </c>
      <c r="I182" s="106">
        <f t="shared" si="5"/>
        <v>55.464861319056723</v>
      </c>
    </row>
    <row r="183" spans="1:9" x14ac:dyDescent="0.3">
      <c r="A183">
        <v>2037</v>
      </c>
      <c r="B183">
        <v>12</v>
      </c>
      <c r="C183">
        <v>31</v>
      </c>
      <c r="D183">
        <v>2038</v>
      </c>
      <c r="E183">
        <v>45.617071556329037</v>
      </c>
      <c r="F183">
        <v>10.115064801603605</v>
      </c>
      <c r="G183">
        <v>0</v>
      </c>
      <c r="H183">
        <v>0</v>
      </c>
      <c r="I183" s="106">
        <f t="shared" si="5"/>
        <v>55.732136357932646</v>
      </c>
    </row>
    <row r="184" spans="1:9" x14ac:dyDescent="0.3">
      <c r="A184">
        <v>2038</v>
      </c>
      <c r="B184">
        <v>1</v>
      </c>
      <c r="C184">
        <v>31</v>
      </c>
      <c r="D184">
        <v>2038.0849315068492</v>
      </c>
      <c r="E184">
        <v>45.790240124279698</v>
      </c>
      <c r="F184">
        <v>10.23676171823217</v>
      </c>
      <c r="G184">
        <v>0</v>
      </c>
      <c r="H184">
        <v>0</v>
      </c>
      <c r="I184" s="106">
        <f t="shared" si="5"/>
        <v>56.027001842511865</v>
      </c>
    </row>
    <row r="185" spans="1:9" x14ac:dyDescent="0.3">
      <c r="A185">
        <v>2038</v>
      </c>
      <c r="B185">
        <v>2</v>
      </c>
      <c r="C185">
        <v>28</v>
      </c>
      <c r="D185">
        <v>2038.1616438356164</v>
      </c>
      <c r="E185">
        <v>45.945635149552871</v>
      </c>
      <c r="F185">
        <v>10.37311185195831</v>
      </c>
      <c r="G185">
        <v>0</v>
      </c>
      <c r="H185">
        <v>0</v>
      </c>
      <c r="I185" s="106">
        <f t="shared" si="5"/>
        <v>56.318747001511184</v>
      </c>
    </row>
    <row r="186" spans="1:9" x14ac:dyDescent="0.3">
      <c r="A186">
        <v>2038</v>
      </c>
      <c r="B186">
        <v>3</v>
      </c>
      <c r="C186">
        <v>31</v>
      </c>
      <c r="D186">
        <v>2038.2465753424658</v>
      </c>
      <c r="E186">
        <v>46.116565540861416</v>
      </c>
      <c r="F186">
        <v>10.438386951457808</v>
      </c>
      <c r="G186">
        <v>0</v>
      </c>
      <c r="H186">
        <v>0</v>
      </c>
      <c r="I186" s="106">
        <f t="shared" si="5"/>
        <v>56.554952492319224</v>
      </c>
    </row>
    <row r="187" spans="1:9" x14ac:dyDescent="0.3">
      <c r="A187">
        <v>2038</v>
      </c>
      <c r="B187">
        <v>4</v>
      </c>
      <c r="C187">
        <v>30</v>
      </c>
      <c r="D187">
        <v>2038.3287671232877</v>
      </c>
      <c r="E187">
        <v>46.280877115114237</v>
      </c>
      <c r="F187">
        <v>10.482716728718113</v>
      </c>
      <c r="G187">
        <v>0</v>
      </c>
      <c r="H187">
        <v>0</v>
      </c>
      <c r="I187" s="106">
        <f t="shared" si="5"/>
        <v>56.763593843832354</v>
      </c>
    </row>
    <row r="188" spans="1:9" x14ac:dyDescent="0.3">
      <c r="A188">
        <v>2038</v>
      </c>
      <c r="B188">
        <v>5</v>
      </c>
      <c r="C188">
        <v>31</v>
      </c>
      <c r="D188">
        <v>2038.4136986301369</v>
      </c>
      <c r="E188">
        <v>46.449534321738994</v>
      </c>
      <c r="F188">
        <v>10.521400882581386</v>
      </c>
      <c r="G188">
        <v>0</v>
      </c>
      <c r="H188">
        <v>0</v>
      </c>
      <c r="I188" s="106">
        <f t="shared" si="5"/>
        <v>56.970935204320384</v>
      </c>
    </row>
    <row r="189" spans="1:9" x14ac:dyDescent="0.3">
      <c r="A189">
        <v>2038</v>
      </c>
      <c r="B189">
        <v>6</v>
      </c>
      <c r="C189">
        <v>30</v>
      </c>
      <c r="D189">
        <v>2038.495890410959</v>
      </c>
      <c r="E189">
        <v>46.611665857107297</v>
      </c>
      <c r="F189">
        <v>10.56425748970957</v>
      </c>
      <c r="G189">
        <v>0</v>
      </c>
      <c r="H189">
        <v>0</v>
      </c>
      <c r="I189" s="106">
        <f t="shared" si="5"/>
        <v>57.175923346816866</v>
      </c>
    </row>
    <row r="190" spans="1:9" x14ac:dyDescent="0.3">
      <c r="A190">
        <v>2038</v>
      </c>
      <c r="B190">
        <v>7</v>
      </c>
      <c r="C190">
        <v>31</v>
      </c>
      <c r="D190">
        <v>2038.5808219178082</v>
      </c>
      <c r="E190">
        <v>46.778090635682631</v>
      </c>
      <c r="F190">
        <v>10.604184636210007</v>
      </c>
      <c r="G190">
        <v>0</v>
      </c>
      <c r="H190">
        <v>0</v>
      </c>
      <c r="I190" s="106">
        <f t="shared" si="5"/>
        <v>57.382275271892638</v>
      </c>
    </row>
    <row r="191" spans="1:9" x14ac:dyDescent="0.3">
      <c r="A191">
        <v>2038</v>
      </c>
      <c r="B191">
        <v>8</v>
      </c>
      <c r="C191">
        <v>31</v>
      </c>
      <c r="D191">
        <v>2038.6657534246576</v>
      </c>
      <c r="E191">
        <v>46.943396268077777</v>
      </c>
      <c r="F191">
        <v>10.645613590070173</v>
      </c>
      <c r="G191">
        <v>0</v>
      </c>
      <c r="H191">
        <v>0</v>
      </c>
      <c r="I191" s="106">
        <f t="shared" si="5"/>
        <v>57.589009858147946</v>
      </c>
    </row>
    <row r="192" spans="1:9" x14ac:dyDescent="0.3">
      <c r="A192">
        <v>2038</v>
      </c>
      <c r="B192">
        <v>9</v>
      </c>
      <c r="C192">
        <v>30</v>
      </c>
      <c r="D192">
        <v>2038.7479452054795</v>
      </c>
      <c r="E192">
        <v>47.10231351125109</v>
      </c>
      <c r="F192">
        <v>10.698903328078304</v>
      </c>
      <c r="G192">
        <v>0</v>
      </c>
      <c r="H192">
        <v>0</v>
      </c>
      <c r="I192" s="106">
        <f t="shared" si="5"/>
        <v>57.801216839329392</v>
      </c>
    </row>
    <row r="193" spans="1:9" x14ac:dyDescent="0.3">
      <c r="A193">
        <v>2038</v>
      </c>
      <c r="B193">
        <v>10</v>
      </c>
      <c r="C193">
        <v>31</v>
      </c>
      <c r="D193">
        <v>2038.8328767123287</v>
      </c>
      <c r="E193">
        <v>47.265446697282854</v>
      </c>
      <c r="F193">
        <v>10.763950892019416</v>
      </c>
      <c r="G193">
        <v>0</v>
      </c>
      <c r="H193">
        <v>0</v>
      </c>
      <c r="I193" s="106">
        <f t="shared" si="5"/>
        <v>58.02939758930227</v>
      </c>
    </row>
    <row r="194" spans="1:9" x14ac:dyDescent="0.3">
      <c r="A194">
        <v>2038</v>
      </c>
      <c r="B194">
        <v>11</v>
      </c>
      <c r="C194">
        <v>30</v>
      </c>
      <c r="D194">
        <v>2038.9150684931508</v>
      </c>
      <c r="E194">
        <v>47.422280439467983</v>
      </c>
      <c r="F194">
        <v>10.838901987706635</v>
      </c>
      <c r="G194">
        <v>0</v>
      </c>
      <c r="H194">
        <v>0</v>
      </c>
      <c r="I194" s="106">
        <f t="shared" si="5"/>
        <v>58.261182427174617</v>
      </c>
    </row>
    <row r="195" spans="1:9" x14ac:dyDescent="0.3">
      <c r="A195">
        <v>2038</v>
      </c>
      <c r="B195">
        <v>12</v>
      </c>
      <c r="C195">
        <v>31</v>
      </c>
      <c r="D195">
        <v>2039</v>
      </c>
      <c r="E195">
        <v>47.583279976311175</v>
      </c>
      <c r="F195">
        <v>10.929822158441997</v>
      </c>
      <c r="G195">
        <v>0</v>
      </c>
      <c r="H195">
        <v>0</v>
      </c>
      <c r="I195" s="106">
        <f t="shared" si="5"/>
        <v>58.513102134753169</v>
      </c>
    </row>
    <row r="196" spans="1:9" x14ac:dyDescent="0.3">
      <c r="A196">
        <v>2039</v>
      </c>
      <c r="B196">
        <v>1</v>
      </c>
      <c r="C196">
        <v>31</v>
      </c>
      <c r="D196">
        <v>2039.0849315068492</v>
      </c>
      <c r="E196">
        <v>47.743209822417938</v>
      </c>
      <c r="F196">
        <v>11.051339566199655</v>
      </c>
      <c r="G196">
        <v>0</v>
      </c>
      <c r="H196">
        <v>0</v>
      </c>
      <c r="I196" s="106">
        <f t="shared" si="5"/>
        <v>58.794549388617597</v>
      </c>
    </row>
    <row r="197" spans="1:9" x14ac:dyDescent="0.3">
      <c r="A197">
        <v>2039</v>
      </c>
      <c r="B197">
        <v>2</v>
      </c>
      <c r="C197">
        <v>28</v>
      </c>
      <c r="D197">
        <v>2039.1616438356164</v>
      </c>
      <c r="E197">
        <v>47.886751254018989</v>
      </c>
      <c r="F197">
        <v>11.189272499566286</v>
      </c>
      <c r="G197">
        <v>0</v>
      </c>
      <c r="H197">
        <v>0</v>
      </c>
      <c r="I197" s="106">
        <f t="shared" si="5"/>
        <v>59.076023753585275</v>
      </c>
    </row>
    <row r="198" spans="1:9" x14ac:dyDescent="0.3">
      <c r="A198">
        <v>2039</v>
      </c>
      <c r="B198">
        <v>3</v>
      </c>
      <c r="C198">
        <v>31</v>
      </c>
      <c r="D198">
        <v>2039.2465753424658</v>
      </c>
      <c r="E198">
        <v>48.044672016712681</v>
      </c>
      <c r="F198">
        <v>11.25169549180341</v>
      </c>
      <c r="G198">
        <v>0</v>
      </c>
      <c r="H198">
        <v>0</v>
      </c>
      <c r="I198" s="106">
        <f t="shared" si="5"/>
        <v>59.296367508516092</v>
      </c>
    </row>
    <row r="199" spans="1:9" x14ac:dyDescent="0.3">
      <c r="A199">
        <v>2039</v>
      </c>
      <c r="B199">
        <v>4</v>
      </c>
      <c r="C199">
        <v>30</v>
      </c>
      <c r="D199">
        <v>2039.3287671232877</v>
      </c>
      <c r="E199">
        <v>48.196506593684724</v>
      </c>
      <c r="F199">
        <v>11.291924626663771</v>
      </c>
      <c r="G199">
        <v>0</v>
      </c>
      <c r="H199">
        <v>0</v>
      </c>
      <c r="I199" s="106">
        <f t="shared" si="5"/>
        <v>59.488431220348495</v>
      </c>
    </row>
    <row r="200" spans="1:9" x14ac:dyDescent="0.3">
      <c r="A200">
        <v>2039</v>
      </c>
      <c r="B200">
        <v>5</v>
      </c>
      <c r="C200">
        <v>31</v>
      </c>
      <c r="D200">
        <v>2039.4136986301369</v>
      </c>
      <c r="E200">
        <v>48.352386477833001</v>
      </c>
      <c r="F200">
        <v>11.32565774964621</v>
      </c>
      <c r="G200">
        <v>0</v>
      </c>
      <c r="H200">
        <v>0</v>
      </c>
      <c r="I200" s="106">
        <f t="shared" si="5"/>
        <v>59.678044227479212</v>
      </c>
    </row>
    <row r="201" spans="1:9" x14ac:dyDescent="0.3">
      <c r="A201">
        <v>2039</v>
      </c>
      <c r="B201">
        <v>6</v>
      </c>
      <c r="C201">
        <v>30</v>
      </c>
      <c r="D201">
        <v>2039.495890410959</v>
      </c>
      <c r="E201">
        <v>48.502263608659334</v>
      </c>
      <c r="F201">
        <v>11.363830558525335</v>
      </c>
      <c r="G201">
        <v>0</v>
      </c>
      <c r="H201">
        <v>0</v>
      </c>
      <c r="I201" s="106">
        <f t="shared" si="5"/>
        <v>59.86609416718467</v>
      </c>
    </row>
    <row r="202" spans="1:9" x14ac:dyDescent="0.3">
      <c r="A202">
        <v>2039</v>
      </c>
      <c r="B202">
        <v>7</v>
      </c>
      <c r="C202">
        <v>31</v>
      </c>
      <c r="D202">
        <v>2039.5808219178082</v>
      </c>
      <c r="E202">
        <v>48.656138798416862</v>
      </c>
      <c r="F202">
        <v>11.398583608276851</v>
      </c>
      <c r="G202">
        <v>0</v>
      </c>
      <c r="H202">
        <v>0</v>
      </c>
      <c r="I202" s="106">
        <f t="shared" si="5"/>
        <v>60.054722406693713</v>
      </c>
    </row>
    <row r="203" spans="1:9" x14ac:dyDescent="0.3">
      <c r="A203">
        <v>2039</v>
      </c>
      <c r="B203">
        <v>8</v>
      </c>
      <c r="C203">
        <v>31</v>
      </c>
      <c r="D203">
        <v>2039.6657534246576</v>
      </c>
      <c r="E203">
        <v>48.809008842471044</v>
      </c>
      <c r="F203">
        <v>11.43485602719414</v>
      </c>
      <c r="G203">
        <v>0</v>
      </c>
      <c r="H203">
        <v>0</v>
      </c>
      <c r="I203" s="106">
        <f t="shared" ref="I203:I266" si="6">E203+F203</f>
        <v>60.243864869665188</v>
      </c>
    </row>
    <row r="204" spans="1:9" x14ac:dyDescent="0.3">
      <c r="A204">
        <v>2039</v>
      </c>
      <c r="B204">
        <v>9</v>
      </c>
      <c r="C204">
        <v>30</v>
      </c>
      <c r="D204">
        <v>2039.7479452054795</v>
      </c>
      <c r="E204">
        <v>48.955999099088139</v>
      </c>
      <c r="F204">
        <v>11.483901288398361</v>
      </c>
      <c r="G204">
        <v>0</v>
      </c>
      <c r="H204">
        <v>0</v>
      </c>
      <c r="I204" s="106">
        <f t="shared" si="6"/>
        <v>60.439900387486503</v>
      </c>
    </row>
    <row r="205" spans="1:9" x14ac:dyDescent="0.3">
      <c r="A205">
        <v>2039</v>
      </c>
      <c r="B205">
        <v>10</v>
      </c>
      <c r="C205">
        <v>31</v>
      </c>
      <c r="D205">
        <v>2039.8328767123287</v>
      </c>
      <c r="E205">
        <v>49.106917649885446</v>
      </c>
      <c r="F205">
        <v>11.5451980222823</v>
      </c>
      <c r="G205">
        <v>0</v>
      </c>
      <c r="H205">
        <v>0</v>
      </c>
      <c r="I205" s="106">
        <f t="shared" si="6"/>
        <v>60.652115672167746</v>
      </c>
    </row>
    <row r="206" spans="1:9" x14ac:dyDescent="0.3">
      <c r="A206">
        <v>2039</v>
      </c>
      <c r="B206">
        <v>11</v>
      </c>
      <c r="C206">
        <v>30</v>
      </c>
      <c r="D206">
        <v>2039.9150684931508</v>
      </c>
      <c r="E206">
        <v>49.252036086850929</v>
      </c>
      <c r="F206">
        <v>11.617278661300681</v>
      </c>
      <c r="G206">
        <v>0</v>
      </c>
      <c r="H206">
        <v>0</v>
      </c>
      <c r="I206" s="106">
        <f t="shared" si="6"/>
        <v>60.869314748151609</v>
      </c>
    </row>
    <row r="207" spans="1:9" x14ac:dyDescent="0.3">
      <c r="A207">
        <v>2039</v>
      </c>
      <c r="B207">
        <v>12</v>
      </c>
      <c r="C207">
        <v>31</v>
      </c>
      <c r="D207">
        <v>2040</v>
      </c>
      <c r="E207">
        <v>49.401037526791242</v>
      </c>
      <c r="F207">
        <v>11.706066496490687</v>
      </c>
      <c r="G207">
        <v>0</v>
      </c>
      <c r="H207">
        <v>0</v>
      </c>
      <c r="I207" s="106">
        <f t="shared" si="6"/>
        <v>61.107104023281927</v>
      </c>
    </row>
    <row r="208" spans="1:9" x14ac:dyDescent="0.3">
      <c r="A208">
        <v>2040</v>
      </c>
      <c r="B208">
        <v>1</v>
      </c>
      <c r="C208">
        <v>31</v>
      </c>
      <c r="D208">
        <v>2040.0846994535518</v>
      </c>
      <c r="E208">
        <v>49.549077649715485</v>
      </c>
      <c r="F208">
        <v>11.827164939141152</v>
      </c>
      <c r="G208">
        <v>0</v>
      </c>
      <c r="H208">
        <v>0</v>
      </c>
      <c r="I208" s="106">
        <f t="shared" si="6"/>
        <v>61.376242588856641</v>
      </c>
    </row>
    <row r="209" spans="1:9" x14ac:dyDescent="0.3">
      <c r="A209">
        <v>2040</v>
      </c>
      <c r="B209">
        <v>2</v>
      </c>
      <c r="C209">
        <v>29</v>
      </c>
      <c r="D209">
        <v>2040.1639344262296</v>
      </c>
      <c r="E209">
        <v>49.68670413750354</v>
      </c>
      <c r="F209">
        <v>11.967939603300024</v>
      </c>
      <c r="G209">
        <v>0</v>
      </c>
      <c r="H209">
        <v>0</v>
      </c>
      <c r="I209" s="106">
        <f t="shared" si="6"/>
        <v>61.654643740803564</v>
      </c>
    </row>
    <row r="210" spans="1:9" x14ac:dyDescent="0.3">
      <c r="A210">
        <v>2040</v>
      </c>
      <c r="B210">
        <v>3</v>
      </c>
      <c r="C210">
        <v>31</v>
      </c>
      <c r="D210">
        <v>2040.2486338797814</v>
      </c>
      <c r="E210">
        <v>49.832908024141517</v>
      </c>
      <c r="F210">
        <v>12.026585554010133</v>
      </c>
      <c r="G210">
        <v>0</v>
      </c>
      <c r="H210">
        <v>0</v>
      </c>
      <c r="I210" s="106">
        <f t="shared" si="6"/>
        <v>61.85949357815165</v>
      </c>
    </row>
    <row r="211" spans="1:9" x14ac:dyDescent="0.3">
      <c r="A211">
        <v>2040</v>
      </c>
      <c r="B211">
        <v>4</v>
      </c>
      <c r="C211">
        <v>30</v>
      </c>
      <c r="D211">
        <v>2040.3306010928961</v>
      </c>
      <c r="E211">
        <v>49.973504089538395</v>
      </c>
      <c r="F211">
        <v>12.062489526936744</v>
      </c>
      <c r="G211">
        <v>0</v>
      </c>
      <c r="H211">
        <v>0</v>
      </c>
      <c r="I211" s="106">
        <f t="shared" si="6"/>
        <v>62.035993616475139</v>
      </c>
    </row>
    <row r="212" spans="1:9" x14ac:dyDescent="0.3">
      <c r="A212">
        <v>2040</v>
      </c>
      <c r="B212">
        <v>5</v>
      </c>
      <c r="C212">
        <v>31</v>
      </c>
      <c r="D212">
        <v>2040.4153005464482</v>
      </c>
      <c r="E212">
        <v>50.117873531765468</v>
      </c>
      <c r="F212">
        <v>12.091870536626608</v>
      </c>
      <c r="G212">
        <v>0</v>
      </c>
      <c r="H212">
        <v>0</v>
      </c>
      <c r="I212" s="106">
        <f t="shared" si="6"/>
        <v>62.209744068392077</v>
      </c>
    </row>
    <row r="213" spans="1:9" x14ac:dyDescent="0.3">
      <c r="A213">
        <v>2040</v>
      </c>
      <c r="B213">
        <v>6</v>
      </c>
      <c r="C213">
        <v>30</v>
      </c>
      <c r="D213">
        <v>2040.4972677595629</v>
      </c>
      <c r="E213">
        <v>50.256709892802569</v>
      </c>
      <c r="F213">
        <v>12.125282769530067</v>
      </c>
      <c r="G213">
        <v>0</v>
      </c>
      <c r="H213">
        <v>0</v>
      </c>
      <c r="I213" s="106">
        <f t="shared" si="6"/>
        <v>62.381992662332635</v>
      </c>
    </row>
    <row r="214" spans="1:9" x14ac:dyDescent="0.3">
      <c r="A214">
        <v>2040</v>
      </c>
      <c r="B214">
        <v>7</v>
      </c>
      <c r="C214">
        <v>31</v>
      </c>
      <c r="D214">
        <v>2040.5819672131147</v>
      </c>
      <c r="E214">
        <v>50.399276891040941</v>
      </c>
      <c r="F214">
        <v>12.154987063092817</v>
      </c>
      <c r="G214">
        <v>0</v>
      </c>
      <c r="H214">
        <v>0</v>
      </c>
      <c r="I214" s="106">
        <f t="shared" si="6"/>
        <v>62.554263954133759</v>
      </c>
    </row>
    <row r="215" spans="1:9" x14ac:dyDescent="0.3">
      <c r="A215">
        <v>2040</v>
      </c>
      <c r="B215">
        <v>8</v>
      </c>
      <c r="C215">
        <v>31</v>
      </c>
      <c r="D215">
        <v>2040.6666666666667</v>
      </c>
      <c r="E215">
        <v>50.540939946523906</v>
      </c>
      <c r="F215">
        <v>12.186920048262344</v>
      </c>
      <c r="G215">
        <v>0</v>
      </c>
      <c r="H215">
        <v>0</v>
      </c>
      <c r="I215" s="106">
        <f t="shared" si="6"/>
        <v>62.72785999478625</v>
      </c>
    </row>
    <row r="216" spans="1:9" x14ac:dyDescent="0.3">
      <c r="A216">
        <v>2040</v>
      </c>
      <c r="B216">
        <v>9</v>
      </c>
      <c r="C216">
        <v>30</v>
      </c>
      <c r="D216">
        <v>2040.7486338797814</v>
      </c>
      <c r="E216">
        <v>50.677180097991126</v>
      </c>
      <c r="F216">
        <v>12.232158471982766</v>
      </c>
      <c r="G216">
        <v>0</v>
      </c>
      <c r="H216">
        <v>0</v>
      </c>
      <c r="I216" s="106">
        <f t="shared" si="6"/>
        <v>62.90933856997389</v>
      </c>
    </row>
    <row r="217" spans="1:9" x14ac:dyDescent="0.3">
      <c r="A217">
        <v>2040</v>
      </c>
      <c r="B217">
        <v>10</v>
      </c>
      <c r="C217">
        <v>31</v>
      </c>
      <c r="D217">
        <v>2040.8333333333333</v>
      </c>
      <c r="E217">
        <v>50.817087738667901</v>
      </c>
      <c r="F217">
        <v>12.290254939836469</v>
      </c>
      <c r="G217">
        <v>0</v>
      </c>
      <c r="H217">
        <v>0</v>
      </c>
      <c r="I217" s="106">
        <f t="shared" si="6"/>
        <v>63.107342678504367</v>
      </c>
    </row>
    <row r="218" spans="1:9" x14ac:dyDescent="0.3">
      <c r="A218">
        <v>2040</v>
      </c>
      <c r="B218">
        <v>11</v>
      </c>
      <c r="C218">
        <v>30</v>
      </c>
      <c r="D218">
        <v>2040.9153005464482</v>
      </c>
      <c r="E218">
        <v>50.95164387943359</v>
      </c>
      <c r="F218">
        <v>12.359861771511172</v>
      </c>
      <c r="G218">
        <v>0</v>
      </c>
      <c r="H218">
        <v>0</v>
      </c>
      <c r="I218" s="106">
        <f t="shared" si="6"/>
        <v>63.31150565094476</v>
      </c>
    </row>
    <row r="219" spans="1:9" x14ac:dyDescent="0.3">
      <c r="A219">
        <v>2040</v>
      </c>
      <c r="B219">
        <v>12</v>
      </c>
      <c r="C219">
        <v>31</v>
      </c>
      <c r="D219">
        <v>2041</v>
      </c>
      <c r="E219">
        <v>51.089826487923844</v>
      </c>
      <c r="F219">
        <v>12.447479764454954</v>
      </c>
      <c r="G219">
        <v>0</v>
      </c>
      <c r="H219">
        <v>0</v>
      </c>
      <c r="I219" s="106">
        <f t="shared" si="6"/>
        <v>63.537306252378798</v>
      </c>
    </row>
    <row r="220" spans="1:9" x14ac:dyDescent="0.3">
      <c r="A220">
        <v>2041</v>
      </c>
      <c r="B220">
        <v>1</v>
      </c>
      <c r="C220">
        <v>31</v>
      </c>
      <c r="D220">
        <v>2041.0849315068492</v>
      </c>
      <c r="E220">
        <v>51.227143884090978</v>
      </c>
      <c r="F220">
        <v>12.570058192954518</v>
      </c>
      <c r="G220">
        <v>0</v>
      </c>
      <c r="H220">
        <v>0</v>
      </c>
      <c r="I220" s="106">
        <f t="shared" si="6"/>
        <v>63.797202077045498</v>
      </c>
    </row>
    <row r="221" spans="1:9" x14ac:dyDescent="0.3">
      <c r="A221">
        <v>2041</v>
      </c>
      <c r="B221">
        <v>2</v>
      </c>
      <c r="C221">
        <v>28</v>
      </c>
      <c r="D221">
        <v>2041.1616438356164</v>
      </c>
      <c r="E221">
        <v>51.350435158961702</v>
      </c>
      <c r="F221">
        <v>12.705821584615352</v>
      </c>
      <c r="G221">
        <v>0</v>
      </c>
      <c r="H221">
        <v>0</v>
      </c>
      <c r="I221" s="106">
        <f t="shared" si="6"/>
        <v>64.056256743577052</v>
      </c>
    </row>
    <row r="222" spans="1:9" x14ac:dyDescent="0.3">
      <c r="A222">
        <v>2041</v>
      </c>
      <c r="B222">
        <v>3</v>
      </c>
      <c r="C222">
        <v>31</v>
      </c>
      <c r="D222">
        <v>2041.2465753424658</v>
      </c>
      <c r="E222">
        <v>51.486126805113145</v>
      </c>
      <c r="F222">
        <v>12.76155203882765</v>
      </c>
      <c r="G222">
        <v>0</v>
      </c>
      <c r="H222">
        <v>0</v>
      </c>
      <c r="I222" s="106">
        <f t="shared" si="6"/>
        <v>64.24767884394079</v>
      </c>
    </row>
    <row r="223" spans="1:9" x14ac:dyDescent="0.3">
      <c r="A223">
        <v>2041</v>
      </c>
      <c r="B223">
        <v>4</v>
      </c>
      <c r="C223">
        <v>30</v>
      </c>
      <c r="D223">
        <v>2041.3287671232877</v>
      </c>
      <c r="E223">
        <v>51.616638241422621</v>
      </c>
      <c r="F223">
        <v>12.793473626331238</v>
      </c>
      <c r="G223">
        <v>0</v>
      </c>
      <c r="H223">
        <v>0</v>
      </c>
      <c r="I223" s="106">
        <f t="shared" si="6"/>
        <v>64.410111867753855</v>
      </c>
    </row>
    <row r="224" spans="1:9" x14ac:dyDescent="0.3">
      <c r="A224">
        <v>2041</v>
      </c>
      <c r="B224">
        <v>5</v>
      </c>
      <c r="C224">
        <v>31</v>
      </c>
      <c r="D224">
        <v>2041.4136986301369</v>
      </c>
      <c r="E224">
        <v>51.750677410310033</v>
      </c>
      <c r="F224">
        <v>12.8181383587618</v>
      </c>
      <c r="G224">
        <v>0</v>
      </c>
      <c r="H224">
        <v>0</v>
      </c>
      <c r="I224" s="106">
        <f t="shared" si="6"/>
        <v>64.568815769071833</v>
      </c>
    </row>
    <row r="225" spans="1:9" x14ac:dyDescent="0.3">
      <c r="A225">
        <v>2041</v>
      </c>
      <c r="B225">
        <v>6</v>
      </c>
      <c r="C225">
        <v>30</v>
      </c>
      <c r="D225">
        <v>2041.495890410959</v>
      </c>
      <c r="E225">
        <v>51.87960342538311</v>
      </c>
      <c r="F225">
        <v>12.847054737520519</v>
      </c>
      <c r="G225">
        <v>0</v>
      </c>
      <c r="H225">
        <v>0</v>
      </c>
      <c r="I225" s="106">
        <f t="shared" si="6"/>
        <v>64.726658162903632</v>
      </c>
    </row>
    <row r="226" spans="1:9" x14ac:dyDescent="0.3">
      <c r="A226">
        <v>2041</v>
      </c>
      <c r="B226">
        <v>7</v>
      </c>
      <c r="C226">
        <v>31</v>
      </c>
      <c r="D226">
        <v>2041.5808219178082</v>
      </c>
      <c r="E226">
        <v>52.012018386864675</v>
      </c>
      <c r="F226">
        <v>12.871831019336875</v>
      </c>
      <c r="G226">
        <v>0</v>
      </c>
      <c r="H226">
        <v>0</v>
      </c>
      <c r="I226" s="106">
        <f t="shared" si="6"/>
        <v>64.883849406201549</v>
      </c>
    </row>
    <row r="227" spans="1:9" x14ac:dyDescent="0.3">
      <c r="A227">
        <v>2041</v>
      </c>
      <c r="B227">
        <v>8</v>
      </c>
      <c r="C227">
        <v>31</v>
      </c>
      <c r="D227">
        <v>2041.6657534246576</v>
      </c>
      <c r="E227">
        <v>52.143618578854912</v>
      </c>
      <c r="F227">
        <v>12.898886466996217</v>
      </c>
      <c r="G227">
        <v>0</v>
      </c>
      <c r="H227">
        <v>0</v>
      </c>
      <c r="I227" s="106">
        <f t="shared" si="6"/>
        <v>65.042505045851129</v>
      </c>
    </row>
    <row r="228" spans="1:9" x14ac:dyDescent="0.3">
      <c r="A228">
        <v>2041</v>
      </c>
      <c r="B228">
        <v>9</v>
      </c>
      <c r="C228">
        <v>30</v>
      </c>
      <c r="D228">
        <v>2041.7479452054795</v>
      </c>
      <c r="E228">
        <v>52.270204499665425</v>
      </c>
      <c r="F228">
        <v>12.940058923629076</v>
      </c>
      <c r="G228">
        <v>0</v>
      </c>
      <c r="H228">
        <v>0</v>
      </c>
      <c r="I228" s="106">
        <f t="shared" si="6"/>
        <v>65.210263423294506</v>
      </c>
    </row>
    <row r="229" spans="1:9" x14ac:dyDescent="0.3">
      <c r="A229">
        <v>2041</v>
      </c>
      <c r="B229">
        <v>10</v>
      </c>
      <c r="C229">
        <v>31</v>
      </c>
      <c r="D229">
        <v>2041.8328767123287</v>
      </c>
      <c r="E229">
        <v>52.400222026601028</v>
      </c>
      <c r="F229">
        <v>12.994530927314649</v>
      </c>
      <c r="G229">
        <v>0</v>
      </c>
      <c r="H229">
        <v>0</v>
      </c>
      <c r="I229" s="106">
        <f t="shared" si="6"/>
        <v>65.394752953915685</v>
      </c>
    </row>
    <row r="230" spans="1:9" x14ac:dyDescent="0.3">
      <c r="A230">
        <v>2041</v>
      </c>
      <c r="B230">
        <v>11</v>
      </c>
      <c r="C230">
        <v>30</v>
      </c>
      <c r="D230">
        <v>2041.9150684931508</v>
      </c>
      <c r="E230">
        <v>52.525289389167355</v>
      </c>
      <c r="F230">
        <v>13.061307820100183</v>
      </c>
      <c r="G230">
        <v>0</v>
      </c>
      <c r="H230">
        <v>0</v>
      </c>
      <c r="I230" s="106">
        <f t="shared" si="6"/>
        <v>65.586597209267538</v>
      </c>
    </row>
    <row r="231" spans="1:9" x14ac:dyDescent="0.3">
      <c r="A231">
        <v>2041</v>
      </c>
      <c r="B231">
        <v>12</v>
      </c>
      <c r="C231">
        <v>31</v>
      </c>
      <c r="D231">
        <v>2042</v>
      </c>
      <c r="E231">
        <v>52.653751087578122</v>
      </c>
      <c r="F231">
        <v>13.146772148630955</v>
      </c>
      <c r="G231">
        <v>0</v>
      </c>
      <c r="H231">
        <v>0</v>
      </c>
      <c r="I231" s="106">
        <f t="shared" si="6"/>
        <v>65.800523236209074</v>
      </c>
    </row>
    <row r="232" spans="1:9" x14ac:dyDescent="0.3">
      <c r="A232">
        <v>2042</v>
      </c>
      <c r="B232">
        <v>1</v>
      </c>
      <c r="C232">
        <v>31</v>
      </c>
      <c r="D232">
        <v>2042.0849315068492</v>
      </c>
      <c r="E232">
        <v>52.781432226739</v>
      </c>
      <c r="F232">
        <v>13.268757803080264</v>
      </c>
      <c r="G232">
        <v>0</v>
      </c>
      <c r="H232">
        <v>0</v>
      </c>
      <c r="I232" s="106">
        <f t="shared" si="6"/>
        <v>66.050190029819262</v>
      </c>
    </row>
    <row r="233" spans="1:9" x14ac:dyDescent="0.3">
      <c r="A233">
        <v>2042</v>
      </c>
      <c r="B233">
        <v>2</v>
      </c>
      <c r="C233">
        <v>28</v>
      </c>
      <c r="D233">
        <v>2042.1616438356164</v>
      </c>
      <c r="E233">
        <v>52.896091808241955</v>
      </c>
      <c r="F233">
        <v>13.405212661501185</v>
      </c>
      <c r="G233">
        <v>0</v>
      </c>
      <c r="H233">
        <v>0</v>
      </c>
      <c r="I233" s="106">
        <f t="shared" si="6"/>
        <v>66.301304469743144</v>
      </c>
    </row>
    <row r="234" spans="1:9" x14ac:dyDescent="0.3">
      <c r="A234">
        <v>2042</v>
      </c>
      <c r="B234">
        <v>3</v>
      </c>
      <c r="C234">
        <v>31</v>
      </c>
      <c r="D234">
        <v>2042.2465753424658</v>
      </c>
      <c r="E234">
        <v>53.022305866942439</v>
      </c>
      <c r="F234">
        <v>13.458093376145488</v>
      </c>
      <c r="G234">
        <v>0</v>
      </c>
      <c r="H234">
        <v>0</v>
      </c>
      <c r="I234" s="106">
        <f t="shared" si="6"/>
        <v>66.48039924308793</v>
      </c>
    </row>
    <row r="235" spans="1:9" x14ac:dyDescent="0.3">
      <c r="A235">
        <v>2042</v>
      </c>
      <c r="B235">
        <v>4</v>
      </c>
      <c r="C235">
        <v>30</v>
      </c>
      <c r="D235">
        <v>2042.3287671232877</v>
      </c>
      <c r="E235">
        <v>53.14372362546149</v>
      </c>
      <c r="F235">
        <v>13.486167088160638</v>
      </c>
      <c r="G235">
        <v>0</v>
      </c>
      <c r="H235">
        <v>0</v>
      </c>
      <c r="I235" s="106">
        <f t="shared" si="6"/>
        <v>66.629890713622132</v>
      </c>
    </row>
    <row r="236" spans="1:9" x14ac:dyDescent="0.3">
      <c r="A236">
        <v>2042</v>
      </c>
      <c r="B236">
        <v>5</v>
      </c>
      <c r="C236">
        <v>31</v>
      </c>
      <c r="D236">
        <v>2042.4136986301369</v>
      </c>
      <c r="E236">
        <v>53.26844594347115</v>
      </c>
      <c r="F236">
        <v>13.506289188029097</v>
      </c>
      <c r="G236">
        <v>0</v>
      </c>
      <c r="H236">
        <v>0</v>
      </c>
      <c r="I236" s="106">
        <f t="shared" si="6"/>
        <v>66.77473513150025</v>
      </c>
    </row>
    <row r="237" spans="1:9" x14ac:dyDescent="0.3">
      <c r="A237">
        <v>2042</v>
      </c>
      <c r="B237">
        <v>6</v>
      </c>
      <c r="C237">
        <v>30</v>
      </c>
      <c r="D237">
        <v>2042.495890410959</v>
      </c>
      <c r="E237">
        <v>53.38843222848859</v>
      </c>
      <c r="F237">
        <v>13.530872466139588</v>
      </c>
      <c r="G237">
        <v>0</v>
      </c>
      <c r="H237">
        <v>0</v>
      </c>
      <c r="I237" s="106">
        <f t="shared" si="6"/>
        <v>66.919304694628181</v>
      </c>
    </row>
    <row r="238" spans="1:9" x14ac:dyDescent="0.3">
      <c r="A238">
        <v>2042</v>
      </c>
      <c r="B238">
        <v>7</v>
      </c>
      <c r="C238">
        <v>31</v>
      </c>
      <c r="D238">
        <v>2042.5808219178082</v>
      </c>
      <c r="E238">
        <v>53.51168777885303</v>
      </c>
      <c r="F238">
        <v>13.550907588652468</v>
      </c>
      <c r="G238">
        <v>0</v>
      </c>
      <c r="H238">
        <v>0</v>
      </c>
      <c r="I238" s="106">
        <f t="shared" si="6"/>
        <v>67.062595367505494</v>
      </c>
    </row>
    <row r="239" spans="1:9" x14ac:dyDescent="0.3">
      <c r="A239">
        <v>2042</v>
      </c>
      <c r="B239">
        <v>8</v>
      </c>
      <c r="C239">
        <v>31</v>
      </c>
      <c r="D239">
        <v>2042.6657534246576</v>
      </c>
      <c r="E239">
        <v>53.634207329087175</v>
      </c>
      <c r="F239">
        <v>13.573270652593683</v>
      </c>
      <c r="G239">
        <v>0</v>
      </c>
      <c r="H239">
        <v>0</v>
      </c>
      <c r="I239" s="106">
        <f t="shared" si="6"/>
        <v>67.207477981680853</v>
      </c>
    </row>
    <row r="240" spans="1:9" x14ac:dyDescent="0.3">
      <c r="A240">
        <v>2042</v>
      </c>
      <c r="B240">
        <v>9</v>
      </c>
      <c r="C240">
        <v>30</v>
      </c>
      <c r="D240">
        <v>2042.7479452054795</v>
      </c>
      <c r="E240">
        <v>53.752079754517887</v>
      </c>
      <c r="F240">
        <v>13.610518297695616</v>
      </c>
      <c r="G240">
        <v>0</v>
      </c>
      <c r="H240">
        <v>0</v>
      </c>
      <c r="I240" s="106">
        <f t="shared" si="6"/>
        <v>67.362598052213499</v>
      </c>
    </row>
    <row r="241" spans="1:9" x14ac:dyDescent="0.3">
      <c r="A241">
        <v>2042</v>
      </c>
      <c r="B241">
        <v>10</v>
      </c>
      <c r="C241">
        <v>31</v>
      </c>
      <c r="D241">
        <v>2042.8328767123287</v>
      </c>
      <c r="E241">
        <v>53.873169239105877</v>
      </c>
      <c r="F241">
        <v>13.661479838086837</v>
      </c>
      <c r="G241">
        <v>0</v>
      </c>
      <c r="H241">
        <v>0</v>
      </c>
      <c r="I241" s="106">
        <f t="shared" si="6"/>
        <v>67.534649077192711</v>
      </c>
    </row>
    <row r="242" spans="1:9" x14ac:dyDescent="0.3">
      <c r="A242">
        <v>2042</v>
      </c>
      <c r="B242">
        <v>11</v>
      </c>
      <c r="C242">
        <v>30</v>
      </c>
      <c r="D242">
        <v>2042.9150684931508</v>
      </c>
      <c r="E242">
        <v>53.989669263591665</v>
      </c>
      <c r="F242">
        <v>13.725499277319468</v>
      </c>
      <c r="G242">
        <v>0</v>
      </c>
      <c r="H242">
        <v>0</v>
      </c>
      <c r="I242" s="106">
        <f t="shared" si="6"/>
        <v>67.715168540911137</v>
      </c>
    </row>
    <row r="243" spans="1:9" x14ac:dyDescent="0.3">
      <c r="A243">
        <v>2042</v>
      </c>
      <c r="B243">
        <v>12</v>
      </c>
      <c r="C243">
        <v>31</v>
      </c>
      <c r="D243">
        <v>2043</v>
      </c>
      <c r="E243">
        <v>54.109352395743457</v>
      </c>
      <c r="F243">
        <v>13.808841361788655</v>
      </c>
      <c r="G243">
        <v>0</v>
      </c>
      <c r="H243">
        <v>0</v>
      </c>
      <c r="I243" s="106">
        <f t="shared" si="6"/>
        <v>67.918193757532109</v>
      </c>
    </row>
    <row r="244" spans="1:9" x14ac:dyDescent="0.3">
      <c r="A244">
        <v>2043</v>
      </c>
      <c r="B244">
        <v>1</v>
      </c>
      <c r="C244">
        <v>31</v>
      </c>
      <c r="D244">
        <v>2043.0849315068492</v>
      </c>
      <c r="E244">
        <v>54.228329756597432</v>
      </c>
      <c r="F244">
        <v>13.930172722717607</v>
      </c>
      <c r="G244">
        <v>0</v>
      </c>
      <c r="H244">
        <v>0</v>
      </c>
      <c r="I244" s="106">
        <f t="shared" si="6"/>
        <v>68.158502479315047</v>
      </c>
    </row>
    <row r="245" spans="1:9" x14ac:dyDescent="0.3">
      <c r="A245">
        <v>2043</v>
      </c>
      <c r="B245">
        <v>2</v>
      </c>
      <c r="C245">
        <v>28</v>
      </c>
      <c r="D245">
        <v>2043.1616438356164</v>
      </c>
      <c r="E245">
        <v>54.335191493398682</v>
      </c>
      <c r="F245">
        <v>14.067192750240753</v>
      </c>
      <c r="G245">
        <v>0</v>
      </c>
      <c r="H245">
        <v>0</v>
      </c>
      <c r="I245" s="106">
        <f t="shared" si="6"/>
        <v>68.402384243639432</v>
      </c>
    </row>
    <row r="246" spans="1:9" x14ac:dyDescent="0.3">
      <c r="A246">
        <v>2043</v>
      </c>
      <c r="B246">
        <v>3</v>
      </c>
      <c r="C246">
        <v>31</v>
      </c>
      <c r="D246">
        <v>2043.2465753424658</v>
      </c>
      <c r="E246">
        <v>54.452841963141942</v>
      </c>
      <c r="F246">
        <v>14.117317797744882</v>
      </c>
      <c r="G246">
        <v>0</v>
      </c>
      <c r="H246">
        <v>0</v>
      </c>
      <c r="I246" s="106">
        <f t="shared" si="6"/>
        <v>68.570159760886824</v>
      </c>
    </row>
    <row r="247" spans="1:9" x14ac:dyDescent="0.3">
      <c r="A247">
        <v>2043</v>
      </c>
      <c r="B247">
        <v>4</v>
      </c>
      <c r="C247">
        <v>30</v>
      </c>
      <c r="D247">
        <v>2043.3287671232877</v>
      </c>
      <c r="E247">
        <v>54.566041458710146</v>
      </c>
      <c r="F247">
        <v>14.141701492137909</v>
      </c>
      <c r="G247">
        <v>0</v>
      </c>
      <c r="H247">
        <v>0</v>
      </c>
      <c r="I247" s="106">
        <f t="shared" si="6"/>
        <v>68.707742950848058</v>
      </c>
    </row>
    <row r="248" spans="1:9" x14ac:dyDescent="0.3">
      <c r="A248">
        <v>2043</v>
      </c>
      <c r="B248">
        <v>5</v>
      </c>
      <c r="C248">
        <v>31</v>
      </c>
      <c r="D248">
        <v>2043.4136986301369</v>
      </c>
      <c r="E248">
        <v>54.682342220137784</v>
      </c>
      <c r="F248">
        <v>14.157477316322201</v>
      </c>
      <c r="G248">
        <v>0</v>
      </c>
      <c r="H248">
        <v>0</v>
      </c>
      <c r="I248" s="106">
        <f t="shared" si="6"/>
        <v>68.839819536459984</v>
      </c>
    </row>
    <row r="249" spans="1:9" x14ac:dyDescent="0.3">
      <c r="A249">
        <v>2043</v>
      </c>
      <c r="B249">
        <v>6</v>
      </c>
      <c r="C249">
        <v>30</v>
      </c>
      <c r="D249">
        <v>2043.495890410959</v>
      </c>
      <c r="E249">
        <v>54.794246284948194</v>
      </c>
      <c r="F249">
        <v>14.177912882215852</v>
      </c>
      <c r="G249">
        <v>0</v>
      </c>
      <c r="H249">
        <v>0</v>
      </c>
      <c r="I249" s="106">
        <f t="shared" si="6"/>
        <v>68.972159167164051</v>
      </c>
    </row>
    <row r="250" spans="1:9" x14ac:dyDescent="0.3">
      <c r="A250">
        <v>2043</v>
      </c>
      <c r="B250">
        <v>7</v>
      </c>
      <c r="C250">
        <v>31</v>
      </c>
      <c r="D250">
        <v>2043.5808219178082</v>
      </c>
      <c r="E250">
        <v>54.90921941749319</v>
      </c>
      <c r="F250">
        <v>14.19341560681729</v>
      </c>
      <c r="G250">
        <v>0</v>
      </c>
      <c r="H250">
        <v>0</v>
      </c>
      <c r="I250" s="106">
        <f t="shared" si="6"/>
        <v>69.102635024310473</v>
      </c>
    </row>
    <row r="251" spans="1:9" x14ac:dyDescent="0.3">
      <c r="A251">
        <v>2043</v>
      </c>
      <c r="B251">
        <v>8</v>
      </c>
      <c r="C251">
        <v>31</v>
      </c>
      <c r="D251">
        <v>2043.6657534246576</v>
      </c>
      <c r="E251">
        <v>55.023526171278917</v>
      </c>
      <c r="F251">
        <v>14.211293090695554</v>
      </c>
      <c r="G251">
        <v>0</v>
      </c>
      <c r="H251">
        <v>0</v>
      </c>
      <c r="I251" s="106">
        <f t="shared" si="6"/>
        <v>69.234819261974465</v>
      </c>
    </row>
    <row r="252" spans="1:9" x14ac:dyDescent="0.3">
      <c r="A252">
        <v>2043</v>
      </c>
      <c r="B252">
        <v>9</v>
      </c>
      <c r="C252">
        <v>30</v>
      </c>
      <c r="D252">
        <v>2043.7479452054795</v>
      </c>
      <c r="E252">
        <v>55.133516337292413</v>
      </c>
      <c r="F252">
        <v>14.244779801833531</v>
      </c>
      <c r="G252">
        <v>0</v>
      </c>
      <c r="H252">
        <v>0</v>
      </c>
      <c r="I252" s="106">
        <f t="shared" si="6"/>
        <v>69.378296139125951</v>
      </c>
    </row>
    <row r="253" spans="1:9" x14ac:dyDescent="0.3">
      <c r="A253">
        <v>2043</v>
      </c>
      <c r="B253">
        <v>10</v>
      </c>
      <c r="C253">
        <v>31</v>
      </c>
      <c r="D253">
        <v>2043.8328767123287</v>
      </c>
      <c r="E253">
        <v>55.246527920016689</v>
      </c>
      <c r="F253">
        <v>14.292369378894838</v>
      </c>
      <c r="G253">
        <v>0</v>
      </c>
      <c r="H253">
        <v>0</v>
      </c>
      <c r="I253" s="106">
        <f t="shared" si="6"/>
        <v>69.538897298911522</v>
      </c>
    </row>
    <row r="254" spans="1:9" x14ac:dyDescent="0.3">
      <c r="A254">
        <v>2043</v>
      </c>
      <c r="B254">
        <v>11</v>
      </c>
      <c r="C254">
        <v>30</v>
      </c>
      <c r="D254">
        <v>2043.9150684931508</v>
      </c>
      <c r="E254">
        <v>55.355274896796629</v>
      </c>
      <c r="F254">
        <v>14.353728917620094</v>
      </c>
      <c r="G254">
        <v>0</v>
      </c>
      <c r="H254">
        <v>0</v>
      </c>
      <c r="I254" s="106">
        <f t="shared" si="6"/>
        <v>69.709003814416718</v>
      </c>
    </row>
    <row r="255" spans="1:9" x14ac:dyDescent="0.3">
      <c r="A255">
        <v>2043</v>
      </c>
      <c r="B255">
        <v>12</v>
      </c>
      <c r="C255">
        <v>31</v>
      </c>
      <c r="D255">
        <v>2044</v>
      </c>
      <c r="E255">
        <v>55.467012285445406</v>
      </c>
      <c r="F255">
        <v>14.43500780833519</v>
      </c>
      <c r="G255">
        <v>0</v>
      </c>
      <c r="H255">
        <v>0</v>
      </c>
      <c r="I255" s="106">
        <f t="shared" si="6"/>
        <v>69.902020093780592</v>
      </c>
    </row>
    <row r="256" spans="1:9" x14ac:dyDescent="0.3">
      <c r="A256">
        <v>2044</v>
      </c>
      <c r="B256">
        <v>1</v>
      </c>
      <c r="C256">
        <v>31</v>
      </c>
      <c r="D256">
        <v>2044.0846994535518</v>
      </c>
      <c r="E256">
        <v>55.578110036137531</v>
      </c>
      <c r="F256">
        <v>14.555656126375849</v>
      </c>
      <c r="G256">
        <v>0</v>
      </c>
      <c r="H256">
        <v>0</v>
      </c>
      <c r="I256" s="106">
        <f t="shared" si="6"/>
        <v>70.133766162513382</v>
      </c>
    </row>
    <row r="257" spans="1:9" x14ac:dyDescent="0.3">
      <c r="A257">
        <v>2044</v>
      </c>
      <c r="B257">
        <v>2</v>
      </c>
      <c r="C257">
        <v>29</v>
      </c>
      <c r="D257">
        <v>2044.1639344262296</v>
      </c>
      <c r="E257">
        <v>55.681465776139703</v>
      </c>
      <c r="F257">
        <v>14.694382006291081</v>
      </c>
      <c r="G257">
        <v>0</v>
      </c>
      <c r="H257">
        <v>0</v>
      </c>
      <c r="I257" s="106">
        <f t="shared" si="6"/>
        <v>70.375847782430782</v>
      </c>
    </row>
    <row r="258" spans="1:9" x14ac:dyDescent="0.3">
      <c r="A258">
        <v>2044</v>
      </c>
      <c r="B258">
        <v>3</v>
      </c>
      <c r="C258">
        <v>31</v>
      </c>
      <c r="D258">
        <v>2044.2486338797814</v>
      </c>
      <c r="E258">
        <v>55.791340395233334</v>
      </c>
      <c r="F258">
        <v>14.740826209764368</v>
      </c>
      <c r="G258">
        <v>0</v>
      </c>
      <c r="H258">
        <v>0</v>
      </c>
      <c r="I258" s="106">
        <f t="shared" si="6"/>
        <v>70.532166604997698</v>
      </c>
    </row>
    <row r="259" spans="1:9" x14ac:dyDescent="0.3">
      <c r="A259">
        <v>2044</v>
      </c>
      <c r="B259">
        <v>4</v>
      </c>
      <c r="C259">
        <v>30</v>
      </c>
      <c r="D259">
        <v>2044.3306010928961</v>
      </c>
      <c r="E259">
        <v>55.897076138069778</v>
      </c>
      <c r="F259">
        <v>14.761338562457308</v>
      </c>
      <c r="G259">
        <v>0</v>
      </c>
      <c r="H259">
        <v>0</v>
      </c>
      <c r="I259" s="106">
        <f t="shared" si="6"/>
        <v>70.658414700527089</v>
      </c>
    </row>
    <row r="260" spans="1:9" x14ac:dyDescent="0.3">
      <c r="A260">
        <v>2044</v>
      </c>
      <c r="B260">
        <v>5</v>
      </c>
      <c r="C260">
        <v>31</v>
      </c>
      <c r="D260">
        <v>2044.4153005464482</v>
      </c>
      <c r="E260">
        <v>56.005727016289271</v>
      </c>
      <c r="F260">
        <v>14.773507990576251</v>
      </c>
      <c r="G260">
        <v>0</v>
      </c>
      <c r="H260">
        <v>0</v>
      </c>
      <c r="I260" s="106">
        <f t="shared" si="6"/>
        <v>70.77923500686552</v>
      </c>
    </row>
    <row r="261" spans="1:9" x14ac:dyDescent="0.3">
      <c r="A261">
        <v>2044</v>
      </c>
      <c r="B261">
        <v>6</v>
      </c>
      <c r="C261">
        <v>30</v>
      </c>
      <c r="D261">
        <v>2044.4972677595629</v>
      </c>
      <c r="E261">
        <v>56.110287997911222</v>
      </c>
      <c r="F261">
        <v>14.789809108498169</v>
      </c>
      <c r="G261">
        <v>0</v>
      </c>
      <c r="H261">
        <v>0</v>
      </c>
      <c r="I261" s="106">
        <f t="shared" si="6"/>
        <v>70.90009710640939</v>
      </c>
    </row>
    <row r="262" spans="1:9" x14ac:dyDescent="0.3">
      <c r="A262">
        <v>2044</v>
      </c>
      <c r="B262">
        <v>7</v>
      </c>
      <c r="C262">
        <v>31</v>
      </c>
      <c r="D262">
        <v>2044.5819672131147</v>
      </c>
      <c r="E262">
        <v>56.217734677948513</v>
      </c>
      <c r="F262">
        <v>14.801017191649205</v>
      </c>
      <c r="G262">
        <v>0</v>
      </c>
      <c r="H262">
        <v>0</v>
      </c>
      <c r="I262" s="106">
        <f t="shared" si="6"/>
        <v>71.018751869597722</v>
      </c>
    </row>
    <row r="263" spans="1:9" x14ac:dyDescent="0.3">
      <c r="A263">
        <v>2044</v>
      </c>
      <c r="B263">
        <v>8</v>
      </c>
      <c r="C263">
        <v>31</v>
      </c>
      <c r="D263">
        <v>2044.6666666666667</v>
      </c>
      <c r="E263">
        <v>56.324576752384615</v>
      </c>
      <c r="F263">
        <v>14.815428624197757</v>
      </c>
      <c r="G263">
        <v>0</v>
      </c>
      <c r="H263">
        <v>0</v>
      </c>
      <c r="I263" s="106">
        <f t="shared" si="6"/>
        <v>71.140005376582366</v>
      </c>
    </row>
    <row r="264" spans="1:9" x14ac:dyDescent="0.3">
      <c r="A264">
        <v>2044</v>
      </c>
      <c r="B264">
        <v>9</v>
      </c>
      <c r="C264">
        <v>30</v>
      </c>
      <c r="D264">
        <v>2044.7486338797814</v>
      </c>
      <c r="E264">
        <v>56.427401255031249</v>
      </c>
      <c r="F264">
        <v>14.845778236112816</v>
      </c>
      <c r="G264">
        <v>0</v>
      </c>
      <c r="H264">
        <v>0</v>
      </c>
      <c r="I264" s="106">
        <f t="shared" si="6"/>
        <v>71.273179491144063</v>
      </c>
    </row>
    <row r="265" spans="1:9" x14ac:dyDescent="0.3">
      <c r="A265">
        <v>2044</v>
      </c>
      <c r="B265">
        <v>10</v>
      </c>
      <c r="C265">
        <v>31</v>
      </c>
      <c r="D265">
        <v>2044.8333333333333</v>
      </c>
      <c r="E265">
        <v>56.53306787020739</v>
      </c>
      <c r="F265">
        <v>14.89076207277024</v>
      </c>
      <c r="G265">
        <v>0</v>
      </c>
      <c r="H265">
        <v>0</v>
      </c>
      <c r="I265" s="106">
        <f t="shared" si="6"/>
        <v>71.423829942977633</v>
      </c>
    </row>
    <row r="266" spans="1:9" x14ac:dyDescent="0.3">
      <c r="A266">
        <v>2044</v>
      </c>
      <c r="B266">
        <v>11</v>
      </c>
      <c r="C266">
        <v>30</v>
      </c>
      <c r="D266">
        <v>2044.9153005464482</v>
      </c>
      <c r="E266">
        <v>56.634763867503949</v>
      </c>
      <c r="F266">
        <v>14.950063949296903</v>
      </c>
      <c r="G266">
        <v>0</v>
      </c>
      <c r="H266">
        <v>0</v>
      </c>
      <c r="I266" s="106">
        <f t="shared" si="6"/>
        <v>71.584827816800853</v>
      </c>
    </row>
    <row r="267" spans="1:9" x14ac:dyDescent="0.3">
      <c r="A267">
        <v>2044</v>
      </c>
      <c r="B267">
        <v>12</v>
      </c>
      <c r="C267">
        <v>31</v>
      </c>
      <c r="D267">
        <v>2045</v>
      </c>
      <c r="E267">
        <v>56.739273603840836</v>
      </c>
      <c r="F267">
        <v>15.030531036322628</v>
      </c>
      <c r="G267">
        <v>0</v>
      </c>
      <c r="H267">
        <v>0</v>
      </c>
      <c r="I267" s="106">
        <f t="shared" ref="I267:I310" si="7">E267+F267</f>
        <v>71.769804640163471</v>
      </c>
    </row>
    <row r="268" spans="1:9" x14ac:dyDescent="0.3">
      <c r="A268">
        <v>2045</v>
      </c>
      <c r="B268">
        <v>1</v>
      </c>
      <c r="C268">
        <v>31</v>
      </c>
      <c r="D268">
        <v>2045.0849315068492</v>
      </c>
      <c r="E268">
        <v>56.843202420297814</v>
      </c>
      <c r="F268">
        <v>15.152839584192783</v>
      </c>
      <c r="G268">
        <v>0</v>
      </c>
      <c r="H268">
        <v>0</v>
      </c>
      <c r="I268" s="106">
        <f t="shared" si="7"/>
        <v>71.99604200449059</v>
      </c>
    </row>
    <row r="269" spans="1:9" x14ac:dyDescent="0.3">
      <c r="A269">
        <v>2045</v>
      </c>
      <c r="B269">
        <v>2</v>
      </c>
      <c r="C269">
        <v>28</v>
      </c>
      <c r="D269">
        <v>2045.1616438356164</v>
      </c>
      <c r="E269">
        <v>56.93657816992517</v>
      </c>
      <c r="F269">
        <v>15.285803143091986</v>
      </c>
      <c r="G269">
        <v>0</v>
      </c>
      <c r="H269">
        <v>0</v>
      </c>
      <c r="I269" s="106">
        <f t="shared" si="7"/>
        <v>72.222381313017152</v>
      </c>
    </row>
    <row r="270" spans="1:9" x14ac:dyDescent="0.3">
      <c r="A270">
        <v>2045</v>
      </c>
      <c r="B270">
        <v>3</v>
      </c>
      <c r="C270">
        <v>31</v>
      </c>
      <c r="D270">
        <v>2045.2465753424658</v>
      </c>
      <c r="E270">
        <v>57.039414188297975</v>
      </c>
      <c r="F270">
        <v>15.329692225871899</v>
      </c>
      <c r="G270">
        <v>0</v>
      </c>
      <c r="H270">
        <v>0</v>
      </c>
      <c r="I270" s="106">
        <f t="shared" si="7"/>
        <v>72.369106414169877</v>
      </c>
    </row>
    <row r="271" spans="1:9" x14ac:dyDescent="0.3">
      <c r="A271">
        <v>2045</v>
      </c>
      <c r="B271">
        <v>4</v>
      </c>
      <c r="C271">
        <v>30</v>
      </c>
      <c r="D271">
        <v>2045.3287671232877</v>
      </c>
      <c r="E271">
        <v>57.138392502799817</v>
      </c>
      <c r="F271">
        <v>15.346847250254433</v>
      </c>
      <c r="G271">
        <v>0</v>
      </c>
      <c r="H271">
        <v>0</v>
      </c>
      <c r="I271" s="106">
        <f t="shared" si="7"/>
        <v>72.485239753054245</v>
      </c>
    </row>
    <row r="272" spans="1:9" x14ac:dyDescent="0.3">
      <c r="A272">
        <v>2045</v>
      </c>
      <c r="B272">
        <v>5</v>
      </c>
      <c r="C272">
        <v>31</v>
      </c>
      <c r="D272">
        <v>2045.4136986301369</v>
      </c>
      <c r="E272">
        <v>57.240116068508414</v>
      </c>
      <c r="F272">
        <v>15.355102698205544</v>
      </c>
      <c r="G272">
        <v>0</v>
      </c>
      <c r="H272">
        <v>0</v>
      </c>
      <c r="I272" s="106">
        <f t="shared" si="7"/>
        <v>72.595218766713955</v>
      </c>
    </row>
    <row r="273" spans="1:9" x14ac:dyDescent="0.3">
      <c r="A273">
        <v>2045</v>
      </c>
      <c r="B273">
        <v>6</v>
      </c>
      <c r="C273">
        <v>30</v>
      </c>
      <c r="D273">
        <v>2045.495890410959</v>
      </c>
      <c r="E273">
        <v>57.338026245585844</v>
      </c>
      <c r="F273">
        <v>15.367650301363389</v>
      </c>
      <c r="G273">
        <v>0</v>
      </c>
      <c r="H273">
        <v>0</v>
      </c>
      <c r="I273" s="106">
        <f t="shared" si="7"/>
        <v>72.705676546949235</v>
      </c>
    </row>
    <row r="274" spans="1:9" x14ac:dyDescent="0.3">
      <c r="A274">
        <v>2045</v>
      </c>
      <c r="B274">
        <v>7</v>
      </c>
      <c r="C274">
        <v>31</v>
      </c>
      <c r="D274">
        <v>2045.5808219178082</v>
      </c>
      <c r="E274">
        <v>57.438654693373088</v>
      </c>
      <c r="F274">
        <v>15.37477021660996</v>
      </c>
      <c r="G274">
        <v>0</v>
      </c>
      <c r="H274">
        <v>0</v>
      </c>
      <c r="I274" s="106">
        <f t="shared" si="7"/>
        <v>72.813424909983041</v>
      </c>
    </row>
    <row r="275" spans="1:9" x14ac:dyDescent="0.3">
      <c r="A275">
        <v>2045</v>
      </c>
      <c r="B275">
        <v>8</v>
      </c>
      <c r="C275">
        <v>31</v>
      </c>
      <c r="D275">
        <v>2045.6657534246576</v>
      </c>
      <c r="E275">
        <v>57.538733139610677</v>
      </c>
      <c r="F275">
        <v>15.385159406466478</v>
      </c>
      <c r="G275">
        <v>0</v>
      </c>
      <c r="H275">
        <v>0</v>
      </c>
      <c r="I275" s="106">
        <f t="shared" si="7"/>
        <v>72.923892546077155</v>
      </c>
    </row>
    <row r="276" spans="1:9" x14ac:dyDescent="0.3">
      <c r="A276">
        <v>2045</v>
      </c>
      <c r="B276">
        <v>9</v>
      </c>
      <c r="C276">
        <v>30</v>
      </c>
      <c r="D276">
        <v>2045.7479452054795</v>
      </c>
      <c r="E276">
        <v>57.635063666948184</v>
      </c>
      <c r="F276">
        <v>15.412122813254193</v>
      </c>
      <c r="G276">
        <v>0</v>
      </c>
      <c r="H276">
        <v>0</v>
      </c>
      <c r="I276" s="106">
        <f t="shared" si="7"/>
        <v>73.047186480202384</v>
      </c>
    </row>
    <row r="277" spans="1:9" x14ac:dyDescent="0.3">
      <c r="A277">
        <v>2045</v>
      </c>
      <c r="B277">
        <v>10</v>
      </c>
      <c r="C277">
        <v>31</v>
      </c>
      <c r="D277">
        <v>2045.8328767123287</v>
      </c>
      <c r="E277">
        <v>57.734072497845268</v>
      </c>
      <c r="F277">
        <v>15.45406890678345</v>
      </c>
      <c r="G277">
        <v>0</v>
      </c>
      <c r="H277">
        <v>0</v>
      </c>
      <c r="I277" s="106">
        <f t="shared" si="7"/>
        <v>73.188141404628723</v>
      </c>
    </row>
    <row r="278" spans="1:9" x14ac:dyDescent="0.3">
      <c r="A278">
        <v>2045</v>
      </c>
      <c r="B278">
        <v>11</v>
      </c>
      <c r="C278">
        <v>30</v>
      </c>
      <c r="D278">
        <v>2045.9150684931508</v>
      </c>
      <c r="E278">
        <v>57.829375934617133</v>
      </c>
      <c r="F278">
        <v>15.510963881027049</v>
      </c>
      <c r="G278">
        <v>0</v>
      </c>
      <c r="H278">
        <v>0</v>
      </c>
      <c r="I278" s="106">
        <f t="shared" si="7"/>
        <v>73.340339815644185</v>
      </c>
    </row>
    <row r="279" spans="1:9" x14ac:dyDescent="0.3">
      <c r="A279">
        <v>2045</v>
      </c>
      <c r="B279">
        <v>12</v>
      </c>
      <c r="C279">
        <v>31</v>
      </c>
      <c r="D279">
        <v>2046</v>
      </c>
      <c r="E279">
        <v>57.927331645250334</v>
      </c>
      <c r="F279">
        <v>15.589569769331691</v>
      </c>
      <c r="G279">
        <v>0</v>
      </c>
      <c r="H279">
        <v>0</v>
      </c>
      <c r="I279" s="106">
        <f t="shared" si="7"/>
        <v>73.516901414582023</v>
      </c>
    </row>
    <row r="280" spans="1:9" x14ac:dyDescent="0.3">
      <c r="A280">
        <v>2046</v>
      </c>
      <c r="B280">
        <v>1</v>
      </c>
      <c r="C280">
        <v>31</v>
      </c>
      <c r="D280">
        <v>2046.0849315068492</v>
      </c>
      <c r="E280">
        <v>58.02475838169326</v>
      </c>
      <c r="F280">
        <v>15.711269167187151</v>
      </c>
      <c r="G280">
        <v>0</v>
      </c>
      <c r="H280">
        <v>0</v>
      </c>
      <c r="I280" s="106">
        <f t="shared" si="7"/>
        <v>73.736027548880415</v>
      </c>
    </row>
    <row r="281" spans="1:9" x14ac:dyDescent="0.3">
      <c r="A281">
        <v>2046</v>
      </c>
      <c r="B281">
        <v>2</v>
      </c>
      <c r="C281">
        <v>28</v>
      </c>
      <c r="D281">
        <v>2046.1616438356164</v>
      </c>
      <c r="E281">
        <v>58.112305500325689</v>
      </c>
      <c r="F281">
        <v>15.844465762759253</v>
      </c>
      <c r="G281">
        <v>0</v>
      </c>
      <c r="H281">
        <v>0</v>
      </c>
      <c r="I281" s="106">
        <f t="shared" si="7"/>
        <v>73.956771263084946</v>
      </c>
    </row>
    <row r="282" spans="1:9" x14ac:dyDescent="0.3">
      <c r="A282">
        <v>2046</v>
      </c>
      <c r="B282">
        <v>3</v>
      </c>
      <c r="C282">
        <v>31</v>
      </c>
      <c r="D282">
        <v>2046.2465753424658</v>
      </c>
      <c r="E282">
        <v>58.20873687040109</v>
      </c>
      <c r="F282">
        <v>15.885930698949464</v>
      </c>
      <c r="G282">
        <v>0</v>
      </c>
      <c r="H282">
        <v>0</v>
      </c>
      <c r="I282" s="106">
        <f t="shared" si="7"/>
        <v>74.094667569350548</v>
      </c>
    </row>
    <row r="283" spans="1:9" x14ac:dyDescent="0.3">
      <c r="A283">
        <v>2046</v>
      </c>
      <c r="B283">
        <v>4</v>
      </c>
      <c r="C283">
        <v>30</v>
      </c>
      <c r="D283">
        <v>2046.3287671232877</v>
      </c>
      <c r="E283">
        <v>58.301565179809899</v>
      </c>
      <c r="F283">
        <v>15.899908727016914</v>
      </c>
      <c r="G283">
        <v>0</v>
      </c>
      <c r="H283">
        <v>0</v>
      </c>
      <c r="I283" s="106">
        <f t="shared" si="7"/>
        <v>74.201473906826806</v>
      </c>
    </row>
    <row r="284" spans="1:9" x14ac:dyDescent="0.3">
      <c r="A284">
        <v>2046</v>
      </c>
      <c r="B284">
        <v>5</v>
      </c>
      <c r="C284">
        <v>31</v>
      </c>
      <c r="D284">
        <v>2046.4136986301369</v>
      </c>
      <c r="E284">
        <v>58.396982893457697</v>
      </c>
      <c r="F284">
        <v>15.904463040745497</v>
      </c>
      <c r="G284">
        <v>0</v>
      </c>
      <c r="H284">
        <v>0</v>
      </c>
      <c r="I284" s="106">
        <f t="shared" si="7"/>
        <v>74.301445934203201</v>
      </c>
    </row>
    <row r="285" spans="1:9" x14ac:dyDescent="0.3">
      <c r="A285">
        <v>2046</v>
      </c>
      <c r="B285">
        <v>6</v>
      </c>
      <c r="C285">
        <v>30</v>
      </c>
      <c r="D285">
        <v>2046.495890410959</v>
      </c>
      <c r="E285">
        <v>58.488837737096063</v>
      </c>
      <c r="F285">
        <v>15.913460962433572</v>
      </c>
      <c r="G285">
        <v>0</v>
      </c>
      <c r="H285">
        <v>0</v>
      </c>
      <c r="I285" s="106">
        <f t="shared" si="7"/>
        <v>74.402298699529638</v>
      </c>
    </row>
    <row r="286" spans="1:9" x14ac:dyDescent="0.3">
      <c r="A286">
        <v>2046</v>
      </c>
      <c r="B286">
        <v>7</v>
      </c>
      <c r="C286">
        <v>31</v>
      </c>
      <c r="D286">
        <v>2046.5808219178082</v>
      </c>
      <c r="E286">
        <v>58.583257202353302</v>
      </c>
      <c r="F286">
        <v>15.916716386778184</v>
      </c>
      <c r="G286">
        <v>0</v>
      </c>
      <c r="H286">
        <v>0</v>
      </c>
      <c r="I286" s="106">
        <f t="shared" si="7"/>
        <v>74.499973589131486</v>
      </c>
    </row>
    <row r="287" spans="1:9" x14ac:dyDescent="0.3">
      <c r="A287">
        <v>2046</v>
      </c>
      <c r="B287">
        <v>8</v>
      </c>
      <c r="C287">
        <v>31</v>
      </c>
      <c r="D287">
        <v>2046.6657534246576</v>
      </c>
      <c r="E287">
        <v>58.677175170384849</v>
      </c>
      <c r="F287">
        <v>15.923303466485688</v>
      </c>
      <c r="G287">
        <v>0</v>
      </c>
      <c r="H287">
        <v>0</v>
      </c>
      <c r="I287" s="106">
        <f t="shared" si="7"/>
        <v>74.600478636870534</v>
      </c>
    </row>
    <row r="288" spans="1:9" x14ac:dyDescent="0.3">
      <c r="A288">
        <v>2046</v>
      </c>
      <c r="B288">
        <v>9</v>
      </c>
      <c r="C288">
        <v>30</v>
      </c>
      <c r="D288">
        <v>2046.7479452054795</v>
      </c>
      <c r="E288">
        <v>58.767589674280657</v>
      </c>
      <c r="F288">
        <v>15.947063853223305</v>
      </c>
      <c r="G288">
        <v>0</v>
      </c>
      <c r="H288">
        <v>0</v>
      </c>
      <c r="I288" s="106">
        <f t="shared" si="7"/>
        <v>74.71465352750397</v>
      </c>
    </row>
    <row r="289" spans="1:9" x14ac:dyDescent="0.3">
      <c r="A289">
        <v>2046</v>
      </c>
      <c r="B289">
        <v>10</v>
      </c>
      <c r="C289">
        <v>31</v>
      </c>
      <c r="D289">
        <v>2046.8328767123287</v>
      </c>
      <c r="E289">
        <v>58.860532072252539</v>
      </c>
      <c r="F289">
        <v>15.986134702085335</v>
      </c>
      <c r="G289">
        <v>0</v>
      </c>
      <c r="H289">
        <v>0</v>
      </c>
      <c r="I289" s="106">
        <f t="shared" si="7"/>
        <v>74.846666774337876</v>
      </c>
    </row>
    <row r="290" spans="1:9" x14ac:dyDescent="0.3">
      <c r="A290">
        <v>2046</v>
      </c>
      <c r="B290">
        <v>11</v>
      </c>
      <c r="C290">
        <v>30</v>
      </c>
      <c r="D290">
        <v>2046.9150684931508</v>
      </c>
      <c r="E290">
        <v>58.950009611491154</v>
      </c>
      <c r="F290">
        <v>16.040749037244467</v>
      </c>
      <c r="G290">
        <v>0</v>
      </c>
      <c r="H290">
        <v>0</v>
      </c>
      <c r="I290" s="106">
        <f t="shared" si="7"/>
        <v>74.990758648735621</v>
      </c>
    </row>
    <row r="291" spans="1:9" x14ac:dyDescent="0.3">
      <c r="A291">
        <v>2046</v>
      </c>
      <c r="B291">
        <v>12</v>
      </c>
      <c r="C291">
        <v>31</v>
      </c>
      <c r="D291">
        <v>2047</v>
      </c>
      <c r="E291">
        <v>59.041991114511859</v>
      </c>
      <c r="F291">
        <v>16.117587702061311</v>
      </c>
      <c r="G291">
        <v>0</v>
      </c>
      <c r="H291">
        <v>0</v>
      </c>
      <c r="I291" s="106">
        <f t="shared" si="7"/>
        <v>75.159578816573173</v>
      </c>
    </row>
    <row r="292" spans="1:9" x14ac:dyDescent="0.3">
      <c r="A292">
        <v>2047</v>
      </c>
      <c r="B292">
        <v>1</v>
      </c>
      <c r="C292">
        <v>31</v>
      </c>
      <c r="D292">
        <v>2047.0849315068492</v>
      </c>
      <c r="E292">
        <v>59.133489827593465</v>
      </c>
      <c r="F292">
        <v>16.238697825972274</v>
      </c>
      <c r="G292">
        <v>0</v>
      </c>
      <c r="H292">
        <v>0</v>
      </c>
      <c r="I292" s="106">
        <f t="shared" si="7"/>
        <v>75.372187653565732</v>
      </c>
    </row>
    <row r="293" spans="1:9" x14ac:dyDescent="0.3">
      <c r="A293">
        <v>2047</v>
      </c>
      <c r="B293">
        <v>2</v>
      </c>
      <c r="C293">
        <v>28</v>
      </c>
      <c r="D293">
        <v>2047.1616438356164</v>
      </c>
      <c r="E293">
        <v>59.215721920976804</v>
      </c>
      <c r="F293">
        <v>16.372099882541441</v>
      </c>
      <c r="G293">
        <v>0</v>
      </c>
      <c r="H293">
        <v>0</v>
      </c>
      <c r="I293" s="106">
        <f t="shared" si="7"/>
        <v>75.587821803518239</v>
      </c>
    </row>
    <row r="294" spans="1:9" x14ac:dyDescent="0.3">
      <c r="A294">
        <v>2047</v>
      </c>
      <c r="B294">
        <v>3</v>
      </c>
      <c r="C294">
        <v>31</v>
      </c>
      <c r="D294">
        <v>2047.2465753424658</v>
      </c>
      <c r="E294">
        <v>59.306311916198823</v>
      </c>
      <c r="F294">
        <v>16.41127309727986</v>
      </c>
      <c r="G294">
        <v>0</v>
      </c>
      <c r="H294">
        <v>0</v>
      </c>
      <c r="I294" s="106">
        <f t="shared" si="7"/>
        <v>75.717585013478683</v>
      </c>
    </row>
    <row r="295" spans="1:9" x14ac:dyDescent="0.3">
      <c r="A295">
        <v>2047</v>
      </c>
      <c r="B295">
        <v>4</v>
      </c>
      <c r="C295">
        <v>30</v>
      </c>
      <c r="D295">
        <v>2047.3287671232877</v>
      </c>
      <c r="E295">
        <v>59.393530018332804</v>
      </c>
      <c r="F295">
        <v>16.42225217453754</v>
      </c>
      <c r="G295">
        <v>0</v>
      </c>
      <c r="H295">
        <v>0</v>
      </c>
      <c r="I295" s="106">
        <f t="shared" si="7"/>
        <v>75.815782192870344</v>
      </c>
    </row>
    <row r="296" spans="1:9" x14ac:dyDescent="0.3">
      <c r="A296">
        <v>2047</v>
      </c>
      <c r="B296">
        <v>5</v>
      </c>
      <c r="C296">
        <v>31</v>
      </c>
      <c r="D296">
        <v>2047.4136986301369</v>
      </c>
      <c r="E296">
        <v>59.483194250825136</v>
      </c>
      <c r="F296">
        <v>16.423314214444886</v>
      </c>
      <c r="G296">
        <v>0</v>
      </c>
      <c r="H296">
        <v>0</v>
      </c>
      <c r="I296" s="106">
        <f t="shared" si="7"/>
        <v>75.906508465270022</v>
      </c>
    </row>
    <row r="297" spans="1:9" x14ac:dyDescent="0.3">
      <c r="A297">
        <v>2047</v>
      </c>
      <c r="B297">
        <v>6</v>
      </c>
      <c r="C297">
        <v>30</v>
      </c>
      <c r="D297">
        <v>2047.495890410959</v>
      </c>
      <c r="E297">
        <v>59.56952312701295</v>
      </c>
      <c r="F297">
        <v>16.428962699100715</v>
      </c>
      <c r="G297">
        <v>0</v>
      </c>
      <c r="H297">
        <v>0</v>
      </c>
      <c r="I297" s="106">
        <f t="shared" si="7"/>
        <v>75.998485826113665</v>
      </c>
    </row>
    <row r="298" spans="1:9" x14ac:dyDescent="0.3">
      <c r="A298">
        <v>2047</v>
      </c>
      <c r="B298">
        <v>7</v>
      </c>
      <c r="C298">
        <v>31</v>
      </c>
      <c r="D298">
        <v>2047.5808219178082</v>
      </c>
      <c r="E298">
        <v>59.658275322608667</v>
      </c>
      <c r="F298">
        <v>16.428572585284748</v>
      </c>
      <c r="G298">
        <v>0</v>
      </c>
      <c r="H298">
        <v>0</v>
      </c>
      <c r="I298" s="106">
        <f t="shared" si="7"/>
        <v>76.086847907893414</v>
      </c>
    </row>
    <row r="299" spans="1:9" x14ac:dyDescent="0.3">
      <c r="A299">
        <v>2047</v>
      </c>
      <c r="B299">
        <v>8</v>
      </c>
      <c r="C299">
        <v>31</v>
      </c>
      <c r="D299">
        <v>2047.6657534246576</v>
      </c>
      <c r="E299">
        <v>59.74656920077507</v>
      </c>
      <c r="F299">
        <v>16.431573115990464</v>
      </c>
      <c r="G299">
        <v>0</v>
      </c>
      <c r="H299">
        <v>0</v>
      </c>
      <c r="I299" s="106">
        <f t="shared" si="7"/>
        <v>76.17814231676553</v>
      </c>
    </row>
    <row r="300" spans="1:9" x14ac:dyDescent="0.3">
      <c r="A300">
        <v>2047</v>
      </c>
      <c r="B300">
        <v>9</v>
      </c>
      <c r="C300">
        <v>30</v>
      </c>
      <c r="D300">
        <v>2047.7479452054795</v>
      </c>
      <c r="E300">
        <v>59.831581754440663</v>
      </c>
      <c r="F300">
        <v>16.452311174961416</v>
      </c>
      <c r="G300">
        <v>0</v>
      </c>
      <c r="H300">
        <v>0</v>
      </c>
      <c r="I300" s="106">
        <f t="shared" si="7"/>
        <v>76.283892929402072</v>
      </c>
    </row>
    <row r="301" spans="1:9" x14ac:dyDescent="0.3">
      <c r="A301">
        <v>2047</v>
      </c>
      <c r="B301">
        <v>10</v>
      </c>
      <c r="C301">
        <v>31</v>
      </c>
      <c r="D301">
        <v>2047.8328767123287</v>
      </c>
      <c r="E301">
        <v>59.918983807698041</v>
      </c>
      <c r="F301">
        <v>16.488668294018023</v>
      </c>
      <c r="G301">
        <v>0</v>
      </c>
      <c r="H301">
        <v>0</v>
      </c>
      <c r="I301" s="106">
        <f t="shared" si="7"/>
        <v>76.407652101716067</v>
      </c>
    </row>
    <row r="302" spans="1:9" x14ac:dyDescent="0.3">
      <c r="A302">
        <v>2047</v>
      </c>
      <c r="B302">
        <v>11</v>
      </c>
      <c r="C302">
        <v>30</v>
      </c>
      <c r="D302">
        <v>2047.9150684931508</v>
      </c>
      <c r="E302">
        <v>60.003139666845328</v>
      </c>
      <c r="F302">
        <v>16.541129172339641</v>
      </c>
      <c r="G302">
        <v>0</v>
      </c>
      <c r="H302">
        <v>0</v>
      </c>
      <c r="I302" s="106">
        <f t="shared" si="7"/>
        <v>76.544268839184966</v>
      </c>
    </row>
    <row r="303" spans="1:9" x14ac:dyDescent="0.3">
      <c r="A303">
        <v>2047</v>
      </c>
      <c r="B303">
        <v>12</v>
      </c>
      <c r="C303">
        <v>31</v>
      </c>
      <c r="D303">
        <v>2048</v>
      </c>
      <c r="E303">
        <v>60.089662980614747</v>
      </c>
      <c r="F303">
        <v>16.616297804544629</v>
      </c>
      <c r="G303">
        <v>0</v>
      </c>
      <c r="H303">
        <v>0</v>
      </c>
      <c r="I303" s="106">
        <f t="shared" si="7"/>
        <v>76.705960785159377</v>
      </c>
    </row>
    <row r="304" spans="1:9" x14ac:dyDescent="0.3">
      <c r="A304">
        <v>2048</v>
      </c>
      <c r="B304">
        <v>1</v>
      </c>
      <c r="C304">
        <v>31</v>
      </c>
      <c r="D304">
        <v>2048.0846994535518</v>
      </c>
      <c r="E304">
        <v>60.17574465772546</v>
      </c>
      <c r="F304">
        <v>16.736846778577505</v>
      </c>
      <c r="G304">
        <v>0</v>
      </c>
      <c r="H304">
        <v>0</v>
      </c>
      <c r="I304" s="106">
        <f t="shared" si="7"/>
        <v>76.912591436302961</v>
      </c>
    </row>
    <row r="305" spans="1:9" x14ac:dyDescent="0.3">
      <c r="A305">
        <v>2048</v>
      </c>
      <c r="B305">
        <v>2</v>
      </c>
      <c r="C305">
        <v>29</v>
      </c>
      <c r="D305">
        <v>2048.1639344262294</v>
      </c>
      <c r="E305">
        <v>60.255875771339795</v>
      </c>
      <c r="F305">
        <v>16.87140874559325</v>
      </c>
      <c r="G305">
        <v>0</v>
      </c>
      <c r="H305">
        <v>0</v>
      </c>
      <c r="I305" s="106">
        <f t="shared" si="7"/>
        <v>77.127284516933045</v>
      </c>
    </row>
    <row r="306" spans="1:9" x14ac:dyDescent="0.3">
      <c r="A306">
        <v>2048</v>
      </c>
      <c r="B306">
        <v>3</v>
      </c>
      <c r="C306">
        <v>31</v>
      </c>
      <c r="D306">
        <v>2048.2486338797812</v>
      </c>
      <c r="E306">
        <v>60.341111970181501</v>
      </c>
      <c r="F306">
        <v>16.907271711274493</v>
      </c>
      <c r="G306">
        <v>0</v>
      </c>
      <c r="H306">
        <v>0</v>
      </c>
      <c r="I306" s="106">
        <f t="shared" si="7"/>
        <v>77.248383681455991</v>
      </c>
    </row>
    <row r="307" spans="1:9" x14ac:dyDescent="0.3">
      <c r="A307">
        <v>2048</v>
      </c>
      <c r="B307">
        <v>4</v>
      </c>
      <c r="C307">
        <v>30</v>
      </c>
      <c r="D307">
        <v>2048.3306010928964</v>
      </c>
      <c r="E307">
        <v>60.423187179733588</v>
      </c>
      <c r="F307">
        <v>16.915002034465125</v>
      </c>
      <c r="G307">
        <v>0</v>
      </c>
      <c r="H307">
        <v>0</v>
      </c>
      <c r="I307" s="106">
        <f t="shared" si="7"/>
        <v>77.338189214198707</v>
      </c>
    </row>
    <row r="308" spans="1:9" x14ac:dyDescent="0.3">
      <c r="A308">
        <v>2048</v>
      </c>
      <c r="B308">
        <v>5</v>
      </c>
      <c r="C308">
        <v>31</v>
      </c>
      <c r="D308">
        <v>2048.4153005464482</v>
      </c>
      <c r="E308">
        <v>60.507576189216316</v>
      </c>
      <c r="F308">
        <v>16.91330429489722</v>
      </c>
      <c r="G308">
        <v>0</v>
      </c>
      <c r="H308">
        <v>0</v>
      </c>
      <c r="I308" s="106">
        <f t="shared" si="7"/>
        <v>77.420880484113539</v>
      </c>
    </row>
    <row r="309" spans="1:9" x14ac:dyDescent="0.3">
      <c r="A309">
        <v>2048</v>
      </c>
      <c r="B309">
        <v>6</v>
      </c>
      <c r="C309">
        <v>30</v>
      </c>
      <c r="D309">
        <v>2048.4972677595629</v>
      </c>
      <c r="E309">
        <v>60.588837494234227</v>
      </c>
      <c r="F309">
        <v>16.915583202617277</v>
      </c>
      <c r="G309">
        <v>0</v>
      </c>
      <c r="H309">
        <v>0</v>
      </c>
      <c r="I309" s="106">
        <f t="shared" si="7"/>
        <v>77.504420696851497</v>
      </c>
    </row>
    <row r="310" spans="1:9" x14ac:dyDescent="0.3">
      <c r="A310">
        <v>2048</v>
      </c>
      <c r="B310">
        <v>7</v>
      </c>
      <c r="C310">
        <v>31</v>
      </c>
      <c r="D310">
        <v>2048.5819672131147</v>
      </c>
      <c r="E310">
        <v>60.67239156598761</v>
      </c>
      <c r="F310">
        <v>16.911764826386346</v>
      </c>
      <c r="G310">
        <v>0</v>
      </c>
      <c r="H310">
        <v>0</v>
      </c>
      <c r="I310" s="106">
        <f t="shared" si="7"/>
        <v>77.584156392373956</v>
      </c>
    </row>
    <row r="311" spans="1:9" x14ac:dyDescent="0.3">
      <c r="A311">
        <v>2048</v>
      </c>
      <c r="B311">
        <v>8</v>
      </c>
      <c r="C311">
        <v>17</v>
      </c>
      <c r="D311">
        <v>2048.6284153005463</v>
      </c>
      <c r="E311">
        <v>60.7180331607399</v>
      </c>
      <c r="F311">
        <v>16.908779048668229</v>
      </c>
      <c r="G311">
        <v>0</v>
      </c>
      <c r="H311">
        <v>0</v>
      </c>
      <c r="I311" s="106"/>
    </row>
    <row r="312" spans="1:9" x14ac:dyDescent="0.3">
      <c r="I312" s="106"/>
    </row>
    <row r="314" spans="1:9" x14ac:dyDescent="0.3">
      <c r="I314" s="11">
        <f>SUM(I10:I310)</f>
        <v>13449.270170109658</v>
      </c>
    </row>
    <row r="319" spans="1:9" x14ac:dyDescent="0.3">
      <c r="I319" s="67"/>
    </row>
    <row r="331" spans="9:9" x14ac:dyDescent="0.3">
      <c r="I331" s="67"/>
    </row>
    <row r="343" spans="9:9" x14ac:dyDescent="0.3">
      <c r="I343" s="67"/>
    </row>
    <row r="355" spans="9:9" x14ac:dyDescent="0.3">
      <c r="I355" s="67"/>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B5AF-0705-4C5E-A2BA-E73FCAC902E2}">
  <sheetPr>
    <tabColor rgb="FF92D050"/>
    <pageSetUpPr fitToPage="1"/>
  </sheetPr>
  <dimension ref="A1:R314"/>
  <sheetViews>
    <sheetView topLeftCell="A36" workbookViewId="0">
      <selection activeCell="B50" sqref="B50"/>
    </sheetView>
  </sheetViews>
  <sheetFormatPr defaultColWidth="9" defaultRowHeight="16.5" x14ac:dyDescent="0.3"/>
  <cols>
    <col min="1" max="1" width="73" bestFit="1" customWidth="1"/>
    <col min="2" max="2" width="6.85546875" bestFit="1" customWidth="1"/>
    <col min="3" max="3" width="4.28515625" bestFit="1" customWidth="1"/>
    <col min="4" max="4" width="9" bestFit="1" customWidth="1"/>
    <col min="5" max="5" width="14.42578125" bestFit="1" customWidth="1"/>
    <col min="6" max="6" width="21.42578125" bestFit="1" customWidth="1"/>
    <col min="7" max="7" width="22.140625" customWidth="1"/>
    <col min="8" max="8" width="22.5703125" customWidth="1"/>
    <col min="9" max="9" width="21.140625" style="11" bestFit="1" customWidth="1"/>
    <col min="10" max="10" width="11.140625" style="11" customWidth="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348</v>
      </c>
    </row>
    <row r="2" spans="1:9" x14ac:dyDescent="0.3">
      <c r="A2" t="s">
        <v>349</v>
      </c>
    </row>
    <row r="3" spans="1:9" x14ac:dyDescent="0.3">
      <c r="A3" t="s">
        <v>374</v>
      </c>
    </row>
    <row r="4" spans="1:9" x14ac:dyDescent="0.3">
      <c r="A4" t="s">
        <v>351</v>
      </c>
    </row>
    <row r="5" spans="1:9" x14ac:dyDescent="0.3">
      <c r="A5" t="s">
        <v>375</v>
      </c>
    </row>
    <row r="6" spans="1:9" x14ac:dyDescent="0.3">
      <c r="A6" t="s">
        <v>353</v>
      </c>
    </row>
    <row r="8" spans="1:9" x14ac:dyDescent="0.3">
      <c r="A8" t="s">
        <v>119</v>
      </c>
      <c r="B8" t="s">
        <v>120</v>
      </c>
      <c r="C8" t="s">
        <v>354</v>
      </c>
      <c r="D8" t="s">
        <v>355</v>
      </c>
      <c r="E8" t="s">
        <v>356</v>
      </c>
      <c r="F8" t="s">
        <v>357</v>
      </c>
      <c r="G8" t="s">
        <v>358</v>
      </c>
      <c r="H8" t="s">
        <v>359</v>
      </c>
      <c r="I8" s="55" t="s">
        <v>23</v>
      </c>
    </row>
    <row r="9" spans="1:9" x14ac:dyDescent="0.3">
      <c r="E9" t="s">
        <v>361</v>
      </c>
      <c r="F9" t="s">
        <v>360</v>
      </c>
      <c r="G9" t="s">
        <v>362</v>
      </c>
      <c r="H9" t="s">
        <v>361</v>
      </c>
      <c r="I9" s="55" t="s">
        <v>361</v>
      </c>
    </row>
    <row r="10" spans="1:9" x14ac:dyDescent="0.3">
      <c r="A10">
        <v>2022</v>
      </c>
      <c r="B10">
        <v>7</v>
      </c>
      <c r="C10">
        <v>29</v>
      </c>
      <c r="D10">
        <v>2022.5753424657535</v>
      </c>
      <c r="E10">
        <v>0</v>
      </c>
      <c r="F10">
        <v>0</v>
      </c>
      <c r="G10">
        <v>0</v>
      </c>
      <c r="H10">
        <v>0</v>
      </c>
      <c r="I10" s="55">
        <f>E10+F10</f>
        <v>0</v>
      </c>
    </row>
    <row r="11" spans="1:9" x14ac:dyDescent="0.3">
      <c r="A11">
        <v>2022</v>
      </c>
      <c r="B11">
        <v>7</v>
      </c>
      <c r="C11">
        <v>31</v>
      </c>
      <c r="D11">
        <v>2022.5808219178082</v>
      </c>
      <c r="E11">
        <v>0.29370000000000002</v>
      </c>
      <c r="F11">
        <v>3.8191991476942827E-4</v>
      </c>
      <c r="G11">
        <v>0</v>
      </c>
      <c r="H11">
        <v>0</v>
      </c>
      <c r="I11" s="55">
        <f t="shared" ref="I11:I74" si="0">E11+F11</f>
        <v>0.29408191991476945</v>
      </c>
    </row>
    <row r="12" spans="1:9" x14ac:dyDescent="0.3">
      <c r="A12">
        <v>2022</v>
      </c>
      <c r="B12">
        <v>8</v>
      </c>
      <c r="C12">
        <v>31</v>
      </c>
      <c r="D12">
        <v>2022.6657534246576</v>
      </c>
      <c r="E12">
        <v>0.29370513310456686</v>
      </c>
      <c r="F12">
        <v>5.0277856208300019E-3</v>
      </c>
      <c r="G12">
        <v>0</v>
      </c>
      <c r="H12">
        <v>0</v>
      </c>
      <c r="I12" s="55">
        <f t="shared" si="0"/>
        <v>0.29873291872539687</v>
      </c>
    </row>
    <row r="13" spans="1:9" x14ac:dyDescent="0.3">
      <c r="A13">
        <v>2022</v>
      </c>
      <c r="B13">
        <v>9</v>
      </c>
      <c r="C13">
        <v>30</v>
      </c>
      <c r="D13">
        <v>2022.7479452054795</v>
      </c>
      <c r="E13">
        <v>0.29383904282257689</v>
      </c>
      <c r="F13">
        <v>7.2235311656108706E-3</v>
      </c>
      <c r="G13">
        <v>0</v>
      </c>
      <c r="H13">
        <v>0</v>
      </c>
      <c r="I13" s="55">
        <f t="shared" si="0"/>
        <v>0.30106257398818775</v>
      </c>
    </row>
    <row r="14" spans="1:9" x14ac:dyDescent="0.3">
      <c r="A14">
        <v>2022</v>
      </c>
      <c r="B14">
        <v>10</v>
      </c>
      <c r="C14">
        <v>31</v>
      </c>
      <c r="D14">
        <v>2022.8328767123287</v>
      </c>
      <c r="E14">
        <v>0.2950604455292255</v>
      </c>
      <c r="F14">
        <v>9.0080977003908318E-3</v>
      </c>
      <c r="G14">
        <v>0</v>
      </c>
      <c r="H14">
        <v>0</v>
      </c>
      <c r="I14" s="55">
        <f t="shared" si="0"/>
        <v>0.30406854322961635</v>
      </c>
    </row>
    <row r="15" spans="1:9" x14ac:dyDescent="0.3">
      <c r="A15">
        <v>2022</v>
      </c>
      <c r="B15">
        <v>11</v>
      </c>
      <c r="C15">
        <v>30</v>
      </c>
      <c r="D15">
        <v>2022.9150684931508</v>
      </c>
      <c r="E15">
        <v>0.30029810817267</v>
      </c>
      <c r="F15">
        <v>1.0699104632540401E-2</v>
      </c>
      <c r="G15">
        <v>0</v>
      </c>
      <c r="H15">
        <v>0</v>
      </c>
      <c r="I15" s="55">
        <f t="shared" si="0"/>
        <v>0.31099721280521042</v>
      </c>
    </row>
    <row r="16" spans="1:9" x14ac:dyDescent="0.3">
      <c r="A16">
        <v>2022</v>
      </c>
      <c r="B16">
        <v>12</v>
      </c>
      <c r="C16">
        <v>31</v>
      </c>
      <c r="D16">
        <v>2023</v>
      </c>
      <c r="E16">
        <v>0.31618093640906708</v>
      </c>
      <c r="F16">
        <v>1.2502609751621364E-2</v>
      </c>
      <c r="G16">
        <v>0</v>
      </c>
      <c r="H16">
        <v>0</v>
      </c>
      <c r="I16" s="55">
        <f t="shared" si="0"/>
        <v>0.32868354616068846</v>
      </c>
    </row>
    <row r="17" spans="1:18" x14ac:dyDescent="0.3">
      <c r="A17">
        <v>2023</v>
      </c>
      <c r="B17">
        <v>1</v>
      </c>
      <c r="C17">
        <v>31</v>
      </c>
      <c r="D17">
        <v>2023.0849315068492</v>
      </c>
      <c r="E17">
        <v>0.35187664220501197</v>
      </c>
      <c r="F17">
        <v>1.4695559179170559E-2</v>
      </c>
      <c r="G17">
        <v>0</v>
      </c>
      <c r="H17">
        <v>0</v>
      </c>
      <c r="I17" s="55">
        <f t="shared" si="0"/>
        <v>0.36657220138418251</v>
      </c>
    </row>
    <row r="18" spans="1:18" x14ac:dyDescent="0.3">
      <c r="A18">
        <v>2023</v>
      </c>
      <c r="B18">
        <v>2</v>
      </c>
      <c r="C18">
        <v>28</v>
      </c>
      <c r="D18">
        <v>2023.1616438356164</v>
      </c>
      <c r="E18">
        <v>0.40995447437872301</v>
      </c>
      <c r="F18">
        <v>1.746919554890234E-2</v>
      </c>
      <c r="G18">
        <v>0</v>
      </c>
      <c r="H18">
        <v>0</v>
      </c>
      <c r="I18" s="55">
        <f t="shared" si="0"/>
        <v>0.42742366992762537</v>
      </c>
    </row>
    <row r="19" spans="1:18" x14ac:dyDescent="0.3">
      <c r="A19">
        <v>2023</v>
      </c>
      <c r="B19">
        <v>3</v>
      </c>
      <c r="C19">
        <v>31</v>
      </c>
      <c r="D19">
        <v>2023.2465753424658</v>
      </c>
      <c r="E19">
        <v>0.51233179797834261</v>
      </c>
      <c r="F19">
        <v>1.9675006422907204E-2</v>
      </c>
      <c r="G19">
        <v>0</v>
      </c>
      <c r="H19">
        <v>0</v>
      </c>
      <c r="I19" s="55">
        <f t="shared" si="0"/>
        <v>0.53200680440124981</v>
      </c>
    </row>
    <row r="20" spans="1:18" x14ac:dyDescent="0.3">
      <c r="A20">
        <v>2023</v>
      </c>
      <c r="B20">
        <v>4</v>
      </c>
      <c r="C20">
        <v>30</v>
      </c>
      <c r="D20">
        <v>2023.3287671232877</v>
      </c>
      <c r="E20">
        <v>0.65748323828683874</v>
      </c>
      <c r="F20">
        <v>2.2460140509156117E-2</v>
      </c>
      <c r="G20">
        <v>0</v>
      </c>
      <c r="H20">
        <v>0</v>
      </c>
      <c r="I20" s="55">
        <f t="shared" si="0"/>
        <v>0.67994337879599487</v>
      </c>
    </row>
    <row r="21" spans="1:18" x14ac:dyDescent="0.3">
      <c r="A21">
        <v>2023</v>
      </c>
      <c r="B21">
        <v>5</v>
      </c>
      <c r="C21">
        <v>31</v>
      </c>
      <c r="D21">
        <v>2023.4136986301369</v>
      </c>
      <c r="E21">
        <v>0.8614700658258363</v>
      </c>
      <c r="F21">
        <v>2.6516315164462005E-2</v>
      </c>
      <c r="G21">
        <v>0</v>
      </c>
      <c r="H21">
        <v>0</v>
      </c>
      <c r="I21" s="55">
        <f t="shared" si="0"/>
        <v>0.88798638099029825</v>
      </c>
    </row>
    <row r="22" spans="1:18" x14ac:dyDescent="0.3">
      <c r="A22">
        <v>2023</v>
      </c>
      <c r="B22">
        <v>6</v>
      </c>
      <c r="C22">
        <v>30</v>
      </c>
      <c r="D22">
        <v>2023.495890410959</v>
      </c>
      <c r="E22">
        <v>1.1149873388286791</v>
      </c>
      <c r="F22">
        <v>3.2041200169582437E-2</v>
      </c>
      <c r="G22">
        <v>0</v>
      </c>
      <c r="H22">
        <v>0</v>
      </c>
      <c r="I22" s="55">
        <f t="shared" si="0"/>
        <v>1.1470285389982615</v>
      </c>
    </row>
    <row r="23" spans="1:18" x14ac:dyDescent="0.3">
      <c r="A23">
        <v>2023</v>
      </c>
      <c r="B23">
        <v>7</v>
      </c>
      <c r="C23">
        <v>31</v>
      </c>
      <c r="D23">
        <v>2023.5808219178082</v>
      </c>
      <c r="E23">
        <v>1.4353266203552275</v>
      </c>
      <c r="F23">
        <v>3.9464978576021242E-2</v>
      </c>
      <c r="G23">
        <v>0</v>
      </c>
      <c r="H23">
        <v>0</v>
      </c>
      <c r="I23" s="55">
        <f t="shared" si="0"/>
        <v>1.4747915989312488</v>
      </c>
    </row>
    <row r="24" spans="1:18" x14ac:dyDescent="0.3">
      <c r="A24">
        <v>2023</v>
      </c>
      <c r="B24">
        <v>8</v>
      </c>
      <c r="C24">
        <v>31</v>
      </c>
      <c r="D24">
        <v>2023.6657534246576</v>
      </c>
      <c r="E24">
        <v>1.6189062142766257</v>
      </c>
      <c r="F24">
        <v>4.8036282889580034E-2</v>
      </c>
      <c r="G24">
        <v>0</v>
      </c>
      <c r="H24">
        <v>0</v>
      </c>
      <c r="I24" s="105">
        <f t="shared" si="0"/>
        <v>1.6669424971662057</v>
      </c>
    </row>
    <row r="25" spans="1:18" s="133" customFormat="1" x14ac:dyDescent="0.3">
      <c r="A25">
        <v>2023</v>
      </c>
      <c r="B25">
        <v>9</v>
      </c>
      <c r="C25">
        <v>30</v>
      </c>
      <c r="D25">
        <v>2023.7479452054795</v>
      </c>
      <c r="E25">
        <v>1.8108706082094401</v>
      </c>
      <c r="F25">
        <v>5.7348337391265013E-2</v>
      </c>
      <c r="G25">
        <v>0</v>
      </c>
      <c r="H25">
        <v>0</v>
      </c>
      <c r="I25" s="105">
        <f t="shared" si="0"/>
        <v>1.8682189456007052</v>
      </c>
      <c r="J25" s="106"/>
    </row>
    <row r="26" spans="1:18" s="121" customFormat="1" x14ac:dyDescent="0.3">
      <c r="A26">
        <v>2023</v>
      </c>
      <c r="B26">
        <v>10</v>
      </c>
      <c r="C26">
        <v>31</v>
      </c>
      <c r="D26">
        <v>2023.8328767123287</v>
      </c>
      <c r="E26">
        <v>2.0237710257566981</v>
      </c>
      <c r="F26">
        <v>6.8099884271750732E-2</v>
      </c>
      <c r="G26">
        <v>0</v>
      </c>
      <c r="H26">
        <v>0</v>
      </c>
      <c r="I26" s="136">
        <f t="shared" si="0"/>
        <v>2.0918709100284487</v>
      </c>
      <c r="J26" s="120"/>
      <c r="K26" s="120" t="s">
        <v>119</v>
      </c>
      <c r="L26" s="120" t="s">
        <v>120</v>
      </c>
      <c r="M26" s="120" t="s">
        <v>363</v>
      </c>
      <c r="N26" s="121" t="s">
        <v>364</v>
      </c>
      <c r="O26" s="121" t="s">
        <v>365</v>
      </c>
      <c r="P26" s="121" t="s">
        <v>366</v>
      </c>
      <c r="Q26" s="121" t="s">
        <v>109</v>
      </c>
      <c r="R26" s="121" t="s">
        <v>367</v>
      </c>
    </row>
    <row r="27" spans="1:18" s="121" customFormat="1" x14ac:dyDescent="0.3">
      <c r="A27">
        <v>2023</v>
      </c>
      <c r="B27">
        <v>11</v>
      </c>
      <c r="C27">
        <v>30</v>
      </c>
      <c r="D27">
        <v>2023.9150684931508</v>
      </c>
      <c r="E27">
        <v>2.2435686817454257</v>
      </c>
      <c r="F27">
        <v>7.9820663291848948E-2</v>
      </c>
      <c r="G27">
        <v>0</v>
      </c>
      <c r="H27">
        <v>0</v>
      </c>
      <c r="I27" s="137">
        <f t="shared" si="0"/>
        <v>2.3233893450372745</v>
      </c>
      <c r="J27" s="120"/>
      <c r="K27" s="153">
        <f>A34</f>
        <v>2024</v>
      </c>
      <c r="L27" s="153">
        <f>B34</f>
        <v>6</v>
      </c>
      <c r="M27" s="154">
        <f>I34</f>
        <v>4.3507425206174357</v>
      </c>
      <c r="N27" s="155" t="e">
        <f>Abatement!#REF!</f>
        <v>#REF!</v>
      </c>
      <c r="O27" s="156" t="e">
        <f>M27*N27</f>
        <v>#REF!</v>
      </c>
      <c r="P27" s="157" t="e">
        <f>O27*44/12</f>
        <v>#REF!</v>
      </c>
      <c r="Q27" s="156" t="e">
        <f>'Fuel Emissions'!#REF!</f>
        <v>#REF!</v>
      </c>
      <c r="R27" s="158" t="e">
        <f>P27-Q27</f>
        <v>#REF!</v>
      </c>
    </row>
    <row r="28" spans="1:18" s="121" customFormat="1" x14ac:dyDescent="0.3">
      <c r="A28">
        <v>2023</v>
      </c>
      <c r="B28">
        <v>12</v>
      </c>
      <c r="C28">
        <v>31</v>
      </c>
      <c r="D28">
        <v>2024</v>
      </c>
      <c r="E28">
        <v>2.48454069201079</v>
      </c>
      <c r="F28">
        <v>9.3257402425666547E-2</v>
      </c>
      <c r="G28">
        <v>0</v>
      </c>
      <c r="H28">
        <v>0</v>
      </c>
      <c r="I28" s="137">
        <f t="shared" si="0"/>
        <v>2.5777980944364565</v>
      </c>
      <c r="J28" s="120"/>
      <c r="K28" s="120">
        <v>2025</v>
      </c>
      <c r="L28" s="120">
        <v>6</v>
      </c>
      <c r="M28" s="139">
        <f>I46</f>
        <v>9.0407707977520975</v>
      </c>
      <c r="N28" s="121" t="e">
        <f>Abatement!#REF!</f>
        <v>#REF!</v>
      </c>
      <c r="O28" s="123" t="e">
        <f>#REF!*N28</f>
        <v>#REF!</v>
      </c>
      <c r="P28" s="122" t="e">
        <f t="shared" ref="P28:P36" si="1">O28*44/12</f>
        <v>#REF!</v>
      </c>
      <c r="Q28" s="118" t="e">
        <f>'Fuel Emissions'!#REF!</f>
        <v>#REF!</v>
      </c>
      <c r="R28" s="118" t="e">
        <f t="shared" ref="R28:R36" si="2">P28-Q28</f>
        <v>#REF!</v>
      </c>
    </row>
    <row r="29" spans="1:18" s="121" customFormat="1" x14ac:dyDescent="0.3">
      <c r="A29">
        <v>2024</v>
      </c>
      <c r="B29">
        <v>1</v>
      </c>
      <c r="C29">
        <v>31</v>
      </c>
      <c r="D29">
        <v>2024.0846994535518</v>
      </c>
      <c r="E29">
        <v>2.7391551800946949</v>
      </c>
      <c r="F29">
        <v>0.10879382640160841</v>
      </c>
      <c r="G29">
        <v>0</v>
      </c>
      <c r="H29">
        <v>0</v>
      </c>
      <c r="I29" s="137">
        <f t="shared" si="0"/>
        <v>2.8479490064963033</v>
      </c>
      <c r="J29" s="120"/>
      <c r="K29" s="120">
        <v>2026</v>
      </c>
      <c r="L29" s="120">
        <v>6</v>
      </c>
      <c r="M29" s="139">
        <f>I58</f>
        <v>14.591661131044933</v>
      </c>
      <c r="N29" s="121" t="e">
        <f>Abatement!#REF!</f>
        <v>#REF!</v>
      </c>
      <c r="O29" s="123" t="e">
        <f t="shared" ref="O29:O36" si="3">M28*N29</f>
        <v>#REF!</v>
      </c>
      <c r="P29" s="122" t="e">
        <f t="shared" si="1"/>
        <v>#REF!</v>
      </c>
      <c r="Q29" s="118" t="e">
        <f>'Fuel Emissions'!#REF!</f>
        <v>#REF!</v>
      </c>
      <c r="R29" s="118" t="e">
        <f t="shared" si="2"/>
        <v>#REF!</v>
      </c>
    </row>
    <row r="30" spans="1:18" x14ac:dyDescent="0.3">
      <c r="A30">
        <v>2024</v>
      </c>
      <c r="B30">
        <v>2</v>
      </c>
      <c r="C30">
        <v>29</v>
      </c>
      <c r="D30">
        <v>2024.1639344262296</v>
      </c>
      <c r="E30">
        <v>2.9892708369083305</v>
      </c>
      <c r="F30">
        <v>0.12641782216826997</v>
      </c>
      <c r="G30">
        <v>0</v>
      </c>
      <c r="H30">
        <v>0</v>
      </c>
      <c r="I30" s="55">
        <f t="shared" si="0"/>
        <v>3.1156886590766004</v>
      </c>
      <c r="K30" s="120">
        <v>2027</v>
      </c>
      <c r="L30" s="120">
        <v>6</v>
      </c>
      <c r="M30" s="139">
        <f>I70</f>
        <v>20.446710475836309</v>
      </c>
      <c r="N30" s="107" t="e">
        <f>Abatement!#REF!</f>
        <v>#REF!</v>
      </c>
      <c r="O30" s="108" t="e">
        <f t="shared" si="3"/>
        <v>#REF!</v>
      </c>
      <c r="P30" s="109" t="e">
        <f t="shared" si="1"/>
        <v>#REF!</v>
      </c>
      <c r="Q30" s="108" t="e">
        <f>'Fuel Emissions'!#REF!</f>
        <v>#REF!</v>
      </c>
      <c r="R30" s="108" t="e">
        <f t="shared" si="2"/>
        <v>#REF!</v>
      </c>
    </row>
    <row r="31" spans="1:18" x14ac:dyDescent="0.3">
      <c r="A31">
        <v>2024</v>
      </c>
      <c r="B31">
        <v>3</v>
      </c>
      <c r="C31">
        <v>31</v>
      </c>
      <c r="D31">
        <v>2024.2486338797814</v>
      </c>
      <c r="E31">
        <v>3.2689043923506813</v>
      </c>
      <c r="F31">
        <v>0.14157069022102314</v>
      </c>
      <c r="G31">
        <v>0</v>
      </c>
      <c r="H31">
        <v>0</v>
      </c>
      <c r="I31" s="55">
        <f t="shared" si="0"/>
        <v>3.4104750825717045</v>
      </c>
      <c r="K31" s="120">
        <v>2028</v>
      </c>
      <c r="L31" s="120">
        <v>6</v>
      </c>
      <c r="M31" s="139">
        <f>I82</f>
        <v>26.299019618360127</v>
      </c>
      <c r="N31" s="107" t="e">
        <f>Abatement!#REF!</f>
        <v>#REF!</v>
      </c>
      <c r="O31" s="108" t="e">
        <f t="shared" si="3"/>
        <v>#REF!</v>
      </c>
      <c r="P31" s="109" t="e">
        <f t="shared" si="1"/>
        <v>#REF!</v>
      </c>
      <c r="Q31" s="108" t="e">
        <f>'Fuel Emissions'!#REF!</f>
        <v>#REF!</v>
      </c>
      <c r="R31" s="108" t="e">
        <f t="shared" si="2"/>
        <v>#REF!</v>
      </c>
    </row>
    <row r="32" spans="1:18" x14ac:dyDescent="0.3">
      <c r="A32">
        <v>2024</v>
      </c>
      <c r="B32">
        <v>4</v>
      </c>
      <c r="C32">
        <v>30</v>
      </c>
      <c r="D32">
        <v>2024.3306010928961</v>
      </c>
      <c r="E32">
        <v>3.5510972558567522</v>
      </c>
      <c r="F32">
        <v>0.15687545655622964</v>
      </c>
      <c r="G32">
        <v>0</v>
      </c>
      <c r="H32">
        <v>0</v>
      </c>
      <c r="I32" s="55">
        <f t="shared" si="0"/>
        <v>3.7079727124129818</v>
      </c>
      <c r="K32" s="120">
        <v>2029</v>
      </c>
      <c r="L32" s="120">
        <v>6</v>
      </c>
      <c r="M32" s="139">
        <f>I94</f>
        <v>31.945251529930882</v>
      </c>
      <c r="N32" s="107" t="e">
        <f>Abatement!#REF!</f>
        <v>#REF!</v>
      </c>
      <c r="O32" s="108" t="e">
        <f t="shared" si="3"/>
        <v>#REF!</v>
      </c>
      <c r="P32" s="109" t="e">
        <f t="shared" si="1"/>
        <v>#REF!</v>
      </c>
      <c r="Q32" s="108" t="e">
        <f>'Fuel Emissions'!#REF!</f>
        <v>#REF!</v>
      </c>
      <c r="R32" s="108" t="e">
        <f t="shared" si="2"/>
        <v>#REF!</v>
      </c>
    </row>
    <row r="33" spans="1:18" x14ac:dyDescent="0.3">
      <c r="A33">
        <v>2024</v>
      </c>
      <c r="B33">
        <v>5</v>
      </c>
      <c r="C33">
        <v>31</v>
      </c>
      <c r="D33">
        <v>2024.4153005464482</v>
      </c>
      <c r="E33">
        <v>3.8541272406116605</v>
      </c>
      <c r="F33">
        <v>0.17410464683860166</v>
      </c>
      <c r="G33">
        <v>0</v>
      </c>
      <c r="H33">
        <v>0</v>
      </c>
      <c r="I33" s="55">
        <f t="shared" si="0"/>
        <v>4.0282318874502625</v>
      </c>
      <c r="K33" s="120">
        <v>2030</v>
      </c>
      <c r="L33" s="120">
        <v>6</v>
      </c>
      <c r="M33" s="139">
        <f>I106</f>
        <v>37.31682090729182</v>
      </c>
      <c r="N33" s="107" t="e">
        <f>Abatement!#REF!</f>
        <v>#REF!</v>
      </c>
      <c r="O33" s="108" t="e">
        <f t="shared" si="3"/>
        <v>#REF!</v>
      </c>
      <c r="P33" s="109" t="e">
        <f t="shared" si="1"/>
        <v>#REF!</v>
      </c>
      <c r="Q33" s="108" t="e">
        <f>'Fuel Emissions'!#REF!</f>
        <v>#REF!</v>
      </c>
      <c r="R33" s="108" t="e">
        <f t="shared" si="2"/>
        <v>#REF!</v>
      </c>
    </row>
    <row r="34" spans="1:18" s="49" customFormat="1" x14ac:dyDescent="0.3">
      <c r="A34">
        <v>2024</v>
      </c>
      <c r="B34">
        <v>6</v>
      </c>
      <c r="C34">
        <v>30</v>
      </c>
      <c r="D34">
        <v>2024.4972677595629</v>
      </c>
      <c r="E34">
        <v>4.1579215585062173</v>
      </c>
      <c r="F34">
        <v>0.19282096211121807</v>
      </c>
      <c r="G34">
        <v>0</v>
      </c>
      <c r="H34">
        <v>0</v>
      </c>
      <c r="I34" s="105">
        <f t="shared" si="0"/>
        <v>4.3507425206174357</v>
      </c>
      <c r="J34" s="132"/>
      <c r="K34" s="120">
        <v>2031</v>
      </c>
      <c r="L34" s="120">
        <v>6</v>
      </c>
      <c r="M34" s="139">
        <f>I118</f>
        <v>42.377918063493446</v>
      </c>
      <c r="N34" s="107" t="e">
        <f>Abatement!#REF!</f>
        <v>#REF!</v>
      </c>
      <c r="O34" s="108" t="e">
        <f t="shared" si="3"/>
        <v>#REF!</v>
      </c>
      <c r="P34" s="109" t="e">
        <f t="shared" si="1"/>
        <v>#REF!</v>
      </c>
      <c r="Q34" s="108" t="e">
        <f>'Fuel Emissions'!#REF!</f>
        <v>#REF!</v>
      </c>
      <c r="R34" s="108" t="e">
        <f t="shared" si="2"/>
        <v>#REF!</v>
      </c>
    </row>
    <row r="35" spans="1:18" x14ac:dyDescent="0.3">
      <c r="A35">
        <v>2024</v>
      </c>
      <c r="B35">
        <v>7</v>
      </c>
      <c r="C35">
        <v>31</v>
      </c>
      <c r="D35">
        <v>2024.5819672131147</v>
      </c>
      <c r="E35">
        <v>4.4821817360126914</v>
      </c>
      <c r="F35">
        <v>0.21350951729067041</v>
      </c>
      <c r="G35">
        <v>0</v>
      </c>
      <c r="H35">
        <v>0</v>
      </c>
      <c r="I35" s="55">
        <f t="shared" si="0"/>
        <v>4.6956912533033615</v>
      </c>
      <c r="K35" s="120">
        <v>2032</v>
      </c>
      <c r="L35" s="120">
        <v>6</v>
      </c>
      <c r="M35" s="139">
        <f>I130</f>
        <v>47.131371639280381</v>
      </c>
      <c r="N35" s="107" t="e">
        <f>Abatement!#REF!</f>
        <v>#REF!</v>
      </c>
      <c r="O35" s="108" t="e">
        <f t="shared" si="3"/>
        <v>#REF!</v>
      </c>
      <c r="P35" s="109" t="e">
        <f t="shared" si="1"/>
        <v>#REF!</v>
      </c>
      <c r="Q35" s="108" t="e">
        <f>'Fuel Emissions'!#REF!</f>
        <v>#REF!</v>
      </c>
      <c r="R35" s="108" t="e">
        <f t="shared" si="2"/>
        <v>#REF!</v>
      </c>
    </row>
    <row r="36" spans="1:18" s="133" customFormat="1" x14ac:dyDescent="0.3">
      <c r="A36" s="130">
        <v>2024</v>
      </c>
      <c r="B36" s="130">
        <v>8</v>
      </c>
      <c r="C36" s="130">
        <v>31</v>
      </c>
      <c r="D36" s="130">
        <v>2024.6666666666667</v>
      </c>
      <c r="E36" s="130">
        <v>4.8163891193721113</v>
      </c>
      <c r="F36" s="130">
        <v>0.23576128859319173</v>
      </c>
      <c r="G36" s="130">
        <v>0</v>
      </c>
      <c r="H36" s="130">
        <v>0</v>
      </c>
      <c r="I36" s="105">
        <f>E36+F36</f>
        <v>5.0521504079653035</v>
      </c>
      <c r="J36" s="106"/>
      <c r="K36" s="170">
        <v>2033</v>
      </c>
      <c r="L36" s="170">
        <v>6</v>
      </c>
      <c r="M36" s="172">
        <f>I142</f>
        <v>51.558732234734549</v>
      </c>
      <c r="N36" s="173" t="e">
        <f>Abatement!#REF!</f>
        <v>#REF!</v>
      </c>
      <c r="O36" s="174" t="e">
        <f t="shared" si="3"/>
        <v>#REF!</v>
      </c>
      <c r="P36" s="175" t="e">
        <f t="shared" si="1"/>
        <v>#REF!</v>
      </c>
      <c r="Q36" s="174" t="e">
        <f>'Fuel Emissions'!#REF!</f>
        <v>#REF!</v>
      </c>
      <c r="R36" s="174" t="e">
        <f t="shared" si="2"/>
        <v>#REF!</v>
      </c>
    </row>
    <row r="37" spans="1:18" x14ac:dyDescent="0.3">
      <c r="A37">
        <v>2024</v>
      </c>
      <c r="B37">
        <v>9</v>
      </c>
      <c r="C37">
        <v>30</v>
      </c>
      <c r="D37">
        <v>2024.7486338797814</v>
      </c>
      <c r="E37">
        <v>5.1487544162734844</v>
      </c>
      <c r="F37">
        <v>0.25965466989354147</v>
      </c>
      <c r="G37">
        <v>0</v>
      </c>
      <c r="H37">
        <v>0</v>
      </c>
      <c r="I37" s="105">
        <f t="shared" si="0"/>
        <v>5.4084090861670262</v>
      </c>
      <c r="K37" s="120"/>
      <c r="L37" s="11"/>
      <c r="M37" s="11"/>
    </row>
    <row r="38" spans="1:18" x14ac:dyDescent="0.3">
      <c r="A38">
        <v>2024</v>
      </c>
      <c r="B38">
        <v>10</v>
      </c>
      <c r="C38">
        <v>31</v>
      </c>
      <c r="D38">
        <v>2024.8333333333333</v>
      </c>
      <c r="E38">
        <v>5.5008911460865582</v>
      </c>
      <c r="F38">
        <v>0.28635813802571897</v>
      </c>
      <c r="G38">
        <v>0</v>
      </c>
      <c r="H38">
        <v>0</v>
      </c>
      <c r="I38" s="113">
        <f t="shared" si="0"/>
        <v>5.7872492841122769</v>
      </c>
      <c r="K38" s="11"/>
      <c r="L38" s="11"/>
      <c r="M38" s="11"/>
    </row>
    <row r="39" spans="1:18" x14ac:dyDescent="0.3">
      <c r="A39">
        <v>2024</v>
      </c>
      <c r="B39">
        <v>11</v>
      </c>
      <c r="C39">
        <v>30</v>
      </c>
      <c r="D39">
        <v>2024.9153005464482</v>
      </c>
      <c r="E39">
        <v>5.849568018743831</v>
      </c>
      <c r="F39">
        <v>0.31434734476542697</v>
      </c>
      <c r="G39">
        <v>0</v>
      </c>
      <c r="H39">
        <v>0</v>
      </c>
      <c r="I39" s="55">
        <f t="shared" si="0"/>
        <v>6.1639153635092576</v>
      </c>
      <c r="K39" s="11"/>
      <c r="L39" s="11"/>
      <c r="M39" s="11"/>
    </row>
    <row r="40" spans="1:18" x14ac:dyDescent="0.3">
      <c r="A40">
        <v>2024</v>
      </c>
      <c r="B40">
        <v>12</v>
      </c>
      <c r="C40">
        <v>31</v>
      </c>
      <c r="D40">
        <v>2025</v>
      </c>
      <c r="E40">
        <v>6.2175051054360511</v>
      </c>
      <c r="F40">
        <v>0.345437994499387</v>
      </c>
      <c r="G40">
        <v>0</v>
      </c>
      <c r="H40">
        <v>0</v>
      </c>
      <c r="I40" s="55">
        <f t="shared" si="0"/>
        <v>6.5629430999354383</v>
      </c>
      <c r="K40" s="11"/>
      <c r="L40" s="11"/>
      <c r="M40" s="11"/>
    </row>
    <row r="41" spans="1:18" x14ac:dyDescent="0.3">
      <c r="A41">
        <v>2025</v>
      </c>
      <c r="B41">
        <v>1</v>
      </c>
      <c r="C41">
        <v>31</v>
      </c>
      <c r="D41">
        <v>2025.0849315068492</v>
      </c>
      <c r="E41">
        <v>6.5926841303971067</v>
      </c>
      <c r="F41">
        <v>0.38028643015195174</v>
      </c>
      <c r="G41">
        <v>0</v>
      </c>
      <c r="H41">
        <v>0</v>
      </c>
      <c r="I41" s="55">
        <f t="shared" si="0"/>
        <v>6.972970560549058</v>
      </c>
      <c r="K41" s="11"/>
      <c r="L41" s="11"/>
      <c r="M41" s="11"/>
    </row>
    <row r="42" spans="1:18" x14ac:dyDescent="0.3">
      <c r="A42">
        <v>2025</v>
      </c>
      <c r="B42">
        <v>2</v>
      </c>
      <c r="C42">
        <v>28</v>
      </c>
      <c r="D42">
        <v>2025.1616438356164</v>
      </c>
      <c r="E42">
        <v>6.9373537295079224</v>
      </c>
      <c r="F42">
        <v>0.41715563098520769</v>
      </c>
      <c r="G42">
        <v>0</v>
      </c>
      <c r="H42">
        <v>0</v>
      </c>
      <c r="I42" s="55">
        <f t="shared" si="0"/>
        <v>7.3545093604931298</v>
      </c>
      <c r="K42" s="11"/>
      <c r="L42" s="11"/>
      <c r="M42" s="11"/>
    </row>
    <row r="43" spans="1:18" x14ac:dyDescent="0.3">
      <c r="A43">
        <v>2025</v>
      </c>
      <c r="B43">
        <v>3</v>
      </c>
      <c r="C43">
        <v>31</v>
      </c>
      <c r="D43">
        <v>2025.2465753424658</v>
      </c>
      <c r="E43">
        <v>7.324913620510813</v>
      </c>
      <c r="F43">
        <v>0.44847039252002996</v>
      </c>
      <c r="G43">
        <v>0</v>
      </c>
      <c r="H43">
        <v>0</v>
      </c>
      <c r="I43" s="55">
        <f t="shared" si="0"/>
        <v>7.7733840130308431</v>
      </c>
      <c r="K43" s="11"/>
      <c r="L43" s="11"/>
      <c r="M43" s="11"/>
    </row>
    <row r="44" spans="1:18" x14ac:dyDescent="0.3">
      <c r="A44">
        <v>2025</v>
      </c>
      <c r="B44">
        <v>4</v>
      </c>
      <c r="C44">
        <v>30</v>
      </c>
      <c r="D44">
        <v>2025.3287671232877</v>
      </c>
      <c r="E44">
        <v>7.7054975385015982</v>
      </c>
      <c r="F44">
        <v>0.4787612478569695</v>
      </c>
      <c r="G44">
        <v>0</v>
      </c>
      <c r="H44">
        <v>0</v>
      </c>
      <c r="I44" s="55">
        <f t="shared" si="0"/>
        <v>8.1842587863585674</v>
      </c>
      <c r="K44" s="11"/>
      <c r="L44" s="11"/>
      <c r="M44" s="11"/>
    </row>
    <row r="45" spans="1:18" x14ac:dyDescent="0.3">
      <c r="A45">
        <v>2025</v>
      </c>
      <c r="B45">
        <v>5</v>
      </c>
      <c r="C45">
        <v>31</v>
      </c>
      <c r="D45">
        <v>2025.4136986301369</v>
      </c>
      <c r="E45">
        <v>8.10402520910141</v>
      </c>
      <c r="F45">
        <v>0.51165175477348146</v>
      </c>
      <c r="G45">
        <v>0</v>
      </c>
      <c r="H45">
        <v>0</v>
      </c>
      <c r="I45" s="55">
        <f t="shared" si="0"/>
        <v>8.6156769638748916</v>
      </c>
      <c r="K45" s="11"/>
      <c r="L45" s="11"/>
      <c r="M45" s="11"/>
    </row>
    <row r="46" spans="1:18" s="49" customFormat="1" x14ac:dyDescent="0.3">
      <c r="A46">
        <v>2025</v>
      </c>
      <c r="B46">
        <v>6</v>
      </c>
      <c r="C46">
        <v>30</v>
      </c>
      <c r="D46">
        <v>2025.495890410959</v>
      </c>
      <c r="E46">
        <v>8.4943680099108931</v>
      </c>
      <c r="F46">
        <v>0.54640278784120488</v>
      </c>
      <c r="G46">
        <v>0</v>
      </c>
      <c r="H46">
        <v>0</v>
      </c>
      <c r="I46" s="105">
        <f t="shared" si="0"/>
        <v>9.0407707977520975</v>
      </c>
      <c r="J46" s="132"/>
      <c r="K46" s="132"/>
      <c r="L46" s="132"/>
      <c r="M46" s="132"/>
    </row>
    <row r="47" spans="1:18" x14ac:dyDescent="0.3">
      <c r="A47">
        <v>2025</v>
      </c>
      <c r="B47">
        <v>7</v>
      </c>
      <c r="C47">
        <v>31</v>
      </c>
      <c r="D47">
        <v>2025.5808219178082</v>
      </c>
      <c r="E47">
        <v>8.9021299516878258</v>
      </c>
      <c r="F47">
        <v>0.58369213321643221</v>
      </c>
      <c r="G47">
        <v>0</v>
      </c>
      <c r="H47">
        <v>0</v>
      </c>
      <c r="I47" s="55">
        <f t="shared" si="0"/>
        <v>9.4858220849042585</v>
      </c>
      <c r="K47" s="11"/>
      <c r="L47" s="11"/>
      <c r="M47" s="11"/>
    </row>
    <row r="48" spans="1:18" x14ac:dyDescent="0.3">
      <c r="A48">
        <v>2025</v>
      </c>
      <c r="B48">
        <v>8</v>
      </c>
      <c r="C48">
        <v>31</v>
      </c>
      <c r="D48">
        <v>2025.6657534246576</v>
      </c>
      <c r="E48">
        <v>9.3139636148288805</v>
      </c>
      <c r="F48">
        <v>0.62271696163381662</v>
      </c>
      <c r="G48">
        <v>0</v>
      </c>
      <c r="H48">
        <v>0</v>
      </c>
      <c r="I48" s="55">
        <f t="shared" si="0"/>
        <v>9.9366805764626971</v>
      </c>
      <c r="K48" s="11"/>
      <c r="L48" s="11"/>
      <c r="M48" s="11"/>
    </row>
    <row r="49" spans="1:13" x14ac:dyDescent="0.3">
      <c r="A49">
        <v>2025</v>
      </c>
      <c r="B49">
        <v>9</v>
      </c>
      <c r="C49">
        <v>30</v>
      </c>
      <c r="D49">
        <v>2025.7479452054795</v>
      </c>
      <c r="E49">
        <v>9.7160168760429997</v>
      </c>
      <c r="F49">
        <v>0.66383365861713539</v>
      </c>
      <c r="G49">
        <v>0</v>
      </c>
      <c r="H49">
        <v>0</v>
      </c>
      <c r="I49" s="105">
        <f t="shared" si="0"/>
        <v>10.379850534660136</v>
      </c>
      <c r="K49" s="11"/>
      <c r="L49" s="11"/>
      <c r="M49" s="11"/>
    </row>
    <row r="50" spans="1:13" x14ac:dyDescent="0.3">
      <c r="A50">
        <v>2025</v>
      </c>
      <c r="B50">
        <v>10</v>
      </c>
      <c r="C50">
        <v>31</v>
      </c>
      <c r="D50">
        <v>2025.8328767123287</v>
      </c>
      <c r="E50">
        <v>10.134725589687326</v>
      </c>
      <c r="F50">
        <v>0.70890113639543284</v>
      </c>
      <c r="G50">
        <v>0</v>
      </c>
      <c r="H50">
        <v>0</v>
      </c>
      <c r="I50" s="55">
        <f t="shared" si="0"/>
        <v>10.843626726082759</v>
      </c>
      <c r="K50" s="11"/>
      <c r="L50" s="11"/>
      <c r="M50" s="11"/>
    </row>
    <row r="51" spans="1:13" x14ac:dyDescent="0.3">
      <c r="A51">
        <v>2025</v>
      </c>
      <c r="B51">
        <v>11</v>
      </c>
      <c r="C51">
        <v>30</v>
      </c>
      <c r="D51">
        <v>2025.9150684931508</v>
      </c>
      <c r="E51">
        <v>10.542740217478375</v>
      </c>
      <c r="F51">
        <v>0.75532852922676619</v>
      </c>
      <c r="G51">
        <v>0</v>
      </c>
      <c r="H51">
        <v>0</v>
      </c>
      <c r="I51" s="55">
        <f t="shared" si="0"/>
        <v>11.298068746705141</v>
      </c>
      <c r="K51" s="11"/>
      <c r="L51" s="11"/>
      <c r="M51" s="11"/>
    </row>
    <row r="52" spans="1:13" x14ac:dyDescent="0.3">
      <c r="A52">
        <v>2025</v>
      </c>
      <c r="B52">
        <v>12</v>
      </c>
      <c r="C52">
        <v>31</v>
      </c>
      <c r="D52">
        <v>2026</v>
      </c>
      <c r="E52">
        <v>10.966926942078564</v>
      </c>
      <c r="F52">
        <v>0.80603779895525074</v>
      </c>
      <c r="G52">
        <v>0</v>
      </c>
      <c r="H52">
        <v>0</v>
      </c>
      <c r="I52" s="55">
        <f t="shared" si="0"/>
        <v>11.772964741033814</v>
      </c>
      <c r="K52" s="11"/>
      <c r="L52" s="11"/>
      <c r="M52" s="11"/>
    </row>
    <row r="53" spans="1:13" x14ac:dyDescent="0.3">
      <c r="A53">
        <v>2026</v>
      </c>
      <c r="B53">
        <v>1</v>
      </c>
      <c r="C53">
        <v>31</v>
      </c>
      <c r="D53">
        <v>2026.0849315068492</v>
      </c>
      <c r="E53">
        <v>11.393403483227155</v>
      </c>
      <c r="F53">
        <v>0.86226062126242464</v>
      </c>
      <c r="G53">
        <v>0</v>
      </c>
      <c r="H53">
        <v>0</v>
      </c>
      <c r="I53" s="55">
        <f t="shared" si="0"/>
        <v>12.255664104489579</v>
      </c>
      <c r="K53" s="11"/>
      <c r="L53" s="11"/>
      <c r="M53" s="11"/>
    </row>
    <row r="54" spans="1:13" x14ac:dyDescent="0.3">
      <c r="A54">
        <v>2026</v>
      </c>
      <c r="B54">
        <v>2</v>
      </c>
      <c r="C54">
        <v>28</v>
      </c>
      <c r="D54">
        <v>2026.1616438356164</v>
      </c>
      <c r="E54">
        <v>11.780316917644425</v>
      </c>
      <c r="F54">
        <v>0.92151969556139968</v>
      </c>
      <c r="G54">
        <v>0</v>
      </c>
      <c r="H54">
        <v>0</v>
      </c>
      <c r="I54" s="55">
        <f t="shared" si="0"/>
        <v>12.701836613205826</v>
      </c>
      <c r="K54" s="11"/>
      <c r="L54" s="11"/>
      <c r="M54" s="11"/>
    </row>
    <row r="55" spans="1:13" x14ac:dyDescent="0.3">
      <c r="A55">
        <v>2026</v>
      </c>
      <c r="B55">
        <v>3</v>
      </c>
      <c r="C55">
        <v>31</v>
      </c>
      <c r="D55">
        <v>2026.2465753424658</v>
      </c>
      <c r="E55">
        <v>12.210304323172002</v>
      </c>
      <c r="F55">
        <v>0.96940019633000252</v>
      </c>
      <c r="G55">
        <v>0</v>
      </c>
      <c r="H55">
        <v>0</v>
      </c>
      <c r="I55" s="55">
        <f t="shared" si="0"/>
        <v>13.179704519502005</v>
      </c>
    </row>
    <row r="56" spans="1:13" x14ac:dyDescent="0.3">
      <c r="A56">
        <v>2026</v>
      </c>
      <c r="B56">
        <v>4</v>
      </c>
      <c r="C56">
        <v>30</v>
      </c>
      <c r="D56">
        <v>2026.3287671232877</v>
      </c>
      <c r="E56">
        <v>12.627784435627369</v>
      </c>
      <c r="F56">
        <v>1.014324806204183</v>
      </c>
      <c r="G56">
        <v>0</v>
      </c>
      <c r="H56">
        <v>0</v>
      </c>
      <c r="I56" s="55">
        <f t="shared" si="0"/>
        <v>13.642109241831552</v>
      </c>
    </row>
    <row r="57" spans="1:13" x14ac:dyDescent="0.3">
      <c r="A57">
        <v>2026</v>
      </c>
      <c r="B57">
        <v>5</v>
      </c>
      <c r="C57">
        <v>31</v>
      </c>
      <c r="D57">
        <v>2026.4136986301369</v>
      </c>
      <c r="E57">
        <v>13.060329126009371</v>
      </c>
      <c r="F57">
        <v>1.0620525199338511</v>
      </c>
      <c r="G57">
        <v>0</v>
      </c>
      <c r="H57">
        <v>0</v>
      </c>
      <c r="I57" s="55">
        <f t="shared" si="0"/>
        <v>14.122381645943221</v>
      </c>
    </row>
    <row r="58" spans="1:13" s="49" customFormat="1" x14ac:dyDescent="0.3">
      <c r="A58">
        <v>2026</v>
      </c>
      <c r="B58">
        <v>6</v>
      </c>
      <c r="C58">
        <v>30</v>
      </c>
      <c r="D58">
        <v>2026.495890410959</v>
      </c>
      <c r="E58">
        <v>13.479796366733808</v>
      </c>
      <c r="F58">
        <v>1.1118647643111252</v>
      </c>
      <c r="G58">
        <v>0</v>
      </c>
      <c r="H58">
        <v>0</v>
      </c>
      <c r="I58" s="113">
        <f t="shared" si="0"/>
        <v>14.591661131044933</v>
      </c>
      <c r="J58" s="132"/>
    </row>
    <row r="59" spans="1:13" x14ac:dyDescent="0.3">
      <c r="A59">
        <v>2026</v>
      </c>
      <c r="B59">
        <v>7</v>
      </c>
      <c r="C59">
        <v>31</v>
      </c>
      <c r="D59">
        <v>2026.5808219178082</v>
      </c>
      <c r="E59">
        <v>13.9139173503861</v>
      </c>
      <c r="F59">
        <v>1.1643929860648328</v>
      </c>
      <c r="G59">
        <v>0</v>
      </c>
      <c r="H59">
        <v>0</v>
      </c>
      <c r="I59" s="55">
        <f t="shared" si="0"/>
        <v>15.078310336450933</v>
      </c>
    </row>
    <row r="60" spans="1:13" x14ac:dyDescent="0.3">
      <c r="A60">
        <v>2026</v>
      </c>
      <c r="B60">
        <v>8</v>
      </c>
      <c r="C60">
        <v>31</v>
      </c>
      <c r="D60">
        <v>2026.6657534246576</v>
      </c>
      <c r="E60">
        <v>14.348496707309774</v>
      </c>
      <c r="F60">
        <v>1.218541837180749</v>
      </c>
      <c r="G60">
        <v>0</v>
      </c>
      <c r="H60">
        <v>0</v>
      </c>
      <c r="I60" s="55">
        <f t="shared" si="0"/>
        <v>15.567038544490524</v>
      </c>
    </row>
    <row r="61" spans="1:13" x14ac:dyDescent="0.3">
      <c r="A61">
        <v>2026</v>
      </c>
      <c r="B61">
        <v>9</v>
      </c>
      <c r="C61">
        <v>30</v>
      </c>
      <c r="D61">
        <v>2026.7479452054795</v>
      </c>
      <c r="E61">
        <v>14.769292167384787</v>
      </c>
      <c r="F61">
        <v>1.2752736847323736</v>
      </c>
      <c r="G61">
        <v>0</v>
      </c>
      <c r="H61">
        <v>0</v>
      </c>
      <c r="I61" s="105">
        <f t="shared" si="0"/>
        <v>16.044565852117159</v>
      </c>
    </row>
    <row r="62" spans="1:13" x14ac:dyDescent="0.3">
      <c r="A62">
        <v>2026</v>
      </c>
      <c r="B62">
        <v>10</v>
      </c>
      <c r="C62">
        <v>31</v>
      </c>
      <c r="D62">
        <v>2026.8328767123287</v>
      </c>
      <c r="E62">
        <v>15.204160154144382</v>
      </c>
      <c r="F62">
        <v>1.3369790565202524</v>
      </c>
      <c r="G62">
        <v>0</v>
      </c>
      <c r="H62">
        <v>0</v>
      </c>
      <c r="I62" s="55">
        <f t="shared" si="0"/>
        <v>16.541139210664635</v>
      </c>
    </row>
    <row r="63" spans="1:13" x14ac:dyDescent="0.3">
      <c r="A63">
        <v>2026</v>
      </c>
      <c r="B63">
        <v>11</v>
      </c>
      <c r="C63">
        <v>30</v>
      </c>
      <c r="D63">
        <v>2026.9150684931508</v>
      </c>
      <c r="E63">
        <v>15.624867159045969</v>
      </c>
      <c r="F63">
        <v>1.4001626619357705</v>
      </c>
      <c r="G63">
        <v>0</v>
      </c>
      <c r="H63">
        <v>0</v>
      </c>
      <c r="I63" s="55">
        <f t="shared" si="0"/>
        <v>17.025029820981739</v>
      </c>
    </row>
    <row r="64" spans="1:13" x14ac:dyDescent="0.3">
      <c r="A64">
        <v>2026</v>
      </c>
      <c r="B64">
        <v>12</v>
      </c>
      <c r="C64">
        <v>31</v>
      </c>
      <c r="D64">
        <v>2027</v>
      </c>
      <c r="E64">
        <v>16.059285553953941</v>
      </c>
      <c r="F64">
        <v>1.4687286323669722</v>
      </c>
      <c r="G64">
        <v>0</v>
      </c>
      <c r="H64">
        <v>0</v>
      </c>
      <c r="I64" s="55">
        <f t="shared" si="0"/>
        <v>17.528014186320913</v>
      </c>
    </row>
    <row r="65" spans="1:10" x14ac:dyDescent="0.3">
      <c r="A65">
        <v>2027</v>
      </c>
      <c r="B65">
        <v>1</v>
      </c>
      <c r="C65">
        <v>31</v>
      </c>
      <c r="D65">
        <v>2027.0849315068492</v>
      </c>
      <c r="E65">
        <v>16.493219486140138</v>
      </c>
      <c r="F65">
        <v>1.544757125341722</v>
      </c>
      <c r="G65">
        <v>0</v>
      </c>
      <c r="H65">
        <v>0</v>
      </c>
      <c r="I65" s="55">
        <f t="shared" si="0"/>
        <v>18.037976611481859</v>
      </c>
    </row>
    <row r="66" spans="1:10" x14ac:dyDescent="0.3">
      <c r="A66">
        <v>2027</v>
      </c>
      <c r="B66">
        <v>2</v>
      </c>
      <c r="C66">
        <v>28</v>
      </c>
      <c r="D66">
        <v>2027.1616438356164</v>
      </c>
      <c r="E66">
        <v>16.884611040751778</v>
      </c>
      <c r="F66">
        <v>1.6254223708769948</v>
      </c>
      <c r="G66">
        <v>0</v>
      </c>
      <c r="H66">
        <v>0</v>
      </c>
      <c r="I66" s="55">
        <f t="shared" si="0"/>
        <v>18.510033411628772</v>
      </c>
    </row>
    <row r="67" spans="1:10" x14ac:dyDescent="0.3">
      <c r="A67">
        <v>2027</v>
      </c>
      <c r="B67">
        <v>3</v>
      </c>
      <c r="C67">
        <v>31</v>
      </c>
      <c r="D67">
        <v>2027.2465753424658</v>
      </c>
      <c r="E67">
        <v>17.317192022950113</v>
      </c>
      <c r="F67">
        <v>1.6875619840019209</v>
      </c>
      <c r="G67">
        <v>0</v>
      </c>
      <c r="H67">
        <v>0</v>
      </c>
      <c r="I67" s="55">
        <f t="shared" si="0"/>
        <v>19.004754006952034</v>
      </c>
    </row>
    <row r="68" spans="1:10" x14ac:dyDescent="0.3">
      <c r="A68">
        <v>2027</v>
      </c>
      <c r="B68">
        <v>4</v>
      </c>
      <c r="C68">
        <v>30</v>
      </c>
      <c r="D68">
        <v>2027.3287671232877</v>
      </c>
      <c r="E68">
        <v>17.734944807357483</v>
      </c>
      <c r="F68">
        <v>1.7443943040907706</v>
      </c>
      <c r="G68">
        <v>0</v>
      </c>
      <c r="H68">
        <v>0</v>
      </c>
      <c r="I68" s="55">
        <f t="shared" si="0"/>
        <v>19.479339111448255</v>
      </c>
    </row>
    <row r="69" spans="1:10" x14ac:dyDescent="0.3">
      <c r="A69">
        <v>2027</v>
      </c>
      <c r="B69">
        <v>5</v>
      </c>
      <c r="C69">
        <v>31</v>
      </c>
      <c r="D69">
        <v>2027.4136986301369</v>
      </c>
      <c r="E69">
        <v>18.16559098050703</v>
      </c>
      <c r="F69">
        <v>1.8037992867756856</v>
      </c>
      <c r="G69">
        <v>0</v>
      </c>
      <c r="H69">
        <v>0</v>
      </c>
      <c r="I69" s="55">
        <f t="shared" si="0"/>
        <v>19.969390267282716</v>
      </c>
    </row>
    <row r="70" spans="1:10" s="49" customFormat="1" x14ac:dyDescent="0.3">
      <c r="A70">
        <v>2027</v>
      </c>
      <c r="B70">
        <v>6</v>
      </c>
      <c r="C70">
        <v>30</v>
      </c>
      <c r="D70">
        <v>2027.495890410959</v>
      </c>
      <c r="E70">
        <v>18.581231536723287</v>
      </c>
      <c r="F70">
        <v>1.8654789391130218</v>
      </c>
      <c r="G70">
        <v>0</v>
      </c>
      <c r="H70">
        <v>0</v>
      </c>
      <c r="I70" s="113">
        <f t="shared" si="0"/>
        <v>20.446710475836309</v>
      </c>
      <c r="J70" s="132"/>
    </row>
    <row r="71" spans="1:10" x14ac:dyDescent="0.3">
      <c r="A71">
        <v>2027</v>
      </c>
      <c r="B71">
        <v>7</v>
      </c>
      <c r="C71">
        <v>31</v>
      </c>
      <c r="D71">
        <v>2027.5808219178082</v>
      </c>
      <c r="E71">
        <v>19.009462977361689</v>
      </c>
      <c r="F71">
        <v>1.9297550986344041</v>
      </c>
      <c r="G71">
        <v>0</v>
      </c>
      <c r="H71">
        <v>0</v>
      </c>
      <c r="I71" s="55">
        <f t="shared" si="0"/>
        <v>20.939218075996095</v>
      </c>
    </row>
    <row r="72" spans="1:10" x14ac:dyDescent="0.3">
      <c r="A72">
        <v>2027</v>
      </c>
      <c r="B72">
        <v>8</v>
      </c>
      <c r="C72">
        <v>31</v>
      </c>
      <c r="D72">
        <v>2027.6657534246576</v>
      </c>
      <c r="E72">
        <v>19.436302651363022</v>
      </c>
      <c r="F72">
        <v>1.995402077975337</v>
      </c>
      <c r="G72">
        <v>0</v>
      </c>
      <c r="H72">
        <v>0</v>
      </c>
      <c r="I72" s="55">
        <f t="shared" si="0"/>
        <v>21.43170472933836</v>
      </c>
    </row>
    <row r="73" spans="1:10" x14ac:dyDescent="0.3">
      <c r="A73">
        <v>2027</v>
      </c>
      <c r="B73">
        <v>9</v>
      </c>
      <c r="C73">
        <v>30</v>
      </c>
      <c r="D73">
        <v>2027.7479452054795</v>
      </c>
      <c r="E73">
        <v>19.847952747331743</v>
      </c>
      <c r="F73">
        <v>2.06429004362638</v>
      </c>
      <c r="G73">
        <v>0</v>
      </c>
      <c r="H73">
        <v>0</v>
      </c>
      <c r="I73" s="105">
        <f t="shared" si="0"/>
        <v>21.912242790958121</v>
      </c>
    </row>
    <row r="74" spans="1:10" x14ac:dyDescent="0.3">
      <c r="A74">
        <v>2027</v>
      </c>
      <c r="B74">
        <v>10</v>
      </c>
      <c r="C74">
        <v>31</v>
      </c>
      <c r="D74">
        <v>2027.8328767123287</v>
      </c>
      <c r="E74">
        <v>20.271764650292873</v>
      </c>
      <c r="F74">
        <v>2.139111194809487</v>
      </c>
      <c r="G74">
        <v>0</v>
      </c>
      <c r="H74">
        <v>0</v>
      </c>
      <c r="I74" s="55">
        <f t="shared" si="0"/>
        <v>22.41087584510236</v>
      </c>
    </row>
    <row r="75" spans="1:10" x14ac:dyDescent="0.3">
      <c r="A75">
        <v>2027</v>
      </c>
      <c r="B75">
        <v>11</v>
      </c>
      <c r="C75">
        <v>30</v>
      </c>
      <c r="D75">
        <v>2027.9150684931508</v>
      </c>
      <c r="E75">
        <v>20.680313615752524</v>
      </c>
      <c r="F75">
        <v>2.2157292379206304</v>
      </c>
      <c r="G75">
        <v>0</v>
      </c>
      <c r="H75">
        <v>0</v>
      </c>
      <c r="I75" s="55">
        <f t="shared" ref="I75:I138" si="4">E75+F75</f>
        <v>22.896042853673155</v>
      </c>
    </row>
    <row r="76" spans="1:10" x14ac:dyDescent="0.3">
      <c r="A76">
        <v>2027</v>
      </c>
      <c r="B76">
        <v>12</v>
      </c>
      <c r="C76">
        <v>31</v>
      </c>
      <c r="D76">
        <v>2028</v>
      </c>
      <c r="E76">
        <v>21.100756462233811</v>
      </c>
      <c r="F76">
        <v>2.2988033577504123</v>
      </c>
      <c r="G76">
        <v>0</v>
      </c>
      <c r="H76">
        <v>0</v>
      </c>
      <c r="I76" s="55">
        <f t="shared" si="4"/>
        <v>23.399559819984223</v>
      </c>
    </row>
    <row r="77" spans="1:10" x14ac:dyDescent="0.3">
      <c r="A77">
        <v>2028</v>
      </c>
      <c r="B77">
        <v>1</v>
      </c>
      <c r="C77">
        <v>31</v>
      </c>
      <c r="D77">
        <v>2028.0846994535518</v>
      </c>
      <c r="E77">
        <v>21.519371296798866</v>
      </c>
      <c r="F77">
        <v>2.3914866438398494</v>
      </c>
      <c r="G77">
        <v>0</v>
      </c>
      <c r="H77">
        <v>0</v>
      </c>
      <c r="I77" s="55">
        <f t="shared" si="4"/>
        <v>23.910857940638714</v>
      </c>
    </row>
    <row r="78" spans="1:10" x14ac:dyDescent="0.3">
      <c r="A78">
        <v>2028</v>
      </c>
      <c r="B78">
        <v>2</v>
      </c>
      <c r="C78">
        <v>29</v>
      </c>
      <c r="D78">
        <v>2028.1639344262296</v>
      </c>
      <c r="E78">
        <v>21.909261174046417</v>
      </c>
      <c r="F78">
        <v>2.4941085335495972</v>
      </c>
      <c r="G78">
        <v>0</v>
      </c>
      <c r="H78">
        <v>0</v>
      </c>
      <c r="I78" s="55">
        <f t="shared" si="4"/>
        <v>24.403369707596013</v>
      </c>
    </row>
    <row r="79" spans="1:10" x14ac:dyDescent="0.3">
      <c r="A79">
        <v>2028</v>
      </c>
      <c r="B79">
        <v>3</v>
      </c>
      <c r="C79">
        <v>31</v>
      </c>
      <c r="D79">
        <v>2028.2486338797814</v>
      </c>
      <c r="E79">
        <v>22.324141971205929</v>
      </c>
      <c r="F79">
        <v>2.5661742627260082</v>
      </c>
      <c r="G79">
        <v>0</v>
      </c>
      <c r="H79">
        <v>0</v>
      </c>
      <c r="I79" s="55">
        <f t="shared" si="4"/>
        <v>24.890316233931937</v>
      </c>
    </row>
    <row r="80" spans="1:10" x14ac:dyDescent="0.3">
      <c r="A80">
        <v>2028</v>
      </c>
      <c r="B80">
        <v>4</v>
      </c>
      <c r="C80">
        <v>30</v>
      </c>
      <c r="D80">
        <v>2028.3306010928961</v>
      </c>
      <c r="E80">
        <v>22.723716227483855</v>
      </c>
      <c r="F80">
        <v>2.6316885763565629</v>
      </c>
      <c r="G80">
        <v>0</v>
      </c>
      <c r="H80">
        <v>0</v>
      </c>
      <c r="I80" s="55">
        <f t="shared" si="4"/>
        <v>25.355404803840418</v>
      </c>
    </row>
    <row r="81" spans="1:10" x14ac:dyDescent="0.3">
      <c r="A81">
        <v>2028</v>
      </c>
      <c r="B81">
        <v>5</v>
      </c>
      <c r="C81">
        <v>31</v>
      </c>
      <c r="D81">
        <v>2028.4153005464482</v>
      </c>
      <c r="E81">
        <v>23.134567719210114</v>
      </c>
      <c r="F81">
        <v>2.6989871180495872</v>
      </c>
      <c r="G81">
        <v>0</v>
      </c>
      <c r="H81">
        <v>0</v>
      </c>
      <c r="I81" s="55">
        <f t="shared" si="4"/>
        <v>25.833554837259701</v>
      </c>
    </row>
    <row r="82" spans="1:10" s="49" customFormat="1" x14ac:dyDescent="0.3">
      <c r="A82">
        <v>2028</v>
      </c>
      <c r="B82">
        <v>6</v>
      </c>
      <c r="C82">
        <v>30</v>
      </c>
      <c r="D82">
        <v>2028.4972677595629</v>
      </c>
      <c r="E82">
        <v>23.530141840748321</v>
      </c>
      <c r="F82">
        <v>2.7688777776118076</v>
      </c>
      <c r="G82">
        <v>0</v>
      </c>
      <c r="H82">
        <v>0</v>
      </c>
      <c r="I82" s="113">
        <f t="shared" si="4"/>
        <v>26.299019618360127</v>
      </c>
      <c r="J82" s="132"/>
    </row>
    <row r="83" spans="1:10" x14ac:dyDescent="0.3">
      <c r="A83">
        <v>2028</v>
      </c>
      <c r="B83">
        <v>7</v>
      </c>
      <c r="C83">
        <v>31</v>
      </c>
      <c r="D83">
        <v>2028.5819672131147</v>
      </c>
      <c r="E83">
        <v>23.936764066468101</v>
      </c>
      <c r="F83">
        <v>2.8409039359225225</v>
      </c>
      <c r="G83">
        <v>0</v>
      </c>
      <c r="H83">
        <v>0</v>
      </c>
      <c r="I83" s="55">
        <f t="shared" si="4"/>
        <v>26.777668002390623</v>
      </c>
    </row>
    <row r="84" spans="1:10" x14ac:dyDescent="0.3">
      <c r="A84">
        <v>2028</v>
      </c>
      <c r="B84">
        <v>8</v>
      </c>
      <c r="C84">
        <v>31</v>
      </c>
      <c r="D84">
        <v>2028.6666666666667</v>
      </c>
      <c r="E84">
        <v>24.341170605739627</v>
      </c>
      <c r="F84">
        <v>2.9143791698866841</v>
      </c>
      <c r="G84">
        <v>0</v>
      </c>
      <c r="H84">
        <v>0</v>
      </c>
      <c r="I84" s="55">
        <f t="shared" si="4"/>
        <v>27.25554977562631</v>
      </c>
    </row>
    <row r="85" spans="1:10" x14ac:dyDescent="0.3">
      <c r="A85">
        <v>2028</v>
      </c>
      <c r="B85">
        <v>9</v>
      </c>
      <c r="C85">
        <v>30</v>
      </c>
      <c r="D85">
        <v>2028.7486338797814</v>
      </c>
      <c r="E85">
        <v>24.730384783619193</v>
      </c>
      <c r="F85">
        <v>2.9917719475468885</v>
      </c>
      <c r="G85">
        <v>0</v>
      </c>
      <c r="H85">
        <v>0</v>
      </c>
      <c r="I85" s="105">
        <f t="shared" si="4"/>
        <v>27.722156731166081</v>
      </c>
    </row>
    <row r="86" spans="1:10" x14ac:dyDescent="0.3">
      <c r="A86">
        <v>2028</v>
      </c>
      <c r="B86">
        <v>10</v>
      </c>
      <c r="C86">
        <v>31</v>
      </c>
      <c r="D86">
        <v>2028.8333333333333</v>
      </c>
      <c r="E86">
        <v>25.130319079682479</v>
      </c>
      <c r="F86">
        <v>3.0760646371112292</v>
      </c>
      <c r="G86">
        <v>0</v>
      </c>
      <c r="H86">
        <v>0</v>
      </c>
      <c r="I86" s="55">
        <f t="shared" si="4"/>
        <v>28.206383716793709</v>
      </c>
    </row>
    <row r="87" spans="1:10" x14ac:dyDescent="0.3">
      <c r="A87">
        <v>2028</v>
      </c>
      <c r="B87">
        <v>11</v>
      </c>
      <c r="C87">
        <v>30</v>
      </c>
      <c r="D87">
        <v>2028.9153005464482</v>
      </c>
      <c r="E87">
        <v>25.515140769198013</v>
      </c>
      <c r="F87">
        <v>3.1626440099815589</v>
      </c>
      <c r="G87">
        <v>0</v>
      </c>
      <c r="H87">
        <v>0</v>
      </c>
      <c r="I87" s="55">
        <f t="shared" si="4"/>
        <v>28.677784779179571</v>
      </c>
    </row>
    <row r="88" spans="1:10" x14ac:dyDescent="0.3">
      <c r="A88">
        <v>2028</v>
      </c>
      <c r="B88">
        <v>12</v>
      </c>
      <c r="C88">
        <v>31</v>
      </c>
      <c r="D88">
        <v>2029</v>
      </c>
      <c r="E88">
        <v>25.910475833147601</v>
      </c>
      <c r="F88">
        <v>3.257027999242923</v>
      </c>
      <c r="G88">
        <v>0</v>
      </c>
      <c r="H88">
        <v>0</v>
      </c>
      <c r="I88" s="55">
        <f t="shared" si="4"/>
        <v>29.167503832390523</v>
      </c>
    </row>
    <row r="89" spans="1:10" x14ac:dyDescent="0.3">
      <c r="A89">
        <v>2029</v>
      </c>
      <c r="B89">
        <v>1</v>
      </c>
      <c r="C89">
        <v>31</v>
      </c>
      <c r="D89">
        <v>2029.0849315068492</v>
      </c>
      <c r="E89">
        <v>26.303432655559547</v>
      </c>
      <c r="F89">
        <v>3.3638097053373723</v>
      </c>
      <c r="G89">
        <v>0</v>
      </c>
      <c r="H89">
        <v>0</v>
      </c>
      <c r="I89" s="55">
        <f t="shared" si="4"/>
        <v>29.667242360896921</v>
      </c>
    </row>
    <row r="90" spans="1:10" x14ac:dyDescent="0.3">
      <c r="A90">
        <v>2029</v>
      </c>
      <c r="B90">
        <v>2</v>
      </c>
      <c r="C90">
        <v>28</v>
      </c>
      <c r="D90">
        <v>2029.1616438356164</v>
      </c>
      <c r="E90">
        <v>26.656297451271705</v>
      </c>
      <c r="F90">
        <v>3.4783246788329323</v>
      </c>
      <c r="G90">
        <v>0</v>
      </c>
      <c r="H90">
        <v>0</v>
      </c>
      <c r="I90" s="55">
        <f t="shared" si="4"/>
        <v>30.134622130104638</v>
      </c>
    </row>
    <row r="91" spans="1:10" x14ac:dyDescent="0.3">
      <c r="A91">
        <v>2029</v>
      </c>
      <c r="B91">
        <v>3</v>
      </c>
      <c r="C91">
        <v>31</v>
      </c>
      <c r="D91">
        <v>2029.2465753424658</v>
      </c>
      <c r="E91">
        <v>27.044664621475814</v>
      </c>
      <c r="F91">
        <v>3.5578586653157869</v>
      </c>
      <c r="G91">
        <v>0</v>
      </c>
      <c r="H91">
        <v>0</v>
      </c>
      <c r="I91" s="55">
        <f t="shared" si="4"/>
        <v>30.602523286791602</v>
      </c>
    </row>
    <row r="92" spans="1:10" x14ac:dyDescent="0.3">
      <c r="A92">
        <v>2029</v>
      </c>
      <c r="B92">
        <v>4</v>
      </c>
      <c r="C92">
        <v>30</v>
      </c>
      <c r="D92">
        <v>2029.3287671232877</v>
      </c>
      <c r="E92">
        <v>27.418180969684176</v>
      </c>
      <c r="F92">
        <v>3.6285772675109356</v>
      </c>
      <c r="G92">
        <v>0</v>
      </c>
      <c r="H92">
        <v>0</v>
      </c>
      <c r="I92" s="55">
        <f t="shared" si="4"/>
        <v>31.04675823719511</v>
      </c>
    </row>
    <row r="93" spans="1:10" x14ac:dyDescent="0.3">
      <c r="A93">
        <v>2029</v>
      </c>
      <c r="B93">
        <v>5</v>
      </c>
      <c r="C93">
        <v>31</v>
      </c>
      <c r="D93">
        <v>2029.4136986301369</v>
      </c>
      <c r="E93">
        <v>27.801731680548222</v>
      </c>
      <c r="F93">
        <v>3.7001946165270923</v>
      </c>
      <c r="G93">
        <v>0</v>
      </c>
      <c r="H93">
        <v>0</v>
      </c>
      <c r="I93" s="55">
        <f t="shared" si="4"/>
        <v>31.501926297075315</v>
      </c>
    </row>
    <row r="94" spans="1:10" s="49" customFormat="1" x14ac:dyDescent="0.3">
      <c r="A94">
        <v>2029</v>
      </c>
      <c r="B94">
        <v>6</v>
      </c>
      <c r="C94">
        <v>30</v>
      </c>
      <c r="D94">
        <v>2029.495890410959</v>
      </c>
      <c r="E94">
        <v>28.170558413076932</v>
      </c>
      <c r="F94">
        <v>3.7746931168539484</v>
      </c>
      <c r="G94">
        <v>0</v>
      </c>
      <c r="H94">
        <v>0</v>
      </c>
      <c r="I94" s="113">
        <f t="shared" si="4"/>
        <v>31.945251529930882</v>
      </c>
      <c r="J94" s="132"/>
    </row>
    <row r="95" spans="1:10" x14ac:dyDescent="0.3">
      <c r="A95">
        <v>2029</v>
      </c>
      <c r="B95">
        <v>7</v>
      </c>
      <c r="C95">
        <v>31</v>
      </c>
      <c r="D95">
        <v>2029.5808219178082</v>
      </c>
      <c r="E95">
        <v>28.549237954545532</v>
      </c>
      <c r="F95">
        <v>3.8508259108997143</v>
      </c>
      <c r="G95">
        <v>0</v>
      </c>
      <c r="H95">
        <v>0</v>
      </c>
      <c r="I95" s="55">
        <f t="shared" si="4"/>
        <v>32.400063865445247</v>
      </c>
    </row>
    <row r="96" spans="1:10" x14ac:dyDescent="0.3">
      <c r="A96">
        <v>2029</v>
      </c>
      <c r="B96">
        <v>8</v>
      </c>
      <c r="C96">
        <v>31</v>
      </c>
      <c r="D96">
        <v>2029.6657534246576</v>
      </c>
      <c r="E96">
        <v>28.925426192980492</v>
      </c>
      <c r="F96">
        <v>3.9282010869725479</v>
      </c>
      <c r="G96">
        <v>0</v>
      </c>
      <c r="H96">
        <v>0</v>
      </c>
      <c r="I96" s="55">
        <f t="shared" si="4"/>
        <v>32.853627279953038</v>
      </c>
    </row>
    <row r="97" spans="1:10" x14ac:dyDescent="0.3">
      <c r="A97">
        <v>2029</v>
      </c>
      <c r="B97">
        <v>9</v>
      </c>
      <c r="C97">
        <v>30</v>
      </c>
      <c r="D97">
        <v>2029.7479452054795</v>
      </c>
      <c r="E97">
        <v>29.28709965119458</v>
      </c>
      <c r="F97">
        <v>4.0104813015058705</v>
      </c>
      <c r="G97">
        <v>0</v>
      </c>
      <c r="H97">
        <v>0</v>
      </c>
      <c r="I97" s="105">
        <f t="shared" si="4"/>
        <v>33.29758095270045</v>
      </c>
    </row>
    <row r="98" spans="1:10" x14ac:dyDescent="0.3">
      <c r="A98">
        <v>2029</v>
      </c>
      <c r="B98">
        <v>10</v>
      </c>
      <c r="C98">
        <v>31</v>
      </c>
      <c r="D98">
        <v>2029.8328767123287</v>
      </c>
      <c r="E98">
        <v>29.658363750434674</v>
      </c>
      <c r="F98">
        <v>4.1005692511693947</v>
      </c>
      <c r="G98">
        <v>0</v>
      </c>
      <c r="H98">
        <v>0</v>
      </c>
      <c r="I98" s="55">
        <f t="shared" si="4"/>
        <v>33.758933001604071</v>
      </c>
    </row>
    <row r="99" spans="1:10" x14ac:dyDescent="0.3">
      <c r="A99">
        <v>2029</v>
      </c>
      <c r="B99">
        <v>11</v>
      </c>
      <c r="C99">
        <v>30</v>
      </c>
      <c r="D99">
        <v>2029.9150684931508</v>
      </c>
      <c r="E99">
        <v>30.015261638472143</v>
      </c>
      <c r="F99">
        <v>4.1936969185761335</v>
      </c>
      <c r="G99">
        <v>0</v>
      </c>
      <c r="H99">
        <v>0</v>
      </c>
      <c r="I99" s="55">
        <f t="shared" si="4"/>
        <v>34.208958557048277</v>
      </c>
    </row>
    <row r="100" spans="1:10" x14ac:dyDescent="0.3">
      <c r="A100">
        <v>2029</v>
      </c>
      <c r="B100">
        <v>12</v>
      </c>
      <c r="C100">
        <v>31</v>
      </c>
      <c r="D100">
        <v>2030</v>
      </c>
      <c r="E100">
        <v>30.381583508012106</v>
      </c>
      <c r="F100">
        <v>4.2957469118761304</v>
      </c>
      <c r="G100">
        <v>0</v>
      </c>
      <c r="H100">
        <v>0</v>
      </c>
      <c r="I100" s="55">
        <f t="shared" si="4"/>
        <v>34.677330419888236</v>
      </c>
    </row>
    <row r="101" spans="1:10" x14ac:dyDescent="0.3">
      <c r="A101">
        <v>2030</v>
      </c>
      <c r="B101">
        <v>1</v>
      </c>
      <c r="C101">
        <v>31</v>
      </c>
      <c r="D101">
        <v>2030.0849315068492</v>
      </c>
      <c r="E101">
        <v>30.745390646792252</v>
      </c>
      <c r="F101">
        <v>4.4126946285411055</v>
      </c>
      <c r="G101">
        <v>0</v>
      </c>
      <c r="H101">
        <v>0</v>
      </c>
      <c r="I101" s="55">
        <f t="shared" si="4"/>
        <v>35.158085275333356</v>
      </c>
    </row>
    <row r="102" spans="1:10" x14ac:dyDescent="0.3">
      <c r="A102">
        <v>2030</v>
      </c>
      <c r="B102">
        <v>2</v>
      </c>
      <c r="C102">
        <v>28</v>
      </c>
      <c r="D102">
        <v>2030.1616438356164</v>
      </c>
      <c r="E102">
        <v>31.071828981043087</v>
      </c>
      <c r="F102">
        <v>4.5401468086488199</v>
      </c>
      <c r="G102">
        <v>0</v>
      </c>
      <c r="H102">
        <v>0</v>
      </c>
      <c r="I102" s="55">
        <f t="shared" si="4"/>
        <v>35.611975789691904</v>
      </c>
    </row>
    <row r="103" spans="1:10" x14ac:dyDescent="0.3">
      <c r="A103">
        <v>2030</v>
      </c>
      <c r="B103">
        <v>3</v>
      </c>
      <c r="C103">
        <v>31</v>
      </c>
      <c r="D103">
        <v>2030.2465753424658</v>
      </c>
      <c r="E103">
        <v>31.430850552104786</v>
      </c>
      <c r="F103">
        <v>4.6243179304952307</v>
      </c>
      <c r="G103">
        <v>0</v>
      </c>
      <c r="H103">
        <v>0</v>
      </c>
      <c r="I103" s="55">
        <f t="shared" si="4"/>
        <v>36.055168482600017</v>
      </c>
    </row>
    <row r="104" spans="1:10" x14ac:dyDescent="0.3">
      <c r="A104">
        <v>2030</v>
      </c>
      <c r="B104">
        <v>4</v>
      </c>
      <c r="C104">
        <v>30</v>
      </c>
      <c r="D104">
        <v>2030.3287671232877</v>
      </c>
      <c r="E104">
        <v>31.775899229957201</v>
      </c>
      <c r="F104">
        <v>4.6974382300842521</v>
      </c>
      <c r="G104">
        <v>0</v>
      </c>
      <c r="H104">
        <v>0</v>
      </c>
      <c r="I104" s="55">
        <f t="shared" si="4"/>
        <v>36.473337460041449</v>
      </c>
    </row>
    <row r="105" spans="1:10" x14ac:dyDescent="0.3">
      <c r="A105">
        <v>2030</v>
      </c>
      <c r="B105">
        <v>5</v>
      </c>
      <c r="C105">
        <v>31</v>
      </c>
      <c r="D105">
        <v>2030.4136986301369</v>
      </c>
      <c r="E105">
        <v>32.129981553109715</v>
      </c>
      <c r="F105">
        <v>4.7703950732748162</v>
      </c>
      <c r="G105">
        <v>0</v>
      </c>
      <c r="H105">
        <v>0</v>
      </c>
      <c r="I105" s="55">
        <f t="shared" si="4"/>
        <v>36.900376626384528</v>
      </c>
    </row>
    <row r="106" spans="1:10" s="49" customFormat="1" ht="13.9" customHeight="1" x14ac:dyDescent="0.3">
      <c r="A106">
        <v>2030</v>
      </c>
      <c r="B106">
        <v>6</v>
      </c>
      <c r="C106">
        <v>30</v>
      </c>
      <c r="D106">
        <v>2030.495890410959</v>
      </c>
      <c r="E106">
        <v>32.470257656638253</v>
      </c>
      <c r="F106">
        <v>4.8465632506535661</v>
      </c>
      <c r="G106">
        <v>0</v>
      </c>
      <c r="H106">
        <v>0</v>
      </c>
      <c r="I106" s="113">
        <f t="shared" si="4"/>
        <v>37.31682090729182</v>
      </c>
      <c r="J106" s="132"/>
    </row>
    <row r="107" spans="1:10" x14ac:dyDescent="0.3">
      <c r="A107">
        <v>2030</v>
      </c>
      <c r="B107">
        <v>7</v>
      </c>
      <c r="C107">
        <v>31</v>
      </c>
      <c r="D107">
        <v>2030.5808219178082</v>
      </c>
      <c r="E107">
        <v>32.819417937885362</v>
      </c>
      <c r="F107">
        <v>4.9237746999398775</v>
      </c>
      <c r="G107">
        <v>0</v>
      </c>
      <c r="H107">
        <v>0</v>
      </c>
      <c r="I107" s="55">
        <f t="shared" si="4"/>
        <v>37.743192637825238</v>
      </c>
    </row>
    <row r="108" spans="1:10" x14ac:dyDescent="0.3">
      <c r="A108">
        <v>2030</v>
      </c>
      <c r="B108">
        <v>8</v>
      </c>
      <c r="C108">
        <v>31</v>
      </c>
      <c r="D108">
        <v>2030.6657534246576</v>
      </c>
      <c r="E108">
        <v>33.166085912308247</v>
      </c>
      <c r="F108">
        <v>5.0020395286545085</v>
      </c>
      <c r="G108">
        <v>0</v>
      </c>
      <c r="H108">
        <v>0</v>
      </c>
      <c r="I108" s="55">
        <f t="shared" si="4"/>
        <v>38.168125440962754</v>
      </c>
    </row>
    <row r="109" spans="1:10" x14ac:dyDescent="0.3">
      <c r="A109">
        <v>2030</v>
      </c>
      <c r="B109">
        <v>9</v>
      </c>
      <c r="C109">
        <v>30</v>
      </c>
      <c r="D109">
        <v>2030.7479452054795</v>
      </c>
      <c r="E109">
        <v>33.499204922182869</v>
      </c>
      <c r="F109">
        <v>5.0863259052073762</v>
      </c>
      <c r="G109">
        <v>0</v>
      </c>
      <c r="H109">
        <v>0</v>
      </c>
      <c r="I109" s="105">
        <f t="shared" si="4"/>
        <v>38.585530827390244</v>
      </c>
    </row>
    <row r="110" spans="1:10" x14ac:dyDescent="0.3">
      <c r="A110">
        <v>2030</v>
      </c>
      <c r="B110">
        <v>10</v>
      </c>
      <c r="C110">
        <v>31</v>
      </c>
      <c r="D110">
        <v>2030.8328767123287</v>
      </c>
      <c r="E110">
        <v>33.840990822662583</v>
      </c>
      <c r="F110">
        <v>5.1793008210194893</v>
      </c>
      <c r="G110">
        <v>0</v>
      </c>
      <c r="H110">
        <v>0</v>
      </c>
      <c r="I110" s="55">
        <f t="shared" si="4"/>
        <v>39.020291643682071</v>
      </c>
    </row>
    <row r="111" spans="1:10" x14ac:dyDescent="0.3">
      <c r="A111">
        <v>2030</v>
      </c>
      <c r="B111">
        <v>11</v>
      </c>
      <c r="C111">
        <v>30</v>
      </c>
      <c r="D111">
        <v>2030.9150684931508</v>
      </c>
      <c r="E111">
        <v>34.169401211241521</v>
      </c>
      <c r="F111">
        <v>5.2762338352868916</v>
      </c>
      <c r="G111">
        <v>0</v>
      </c>
      <c r="H111">
        <v>0</v>
      </c>
      <c r="I111" s="55">
        <f t="shared" si="4"/>
        <v>39.445635046528409</v>
      </c>
    </row>
    <row r="112" spans="1:10" x14ac:dyDescent="0.3">
      <c r="A112">
        <v>2030</v>
      </c>
      <c r="B112">
        <v>12</v>
      </c>
      <c r="C112">
        <v>31</v>
      </c>
      <c r="D112">
        <v>2031</v>
      </c>
      <c r="E112">
        <v>34.506339485644347</v>
      </c>
      <c r="F112">
        <v>5.383190144064919</v>
      </c>
      <c r="G112">
        <v>0</v>
      </c>
      <c r="H112">
        <v>0</v>
      </c>
      <c r="I112" s="55">
        <f t="shared" si="4"/>
        <v>39.889529629709266</v>
      </c>
    </row>
    <row r="113" spans="1:10" x14ac:dyDescent="0.3">
      <c r="A113">
        <v>2031</v>
      </c>
      <c r="B113">
        <v>1</v>
      </c>
      <c r="C113">
        <v>31</v>
      </c>
      <c r="D113">
        <v>2031.0849315068492</v>
      </c>
      <c r="E113">
        <v>34.840829169076819</v>
      </c>
      <c r="F113">
        <v>5.5075826729994439</v>
      </c>
      <c r="G113">
        <v>0</v>
      </c>
      <c r="H113">
        <v>0</v>
      </c>
      <c r="I113" s="55">
        <f t="shared" si="4"/>
        <v>40.34841184207626</v>
      </c>
    </row>
    <row r="114" spans="1:10" x14ac:dyDescent="0.3">
      <c r="A114">
        <v>2031</v>
      </c>
      <c r="B114">
        <v>2</v>
      </c>
      <c r="C114">
        <v>28</v>
      </c>
      <c r="D114">
        <v>2031.1616438356164</v>
      </c>
      <c r="E114">
        <v>35.140853349341839</v>
      </c>
      <c r="F114">
        <v>5.6455224770661498</v>
      </c>
      <c r="G114">
        <v>0</v>
      </c>
      <c r="H114">
        <v>0</v>
      </c>
      <c r="I114" s="55">
        <f t="shared" si="4"/>
        <v>40.786375826407991</v>
      </c>
    </row>
    <row r="115" spans="1:10" x14ac:dyDescent="0.3">
      <c r="A115">
        <v>2031</v>
      </c>
      <c r="B115">
        <v>3</v>
      </c>
      <c r="C115">
        <v>31</v>
      </c>
      <c r="D115">
        <v>2031.2465753424658</v>
      </c>
      <c r="E115">
        <v>35.470713508399513</v>
      </c>
      <c r="F115">
        <v>5.7320304684082224</v>
      </c>
      <c r="G115">
        <v>0</v>
      </c>
      <c r="H115">
        <v>0</v>
      </c>
      <c r="I115" s="55">
        <f t="shared" si="4"/>
        <v>41.202743976807739</v>
      </c>
    </row>
    <row r="116" spans="1:10" x14ac:dyDescent="0.3">
      <c r="A116">
        <v>2031</v>
      </c>
      <c r="B116">
        <v>4</v>
      </c>
      <c r="C116">
        <v>30</v>
      </c>
      <c r="D116">
        <v>2031.3287671232877</v>
      </c>
      <c r="E116">
        <v>35.787633243580508</v>
      </c>
      <c r="F116">
        <v>5.8053242072812221</v>
      </c>
      <c r="G116">
        <v>0</v>
      </c>
      <c r="H116">
        <v>0</v>
      </c>
      <c r="I116" s="55">
        <f t="shared" si="4"/>
        <v>41.592957450861732</v>
      </c>
    </row>
    <row r="117" spans="1:10" x14ac:dyDescent="0.3">
      <c r="A117">
        <v>2031</v>
      </c>
      <c r="B117">
        <v>5</v>
      </c>
      <c r="C117">
        <v>31</v>
      </c>
      <c r="D117">
        <v>2031.4136986301369</v>
      </c>
      <c r="E117">
        <v>36.112752722041719</v>
      </c>
      <c r="F117">
        <v>5.8772805203780729</v>
      </c>
      <c r="G117">
        <v>0</v>
      </c>
      <c r="H117">
        <v>0</v>
      </c>
      <c r="I117" s="55">
        <f t="shared" si="4"/>
        <v>41.990033242419791</v>
      </c>
    </row>
    <row r="118" spans="1:10" s="49" customFormat="1" x14ac:dyDescent="0.3">
      <c r="A118">
        <v>2031</v>
      </c>
      <c r="B118">
        <v>6</v>
      </c>
      <c r="C118">
        <v>30</v>
      </c>
      <c r="D118">
        <v>2031.495890410959</v>
      </c>
      <c r="E118">
        <v>36.425108589818912</v>
      </c>
      <c r="F118">
        <v>5.9528094736745363</v>
      </c>
      <c r="G118">
        <v>0</v>
      </c>
      <c r="H118">
        <v>0</v>
      </c>
      <c r="I118" s="113">
        <f t="shared" si="4"/>
        <v>42.377918063493446</v>
      </c>
      <c r="J118" s="132"/>
    </row>
    <row r="119" spans="1:10" x14ac:dyDescent="0.3">
      <c r="A119">
        <v>2031</v>
      </c>
      <c r="B119">
        <v>7</v>
      </c>
      <c r="C119">
        <v>31</v>
      </c>
      <c r="D119">
        <v>2031.5808219178082</v>
      </c>
      <c r="E119">
        <v>36.745537625866952</v>
      </c>
      <c r="F119">
        <v>6.0287381598439111</v>
      </c>
      <c r="G119">
        <v>0</v>
      </c>
      <c r="H119">
        <v>0</v>
      </c>
      <c r="I119" s="55">
        <f t="shared" si="4"/>
        <v>42.774275785710863</v>
      </c>
    </row>
    <row r="120" spans="1:10" x14ac:dyDescent="0.3">
      <c r="A120">
        <v>2031</v>
      </c>
      <c r="B120">
        <v>8</v>
      </c>
      <c r="C120">
        <v>31</v>
      </c>
      <c r="D120">
        <v>2031.6657534246576</v>
      </c>
      <c r="E120">
        <v>37.063603291724661</v>
      </c>
      <c r="F120">
        <v>6.1055543904988063</v>
      </c>
      <c r="G120">
        <v>0</v>
      </c>
      <c r="H120">
        <v>0</v>
      </c>
      <c r="I120" s="55">
        <f t="shared" si="4"/>
        <v>43.169157682223471</v>
      </c>
    </row>
    <row r="121" spans="1:10" x14ac:dyDescent="0.3">
      <c r="A121">
        <v>2031</v>
      </c>
      <c r="B121">
        <v>9</v>
      </c>
      <c r="C121">
        <v>30</v>
      </c>
      <c r="D121">
        <v>2031.7479452054795</v>
      </c>
      <c r="E121">
        <v>37.369171883520814</v>
      </c>
      <c r="F121">
        <v>6.1895933000509666</v>
      </c>
      <c r="G121">
        <v>0</v>
      </c>
      <c r="H121">
        <v>0</v>
      </c>
      <c r="I121" s="105">
        <f t="shared" si="4"/>
        <v>43.558765183571779</v>
      </c>
    </row>
    <row r="122" spans="1:10" x14ac:dyDescent="0.3">
      <c r="A122">
        <v>2031</v>
      </c>
      <c r="B122">
        <v>10</v>
      </c>
      <c r="C122">
        <v>31</v>
      </c>
      <c r="D122">
        <v>2031.8328767123287</v>
      </c>
      <c r="E122">
        <v>37.682628765575501</v>
      </c>
      <c r="F122">
        <v>6.2831706710765891</v>
      </c>
      <c r="G122">
        <v>0</v>
      </c>
      <c r="H122">
        <v>0</v>
      </c>
      <c r="I122" s="55">
        <f t="shared" si="4"/>
        <v>43.965799436652091</v>
      </c>
    </row>
    <row r="123" spans="1:10" x14ac:dyDescent="0.3">
      <c r="A123">
        <v>2031</v>
      </c>
      <c r="B123">
        <v>11</v>
      </c>
      <c r="C123">
        <v>30</v>
      </c>
      <c r="D123">
        <v>2031.9150684931508</v>
      </c>
      <c r="E123">
        <v>37.983764718868208</v>
      </c>
      <c r="F123">
        <v>6.3817404716738269</v>
      </c>
      <c r="G123">
        <v>0</v>
      </c>
      <c r="H123">
        <v>0</v>
      </c>
      <c r="I123" s="55">
        <f t="shared" si="4"/>
        <v>44.365505190542038</v>
      </c>
    </row>
    <row r="124" spans="1:10" x14ac:dyDescent="0.3">
      <c r="A124">
        <v>2031</v>
      </c>
      <c r="B124">
        <v>12</v>
      </c>
      <c r="C124">
        <v>31</v>
      </c>
      <c r="D124">
        <v>2032</v>
      </c>
      <c r="E124">
        <v>38.292670167925337</v>
      </c>
      <c r="F124">
        <v>6.4914076536185181</v>
      </c>
      <c r="G124">
        <v>0</v>
      </c>
      <c r="H124">
        <v>0</v>
      </c>
      <c r="I124" s="55">
        <f t="shared" si="4"/>
        <v>44.784077821543853</v>
      </c>
    </row>
    <row r="125" spans="1:10" x14ac:dyDescent="0.3">
      <c r="A125">
        <v>2032</v>
      </c>
      <c r="B125">
        <v>1</v>
      </c>
      <c r="C125">
        <v>31</v>
      </c>
      <c r="D125">
        <v>2032.0846994535518</v>
      </c>
      <c r="E125">
        <v>38.599285249727671</v>
      </c>
      <c r="F125">
        <v>6.6210392573850969</v>
      </c>
      <c r="G125">
        <v>0</v>
      </c>
      <c r="H125">
        <v>0</v>
      </c>
      <c r="I125" s="55">
        <f t="shared" si="4"/>
        <v>45.220324507112771</v>
      </c>
    </row>
    <row r="126" spans="1:10" x14ac:dyDescent="0.3">
      <c r="A126">
        <v>2032</v>
      </c>
      <c r="B126">
        <v>2</v>
      </c>
      <c r="C126">
        <v>29</v>
      </c>
      <c r="D126">
        <v>2032.1639344262296</v>
      </c>
      <c r="E126">
        <v>38.884059030971514</v>
      </c>
      <c r="F126">
        <v>6.769798246747964</v>
      </c>
      <c r="G126">
        <v>0</v>
      </c>
      <c r="H126">
        <v>0</v>
      </c>
      <c r="I126" s="55">
        <f t="shared" si="4"/>
        <v>45.653857277719482</v>
      </c>
    </row>
    <row r="127" spans="1:10" x14ac:dyDescent="0.3">
      <c r="A127">
        <v>2032</v>
      </c>
      <c r="B127">
        <v>3</v>
      </c>
      <c r="C127">
        <v>31</v>
      </c>
      <c r="D127">
        <v>2032.2486338797814</v>
      </c>
      <c r="E127">
        <v>39.186285605734568</v>
      </c>
      <c r="F127">
        <v>6.8563457898564018</v>
      </c>
      <c r="G127">
        <v>0</v>
      </c>
      <c r="H127">
        <v>0</v>
      </c>
      <c r="I127" s="55">
        <f t="shared" si="4"/>
        <v>46.042631395590973</v>
      </c>
    </row>
    <row r="128" spans="1:10" x14ac:dyDescent="0.3">
      <c r="A128">
        <v>2032</v>
      </c>
      <c r="B128">
        <v>4</v>
      </c>
      <c r="C128">
        <v>30</v>
      </c>
      <c r="D128">
        <v>2032.3306010928961</v>
      </c>
      <c r="E128">
        <v>39.47662614881223</v>
      </c>
      <c r="F128">
        <v>6.9280210325615439</v>
      </c>
      <c r="G128">
        <v>0</v>
      </c>
      <c r="H128">
        <v>0</v>
      </c>
      <c r="I128" s="55">
        <f t="shared" si="4"/>
        <v>46.404647181373775</v>
      </c>
    </row>
    <row r="129" spans="1:10" x14ac:dyDescent="0.3">
      <c r="A129">
        <v>2032</v>
      </c>
      <c r="B129">
        <v>5</v>
      </c>
      <c r="C129">
        <v>31</v>
      </c>
      <c r="D129">
        <v>2032.4153005464482</v>
      </c>
      <c r="E129">
        <v>39.774452405688116</v>
      </c>
      <c r="F129">
        <v>6.9977031823544724</v>
      </c>
      <c r="G129">
        <v>0</v>
      </c>
      <c r="H129">
        <v>0</v>
      </c>
      <c r="I129" s="55">
        <f t="shared" si="4"/>
        <v>46.772155588042587</v>
      </c>
    </row>
    <row r="130" spans="1:10" s="49" customFormat="1" x14ac:dyDescent="0.3">
      <c r="A130">
        <v>2032</v>
      </c>
      <c r="B130">
        <v>6</v>
      </c>
      <c r="C130">
        <v>30</v>
      </c>
      <c r="D130">
        <v>2032.4972677595629</v>
      </c>
      <c r="E130">
        <v>40.060564954318409</v>
      </c>
      <c r="F130">
        <v>7.0708066849619744</v>
      </c>
      <c r="G130">
        <v>0</v>
      </c>
      <c r="H130">
        <v>0</v>
      </c>
      <c r="I130" s="113">
        <f t="shared" si="4"/>
        <v>47.131371639280381</v>
      </c>
      <c r="J130" s="132"/>
    </row>
    <row r="131" spans="1:10" x14ac:dyDescent="0.3">
      <c r="A131">
        <v>2032</v>
      </c>
      <c r="B131">
        <v>7</v>
      </c>
      <c r="C131">
        <v>31</v>
      </c>
      <c r="D131">
        <v>2032.5819672131147</v>
      </c>
      <c r="E131">
        <v>40.354053944551595</v>
      </c>
      <c r="F131">
        <v>7.1437587785438978</v>
      </c>
      <c r="G131">
        <v>0</v>
      </c>
      <c r="H131">
        <v>0</v>
      </c>
      <c r="I131" s="55">
        <f t="shared" si="4"/>
        <v>47.497812723095493</v>
      </c>
    </row>
    <row r="132" spans="1:10" x14ac:dyDescent="0.3">
      <c r="A132">
        <v>2032</v>
      </c>
      <c r="B132">
        <v>8</v>
      </c>
      <c r="C132">
        <v>31</v>
      </c>
      <c r="D132">
        <v>2032.6666666666667</v>
      </c>
      <c r="E132">
        <v>40.645363225832817</v>
      </c>
      <c r="F132">
        <v>7.2179603700847403</v>
      </c>
      <c r="G132">
        <v>0</v>
      </c>
      <c r="H132">
        <v>0</v>
      </c>
      <c r="I132" s="55">
        <f t="shared" si="4"/>
        <v>47.863323595917556</v>
      </c>
    </row>
    <row r="133" spans="1:10" x14ac:dyDescent="0.3">
      <c r="A133">
        <v>2032</v>
      </c>
      <c r="B133">
        <v>9</v>
      </c>
      <c r="C133">
        <v>30</v>
      </c>
      <c r="D133">
        <v>2032.7486338797814</v>
      </c>
      <c r="E133">
        <v>40.925215723786572</v>
      </c>
      <c r="F133">
        <v>7.3003525879185549</v>
      </c>
      <c r="G133">
        <v>0</v>
      </c>
      <c r="H133">
        <v>0</v>
      </c>
      <c r="I133" s="105">
        <f t="shared" si="4"/>
        <v>48.225568311705125</v>
      </c>
    </row>
    <row r="134" spans="1:10" x14ac:dyDescent="0.3">
      <c r="A134">
        <v>2032</v>
      </c>
      <c r="B134">
        <v>10</v>
      </c>
      <c r="C134">
        <v>31</v>
      </c>
      <c r="D134">
        <v>2032.8333333333333</v>
      </c>
      <c r="E134">
        <v>41.212284537893218</v>
      </c>
      <c r="F134">
        <v>7.3931803235101619</v>
      </c>
      <c r="G134">
        <v>0</v>
      </c>
      <c r="H134">
        <v>0</v>
      </c>
      <c r="I134" s="55">
        <f t="shared" si="4"/>
        <v>48.605464861403377</v>
      </c>
    </row>
    <row r="135" spans="1:10" x14ac:dyDescent="0.3">
      <c r="A135">
        <v>2032</v>
      </c>
      <c r="B135">
        <v>11</v>
      </c>
      <c r="C135">
        <v>30</v>
      </c>
      <c r="D135">
        <v>2032.9153005464482</v>
      </c>
      <c r="E135">
        <v>41.488064733338909</v>
      </c>
      <c r="F135">
        <v>7.4919968132843167</v>
      </c>
      <c r="G135">
        <v>0</v>
      </c>
      <c r="H135">
        <v>0</v>
      </c>
      <c r="I135" s="55">
        <f t="shared" si="4"/>
        <v>48.980061546623226</v>
      </c>
    </row>
    <row r="136" spans="1:10" x14ac:dyDescent="0.3">
      <c r="A136">
        <v>2032</v>
      </c>
      <c r="B136">
        <v>12</v>
      </c>
      <c r="C136">
        <v>31</v>
      </c>
      <c r="D136">
        <v>2033</v>
      </c>
      <c r="E136">
        <v>41.770958042199425</v>
      </c>
      <c r="F136">
        <v>7.60343781198908</v>
      </c>
      <c r="G136">
        <v>0</v>
      </c>
      <c r="H136">
        <v>0</v>
      </c>
      <c r="I136" s="55">
        <f t="shared" si="4"/>
        <v>49.374395854188506</v>
      </c>
    </row>
    <row r="137" spans="1:10" x14ac:dyDescent="0.3">
      <c r="A137">
        <v>2033</v>
      </c>
      <c r="B137">
        <v>1</v>
      </c>
      <c r="C137">
        <v>31</v>
      </c>
      <c r="D137">
        <v>2033.0849315068492</v>
      </c>
      <c r="E137">
        <v>42.051754396482117</v>
      </c>
      <c r="F137">
        <v>7.7381760920046254</v>
      </c>
      <c r="G137">
        <v>0</v>
      </c>
      <c r="H137">
        <v>0</v>
      </c>
      <c r="I137" s="55">
        <f t="shared" si="4"/>
        <v>49.789930488486746</v>
      </c>
    </row>
    <row r="138" spans="1:10" x14ac:dyDescent="0.3">
      <c r="A138">
        <v>2033</v>
      </c>
      <c r="B138">
        <v>2</v>
      </c>
      <c r="C138">
        <v>28</v>
      </c>
      <c r="D138">
        <v>2033.1616438356164</v>
      </c>
      <c r="E138">
        <v>42.303588596610339</v>
      </c>
      <c r="F138">
        <v>7.8875745539508753</v>
      </c>
      <c r="G138">
        <v>0</v>
      </c>
      <c r="H138">
        <v>0</v>
      </c>
      <c r="I138" s="55">
        <f t="shared" si="4"/>
        <v>50.191163150561216</v>
      </c>
    </row>
    <row r="139" spans="1:10" x14ac:dyDescent="0.3">
      <c r="A139">
        <v>2033</v>
      </c>
      <c r="B139">
        <v>3</v>
      </c>
      <c r="C139">
        <v>31</v>
      </c>
      <c r="D139">
        <v>2033.2465753424658</v>
      </c>
      <c r="E139">
        <v>42.58044070239329</v>
      </c>
      <c r="F139">
        <v>7.9732658947769961</v>
      </c>
      <c r="G139">
        <v>0</v>
      </c>
      <c r="H139">
        <v>0</v>
      </c>
      <c r="I139" s="55">
        <f t="shared" ref="I139:I202" si="5">E139+F139</f>
        <v>50.553706597170283</v>
      </c>
    </row>
    <row r="140" spans="1:10" x14ac:dyDescent="0.3">
      <c r="A140">
        <v>2033</v>
      </c>
      <c r="B140">
        <v>4</v>
      </c>
      <c r="C140">
        <v>30</v>
      </c>
      <c r="D140">
        <v>2033.3287671232877</v>
      </c>
      <c r="E140">
        <v>42.846412122733611</v>
      </c>
      <c r="F140">
        <v>8.0421679504477979</v>
      </c>
      <c r="G140">
        <v>0</v>
      </c>
      <c r="H140">
        <v>0</v>
      </c>
      <c r="I140" s="55">
        <f t="shared" si="5"/>
        <v>50.888580073181409</v>
      </c>
    </row>
    <row r="141" spans="1:10" x14ac:dyDescent="0.3">
      <c r="A141">
        <v>2033</v>
      </c>
      <c r="B141">
        <v>5</v>
      </c>
      <c r="C141">
        <v>31</v>
      </c>
      <c r="D141">
        <v>2033.4136986301369</v>
      </c>
      <c r="E141">
        <v>43.119250768632568</v>
      </c>
      <c r="F141">
        <v>8.1078828510900856</v>
      </c>
      <c r="G141">
        <v>0</v>
      </c>
      <c r="H141">
        <v>0</v>
      </c>
      <c r="I141" s="55">
        <f t="shared" si="5"/>
        <v>51.22713361972265</v>
      </c>
    </row>
    <row r="142" spans="1:10" s="49" customFormat="1" x14ac:dyDescent="0.3">
      <c r="A142">
        <v>2033</v>
      </c>
      <c r="B142">
        <v>6</v>
      </c>
      <c r="C142">
        <v>30</v>
      </c>
      <c r="D142">
        <v>2033.495890410959</v>
      </c>
      <c r="E142">
        <v>43.381369915603869</v>
      </c>
      <c r="F142">
        <v>8.1773623191306761</v>
      </c>
      <c r="G142">
        <v>0</v>
      </c>
      <c r="H142">
        <v>0</v>
      </c>
      <c r="I142" s="113">
        <f t="shared" si="5"/>
        <v>51.558732234734549</v>
      </c>
      <c r="J142" s="132"/>
    </row>
    <row r="143" spans="1:10" x14ac:dyDescent="0.3">
      <c r="A143">
        <v>2033</v>
      </c>
      <c r="B143">
        <v>7</v>
      </c>
      <c r="C143">
        <v>31</v>
      </c>
      <c r="D143">
        <v>2033.5808219178082</v>
      </c>
      <c r="E143">
        <v>43.650260628949624</v>
      </c>
      <c r="F143">
        <v>8.2460286601932751</v>
      </c>
      <c r="G143">
        <v>0</v>
      </c>
      <c r="H143">
        <v>0</v>
      </c>
      <c r="I143" s="55">
        <f t="shared" si="5"/>
        <v>51.896289289142899</v>
      </c>
    </row>
    <row r="144" spans="1:10" x14ac:dyDescent="0.3">
      <c r="A144">
        <v>2033</v>
      </c>
      <c r="B144">
        <v>8</v>
      </c>
      <c r="C144">
        <v>31</v>
      </c>
      <c r="D144">
        <v>2033.6657534246576</v>
      </c>
      <c r="E144">
        <v>43.917170077233926</v>
      </c>
      <c r="F144">
        <v>8.3158781947603728</v>
      </c>
      <c r="G144">
        <v>0</v>
      </c>
      <c r="H144">
        <v>0</v>
      </c>
      <c r="I144" s="55">
        <f t="shared" si="5"/>
        <v>52.233048271994299</v>
      </c>
    </row>
    <row r="145" spans="1:9" x14ac:dyDescent="0.3">
      <c r="A145">
        <v>2033</v>
      </c>
      <c r="B145">
        <v>9</v>
      </c>
      <c r="C145">
        <v>30</v>
      </c>
      <c r="D145">
        <v>2033.7479452054795</v>
      </c>
      <c r="E145">
        <v>44.173598982126876</v>
      </c>
      <c r="F145">
        <v>8.3951564260719405</v>
      </c>
      <c r="G145">
        <v>0</v>
      </c>
      <c r="H145">
        <v>0</v>
      </c>
      <c r="I145" s="105">
        <f t="shared" si="5"/>
        <v>52.568755408198818</v>
      </c>
    </row>
    <row r="146" spans="1:9" x14ac:dyDescent="0.3">
      <c r="A146">
        <v>2033</v>
      </c>
      <c r="B146">
        <v>10</v>
      </c>
      <c r="C146">
        <v>31</v>
      </c>
      <c r="D146">
        <v>2033.8328767123287</v>
      </c>
      <c r="E146">
        <v>44.436658959167701</v>
      </c>
      <c r="F146">
        <v>8.4856568565184549</v>
      </c>
      <c r="G146">
        <v>0</v>
      </c>
      <c r="H146">
        <v>0</v>
      </c>
      <c r="I146" s="105">
        <f t="shared" si="5"/>
        <v>52.922315815686154</v>
      </c>
    </row>
    <row r="147" spans="1:9" x14ac:dyDescent="0.3">
      <c r="A147">
        <v>2033</v>
      </c>
      <c r="B147">
        <v>11</v>
      </c>
      <c r="C147">
        <v>30</v>
      </c>
      <c r="D147">
        <v>2033.9150684931508</v>
      </c>
      <c r="E147">
        <v>44.68939400757742</v>
      </c>
      <c r="F147">
        <v>8.5832778444210795</v>
      </c>
      <c r="G147">
        <v>0</v>
      </c>
      <c r="H147">
        <v>0</v>
      </c>
      <c r="I147" s="105">
        <f t="shared" si="5"/>
        <v>53.272671851998496</v>
      </c>
    </row>
    <row r="148" spans="1:9" x14ac:dyDescent="0.3">
      <c r="A148">
        <v>2033</v>
      </c>
      <c r="B148">
        <v>12</v>
      </c>
      <c r="C148">
        <v>31</v>
      </c>
      <c r="D148">
        <v>2034</v>
      </c>
      <c r="E148">
        <v>44.948669385766038</v>
      </c>
      <c r="F148">
        <v>8.6945670275408116</v>
      </c>
      <c r="G148">
        <v>0</v>
      </c>
      <c r="H148">
        <v>0</v>
      </c>
      <c r="I148" s="105">
        <f t="shared" si="5"/>
        <v>53.643236413306852</v>
      </c>
    </row>
    <row r="149" spans="1:9" x14ac:dyDescent="0.3">
      <c r="A149">
        <v>2034</v>
      </c>
      <c r="B149">
        <v>1</v>
      </c>
      <c r="C149">
        <v>31</v>
      </c>
      <c r="D149">
        <v>2034.0849315068492</v>
      </c>
      <c r="E149">
        <v>45.206046165459234</v>
      </c>
      <c r="F149">
        <v>8.8316416310796946</v>
      </c>
      <c r="G149">
        <v>0</v>
      </c>
      <c r="H149">
        <v>0</v>
      </c>
      <c r="I149" s="105">
        <f t="shared" si="5"/>
        <v>54.037687796538933</v>
      </c>
    </row>
    <row r="150" spans="1:9" x14ac:dyDescent="0.3">
      <c r="A150">
        <v>2034</v>
      </c>
      <c r="B150">
        <v>2</v>
      </c>
      <c r="C150">
        <v>28</v>
      </c>
      <c r="D150">
        <v>2034.1616438356164</v>
      </c>
      <c r="E150">
        <v>45.436897416420564</v>
      </c>
      <c r="F150">
        <v>8.9861475542723035</v>
      </c>
      <c r="G150">
        <v>0</v>
      </c>
      <c r="H150">
        <v>0</v>
      </c>
      <c r="I150" s="105">
        <f t="shared" si="5"/>
        <v>54.423044970692871</v>
      </c>
    </row>
    <row r="151" spans="1:9" x14ac:dyDescent="0.3">
      <c r="A151">
        <v>2034</v>
      </c>
      <c r="B151">
        <v>3</v>
      </c>
      <c r="C151">
        <v>31</v>
      </c>
      <c r="D151">
        <v>2034.2465753424658</v>
      </c>
      <c r="E151">
        <v>45.69070646378529</v>
      </c>
      <c r="F151">
        <v>9.070023019128767</v>
      </c>
      <c r="G151">
        <v>0</v>
      </c>
      <c r="H151">
        <v>0</v>
      </c>
      <c r="I151" s="105">
        <f t="shared" si="5"/>
        <v>54.760729482914059</v>
      </c>
    </row>
    <row r="152" spans="1:9" x14ac:dyDescent="0.3">
      <c r="A152">
        <v>2034</v>
      </c>
      <c r="B152">
        <v>4</v>
      </c>
      <c r="C152">
        <v>30</v>
      </c>
      <c r="D152">
        <v>2034.3287671232877</v>
      </c>
      <c r="E152">
        <v>45.934565856628844</v>
      </c>
      <c r="F152">
        <v>9.1353015470284866</v>
      </c>
      <c r="G152">
        <v>0</v>
      </c>
      <c r="H152">
        <v>0</v>
      </c>
      <c r="I152" s="105">
        <f t="shared" si="5"/>
        <v>55.069867403657327</v>
      </c>
    </row>
    <row r="153" spans="1:9" x14ac:dyDescent="0.3">
      <c r="A153">
        <v>2034</v>
      </c>
      <c r="B153">
        <v>5</v>
      </c>
      <c r="C153">
        <v>31</v>
      </c>
      <c r="D153">
        <v>2034.4136986301369</v>
      </c>
      <c r="E153">
        <v>46.184748803184405</v>
      </c>
      <c r="F153">
        <v>9.1961997488139655</v>
      </c>
      <c r="G153">
        <v>0</v>
      </c>
      <c r="H153">
        <v>0</v>
      </c>
      <c r="I153" s="105">
        <f t="shared" si="5"/>
        <v>55.380948551998372</v>
      </c>
    </row>
    <row r="154" spans="1:9" x14ac:dyDescent="0.3">
      <c r="A154">
        <v>2034</v>
      </c>
      <c r="B154">
        <v>6</v>
      </c>
      <c r="C154">
        <v>30</v>
      </c>
      <c r="D154">
        <v>2034.495890410959</v>
      </c>
      <c r="E154">
        <v>46.425129624400668</v>
      </c>
      <c r="F154">
        <v>9.2612102959022629</v>
      </c>
      <c r="G154">
        <v>0</v>
      </c>
      <c r="H154">
        <v>0</v>
      </c>
      <c r="I154" s="105">
        <f t="shared" si="5"/>
        <v>55.686339920302927</v>
      </c>
    </row>
    <row r="155" spans="1:9" x14ac:dyDescent="0.3">
      <c r="A155">
        <v>2034</v>
      </c>
      <c r="B155">
        <v>7</v>
      </c>
      <c r="C155">
        <v>31</v>
      </c>
      <c r="D155">
        <v>2034.5808219178082</v>
      </c>
      <c r="E155">
        <v>46.671749456272671</v>
      </c>
      <c r="F155">
        <v>9.3247525096706543</v>
      </c>
      <c r="G155">
        <v>0</v>
      </c>
      <c r="H155">
        <v>0</v>
      </c>
      <c r="I155" s="105">
        <f t="shared" si="5"/>
        <v>55.996501965943324</v>
      </c>
    </row>
    <row r="156" spans="1:9" x14ac:dyDescent="0.3">
      <c r="A156">
        <v>2034</v>
      </c>
      <c r="B156">
        <v>8</v>
      </c>
      <c r="C156">
        <v>31</v>
      </c>
      <c r="D156">
        <v>2034.6657534246576</v>
      </c>
      <c r="E156">
        <v>46.916582442774839</v>
      </c>
      <c r="F156">
        <v>9.3894265320983852</v>
      </c>
      <c r="G156">
        <v>0</v>
      </c>
      <c r="H156">
        <v>0</v>
      </c>
      <c r="I156" s="105">
        <f t="shared" si="5"/>
        <v>56.306008974873222</v>
      </c>
    </row>
    <row r="157" spans="1:9" x14ac:dyDescent="0.3">
      <c r="A157">
        <v>2034</v>
      </c>
      <c r="B157">
        <v>9</v>
      </c>
      <c r="C157">
        <v>30</v>
      </c>
      <c r="D157">
        <v>2034.7479452054795</v>
      </c>
      <c r="E157">
        <v>47.15183133989386</v>
      </c>
      <c r="F157">
        <v>9.4647593166252442</v>
      </c>
      <c r="G157">
        <v>0</v>
      </c>
      <c r="H157">
        <v>0</v>
      </c>
      <c r="I157" s="105">
        <f t="shared" si="5"/>
        <v>56.616590656519108</v>
      </c>
    </row>
    <row r="158" spans="1:9" x14ac:dyDescent="0.3">
      <c r="A158">
        <v>2034</v>
      </c>
      <c r="B158">
        <v>10</v>
      </c>
      <c r="C158">
        <v>31</v>
      </c>
      <c r="D158">
        <v>2034.8328767123287</v>
      </c>
      <c r="E158">
        <v>47.393194877194901</v>
      </c>
      <c r="F158">
        <v>9.5520609341913527</v>
      </c>
      <c r="G158">
        <v>0</v>
      </c>
      <c r="H158">
        <v>0</v>
      </c>
      <c r="I158" s="105">
        <f t="shared" si="5"/>
        <v>56.945255811386254</v>
      </c>
    </row>
    <row r="159" spans="1:9" x14ac:dyDescent="0.3">
      <c r="A159">
        <v>2034</v>
      </c>
      <c r="B159">
        <v>11</v>
      </c>
      <c r="C159">
        <v>30</v>
      </c>
      <c r="D159">
        <v>2034.9150684931508</v>
      </c>
      <c r="E159">
        <v>47.625115927759921</v>
      </c>
      <c r="F159">
        <v>9.6476237157051283</v>
      </c>
      <c r="G159">
        <v>0</v>
      </c>
      <c r="H159">
        <v>0</v>
      </c>
      <c r="I159" s="105">
        <f t="shared" si="5"/>
        <v>57.272739643465052</v>
      </c>
    </row>
    <row r="160" spans="1:9" x14ac:dyDescent="0.3">
      <c r="A160">
        <v>2034</v>
      </c>
      <c r="B160">
        <v>12</v>
      </c>
      <c r="C160">
        <v>31</v>
      </c>
      <c r="D160">
        <v>2035</v>
      </c>
      <c r="E160">
        <v>47.863071166200129</v>
      </c>
      <c r="F160">
        <v>9.75784954549224</v>
      </c>
      <c r="G160">
        <v>0</v>
      </c>
      <c r="H160">
        <v>0</v>
      </c>
      <c r="I160" s="105">
        <f t="shared" si="5"/>
        <v>57.620920711692371</v>
      </c>
    </row>
    <row r="161" spans="1:9" x14ac:dyDescent="0.3">
      <c r="A161">
        <v>2035</v>
      </c>
      <c r="B161">
        <v>1</v>
      </c>
      <c r="C161">
        <v>31</v>
      </c>
      <c r="D161">
        <v>2035.0849315068492</v>
      </c>
      <c r="E161">
        <v>48.099317495354342</v>
      </c>
      <c r="F161">
        <v>9.8962512975502648</v>
      </c>
      <c r="G161">
        <v>0</v>
      </c>
      <c r="H161">
        <v>0</v>
      </c>
      <c r="I161" s="105">
        <f t="shared" si="5"/>
        <v>57.995568792904606</v>
      </c>
    </row>
    <row r="162" spans="1:9" x14ac:dyDescent="0.3">
      <c r="A162">
        <v>2035</v>
      </c>
      <c r="B162">
        <v>2</v>
      </c>
      <c r="C162">
        <v>28</v>
      </c>
      <c r="D162">
        <v>2035.1616438356164</v>
      </c>
      <c r="E162">
        <v>48.311245306877908</v>
      </c>
      <c r="F162">
        <v>10.054830498703375</v>
      </c>
      <c r="G162">
        <v>0</v>
      </c>
      <c r="H162">
        <v>0</v>
      </c>
      <c r="I162" s="105">
        <f t="shared" si="5"/>
        <v>58.366075805581282</v>
      </c>
    </row>
    <row r="163" spans="1:9" x14ac:dyDescent="0.3">
      <c r="A163">
        <v>2035</v>
      </c>
      <c r="B163">
        <v>3</v>
      </c>
      <c r="C163">
        <v>31</v>
      </c>
      <c r="D163">
        <v>2035.2465753424658</v>
      </c>
      <c r="E163">
        <v>48.544281856746586</v>
      </c>
      <c r="F163">
        <v>10.136224911514113</v>
      </c>
      <c r="G163">
        <v>0</v>
      </c>
      <c r="H163">
        <v>0</v>
      </c>
      <c r="I163" s="105">
        <f t="shared" si="5"/>
        <v>58.680506768260699</v>
      </c>
    </row>
    <row r="164" spans="1:9" x14ac:dyDescent="0.3">
      <c r="A164">
        <v>2035</v>
      </c>
      <c r="B164">
        <v>4</v>
      </c>
      <c r="C164">
        <v>30</v>
      </c>
      <c r="D164">
        <v>2035.3287671232877</v>
      </c>
      <c r="E164">
        <v>48.768216316028855</v>
      </c>
      <c r="F164">
        <v>10.197323962696464</v>
      </c>
      <c r="G164">
        <v>0</v>
      </c>
      <c r="H164">
        <v>0</v>
      </c>
      <c r="I164" s="105">
        <f t="shared" si="5"/>
        <v>58.965540278725321</v>
      </c>
    </row>
    <row r="165" spans="1:9" x14ac:dyDescent="0.3">
      <c r="A165">
        <v>2035</v>
      </c>
      <c r="B165">
        <v>5</v>
      </c>
      <c r="C165">
        <v>31</v>
      </c>
      <c r="D165">
        <v>2035.4136986301369</v>
      </c>
      <c r="E165">
        <v>48.997992392117077</v>
      </c>
      <c r="F165">
        <v>10.252869951191448</v>
      </c>
      <c r="G165">
        <v>0</v>
      </c>
      <c r="H165">
        <v>0</v>
      </c>
      <c r="I165" s="105">
        <f t="shared" si="5"/>
        <v>59.250862343308526</v>
      </c>
    </row>
    <row r="166" spans="1:9" x14ac:dyDescent="0.3">
      <c r="A166">
        <v>2035</v>
      </c>
      <c r="B166">
        <v>6</v>
      </c>
      <c r="C166">
        <v>30</v>
      </c>
      <c r="D166">
        <v>2035.495890410959</v>
      </c>
      <c r="E166">
        <v>49.218799828081089</v>
      </c>
      <c r="F166">
        <v>10.312873880069313</v>
      </c>
      <c r="G166">
        <v>0</v>
      </c>
      <c r="H166">
        <v>0</v>
      </c>
      <c r="I166" s="105">
        <f t="shared" si="5"/>
        <v>59.5316737081504</v>
      </c>
    </row>
    <row r="167" spans="1:9" x14ac:dyDescent="0.3">
      <c r="A167">
        <v>2035</v>
      </c>
      <c r="B167">
        <v>7</v>
      </c>
      <c r="C167">
        <v>31</v>
      </c>
      <c r="D167">
        <v>2035.5808219178082</v>
      </c>
      <c r="E167">
        <v>49.445373638842348</v>
      </c>
      <c r="F167">
        <v>10.370769959870177</v>
      </c>
      <c r="G167">
        <v>0</v>
      </c>
      <c r="H167">
        <v>0</v>
      </c>
      <c r="I167" s="105">
        <f t="shared" si="5"/>
        <v>59.816143598712529</v>
      </c>
    </row>
    <row r="168" spans="1:9" x14ac:dyDescent="0.3">
      <c r="A168">
        <v>2035</v>
      </c>
      <c r="B168">
        <v>8</v>
      </c>
      <c r="C168">
        <v>31</v>
      </c>
      <c r="D168">
        <v>2035.6657534246576</v>
      </c>
      <c r="E168">
        <v>49.670342087962993</v>
      </c>
      <c r="F168">
        <v>10.429758344864423</v>
      </c>
      <c r="G168">
        <v>0</v>
      </c>
      <c r="H168">
        <v>0</v>
      </c>
      <c r="I168" s="105">
        <f t="shared" si="5"/>
        <v>60.100100432827418</v>
      </c>
    </row>
    <row r="169" spans="1:9" x14ac:dyDescent="0.3">
      <c r="A169">
        <v>2035</v>
      </c>
      <c r="B169">
        <v>9</v>
      </c>
      <c r="C169">
        <v>30</v>
      </c>
      <c r="D169">
        <v>2035.7479452054795</v>
      </c>
      <c r="E169">
        <v>49.886538800735913</v>
      </c>
      <c r="F169">
        <v>10.500609990493089</v>
      </c>
      <c r="G169">
        <v>0</v>
      </c>
      <c r="H169">
        <v>0</v>
      </c>
      <c r="I169" s="105">
        <f t="shared" si="5"/>
        <v>60.387148791229002</v>
      </c>
    </row>
    <row r="170" spans="1:9" x14ac:dyDescent="0.3">
      <c r="A170">
        <v>2035</v>
      </c>
      <c r="B170">
        <v>10</v>
      </c>
      <c r="C170">
        <v>31</v>
      </c>
      <c r="D170">
        <v>2035.8328767123287</v>
      </c>
      <c r="E170">
        <v>50.108391064075647</v>
      </c>
      <c r="F170">
        <v>10.584136402534678</v>
      </c>
      <c r="G170">
        <v>0</v>
      </c>
      <c r="H170">
        <v>0</v>
      </c>
      <c r="I170" s="105">
        <f t="shared" si="5"/>
        <v>60.692527466610329</v>
      </c>
    </row>
    <row r="171" spans="1:9" x14ac:dyDescent="0.3">
      <c r="A171">
        <v>2035</v>
      </c>
      <c r="B171">
        <v>11</v>
      </c>
      <c r="C171">
        <v>30</v>
      </c>
      <c r="D171">
        <v>2035.9150684931508</v>
      </c>
      <c r="E171">
        <v>50.321599283649277</v>
      </c>
      <c r="F171">
        <v>10.677052758475826</v>
      </c>
      <c r="G171">
        <v>0</v>
      </c>
      <c r="H171">
        <v>0</v>
      </c>
      <c r="I171" s="105">
        <f t="shared" si="5"/>
        <v>60.998652042125102</v>
      </c>
    </row>
    <row r="172" spans="1:9" x14ac:dyDescent="0.3">
      <c r="A172">
        <v>2035</v>
      </c>
      <c r="B172">
        <v>12</v>
      </c>
      <c r="C172">
        <v>31</v>
      </c>
      <c r="D172">
        <v>2036</v>
      </c>
      <c r="E172">
        <v>50.54039127978249</v>
      </c>
      <c r="F172">
        <v>10.785576093372141</v>
      </c>
      <c r="G172">
        <v>0</v>
      </c>
      <c r="H172">
        <v>0</v>
      </c>
      <c r="I172" s="105">
        <f t="shared" si="5"/>
        <v>61.325967373154633</v>
      </c>
    </row>
    <row r="173" spans="1:9" x14ac:dyDescent="0.3">
      <c r="A173">
        <v>2036</v>
      </c>
      <c r="B173">
        <v>1</v>
      </c>
      <c r="C173">
        <v>31</v>
      </c>
      <c r="D173">
        <v>2036.0846994535518</v>
      </c>
      <c r="E173">
        <v>50.757649188826335</v>
      </c>
      <c r="F173">
        <v>10.924557172147306</v>
      </c>
      <c r="G173">
        <v>0</v>
      </c>
      <c r="H173">
        <v>0</v>
      </c>
      <c r="I173" s="105">
        <f t="shared" si="5"/>
        <v>61.682206360973638</v>
      </c>
    </row>
    <row r="174" spans="1:9" x14ac:dyDescent="0.3">
      <c r="A174">
        <v>2036</v>
      </c>
      <c r="B174">
        <v>2</v>
      </c>
      <c r="C174">
        <v>29</v>
      </c>
      <c r="D174">
        <v>2036.1639344262296</v>
      </c>
      <c r="E174">
        <v>50.959514110727405</v>
      </c>
      <c r="F174">
        <v>11.088460668339867</v>
      </c>
      <c r="G174">
        <v>0</v>
      </c>
      <c r="H174">
        <v>0</v>
      </c>
      <c r="I174" s="105">
        <f t="shared" si="5"/>
        <v>62.047974779067275</v>
      </c>
    </row>
    <row r="175" spans="1:9" x14ac:dyDescent="0.3">
      <c r="A175">
        <v>2036</v>
      </c>
      <c r="B175">
        <v>3</v>
      </c>
      <c r="C175">
        <v>31</v>
      </c>
      <c r="D175">
        <v>2036.2486338797814</v>
      </c>
      <c r="E175">
        <v>51.173842699730258</v>
      </c>
      <c r="F175">
        <v>11.16615581893552</v>
      </c>
      <c r="G175">
        <v>0</v>
      </c>
      <c r="H175">
        <v>0</v>
      </c>
      <c r="I175" s="105">
        <f t="shared" si="5"/>
        <v>62.33999851866578</v>
      </c>
    </row>
    <row r="176" spans="1:9" x14ac:dyDescent="0.3">
      <c r="A176">
        <v>2036</v>
      </c>
      <c r="B176">
        <v>4</v>
      </c>
      <c r="C176">
        <v>30</v>
      </c>
      <c r="D176">
        <v>2036.3306010928961</v>
      </c>
      <c r="E176">
        <v>51.379835677775873</v>
      </c>
      <c r="F176">
        <v>11.222506938822331</v>
      </c>
      <c r="G176">
        <v>0</v>
      </c>
      <c r="H176">
        <v>0</v>
      </c>
      <c r="I176" s="105">
        <f t="shared" si="5"/>
        <v>62.602342616598207</v>
      </c>
    </row>
    <row r="177" spans="1:9" x14ac:dyDescent="0.3">
      <c r="A177">
        <v>2036</v>
      </c>
      <c r="B177">
        <v>5</v>
      </c>
      <c r="C177">
        <v>31</v>
      </c>
      <c r="D177">
        <v>2036.4153005464482</v>
      </c>
      <c r="E177">
        <v>51.591239259048507</v>
      </c>
      <c r="F177">
        <v>11.27295645535764</v>
      </c>
      <c r="G177">
        <v>0</v>
      </c>
      <c r="H177">
        <v>0</v>
      </c>
      <c r="I177" s="105">
        <f t="shared" si="5"/>
        <v>62.864195714406151</v>
      </c>
    </row>
    <row r="178" spans="1:9" x14ac:dyDescent="0.3">
      <c r="A178">
        <v>2036</v>
      </c>
      <c r="B178">
        <v>6</v>
      </c>
      <c r="C178">
        <v>30</v>
      </c>
      <c r="D178">
        <v>2036.4972677595629</v>
      </c>
      <c r="E178">
        <v>51.794427166865013</v>
      </c>
      <c r="F178">
        <v>11.327533272983288</v>
      </c>
      <c r="G178">
        <v>0</v>
      </c>
      <c r="H178">
        <v>0</v>
      </c>
      <c r="I178" s="105">
        <f t="shared" si="5"/>
        <v>63.121960439848301</v>
      </c>
    </row>
    <row r="179" spans="1:9" x14ac:dyDescent="0.3">
      <c r="A179">
        <v>2036</v>
      </c>
      <c r="B179">
        <v>7</v>
      </c>
      <c r="C179">
        <v>31</v>
      </c>
      <c r="D179">
        <v>2036.5819672131147</v>
      </c>
      <c r="E179">
        <v>52.002958372713849</v>
      </c>
      <c r="F179">
        <v>11.379549217175514</v>
      </c>
      <c r="G179">
        <v>0</v>
      </c>
      <c r="H179">
        <v>0</v>
      </c>
      <c r="I179" s="105">
        <f t="shared" si="5"/>
        <v>63.382507589889364</v>
      </c>
    </row>
    <row r="180" spans="1:9" x14ac:dyDescent="0.3">
      <c r="A180">
        <v>2036</v>
      </c>
      <c r="B180">
        <v>8</v>
      </c>
      <c r="C180">
        <v>31</v>
      </c>
      <c r="D180">
        <v>2036.6666666666667</v>
      </c>
      <c r="E180">
        <v>52.210049713737249</v>
      </c>
      <c r="F180">
        <v>11.433319091778703</v>
      </c>
      <c r="G180">
        <v>0</v>
      </c>
      <c r="H180">
        <v>0</v>
      </c>
      <c r="I180" s="105">
        <f t="shared" si="5"/>
        <v>63.643368805515948</v>
      </c>
    </row>
    <row r="181" spans="1:9" x14ac:dyDescent="0.3">
      <c r="A181">
        <v>2036</v>
      </c>
      <c r="B181">
        <v>9</v>
      </c>
      <c r="C181">
        <v>30</v>
      </c>
      <c r="D181">
        <v>2036.7486338797814</v>
      </c>
      <c r="E181">
        <v>52.409102202777461</v>
      </c>
      <c r="F181">
        <v>11.499779670097046</v>
      </c>
      <c r="G181">
        <v>0</v>
      </c>
      <c r="H181">
        <v>0</v>
      </c>
      <c r="I181" s="105">
        <f t="shared" si="5"/>
        <v>63.90888187287451</v>
      </c>
    </row>
    <row r="182" spans="1:9" x14ac:dyDescent="0.3">
      <c r="A182">
        <v>2036</v>
      </c>
      <c r="B182">
        <v>10</v>
      </c>
      <c r="C182">
        <v>31</v>
      </c>
      <c r="D182">
        <v>2036.8333333333333</v>
      </c>
      <c r="E182">
        <v>52.613398758317182</v>
      </c>
      <c r="F182">
        <v>11.579698177962413</v>
      </c>
      <c r="G182">
        <v>0</v>
      </c>
      <c r="H182">
        <v>0</v>
      </c>
      <c r="I182" s="105">
        <f t="shared" si="5"/>
        <v>64.193096936279602</v>
      </c>
    </row>
    <row r="183" spans="1:9" x14ac:dyDescent="0.3">
      <c r="A183">
        <v>2036</v>
      </c>
      <c r="B183">
        <v>11</v>
      </c>
      <c r="C183">
        <v>30</v>
      </c>
      <c r="D183">
        <v>2036.9153005464482</v>
      </c>
      <c r="E183">
        <v>52.809771051088788</v>
      </c>
      <c r="F183">
        <v>11.669967050471517</v>
      </c>
      <c r="G183">
        <v>0</v>
      </c>
      <c r="H183">
        <v>0</v>
      </c>
      <c r="I183" s="105">
        <f t="shared" si="5"/>
        <v>64.479738101560301</v>
      </c>
    </row>
    <row r="184" spans="1:9" x14ac:dyDescent="0.3">
      <c r="A184">
        <v>2036</v>
      </c>
      <c r="B184">
        <v>12</v>
      </c>
      <c r="C184">
        <v>31</v>
      </c>
      <c r="D184">
        <v>2037</v>
      </c>
      <c r="E184">
        <v>53.011323083263605</v>
      </c>
      <c r="F184">
        <v>11.777382047502615</v>
      </c>
      <c r="G184">
        <v>0</v>
      </c>
      <c r="H184">
        <v>0</v>
      </c>
      <c r="I184" s="105">
        <f t="shared" si="5"/>
        <v>64.788705130766218</v>
      </c>
    </row>
    <row r="185" spans="1:9" x14ac:dyDescent="0.3">
      <c r="A185">
        <v>2037</v>
      </c>
      <c r="B185">
        <v>1</v>
      </c>
      <c r="C185">
        <v>31</v>
      </c>
      <c r="D185">
        <v>2037.0849315068492</v>
      </c>
      <c r="E185">
        <v>53.211499318710914</v>
      </c>
      <c r="F185">
        <v>11.918564707085787</v>
      </c>
      <c r="G185">
        <v>0</v>
      </c>
      <c r="H185">
        <v>0</v>
      </c>
      <c r="I185" s="105">
        <f t="shared" si="5"/>
        <v>65.130064025796699</v>
      </c>
    </row>
    <row r="186" spans="1:9" x14ac:dyDescent="0.3">
      <c r="A186">
        <v>2037</v>
      </c>
      <c r="B186">
        <v>2</v>
      </c>
      <c r="C186">
        <v>28</v>
      </c>
      <c r="D186">
        <v>2037.1616438356164</v>
      </c>
      <c r="E186">
        <v>53.391131630004388</v>
      </c>
      <c r="F186">
        <v>12.078224232156291</v>
      </c>
      <c r="G186">
        <v>0</v>
      </c>
      <c r="H186">
        <v>0</v>
      </c>
      <c r="I186" s="105">
        <f t="shared" si="5"/>
        <v>65.469355862160683</v>
      </c>
    </row>
    <row r="187" spans="1:9" x14ac:dyDescent="0.3">
      <c r="A187">
        <v>2037</v>
      </c>
      <c r="B187">
        <v>3</v>
      </c>
      <c r="C187">
        <v>31</v>
      </c>
      <c r="D187">
        <v>2037.2465753424658</v>
      </c>
      <c r="E187">
        <v>53.588724166338153</v>
      </c>
      <c r="F187">
        <v>12.152676492282271</v>
      </c>
      <c r="G187">
        <v>0</v>
      </c>
      <c r="H187">
        <v>0</v>
      </c>
      <c r="I187" s="105">
        <f t="shared" si="5"/>
        <v>65.741400658620421</v>
      </c>
    </row>
    <row r="188" spans="1:9" x14ac:dyDescent="0.3">
      <c r="A188">
        <v>2037</v>
      </c>
      <c r="B188">
        <v>4</v>
      </c>
      <c r="C188">
        <v>30</v>
      </c>
      <c r="D188">
        <v>2037.3287671232877</v>
      </c>
      <c r="E188">
        <v>53.77866723479486</v>
      </c>
      <c r="F188">
        <v>12.204325739085274</v>
      </c>
      <c r="G188">
        <v>0</v>
      </c>
      <c r="H188">
        <v>0</v>
      </c>
      <c r="I188" s="105">
        <f t="shared" si="5"/>
        <v>65.98299297388013</v>
      </c>
    </row>
    <row r="189" spans="1:9" x14ac:dyDescent="0.3">
      <c r="A189">
        <v>2037</v>
      </c>
      <c r="B189">
        <v>5</v>
      </c>
      <c r="C189">
        <v>31</v>
      </c>
      <c r="D189">
        <v>2037.4136986301369</v>
      </c>
      <c r="E189">
        <v>53.97363564365736</v>
      </c>
      <c r="F189">
        <v>12.249026858510689</v>
      </c>
      <c r="G189">
        <v>0</v>
      </c>
      <c r="H189">
        <v>0</v>
      </c>
      <c r="I189" s="105">
        <f t="shared" si="5"/>
        <v>66.222662502168049</v>
      </c>
    </row>
    <row r="190" spans="1:9" x14ac:dyDescent="0.3">
      <c r="A190">
        <v>2037</v>
      </c>
      <c r="B190">
        <v>6</v>
      </c>
      <c r="C190">
        <v>30</v>
      </c>
      <c r="D190">
        <v>2037.495890410959</v>
      </c>
      <c r="E190">
        <v>54.161062101809364</v>
      </c>
      <c r="F190">
        <v>12.298150564922144</v>
      </c>
      <c r="G190">
        <v>0</v>
      </c>
      <c r="H190">
        <v>0</v>
      </c>
      <c r="I190" s="105">
        <f t="shared" si="5"/>
        <v>66.459212666731503</v>
      </c>
    </row>
    <row r="191" spans="1:9" x14ac:dyDescent="0.3">
      <c r="A191">
        <v>2037</v>
      </c>
      <c r="B191">
        <v>7</v>
      </c>
      <c r="C191">
        <v>31</v>
      </c>
      <c r="D191">
        <v>2037.5808219178082</v>
      </c>
      <c r="E191">
        <v>54.353453413193051</v>
      </c>
      <c r="F191">
        <v>12.34413214051661</v>
      </c>
      <c r="G191">
        <v>0</v>
      </c>
      <c r="H191">
        <v>0</v>
      </c>
      <c r="I191" s="105">
        <f t="shared" si="5"/>
        <v>66.697585553709658</v>
      </c>
    </row>
    <row r="192" spans="1:9" x14ac:dyDescent="0.3">
      <c r="A192">
        <v>2037</v>
      </c>
      <c r="B192">
        <v>8</v>
      </c>
      <c r="C192">
        <v>31</v>
      </c>
      <c r="D192">
        <v>2037.6657534246576</v>
      </c>
      <c r="E192">
        <v>54.544552782980972</v>
      </c>
      <c r="F192">
        <v>12.391887854560046</v>
      </c>
      <c r="G192">
        <v>0</v>
      </c>
      <c r="H192">
        <v>0</v>
      </c>
      <c r="I192" s="105">
        <f t="shared" si="5"/>
        <v>66.936440637541011</v>
      </c>
    </row>
    <row r="193" spans="1:9" x14ac:dyDescent="0.3">
      <c r="A193">
        <v>2037</v>
      </c>
      <c r="B193">
        <v>9</v>
      </c>
      <c r="C193">
        <v>30</v>
      </c>
      <c r="D193">
        <v>2037.7479452054795</v>
      </c>
      <c r="E193">
        <v>54.728268664175786</v>
      </c>
      <c r="F193">
        <v>12.453440106485637</v>
      </c>
      <c r="G193">
        <v>0</v>
      </c>
      <c r="H193">
        <v>0</v>
      </c>
      <c r="I193" s="105">
        <f t="shared" si="5"/>
        <v>67.18170877066143</v>
      </c>
    </row>
    <row r="194" spans="1:9" x14ac:dyDescent="0.3">
      <c r="A194">
        <v>2037</v>
      </c>
      <c r="B194">
        <v>10</v>
      </c>
      <c r="C194">
        <v>31</v>
      </c>
      <c r="D194">
        <v>2037.8328767123287</v>
      </c>
      <c r="E194">
        <v>54.916860146276534</v>
      </c>
      <c r="F194">
        <v>12.529084311523881</v>
      </c>
      <c r="G194">
        <v>0</v>
      </c>
      <c r="H194">
        <v>0</v>
      </c>
      <c r="I194" s="105">
        <f t="shared" si="5"/>
        <v>67.445944457800408</v>
      </c>
    </row>
    <row r="195" spans="1:9" x14ac:dyDescent="0.3">
      <c r="A195">
        <v>2037</v>
      </c>
      <c r="B195">
        <v>11</v>
      </c>
      <c r="C195">
        <v>30</v>
      </c>
      <c r="D195">
        <v>2037.9150684931508</v>
      </c>
      <c r="E195">
        <v>55.09817080742426</v>
      </c>
      <c r="F195">
        <v>12.616136884435292</v>
      </c>
      <c r="G195">
        <v>0</v>
      </c>
      <c r="H195">
        <v>0</v>
      </c>
      <c r="I195" s="105">
        <f t="shared" si="5"/>
        <v>67.714307691859545</v>
      </c>
    </row>
    <row r="196" spans="1:9" x14ac:dyDescent="0.3">
      <c r="A196">
        <v>2037</v>
      </c>
      <c r="B196">
        <v>12</v>
      </c>
      <c r="C196">
        <v>31</v>
      </c>
      <c r="D196">
        <v>2038</v>
      </c>
      <c r="E196">
        <v>55.284299165376211</v>
      </c>
      <c r="F196">
        <v>12.721213214750348</v>
      </c>
      <c r="G196">
        <v>0</v>
      </c>
      <c r="H196">
        <v>0</v>
      </c>
      <c r="I196" s="105">
        <f t="shared" si="5"/>
        <v>68.005512380126561</v>
      </c>
    </row>
    <row r="197" spans="1:9" x14ac:dyDescent="0.3">
      <c r="A197">
        <v>2038</v>
      </c>
      <c r="B197">
        <v>1</v>
      </c>
      <c r="C197">
        <v>31</v>
      </c>
      <c r="D197">
        <v>2038.0849315068492</v>
      </c>
      <c r="E197">
        <v>55.469192642673022</v>
      </c>
      <c r="F197">
        <v>12.862172508479905</v>
      </c>
      <c r="G197">
        <v>0</v>
      </c>
      <c r="H197">
        <v>0</v>
      </c>
      <c r="I197" s="105">
        <f t="shared" si="5"/>
        <v>68.331365151152923</v>
      </c>
    </row>
    <row r="198" spans="1:9" x14ac:dyDescent="0.3">
      <c r="A198">
        <v>2038</v>
      </c>
      <c r="B198">
        <v>2</v>
      </c>
      <c r="C198">
        <v>28</v>
      </c>
      <c r="D198">
        <v>2038.1616438356164</v>
      </c>
      <c r="E198">
        <v>55.635141129400886</v>
      </c>
      <c r="F198">
        <v>13.023731984503028</v>
      </c>
      <c r="G198">
        <v>0</v>
      </c>
      <c r="H198">
        <v>0</v>
      </c>
      <c r="I198" s="105">
        <f t="shared" si="5"/>
        <v>68.658873113903908</v>
      </c>
    </row>
    <row r="199" spans="1:9" x14ac:dyDescent="0.3">
      <c r="A199">
        <v>2038</v>
      </c>
      <c r="B199">
        <v>3</v>
      </c>
      <c r="C199">
        <v>31</v>
      </c>
      <c r="D199">
        <v>2038.2465753424658</v>
      </c>
      <c r="E199">
        <v>55.817715245863404</v>
      </c>
      <c r="F199">
        <v>13.094809703298857</v>
      </c>
      <c r="G199">
        <v>0</v>
      </c>
      <c r="H199">
        <v>0</v>
      </c>
      <c r="I199" s="105">
        <f t="shared" si="5"/>
        <v>68.912524949162261</v>
      </c>
    </row>
    <row r="200" spans="1:9" x14ac:dyDescent="0.3">
      <c r="A200">
        <v>2038</v>
      </c>
      <c r="B200">
        <v>4</v>
      </c>
      <c r="C200">
        <v>30</v>
      </c>
      <c r="D200">
        <v>2038.3287671232877</v>
      </c>
      <c r="E200">
        <v>55.993254700457797</v>
      </c>
      <c r="F200">
        <v>13.141719614628897</v>
      </c>
      <c r="G200">
        <v>0</v>
      </c>
      <c r="H200">
        <v>0</v>
      </c>
      <c r="I200" s="105">
        <f t="shared" si="5"/>
        <v>69.134974315086694</v>
      </c>
    </row>
    <row r="201" spans="1:9" x14ac:dyDescent="0.3">
      <c r="A201">
        <v>2038</v>
      </c>
      <c r="B201">
        <v>5</v>
      </c>
      <c r="C201">
        <v>31</v>
      </c>
      <c r="D201">
        <v>2038.4136986301369</v>
      </c>
      <c r="E201">
        <v>56.173472723061167</v>
      </c>
      <c r="F201">
        <v>13.180679766499166</v>
      </c>
      <c r="G201">
        <v>0</v>
      </c>
      <c r="H201">
        <v>0</v>
      </c>
      <c r="I201" s="105">
        <f t="shared" si="5"/>
        <v>69.354152489560335</v>
      </c>
    </row>
    <row r="202" spans="1:9" x14ac:dyDescent="0.3">
      <c r="A202">
        <v>2038</v>
      </c>
      <c r="B202">
        <v>6</v>
      </c>
      <c r="C202">
        <v>30</v>
      </c>
      <c r="D202">
        <v>2038.495890410959</v>
      </c>
      <c r="E202">
        <v>56.346752388359867</v>
      </c>
      <c r="F202">
        <v>13.224347419056457</v>
      </c>
      <c r="G202">
        <v>0</v>
      </c>
      <c r="H202">
        <v>0</v>
      </c>
      <c r="I202" s="105">
        <f t="shared" si="5"/>
        <v>69.571099807416317</v>
      </c>
    </row>
    <row r="203" spans="1:9" x14ac:dyDescent="0.3">
      <c r="A203">
        <v>2038</v>
      </c>
      <c r="B203">
        <v>7</v>
      </c>
      <c r="C203">
        <v>31</v>
      </c>
      <c r="D203">
        <v>2038.5808219178082</v>
      </c>
      <c r="E203">
        <v>56.524656060777779</v>
      </c>
      <c r="F203">
        <v>13.264318730257646</v>
      </c>
      <c r="G203">
        <v>0</v>
      </c>
      <c r="H203">
        <v>0</v>
      </c>
      <c r="I203" s="105">
        <f t="shared" ref="I203:I266" si="6">E203+F203</f>
        <v>69.788974791035429</v>
      </c>
    </row>
    <row r="204" spans="1:9" x14ac:dyDescent="0.3">
      <c r="A204">
        <v>2038</v>
      </c>
      <c r="B204">
        <v>8</v>
      </c>
      <c r="C204">
        <v>31</v>
      </c>
      <c r="D204">
        <v>2038.6657534246576</v>
      </c>
      <c r="E204">
        <v>56.701399315791143</v>
      </c>
      <c r="F204">
        <v>13.306087154097277</v>
      </c>
      <c r="G204">
        <v>0</v>
      </c>
      <c r="H204">
        <v>0</v>
      </c>
      <c r="I204" s="105">
        <f t="shared" si="6"/>
        <v>70.00748646988842</v>
      </c>
    </row>
    <row r="205" spans="1:9" x14ac:dyDescent="0.3">
      <c r="A205">
        <v>2038</v>
      </c>
      <c r="B205">
        <v>9</v>
      </c>
      <c r="C205">
        <v>30</v>
      </c>
      <c r="D205">
        <v>2038.7479452054795</v>
      </c>
      <c r="E205">
        <v>56.871346151723017</v>
      </c>
      <c r="F205">
        <v>13.362708715804121</v>
      </c>
      <c r="G205">
        <v>0</v>
      </c>
      <c r="H205">
        <v>0</v>
      </c>
      <c r="I205" s="105">
        <f t="shared" si="6"/>
        <v>70.234054867527135</v>
      </c>
    </row>
    <row r="206" spans="1:9" x14ac:dyDescent="0.3">
      <c r="A206">
        <v>2038</v>
      </c>
      <c r="B206">
        <v>10</v>
      </c>
      <c r="C206">
        <v>31</v>
      </c>
      <c r="D206">
        <v>2038.8328767123287</v>
      </c>
      <c r="E206">
        <v>57.0458364298173</v>
      </c>
      <c r="F206">
        <v>13.434017966272132</v>
      </c>
      <c r="G206">
        <v>0</v>
      </c>
      <c r="H206">
        <v>0</v>
      </c>
      <c r="I206" s="105">
        <f t="shared" si="6"/>
        <v>70.479854396089436</v>
      </c>
    </row>
    <row r="207" spans="1:9" x14ac:dyDescent="0.3">
      <c r="A207">
        <v>2038</v>
      </c>
      <c r="B207">
        <v>11</v>
      </c>
      <c r="C207">
        <v>30</v>
      </c>
      <c r="D207">
        <v>2038.9150684931508</v>
      </c>
      <c r="E207">
        <v>57.213622255951108</v>
      </c>
      <c r="F207">
        <v>13.517751161758502</v>
      </c>
      <c r="G207">
        <v>0</v>
      </c>
      <c r="H207">
        <v>0</v>
      </c>
      <c r="I207" s="105">
        <f t="shared" si="6"/>
        <v>70.731373417709605</v>
      </c>
    </row>
    <row r="208" spans="1:9" x14ac:dyDescent="0.3">
      <c r="A208">
        <v>2038</v>
      </c>
      <c r="B208">
        <v>12</v>
      </c>
      <c r="C208">
        <v>31</v>
      </c>
      <c r="D208">
        <v>2039</v>
      </c>
      <c r="E208">
        <v>57.385899219859965</v>
      </c>
      <c r="F208">
        <v>13.620334183932849</v>
      </c>
      <c r="G208">
        <v>0</v>
      </c>
      <c r="H208">
        <v>0</v>
      </c>
      <c r="I208" s="105">
        <f t="shared" si="6"/>
        <v>71.00623340379282</v>
      </c>
    </row>
    <row r="209" spans="1:9" x14ac:dyDescent="0.3">
      <c r="A209">
        <v>2039</v>
      </c>
      <c r="B209">
        <v>1</v>
      </c>
      <c r="C209">
        <v>31</v>
      </c>
      <c r="D209">
        <v>2039.0849315068492</v>
      </c>
      <c r="E209">
        <v>57.55706632615022</v>
      </c>
      <c r="F209">
        <v>13.760796678720945</v>
      </c>
      <c r="G209">
        <v>0</v>
      </c>
      <c r="H209">
        <v>0</v>
      </c>
      <c r="I209" s="105">
        <f t="shared" si="6"/>
        <v>71.317863004871171</v>
      </c>
    </row>
    <row r="210" spans="1:9" x14ac:dyDescent="0.3">
      <c r="A210">
        <v>2039</v>
      </c>
      <c r="B210">
        <v>2</v>
      </c>
      <c r="C210">
        <v>28</v>
      </c>
      <c r="D210">
        <v>2039.1616438356164</v>
      </c>
      <c r="E210">
        <v>57.710723190081183</v>
      </c>
      <c r="F210">
        <v>13.923893599014075</v>
      </c>
      <c r="G210">
        <v>0</v>
      </c>
      <c r="H210">
        <v>0</v>
      </c>
      <c r="I210" s="105">
        <f t="shared" si="6"/>
        <v>71.634616789095261</v>
      </c>
    </row>
    <row r="211" spans="1:9" x14ac:dyDescent="0.3">
      <c r="A211">
        <v>2039</v>
      </c>
      <c r="B211">
        <v>3</v>
      </c>
      <c r="C211">
        <v>31</v>
      </c>
      <c r="D211">
        <v>2039.2465753424658</v>
      </c>
      <c r="E211">
        <v>57.879805337494915</v>
      </c>
      <c r="F211">
        <v>13.991559544987219</v>
      </c>
      <c r="G211">
        <v>0</v>
      </c>
      <c r="H211">
        <v>0</v>
      </c>
      <c r="I211" s="105">
        <f t="shared" si="6"/>
        <v>71.871364882482141</v>
      </c>
    </row>
    <row r="212" spans="1:9" x14ac:dyDescent="0.3">
      <c r="A212">
        <v>2039</v>
      </c>
      <c r="B212">
        <v>4</v>
      </c>
      <c r="C212">
        <v>30</v>
      </c>
      <c r="D212">
        <v>2039.3287671232877</v>
      </c>
      <c r="E212">
        <v>58.042403571608212</v>
      </c>
      <c r="F212">
        <v>14.033781354763468</v>
      </c>
      <c r="G212">
        <v>0</v>
      </c>
      <c r="H212">
        <v>0</v>
      </c>
      <c r="I212" s="105">
        <f t="shared" si="6"/>
        <v>72.076184926371681</v>
      </c>
    </row>
    <row r="213" spans="1:9" x14ac:dyDescent="0.3">
      <c r="A213">
        <v>2039</v>
      </c>
      <c r="B213">
        <v>5</v>
      </c>
      <c r="C213">
        <v>31</v>
      </c>
      <c r="D213">
        <v>2039.4136986301369</v>
      </c>
      <c r="E213">
        <v>58.209367152593721</v>
      </c>
      <c r="F213">
        <v>14.067099628334745</v>
      </c>
      <c r="G213">
        <v>0</v>
      </c>
      <c r="H213">
        <v>0</v>
      </c>
      <c r="I213" s="105">
        <f t="shared" si="6"/>
        <v>72.276466780928473</v>
      </c>
    </row>
    <row r="214" spans="1:9" x14ac:dyDescent="0.3">
      <c r="A214">
        <v>2039</v>
      </c>
      <c r="B214">
        <v>6</v>
      </c>
      <c r="C214">
        <v>30</v>
      </c>
      <c r="D214">
        <v>2039.495890410959</v>
      </c>
      <c r="E214">
        <v>58.369933121067703</v>
      </c>
      <c r="F214">
        <v>14.105398380033169</v>
      </c>
      <c r="G214">
        <v>0</v>
      </c>
      <c r="H214">
        <v>0</v>
      </c>
      <c r="I214" s="105">
        <f t="shared" si="6"/>
        <v>72.475331501100868</v>
      </c>
    </row>
    <row r="215" spans="1:9" x14ac:dyDescent="0.3">
      <c r="A215">
        <v>2039</v>
      </c>
      <c r="B215">
        <v>7</v>
      </c>
      <c r="C215">
        <v>31</v>
      </c>
      <c r="D215">
        <v>2039.5808219178082</v>
      </c>
      <c r="E215">
        <v>58.534815061118827</v>
      </c>
      <c r="F215">
        <v>14.139474600375138</v>
      </c>
      <c r="G215">
        <v>0</v>
      </c>
      <c r="H215">
        <v>0</v>
      </c>
      <c r="I215" s="105">
        <f t="shared" si="6"/>
        <v>72.674289661493958</v>
      </c>
    </row>
    <row r="216" spans="1:9" x14ac:dyDescent="0.3">
      <c r="A216">
        <v>2039</v>
      </c>
      <c r="B216">
        <v>8</v>
      </c>
      <c r="C216">
        <v>31</v>
      </c>
      <c r="D216">
        <v>2039.6657534246576</v>
      </c>
      <c r="E216">
        <v>58.698653026423685</v>
      </c>
      <c r="F216">
        <v>14.175372480754955</v>
      </c>
      <c r="G216">
        <v>0</v>
      </c>
      <c r="H216">
        <v>0</v>
      </c>
      <c r="I216" s="105">
        <f t="shared" si="6"/>
        <v>72.874025507178644</v>
      </c>
    </row>
    <row r="217" spans="1:9" x14ac:dyDescent="0.3">
      <c r="A217">
        <v>2039</v>
      </c>
      <c r="B217">
        <v>9</v>
      </c>
      <c r="C217">
        <v>30</v>
      </c>
      <c r="D217">
        <v>2039.7479452054795</v>
      </c>
      <c r="E217">
        <v>58.8562206001777</v>
      </c>
      <c r="F217">
        <v>14.227128404602034</v>
      </c>
      <c r="G217">
        <v>0</v>
      </c>
      <c r="H217">
        <v>0</v>
      </c>
      <c r="I217" s="105">
        <f t="shared" si="6"/>
        <v>73.083349004779734</v>
      </c>
    </row>
    <row r="218" spans="1:9" x14ac:dyDescent="0.3">
      <c r="A218">
        <v>2039</v>
      </c>
      <c r="B218">
        <v>10</v>
      </c>
      <c r="C218">
        <v>31</v>
      </c>
      <c r="D218">
        <v>2039.8328767123287</v>
      </c>
      <c r="E218">
        <v>59.018031191224132</v>
      </c>
      <c r="F218">
        <v>14.294131316222975</v>
      </c>
      <c r="G218">
        <v>0</v>
      </c>
      <c r="H218">
        <v>0</v>
      </c>
      <c r="I218" s="105">
        <f t="shared" si="6"/>
        <v>73.312162507447113</v>
      </c>
    </row>
    <row r="219" spans="1:9" x14ac:dyDescent="0.3">
      <c r="A219">
        <v>2039</v>
      </c>
      <c r="B219">
        <v>11</v>
      </c>
      <c r="C219">
        <v>30</v>
      </c>
      <c r="D219">
        <v>2039.9150684931508</v>
      </c>
      <c r="E219">
        <v>59.173653841804779</v>
      </c>
      <c r="F219">
        <v>14.374527591349413</v>
      </c>
      <c r="G219">
        <v>0</v>
      </c>
      <c r="H219">
        <v>0</v>
      </c>
      <c r="I219" s="105">
        <f t="shared" si="6"/>
        <v>73.548181433154184</v>
      </c>
    </row>
    <row r="220" spans="1:9" x14ac:dyDescent="0.3">
      <c r="A220">
        <v>2039</v>
      </c>
      <c r="B220">
        <v>12</v>
      </c>
      <c r="C220">
        <v>31</v>
      </c>
      <c r="D220">
        <v>2040</v>
      </c>
      <c r="E220">
        <v>59.333472116615503</v>
      </c>
      <c r="F220">
        <v>14.474550380096286</v>
      </c>
      <c r="G220">
        <v>0</v>
      </c>
      <c r="H220">
        <v>0</v>
      </c>
      <c r="I220" s="105">
        <f t="shared" si="6"/>
        <v>73.808022496711786</v>
      </c>
    </row>
    <row r="221" spans="1:9" x14ac:dyDescent="0.3">
      <c r="A221">
        <v>2040</v>
      </c>
      <c r="B221">
        <v>1</v>
      </c>
      <c r="C221">
        <v>31</v>
      </c>
      <c r="D221">
        <v>2040.0846994535518</v>
      </c>
      <c r="E221">
        <v>59.492291107128217</v>
      </c>
      <c r="F221">
        <v>14.614333737235777</v>
      </c>
      <c r="G221">
        <v>0</v>
      </c>
      <c r="H221">
        <v>0</v>
      </c>
      <c r="I221" s="105">
        <f t="shared" si="6"/>
        <v>74.106624844363992</v>
      </c>
    </row>
    <row r="222" spans="1:9" x14ac:dyDescent="0.3">
      <c r="A222">
        <v>2040</v>
      </c>
      <c r="B222">
        <v>2</v>
      </c>
      <c r="C222">
        <v>29</v>
      </c>
      <c r="D222">
        <v>2040.1639344262296</v>
      </c>
      <c r="E222">
        <v>59.639966826890344</v>
      </c>
      <c r="F222">
        <v>14.780315802323504</v>
      </c>
      <c r="G222">
        <v>0</v>
      </c>
      <c r="H222">
        <v>0</v>
      </c>
      <c r="I222" s="105">
        <f t="shared" si="6"/>
        <v>74.420282629213844</v>
      </c>
    </row>
    <row r="223" spans="1:9" x14ac:dyDescent="0.3">
      <c r="A223">
        <v>2040</v>
      </c>
      <c r="B223">
        <v>3</v>
      </c>
      <c r="C223">
        <v>31</v>
      </c>
      <c r="D223">
        <v>2040.2486338797814</v>
      </c>
      <c r="E223">
        <v>59.796876565906224</v>
      </c>
      <c r="F223">
        <v>14.843613831914107</v>
      </c>
      <c r="G223">
        <v>0</v>
      </c>
      <c r="H223">
        <v>0</v>
      </c>
      <c r="I223" s="105">
        <f t="shared" si="6"/>
        <v>74.640490397820329</v>
      </c>
    </row>
    <row r="224" spans="1:9" x14ac:dyDescent="0.3">
      <c r="A224">
        <v>2040</v>
      </c>
      <c r="B224">
        <v>4</v>
      </c>
      <c r="C224">
        <v>30</v>
      </c>
      <c r="D224">
        <v>2040.3306010928961</v>
      </c>
      <c r="E224">
        <v>59.947797439842013</v>
      </c>
      <c r="F224">
        <v>14.880907062563715</v>
      </c>
      <c r="G224">
        <v>0</v>
      </c>
      <c r="H224">
        <v>0</v>
      </c>
      <c r="I224" s="105">
        <f t="shared" si="6"/>
        <v>74.828704502405728</v>
      </c>
    </row>
    <row r="225" spans="1:9" x14ac:dyDescent="0.3">
      <c r="A225">
        <v>2040</v>
      </c>
      <c r="B225">
        <v>5</v>
      </c>
      <c r="C225">
        <v>31</v>
      </c>
      <c r="D225">
        <v>2040.4153005464482</v>
      </c>
      <c r="E225">
        <v>60.10279912229133</v>
      </c>
      <c r="F225">
        <v>14.909333297482465</v>
      </c>
      <c r="G225">
        <v>0</v>
      </c>
      <c r="H225">
        <v>0</v>
      </c>
      <c r="I225" s="105">
        <f t="shared" si="6"/>
        <v>75.012132419773792</v>
      </c>
    </row>
    <row r="226" spans="1:9" x14ac:dyDescent="0.3">
      <c r="A226">
        <v>2040</v>
      </c>
      <c r="B226">
        <v>6</v>
      </c>
      <c r="C226">
        <v>30</v>
      </c>
      <c r="D226">
        <v>2040.4972677595629</v>
      </c>
      <c r="E226">
        <v>60.251889350602106</v>
      </c>
      <c r="F226">
        <v>14.942248077722176</v>
      </c>
      <c r="G226">
        <v>0</v>
      </c>
      <c r="H226">
        <v>0</v>
      </c>
      <c r="I226" s="105">
        <f t="shared" si="6"/>
        <v>75.194137428324282</v>
      </c>
    </row>
    <row r="227" spans="1:9" x14ac:dyDescent="0.3">
      <c r="A227">
        <v>2040</v>
      </c>
      <c r="B227">
        <v>7</v>
      </c>
      <c r="C227">
        <v>31</v>
      </c>
      <c r="D227">
        <v>2040.5819672131147</v>
      </c>
      <c r="E227">
        <v>60.405015585249032</v>
      </c>
      <c r="F227">
        <v>14.970642177179926</v>
      </c>
      <c r="G227">
        <v>0</v>
      </c>
      <c r="H227">
        <v>0</v>
      </c>
      <c r="I227" s="105">
        <f t="shared" si="6"/>
        <v>75.375657762428958</v>
      </c>
    </row>
    <row r="228" spans="1:9" x14ac:dyDescent="0.3">
      <c r="A228">
        <v>2040</v>
      </c>
      <c r="B228">
        <v>8</v>
      </c>
      <c r="C228">
        <v>31</v>
      </c>
      <c r="D228">
        <v>2040.6666666666667</v>
      </c>
      <c r="E228">
        <v>60.557201005045137</v>
      </c>
      <c r="F228">
        <v>15.001713005503809</v>
      </c>
      <c r="G228">
        <v>0</v>
      </c>
      <c r="H228">
        <v>0</v>
      </c>
      <c r="I228" s="105">
        <f t="shared" si="6"/>
        <v>75.558914010548946</v>
      </c>
    </row>
    <row r="229" spans="1:9" x14ac:dyDescent="0.3">
      <c r="A229">
        <v>2040</v>
      </c>
      <c r="B229">
        <v>9</v>
      </c>
      <c r="C229">
        <v>30</v>
      </c>
      <c r="D229">
        <v>2040.7486338797814</v>
      </c>
      <c r="E229">
        <v>60.703589125111854</v>
      </c>
      <c r="F229">
        <v>15.049222090555242</v>
      </c>
      <c r="G229">
        <v>0</v>
      </c>
      <c r="H229">
        <v>0</v>
      </c>
      <c r="I229" s="105">
        <f t="shared" si="6"/>
        <v>75.752811215667094</v>
      </c>
    </row>
    <row r="230" spans="1:9" x14ac:dyDescent="0.3">
      <c r="A230">
        <v>2040</v>
      </c>
      <c r="B230">
        <v>10</v>
      </c>
      <c r="C230">
        <v>31</v>
      </c>
      <c r="D230">
        <v>2040.8333333333333</v>
      </c>
      <c r="E230">
        <v>60.853947015513782</v>
      </c>
      <c r="F230">
        <v>15.112649347314637</v>
      </c>
      <c r="G230">
        <v>0</v>
      </c>
      <c r="H230">
        <v>0</v>
      </c>
      <c r="I230" s="105">
        <f t="shared" si="6"/>
        <v>75.966596362828426</v>
      </c>
    </row>
    <row r="231" spans="1:9" x14ac:dyDescent="0.3">
      <c r="A231">
        <v>2040</v>
      </c>
      <c r="B231">
        <v>11</v>
      </c>
      <c r="C231">
        <v>30</v>
      </c>
      <c r="D231">
        <v>2040.9153005464482</v>
      </c>
      <c r="E231">
        <v>60.998581615316468</v>
      </c>
      <c r="F231">
        <v>15.190228373787729</v>
      </c>
      <c r="G231">
        <v>0</v>
      </c>
      <c r="H231">
        <v>0</v>
      </c>
      <c r="I231" s="105">
        <f t="shared" si="6"/>
        <v>76.1888099891042</v>
      </c>
    </row>
    <row r="232" spans="1:9" x14ac:dyDescent="0.3">
      <c r="A232">
        <v>2040</v>
      </c>
      <c r="B232">
        <v>12</v>
      </c>
      <c r="C232">
        <v>31</v>
      </c>
      <c r="D232">
        <v>2041</v>
      </c>
      <c r="E232">
        <v>61.147142931917323</v>
      </c>
      <c r="F232">
        <v>15.288925097489795</v>
      </c>
      <c r="G232">
        <v>0</v>
      </c>
      <c r="H232">
        <v>0</v>
      </c>
      <c r="I232" s="105">
        <f t="shared" si="6"/>
        <v>76.436068029407124</v>
      </c>
    </row>
    <row r="233" spans="1:9" x14ac:dyDescent="0.3">
      <c r="A233">
        <v>2041</v>
      </c>
      <c r="B233">
        <v>1</v>
      </c>
      <c r="C233">
        <v>31</v>
      </c>
      <c r="D233">
        <v>2041.0849315068492</v>
      </c>
      <c r="E233">
        <v>61.294802894750433</v>
      </c>
      <c r="F233">
        <v>15.430513098170884</v>
      </c>
      <c r="G233">
        <v>0</v>
      </c>
      <c r="H233">
        <v>0</v>
      </c>
      <c r="I233" s="105">
        <f t="shared" si="6"/>
        <v>76.72531599292131</v>
      </c>
    </row>
    <row r="234" spans="1:9" x14ac:dyDescent="0.3">
      <c r="A234">
        <v>2041</v>
      </c>
      <c r="B234">
        <v>2</v>
      </c>
      <c r="C234">
        <v>28</v>
      </c>
      <c r="D234">
        <v>2041.1616438356164</v>
      </c>
      <c r="E234">
        <v>61.427404897785038</v>
      </c>
      <c r="F234">
        <v>15.590372385011458</v>
      </c>
      <c r="G234">
        <v>0</v>
      </c>
      <c r="H234">
        <v>0</v>
      </c>
      <c r="I234" s="105">
        <f t="shared" si="6"/>
        <v>77.017777282796501</v>
      </c>
    </row>
    <row r="235" spans="1:9" x14ac:dyDescent="0.3">
      <c r="A235">
        <v>2041</v>
      </c>
      <c r="B235">
        <v>3</v>
      </c>
      <c r="C235">
        <v>31</v>
      </c>
      <c r="D235">
        <v>2041.2465753424658</v>
      </c>
      <c r="E235">
        <v>61.573370720593829</v>
      </c>
      <c r="F235">
        <v>15.650320823741559</v>
      </c>
      <c r="G235">
        <v>0</v>
      </c>
      <c r="H235">
        <v>0</v>
      </c>
      <c r="I235" s="105">
        <f t="shared" si="6"/>
        <v>77.223691544335395</v>
      </c>
    </row>
    <row r="236" spans="1:9" x14ac:dyDescent="0.3">
      <c r="A236">
        <v>2041</v>
      </c>
      <c r="B236">
        <v>4</v>
      </c>
      <c r="C236">
        <v>30</v>
      </c>
      <c r="D236">
        <v>2041.3287671232877</v>
      </c>
      <c r="E236">
        <v>61.713790888760215</v>
      </c>
      <c r="F236">
        <v>15.683170575141951</v>
      </c>
      <c r="G236">
        <v>0</v>
      </c>
      <c r="H236">
        <v>0</v>
      </c>
      <c r="I236" s="105">
        <f t="shared" si="6"/>
        <v>77.396961463902159</v>
      </c>
    </row>
    <row r="237" spans="1:9" x14ac:dyDescent="0.3">
      <c r="A237">
        <v>2041</v>
      </c>
      <c r="B237">
        <v>5</v>
      </c>
      <c r="C237">
        <v>31</v>
      </c>
      <c r="D237">
        <v>2041.4136986301369</v>
      </c>
      <c r="E237">
        <v>61.85803406286292</v>
      </c>
      <c r="F237">
        <v>15.70633492057733</v>
      </c>
      <c r="G237">
        <v>0</v>
      </c>
      <c r="H237">
        <v>0</v>
      </c>
      <c r="I237" s="105">
        <f t="shared" si="6"/>
        <v>77.564368983440247</v>
      </c>
    </row>
    <row r="238" spans="1:9" x14ac:dyDescent="0.3">
      <c r="A238">
        <v>2041</v>
      </c>
      <c r="B238">
        <v>6</v>
      </c>
      <c r="C238">
        <v>30</v>
      </c>
      <c r="D238">
        <v>2041.495890410959</v>
      </c>
      <c r="E238">
        <v>61.996801162736354</v>
      </c>
      <c r="F238">
        <v>15.734211619528702</v>
      </c>
      <c r="G238">
        <v>0</v>
      </c>
      <c r="H238">
        <v>0</v>
      </c>
      <c r="I238" s="105">
        <f t="shared" si="6"/>
        <v>77.731012782265054</v>
      </c>
    </row>
    <row r="239" spans="1:9" x14ac:dyDescent="0.3">
      <c r="A239">
        <v>2041</v>
      </c>
      <c r="B239">
        <v>7</v>
      </c>
      <c r="C239">
        <v>31</v>
      </c>
      <c r="D239">
        <v>2041.5808219178082</v>
      </c>
      <c r="E239">
        <v>62.13935049477314</v>
      </c>
      <c r="F239">
        <v>15.757105736637577</v>
      </c>
      <c r="G239">
        <v>0</v>
      </c>
      <c r="H239">
        <v>0</v>
      </c>
      <c r="I239" s="105">
        <f t="shared" si="6"/>
        <v>77.896456231410724</v>
      </c>
    </row>
    <row r="240" spans="1:9" x14ac:dyDescent="0.3">
      <c r="A240">
        <v>2041</v>
      </c>
      <c r="B240">
        <v>8</v>
      </c>
      <c r="C240">
        <v>31</v>
      </c>
      <c r="D240">
        <v>2041.6657534246576</v>
      </c>
      <c r="E240">
        <v>62.281049872239961</v>
      </c>
      <c r="F240">
        <v>15.78273489406107</v>
      </c>
      <c r="G240">
        <v>0</v>
      </c>
      <c r="H240">
        <v>0</v>
      </c>
      <c r="I240" s="105">
        <f t="shared" si="6"/>
        <v>78.063784766301026</v>
      </c>
    </row>
    <row r="241" spans="1:9" x14ac:dyDescent="0.3">
      <c r="A241">
        <v>2041</v>
      </c>
      <c r="B241">
        <v>9</v>
      </c>
      <c r="C241">
        <v>30</v>
      </c>
      <c r="D241">
        <v>2041.7479452054795</v>
      </c>
      <c r="E241">
        <v>62.417375825078395</v>
      </c>
      <c r="F241">
        <v>15.825692304044781</v>
      </c>
      <c r="G241">
        <v>0</v>
      </c>
      <c r="H241">
        <v>0</v>
      </c>
      <c r="I241" s="105">
        <f t="shared" si="6"/>
        <v>78.243068129123174</v>
      </c>
    </row>
    <row r="242" spans="1:9" x14ac:dyDescent="0.3">
      <c r="A242">
        <v>2041</v>
      </c>
      <c r="B242">
        <v>10</v>
      </c>
      <c r="C242">
        <v>31</v>
      </c>
      <c r="D242">
        <v>2041.8328767123287</v>
      </c>
      <c r="E242">
        <v>62.557423696998541</v>
      </c>
      <c r="F242">
        <v>15.885066680689892</v>
      </c>
      <c r="G242">
        <v>0</v>
      </c>
      <c r="H242">
        <v>0</v>
      </c>
      <c r="I242" s="105">
        <f t="shared" si="6"/>
        <v>78.442490377688429</v>
      </c>
    </row>
    <row r="243" spans="1:9" x14ac:dyDescent="0.3">
      <c r="A243">
        <v>2041</v>
      </c>
      <c r="B243">
        <v>11</v>
      </c>
      <c r="C243">
        <v>30</v>
      </c>
      <c r="D243">
        <v>2041.9150684931508</v>
      </c>
      <c r="E243">
        <v>62.692164722972876</v>
      </c>
      <c r="F243">
        <v>15.959460436917759</v>
      </c>
      <c r="G243">
        <v>0</v>
      </c>
      <c r="H243">
        <v>0</v>
      </c>
      <c r="I243" s="105">
        <f t="shared" si="6"/>
        <v>78.651625159890642</v>
      </c>
    </row>
    <row r="244" spans="1:9" x14ac:dyDescent="0.3">
      <c r="A244">
        <v>2041</v>
      </c>
      <c r="B244">
        <v>12</v>
      </c>
      <c r="C244">
        <v>31</v>
      </c>
      <c r="D244">
        <v>2042</v>
      </c>
      <c r="E244">
        <v>62.830588443336737</v>
      </c>
      <c r="F244">
        <v>16.055684645802977</v>
      </c>
      <c r="G244">
        <v>0</v>
      </c>
      <c r="H244">
        <v>0</v>
      </c>
      <c r="I244" s="105">
        <f t="shared" si="6"/>
        <v>78.886273089139706</v>
      </c>
    </row>
    <row r="245" spans="1:9" x14ac:dyDescent="0.3">
      <c r="A245">
        <v>2042</v>
      </c>
      <c r="B245">
        <v>1</v>
      </c>
      <c r="C245">
        <v>31</v>
      </c>
      <c r="D245">
        <v>2042.0849315068492</v>
      </c>
      <c r="E245">
        <v>62.968197079114887</v>
      </c>
      <c r="F245">
        <v>16.196513801996041</v>
      </c>
      <c r="G245">
        <v>0</v>
      </c>
      <c r="H245">
        <v>0</v>
      </c>
      <c r="I245" s="105">
        <f t="shared" si="6"/>
        <v>79.164710881110921</v>
      </c>
    </row>
    <row r="246" spans="1:9" x14ac:dyDescent="0.3">
      <c r="A246">
        <v>2042</v>
      </c>
      <c r="B246">
        <v>2</v>
      </c>
      <c r="C246">
        <v>28</v>
      </c>
      <c r="D246">
        <v>2042.1616438356164</v>
      </c>
      <c r="E246">
        <v>63.091793865611123</v>
      </c>
      <c r="F246">
        <v>16.357080217637385</v>
      </c>
      <c r="G246">
        <v>0</v>
      </c>
      <c r="H246">
        <v>0</v>
      </c>
      <c r="I246" s="105">
        <f t="shared" si="6"/>
        <v>79.448874083248512</v>
      </c>
    </row>
    <row r="247" spans="1:9" x14ac:dyDescent="0.3">
      <c r="A247">
        <v>2042</v>
      </c>
      <c r="B247">
        <v>3</v>
      </c>
      <c r="C247">
        <v>31</v>
      </c>
      <c r="D247">
        <v>2042.2465753424658</v>
      </c>
      <c r="E247">
        <v>63.227870073165533</v>
      </c>
      <c r="F247">
        <v>16.41379225853597</v>
      </c>
      <c r="G247">
        <v>0</v>
      </c>
      <c r="H247">
        <v>0</v>
      </c>
      <c r="I247" s="105">
        <f t="shared" si="6"/>
        <v>79.641662331701497</v>
      </c>
    </row>
    <row r="248" spans="1:9" x14ac:dyDescent="0.3">
      <c r="A248">
        <v>2042</v>
      </c>
      <c r="B248">
        <v>4</v>
      </c>
      <c r="C248">
        <v>30</v>
      </c>
      <c r="D248">
        <v>2042.3287671232877</v>
      </c>
      <c r="E248">
        <v>63.358799333277105</v>
      </c>
      <c r="F248">
        <v>16.442381534586943</v>
      </c>
      <c r="G248">
        <v>0</v>
      </c>
      <c r="H248">
        <v>0</v>
      </c>
      <c r="I248" s="105">
        <f t="shared" si="6"/>
        <v>79.801180867864048</v>
      </c>
    </row>
    <row r="249" spans="1:9" x14ac:dyDescent="0.3">
      <c r="A249">
        <v>2042</v>
      </c>
      <c r="B249">
        <v>5</v>
      </c>
      <c r="C249">
        <v>31</v>
      </c>
      <c r="D249">
        <v>2042.4136986301369</v>
      </c>
      <c r="E249">
        <v>63.493316731352792</v>
      </c>
      <c r="F249">
        <v>16.460512518731854</v>
      </c>
      <c r="G249">
        <v>0</v>
      </c>
      <c r="H249">
        <v>0</v>
      </c>
      <c r="I249" s="105">
        <f t="shared" si="6"/>
        <v>79.953829250084652</v>
      </c>
    </row>
    <row r="250" spans="1:9" x14ac:dyDescent="0.3">
      <c r="A250">
        <v>2042</v>
      </c>
      <c r="B250">
        <v>6</v>
      </c>
      <c r="C250">
        <v>30</v>
      </c>
      <c r="D250">
        <v>2042.495890410959</v>
      </c>
      <c r="E250">
        <v>63.622749853908353</v>
      </c>
      <c r="F250">
        <v>16.483568090512435</v>
      </c>
      <c r="G250">
        <v>0</v>
      </c>
      <c r="H250">
        <v>0</v>
      </c>
      <c r="I250" s="105">
        <f t="shared" si="6"/>
        <v>80.106317944420795</v>
      </c>
    </row>
    <row r="251" spans="1:9" x14ac:dyDescent="0.3">
      <c r="A251">
        <v>2042</v>
      </c>
      <c r="B251">
        <v>7</v>
      </c>
      <c r="C251">
        <v>31</v>
      </c>
      <c r="D251">
        <v>2042.5808219178082</v>
      </c>
      <c r="E251">
        <v>63.755733912840803</v>
      </c>
      <c r="F251">
        <v>16.501205564379489</v>
      </c>
      <c r="G251">
        <v>0</v>
      </c>
      <c r="H251">
        <v>0</v>
      </c>
      <c r="I251" s="105">
        <f t="shared" si="6"/>
        <v>80.2569394772203</v>
      </c>
    </row>
    <row r="252" spans="1:9" x14ac:dyDescent="0.3">
      <c r="A252">
        <v>2042</v>
      </c>
      <c r="B252">
        <v>8</v>
      </c>
      <c r="C252">
        <v>31</v>
      </c>
      <c r="D252">
        <v>2042.6657534246576</v>
      </c>
      <c r="E252">
        <v>63.887948329272476</v>
      </c>
      <c r="F252">
        <v>16.521633999054359</v>
      </c>
      <c r="G252">
        <v>0</v>
      </c>
      <c r="H252">
        <v>0</v>
      </c>
      <c r="I252" s="105">
        <f t="shared" si="6"/>
        <v>80.409582328326834</v>
      </c>
    </row>
    <row r="253" spans="1:9" x14ac:dyDescent="0.3">
      <c r="A253">
        <v>2042</v>
      </c>
      <c r="B253">
        <v>9</v>
      </c>
      <c r="C253">
        <v>30</v>
      </c>
      <c r="D253">
        <v>2042.7479452054795</v>
      </c>
      <c r="E253">
        <v>64.015170970534541</v>
      </c>
      <c r="F253">
        <v>16.560230866807629</v>
      </c>
      <c r="G253">
        <v>0</v>
      </c>
      <c r="H253">
        <v>0</v>
      </c>
      <c r="I253" s="105">
        <f t="shared" si="6"/>
        <v>80.57540183734217</v>
      </c>
    </row>
    <row r="254" spans="1:9" x14ac:dyDescent="0.3">
      <c r="A254">
        <v>2042</v>
      </c>
      <c r="B254">
        <v>10</v>
      </c>
      <c r="C254">
        <v>31</v>
      </c>
      <c r="D254">
        <v>2042.8328767123287</v>
      </c>
      <c r="E254">
        <v>64.145889491018011</v>
      </c>
      <c r="F254">
        <v>16.615712958224627</v>
      </c>
      <c r="G254">
        <v>0</v>
      </c>
      <c r="H254">
        <v>0</v>
      </c>
      <c r="I254" s="105">
        <f t="shared" si="6"/>
        <v>80.761602449242645</v>
      </c>
    </row>
    <row r="255" spans="1:9" x14ac:dyDescent="0.3">
      <c r="A255">
        <v>2042</v>
      </c>
      <c r="B255">
        <v>11</v>
      </c>
      <c r="C255">
        <v>30</v>
      </c>
      <c r="D255">
        <v>2042.9150684931508</v>
      </c>
      <c r="E255">
        <v>64.271676260309533</v>
      </c>
      <c r="F255">
        <v>16.687034877381141</v>
      </c>
      <c r="G255">
        <v>0</v>
      </c>
      <c r="H255">
        <v>0</v>
      </c>
      <c r="I255" s="105">
        <f t="shared" si="6"/>
        <v>80.958711137690671</v>
      </c>
    </row>
    <row r="256" spans="1:9" x14ac:dyDescent="0.3">
      <c r="A256">
        <v>2042</v>
      </c>
      <c r="B256">
        <v>12</v>
      </c>
      <c r="C256">
        <v>31</v>
      </c>
      <c r="D256">
        <v>2043</v>
      </c>
      <c r="E256">
        <v>64.400923084200514</v>
      </c>
      <c r="F256">
        <v>16.780856856327773</v>
      </c>
      <c r="G256">
        <v>0</v>
      </c>
      <c r="H256">
        <v>0</v>
      </c>
      <c r="I256" s="105">
        <f t="shared" si="6"/>
        <v>81.181779940528287</v>
      </c>
    </row>
    <row r="257" spans="1:9" x14ac:dyDescent="0.3">
      <c r="A257">
        <v>2043</v>
      </c>
      <c r="B257">
        <v>1</v>
      </c>
      <c r="C257">
        <v>31</v>
      </c>
      <c r="D257">
        <v>2043.0849315068492</v>
      </c>
      <c r="E257">
        <v>64.529431114168958</v>
      </c>
      <c r="F257">
        <v>16.920894903743164</v>
      </c>
      <c r="G257">
        <v>0</v>
      </c>
      <c r="H257">
        <v>0</v>
      </c>
      <c r="I257" s="105">
        <f t="shared" si="6"/>
        <v>81.450326017912118</v>
      </c>
    </row>
    <row r="258" spans="1:9" x14ac:dyDescent="0.3">
      <c r="A258">
        <v>2043</v>
      </c>
      <c r="B258">
        <v>2</v>
      </c>
      <c r="C258">
        <v>28</v>
      </c>
      <c r="D258">
        <v>2043.1616438356164</v>
      </c>
      <c r="E258">
        <v>64.644872916834061</v>
      </c>
      <c r="F258">
        <v>17.082057867216673</v>
      </c>
      <c r="G258">
        <v>0</v>
      </c>
      <c r="H258">
        <v>0</v>
      </c>
      <c r="I258" s="105">
        <f t="shared" si="6"/>
        <v>81.726930784050737</v>
      </c>
    </row>
    <row r="259" spans="1:9" x14ac:dyDescent="0.3">
      <c r="A259">
        <v>2043</v>
      </c>
      <c r="B259">
        <v>3</v>
      </c>
      <c r="C259">
        <v>31</v>
      </c>
      <c r="D259">
        <v>2043.2465753424658</v>
      </c>
      <c r="E259">
        <v>64.771991548595778</v>
      </c>
      <c r="F259">
        <v>17.135667310033114</v>
      </c>
      <c r="G259">
        <v>0</v>
      </c>
      <c r="H259">
        <v>0</v>
      </c>
      <c r="I259" s="105">
        <f t="shared" si="6"/>
        <v>81.907658858628892</v>
      </c>
    </row>
    <row r="260" spans="1:9" x14ac:dyDescent="0.3">
      <c r="A260">
        <v>2043</v>
      </c>
      <c r="B260">
        <v>4</v>
      </c>
      <c r="C260">
        <v>30</v>
      </c>
      <c r="D260">
        <v>2043.3287671232877</v>
      </c>
      <c r="E260">
        <v>64.894322680195586</v>
      </c>
      <c r="F260">
        <v>17.160194571199987</v>
      </c>
      <c r="G260">
        <v>0</v>
      </c>
      <c r="H260">
        <v>0</v>
      </c>
      <c r="I260" s="105">
        <f t="shared" si="6"/>
        <v>82.054517251395566</v>
      </c>
    </row>
    <row r="261" spans="1:9" x14ac:dyDescent="0.3">
      <c r="A261">
        <v>2043</v>
      </c>
      <c r="B261">
        <v>5</v>
      </c>
      <c r="C261">
        <v>31</v>
      </c>
      <c r="D261">
        <v>2043.4136986301369</v>
      </c>
      <c r="E261">
        <v>65.02002744691913</v>
      </c>
      <c r="F261">
        <v>17.173534737172503</v>
      </c>
      <c r="G261">
        <v>0</v>
      </c>
      <c r="H261">
        <v>0</v>
      </c>
      <c r="I261" s="105">
        <f t="shared" si="6"/>
        <v>82.193562184091633</v>
      </c>
    </row>
    <row r="262" spans="1:9" x14ac:dyDescent="0.3">
      <c r="A262">
        <v>2043</v>
      </c>
      <c r="B262">
        <v>6</v>
      </c>
      <c r="C262">
        <v>30</v>
      </c>
      <c r="D262">
        <v>2043.495890410959</v>
      </c>
      <c r="E262">
        <v>65.141001290292692</v>
      </c>
      <c r="F262">
        <v>17.192000274165196</v>
      </c>
      <c r="G262">
        <v>0</v>
      </c>
      <c r="H262">
        <v>0</v>
      </c>
      <c r="I262" s="105">
        <f t="shared" si="6"/>
        <v>82.333001564457888</v>
      </c>
    </row>
    <row r="263" spans="1:9" x14ac:dyDescent="0.3">
      <c r="A263">
        <v>2043</v>
      </c>
      <c r="B263">
        <v>7</v>
      </c>
      <c r="C263">
        <v>31</v>
      </c>
      <c r="D263">
        <v>2043.5808219178082</v>
      </c>
      <c r="E263">
        <v>65.265314745303968</v>
      </c>
      <c r="F263">
        <v>17.204637538262951</v>
      </c>
      <c r="G263">
        <v>0</v>
      </c>
      <c r="H263">
        <v>0</v>
      </c>
      <c r="I263" s="105">
        <f t="shared" si="6"/>
        <v>82.469952283566926</v>
      </c>
    </row>
    <row r="264" spans="1:9" x14ac:dyDescent="0.3">
      <c r="A264">
        <v>2043</v>
      </c>
      <c r="B264">
        <v>8</v>
      </c>
      <c r="C264">
        <v>31</v>
      </c>
      <c r="D264">
        <v>2043.6657534246576</v>
      </c>
      <c r="E264">
        <v>65.388929638784617</v>
      </c>
      <c r="F264">
        <v>17.220119145081213</v>
      </c>
      <c r="G264">
        <v>0</v>
      </c>
      <c r="H264">
        <v>0</v>
      </c>
      <c r="I264" s="105">
        <f t="shared" si="6"/>
        <v>82.609048783865831</v>
      </c>
    </row>
    <row r="265" spans="1:9" x14ac:dyDescent="0.3">
      <c r="A265">
        <v>2043</v>
      </c>
      <c r="B265">
        <v>9</v>
      </c>
      <c r="C265">
        <v>30</v>
      </c>
      <c r="D265">
        <v>2043.7479452054795</v>
      </c>
      <c r="E265">
        <v>65.507897153822285</v>
      </c>
      <c r="F265">
        <v>17.254561392167098</v>
      </c>
      <c r="G265">
        <v>0</v>
      </c>
      <c r="H265">
        <v>0</v>
      </c>
      <c r="I265" s="105">
        <f t="shared" si="6"/>
        <v>82.762458545989375</v>
      </c>
    </row>
    <row r="266" spans="1:9" x14ac:dyDescent="0.3">
      <c r="A266">
        <v>2043</v>
      </c>
      <c r="B266">
        <v>10</v>
      </c>
      <c r="C266">
        <v>31</v>
      </c>
      <c r="D266">
        <v>2043.8328767123287</v>
      </c>
      <c r="E266">
        <v>65.630153902469686</v>
      </c>
      <c r="F266">
        <v>17.306328673361683</v>
      </c>
      <c r="G266">
        <v>0</v>
      </c>
      <c r="H266">
        <v>0</v>
      </c>
      <c r="I266" s="105">
        <f t="shared" si="6"/>
        <v>82.936482575831377</v>
      </c>
    </row>
    <row r="267" spans="1:9" x14ac:dyDescent="0.3">
      <c r="A267">
        <v>2043</v>
      </c>
      <c r="B267">
        <v>11</v>
      </c>
      <c r="C267">
        <v>30</v>
      </c>
      <c r="D267">
        <v>2043.9150684931508</v>
      </c>
      <c r="E267">
        <v>65.747817512027353</v>
      </c>
      <c r="F267">
        <v>17.374710414301056</v>
      </c>
      <c r="G267">
        <v>0</v>
      </c>
      <c r="H267">
        <v>0</v>
      </c>
      <c r="I267" s="105">
        <f t="shared" ref="I267:I311" si="7">E267+F267</f>
        <v>83.122527926328416</v>
      </c>
    </row>
    <row r="268" spans="1:9" x14ac:dyDescent="0.3">
      <c r="A268">
        <v>2043</v>
      </c>
      <c r="B268">
        <v>12</v>
      </c>
      <c r="C268">
        <v>31</v>
      </c>
      <c r="D268">
        <v>2044</v>
      </c>
      <c r="E268">
        <v>65.868737559448675</v>
      </c>
      <c r="F268">
        <v>17.466221510645667</v>
      </c>
      <c r="G268">
        <v>0</v>
      </c>
      <c r="H268">
        <v>0</v>
      </c>
      <c r="I268" s="105">
        <f t="shared" si="7"/>
        <v>83.334959070094342</v>
      </c>
    </row>
    <row r="269" spans="1:9" x14ac:dyDescent="0.3">
      <c r="A269">
        <v>2044</v>
      </c>
      <c r="B269">
        <v>1</v>
      </c>
      <c r="C269">
        <v>31</v>
      </c>
      <c r="D269">
        <v>2044.0846994535518</v>
      </c>
      <c r="E269">
        <v>65.988986380956945</v>
      </c>
      <c r="F269">
        <v>17.6054634396098</v>
      </c>
      <c r="G269">
        <v>0</v>
      </c>
      <c r="H269">
        <v>0</v>
      </c>
      <c r="I269" s="105">
        <f t="shared" si="7"/>
        <v>83.594449820566751</v>
      </c>
    </row>
    <row r="270" spans="1:9" x14ac:dyDescent="0.3">
      <c r="A270">
        <v>2044</v>
      </c>
      <c r="B270">
        <v>2</v>
      </c>
      <c r="C270">
        <v>29</v>
      </c>
      <c r="D270">
        <v>2044.1639344262296</v>
      </c>
      <c r="E270">
        <v>66.100874309168589</v>
      </c>
      <c r="F270">
        <v>17.76838912762323</v>
      </c>
      <c r="G270">
        <v>0</v>
      </c>
      <c r="H270">
        <v>0</v>
      </c>
      <c r="I270" s="105">
        <f t="shared" si="7"/>
        <v>83.869263436791812</v>
      </c>
    </row>
    <row r="271" spans="1:9" x14ac:dyDescent="0.3">
      <c r="A271">
        <v>2044</v>
      </c>
      <c r="B271">
        <v>3</v>
      </c>
      <c r="C271">
        <v>31</v>
      </c>
      <c r="D271">
        <v>2044.2486338797814</v>
      </c>
      <c r="E271">
        <v>66.219839200262314</v>
      </c>
      <c r="F271">
        <v>17.817901181409066</v>
      </c>
      <c r="G271">
        <v>0</v>
      </c>
      <c r="H271">
        <v>0</v>
      </c>
      <c r="I271" s="105">
        <f t="shared" si="7"/>
        <v>84.037740381671384</v>
      </c>
    </row>
    <row r="272" spans="1:9" x14ac:dyDescent="0.3">
      <c r="A272">
        <v>2044</v>
      </c>
      <c r="B272">
        <v>4</v>
      </c>
      <c r="C272">
        <v>30</v>
      </c>
      <c r="D272">
        <v>2044.3306010928961</v>
      </c>
      <c r="E272">
        <v>66.334342236460415</v>
      </c>
      <c r="F272">
        <v>17.838122934848933</v>
      </c>
      <c r="G272">
        <v>0</v>
      </c>
      <c r="H272">
        <v>0</v>
      </c>
      <c r="I272" s="105">
        <f t="shared" si="7"/>
        <v>84.172465171309341</v>
      </c>
    </row>
    <row r="273" spans="1:9" x14ac:dyDescent="0.3">
      <c r="A273">
        <v>2044</v>
      </c>
      <c r="B273">
        <v>5</v>
      </c>
      <c r="C273">
        <v>31</v>
      </c>
      <c r="D273">
        <v>2044.4153005464482</v>
      </c>
      <c r="E273">
        <v>66.452022031014863</v>
      </c>
      <c r="F273">
        <v>17.847517379518301</v>
      </c>
      <c r="G273">
        <v>0</v>
      </c>
      <c r="H273">
        <v>0</v>
      </c>
      <c r="I273" s="105">
        <f t="shared" si="7"/>
        <v>84.299539410533157</v>
      </c>
    </row>
    <row r="274" spans="1:9" x14ac:dyDescent="0.3">
      <c r="A274">
        <v>2044</v>
      </c>
      <c r="B274">
        <v>6</v>
      </c>
      <c r="C274">
        <v>30</v>
      </c>
      <c r="D274">
        <v>2044.4972677595629</v>
      </c>
      <c r="E274">
        <v>66.565291151380933</v>
      </c>
      <c r="F274">
        <v>17.861426480159274</v>
      </c>
      <c r="G274">
        <v>0</v>
      </c>
      <c r="H274">
        <v>0</v>
      </c>
      <c r="I274" s="105">
        <f t="shared" si="7"/>
        <v>84.426717631540214</v>
      </c>
    </row>
    <row r="275" spans="1:9" x14ac:dyDescent="0.3">
      <c r="A275">
        <v>2044</v>
      </c>
      <c r="B275">
        <v>7</v>
      </c>
      <c r="C275">
        <v>31</v>
      </c>
      <c r="D275">
        <v>2044.5819672131147</v>
      </c>
      <c r="E275">
        <v>66.681705849952181</v>
      </c>
      <c r="F275">
        <v>17.869346707727068</v>
      </c>
      <c r="G275">
        <v>0</v>
      </c>
      <c r="H275">
        <v>0</v>
      </c>
      <c r="I275" s="105">
        <f t="shared" si="7"/>
        <v>84.551052557679242</v>
      </c>
    </row>
    <row r="276" spans="1:9" x14ac:dyDescent="0.3">
      <c r="A276">
        <v>2044</v>
      </c>
      <c r="B276">
        <v>8</v>
      </c>
      <c r="C276">
        <v>31</v>
      </c>
      <c r="D276">
        <v>2044.6666666666667</v>
      </c>
      <c r="E276">
        <v>66.797485169583439</v>
      </c>
      <c r="F276">
        <v>17.881091084273955</v>
      </c>
      <c r="G276">
        <v>0</v>
      </c>
      <c r="H276">
        <v>0</v>
      </c>
      <c r="I276" s="105">
        <f t="shared" si="7"/>
        <v>84.678576253857386</v>
      </c>
    </row>
    <row r="277" spans="1:9" x14ac:dyDescent="0.3">
      <c r="A277">
        <v>2044</v>
      </c>
      <c r="B277">
        <v>9</v>
      </c>
      <c r="C277">
        <v>30</v>
      </c>
      <c r="D277">
        <v>2044.7486338797814</v>
      </c>
      <c r="E277">
        <v>66.908929429413377</v>
      </c>
      <c r="F277">
        <v>17.912154428008552</v>
      </c>
      <c r="G277">
        <v>0</v>
      </c>
      <c r="H277">
        <v>0</v>
      </c>
      <c r="I277" s="105">
        <f t="shared" si="7"/>
        <v>84.821083857421925</v>
      </c>
    </row>
    <row r="278" spans="1:9" x14ac:dyDescent="0.3">
      <c r="A278">
        <v>2044</v>
      </c>
      <c r="B278">
        <v>10</v>
      </c>
      <c r="C278">
        <v>31</v>
      </c>
      <c r="D278">
        <v>2044.8333333333333</v>
      </c>
      <c r="E278">
        <v>67.02347307817854</v>
      </c>
      <c r="F278">
        <v>17.961124863772255</v>
      </c>
      <c r="G278">
        <v>0</v>
      </c>
      <c r="H278">
        <v>0</v>
      </c>
      <c r="I278" s="105">
        <f t="shared" si="7"/>
        <v>84.984597941950796</v>
      </c>
    </row>
    <row r="279" spans="1:9" x14ac:dyDescent="0.3">
      <c r="A279">
        <v>2044</v>
      </c>
      <c r="B279">
        <v>11</v>
      </c>
      <c r="C279">
        <v>30</v>
      </c>
      <c r="D279">
        <v>2044.9153005464482</v>
      </c>
      <c r="E279">
        <v>67.133730782423726</v>
      </c>
      <c r="F279">
        <v>18.027263600942359</v>
      </c>
      <c r="G279">
        <v>0</v>
      </c>
      <c r="H279">
        <v>0</v>
      </c>
      <c r="I279" s="105">
        <f t="shared" si="7"/>
        <v>85.160994383366088</v>
      </c>
    </row>
    <row r="280" spans="1:9" x14ac:dyDescent="0.3">
      <c r="A280">
        <v>2044</v>
      </c>
      <c r="B280">
        <v>12</v>
      </c>
      <c r="C280">
        <v>31</v>
      </c>
      <c r="D280">
        <v>2045</v>
      </c>
      <c r="E280">
        <v>67.247057792916792</v>
      </c>
      <c r="F280">
        <v>18.117966976608521</v>
      </c>
      <c r="G280">
        <v>0</v>
      </c>
      <c r="H280">
        <v>0</v>
      </c>
      <c r="I280" s="105">
        <f t="shared" si="7"/>
        <v>85.36502476952532</v>
      </c>
    </row>
    <row r="281" spans="1:9" x14ac:dyDescent="0.3">
      <c r="A281">
        <v>2045</v>
      </c>
      <c r="B281">
        <v>1</v>
      </c>
      <c r="C281">
        <v>31</v>
      </c>
      <c r="D281">
        <v>2045.0849315068492</v>
      </c>
      <c r="E281">
        <v>67.359773686567294</v>
      </c>
      <c r="F281">
        <v>18.259348480754561</v>
      </c>
      <c r="G281">
        <v>0</v>
      </c>
      <c r="H281">
        <v>0</v>
      </c>
      <c r="I281" s="105">
        <f t="shared" si="7"/>
        <v>85.619122167321848</v>
      </c>
    </row>
    <row r="282" spans="1:9" x14ac:dyDescent="0.3">
      <c r="A282">
        <v>2045</v>
      </c>
      <c r="B282">
        <v>2</v>
      </c>
      <c r="C282">
        <v>28</v>
      </c>
      <c r="D282">
        <v>2045.1616438356164</v>
      </c>
      <c r="E282">
        <v>67.461060292582872</v>
      </c>
      <c r="F282">
        <v>18.415438346262984</v>
      </c>
      <c r="G282">
        <v>0</v>
      </c>
      <c r="H282">
        <v>0</v>
      </c>
      <c r="I282" s="105">
        <f t="shared" si="7"/>
        <v>85.87649863884586</v>
      </c>
    </row>
    <row r="283" spans="1:9" x14ac:dyDescent="0.3">
      <c r="A283">
        <v>2045</v>
      </c>
      <c r="B283">
        <v>3</v>
      </c>
      <c r="C283">
        <v>31</v>
      </c>
      <c r="D283">
        <v>2045.2465753424658</v>
      </c>
      <c r="E283">
        <v>67.572626236567174</v>
      </c>
      <c r="F283">
        <v>18.462109950601739</v>
      </c>
      <c r="G283">
        <v>0</v>
      </c>
      <c r="H283">
        <v>0</v>
      </c>
      <c r="I283" s="105">
        <f t="shared" si="7"/>
        <v>86.034736187168917</v>
      </c>
    </row>
    <row r="284" spans="1:9" x14ac:dyDescent="0.3">
      <c r="A284">
        <v>2045</v>
      </c>
      <c r="B284">
        <v>4</v>
      </c>
      <c r="C284">
        <v>30</v>
      </c>
      <c r="D284">
        <v>2045.3287671232877</v>
      </c>
      <c r="E284">
        <v>67.680024433193722</v>
      </c>
      <c r="F284">
        <v>18.478664072627943</v>
      </c>
      <c r="G284">
        <v>0</v>
      </c>
      <c r="H284">
        <v>0</v>
      </c>
      <c r="I284" s="105">
        <f t="shared" si="7"/>
        <v>86.158688505821658</v>
      </c>
    </row>
    <row r="285" spans="1:9" x14ac:dyDescent="0.3">
      <c r="A285">
        <v>2045</v>
      </c>
      <c r="B285">
        <v>5</v>
      </c>
      <c r="C285">
        <v>31</v>
      </c>
      <c r="D285">
        <v>2045.4136986301369</v>
      </c>
      <c r="E285">
        <v>67.790419275063726</v>
      </c>
      <c r="F285">
        <v>18.483772947063571</v>
      </c>
      <c r="G285">
        <v>0</v>
      </c>
      <c r="H285">
        <v>0</v>
      </c>
      <c r="I285" s="105">
        <f t="shared" si="7"/>
        <v>86.274192222127297</v>
      </c>
    </row>
    <row r="286" spans="1:9" x14ac:dyDescent="0.3">
      <c r="A286">
        <v>2045</v>
      </c>
      <c r="B286">
        <v>6</v>
      </c>
      <c r="C286">
        <v>30</v>
      </c>
      <c r="D286">
        <v>2045.495890410959</v>
      </c>
      <c r="E286">
        <v>67.896692792168324</v>
      </c>
      <c r="F286">
        <v>18.493558389219004</v>
      </c>
      <c r="G286">
        <v>0</v>
      </c>
      <c r="H286">
        <v>0</v>
      </c>
      <c r="I286" s="105">
        <f t="shared" si="7"/>
        <v>86.390251181387328</v>
      </c>
    </row>
    <row r="287" spans="1:9" x14ac:dyDescent="0.3">
      <c r="A287">
        <v>2045</v>
      </c>
      <c r="B287">
        <v>7</v>
      </c>
      <c r="C287">
        <v>31</v>
      </c>
      <c r="D287">
        <v>2045.5808219178082</v>
      </c>
      <c r="E287">
        <v>68.005934311367525</v>
      </c>
      <c r="F287">
        <v>18.496998236966501</v>
      </c>
      <c r="G287">
        <v>0</v>
      </c>
      <c r="H287">
        <v>0</v>
      </c>
      <c r="I287" s="105">
        <f t="shared" si="7"/>
        <v>86.50293254833403</v>
      </c>
    </row>
    <row r="288" spans="1:9" x14ac:dyDescent="0.3">
      <c r="A288">
        <v>2045</v>
      </c>
      <c r="B288">
        <v>8</v>
      </c>
      <c r="C288">
        <v>31</v>
      </c>
      <c r="D288">
        <v>2045.6657534246576</v>
      </c>
      <c r="E288">
        <v>68.114596419301051</v>
      </c>
      <c r="F288">
        <v>18.504335657597249</v>
      </c>
      <c r="G288">
        <v>0</v>
      </c>
      <c r="H288">
        <v>0</v>
      </c>
      <c r="I288" s="105">
        <f t="shared" si="7"/>
        <v>86.618932076898304</v>
      </c>
    </row>
    <row r="289" spans="1:9" x14ac:dyDescent="0.3">
      <c r="A289">
        <v>2045</v>
      </c>
      <c r="B289">
        <v>9</v>
      </c>
      <c r="C289">
        <v>30</v>
      </c>
      <c r="D289">
        <v>2045.7479452054795</v>
      </c>
      <c r="E289">
        <v>68.219205821460619</v>
      </c>
      <c r="F289">
        <v>18.531687451723172</v>
      </c>
      <c r="G289">
        <v>0</v>
      </c>
      <c r="H289">
        <v>0</v>
      </c>
      <c r="I289" s="105">
        <f t="shared" si="7"/>
        <v>86.750893273183792</v>
      </c>
    </row>
    <row r="290" spans="1:9" x14ac:dyDescent="0.3">
      <c r="A290">
        <v>2045</v>
      </c>
      <c r="B290">
        <v>10</v>
      </c>
      <c r="C290">
        <v>31</v>
      </c>
      <c r="D290">
        <v>2045.8328767123287</v>
      </c>
      <c r="E290">
        <v>68.326740776013708</v>
      </c>
      <c r="F290">
        <v>18.577340018126204</v>
      </c>
      <c r="G290">
        <v>0</v>
      </c>
      <c r="H290">
        <v>0</v>
      </c>
      <c r="I290" s="105">
        <f t="shared" si="7"/>
        <v>86.904080794139915</v>
      </c>
    </row>
    <row r="291" spans="1:9" x14ac:dyDescent="0.3">
      <c r="A291">
        <v>2045</v>
      </c>
      <c r="B291">
        <v>11</v>
      </c>
      <c r="C291">
        <v>30</v>
      </c>
      <c r="D291">
        <v>2045.9150684931508</v>
      </c>
      <c r="E291">
        <v>68.430267618512062</v>
      </c>
      <c r="F291">
        <v>18.640845285878726</v>
      </c>
      <c r="G291">
        <v>0</v>
      </c>
      <c r="H291">
        <v>0</v>
      </c>
      <c r="I291" s="105">
        <f t="shared" si="7"/>
        <v>87.071112904390787</v>
      </c>
    </row>
    <row r="292" spans="1:9" x14ac:dyDescent="0.3">
      <c r="A292">
        <v>2045</v>
      </c>
      <c r="B292">
        <v>12</v>
      </c>
      <c r="C292">
        <v>31</v>
      </c>
      <c r="D292">
        <v>2046</v>
      </c>
      <c r="E292">
        <v>68.536692354181838</v>
      </c>
      <c r="F292">
        <v>18.729492699394811</v>
      </c>
      <c r="G292">
        <v>0</v>
      </c>
      <c r="H292">
        <v>0</v>
      </c>
      <c r="I292" s="105">
        <f t="shared" si="7"/>
        <v>87.266185053576649</v>
      </c>
    </row>
    <row r="293" spans="1:9" x14ac:dyDescent="0.3">
      <c r="A293">
        <v>2046</v>
      </c>
      <c r="B293">
        <v>1</v>
      </c>
      <c r="C293">
        <v>31</v>
      </c>
      <c r="D293">
        <v>2046.0849315068492</v>
      </c>
      <c r="E293">
        <v>68.642559266055315</v>
      </c>
      <c r="F293">
        <v>18.870196050368321</v>
      </c>
      <c r="G293">
        <v>0</v>
      </c>
      <c r="H293">
        <v>0</v>
      </c>
      <c r="I293" s="105">
        <f t="shared" si="7"/>
        <v>87.512755316423636</v>
      </c>
    </row>
    <row r="294" spans="1:9" x14ac:dyDescent="0.3">
      <c r="A294">
        <v>2046</v>
      </c>
      <c r="B294">
        <v>2</v>
      </c>
      <c r="C294">
        <v>28</v>
      </c>
      <c r="D294">
        <v>2046.1616438356164</v>
      </c>
      <c r="E294">
        <v>68.73770506581657</v>
      </c>
      <c r="F294">
        <v>19.026562899951351</v>
      </c>
      <c r="G294">
        <v>0</v>
      </c>
      <c r="H294">
        <v>0</v>
      </c>
      <c r="I294" s="105">
        <f t="shared" si="7"/>
        <v>87.764267965767914</v>
      </c>
    </row>
    <row r="295" spans="1:9" x14ac:dyDescent="0.3">
      <c r="A295">
        <v>2046</v>
      </c>
      <c r="B295">
        <v>3</v>
      </c>
      <c r="C295">
        <v>31</v>
      </c>
      <c r="D295">
        <v>2046.2465753424658</v>
      </c>
      <c r="E295">
        <v>68.842522015045404</v>
      </c>
      <c r="F295">
        <v>19.070549669373708</v>
      </c>
      <c r="G295">
        <v>0</v>
      </c>
      <c r="H295">
        <v>0</v>
      </c>
      <c r="I295" s="105">
        <f t="shared" si="7"/>
        <v>87.913071684419108</v>
      </c>
    </row>
    <row r="296" spans="1:9" x14ac:dyDescent="0.3">
      <c r="A296">
        <v>2046</v>
      </c>
      <c r="B296">
        <v>4</v>
      </c>
      <c r="C296">
        <v>30</v>
      </c>
      <c r="D296">
        <v>2046.3287671232877</v>
      </c>
      <c r="E296">
        <v>68.943438241949195</v>
      </c>
      <c r="F296">
        <v>19.083641854146919</v>
      </c>
      <c r="G296">
        <v>0</v>
      </c>
      <c r="H296">
        <v>0</v>
      </c>
      <c r="I296" s="105">
        <f t="shared" si="7"/>
        <v>88.027080096096114</v>
      </c>
    </row>
    <row r="297" spans="1:9" x14ac:dyDescent="0.3">
      <c r="A297">
        <v>2046</v>
      </c>
      <c r="B297">
        <v>5</v>
      </c>
      <c r="C297">
        <v>31</v>
      </c>
      <c r="D297">
        <v>2046.4136986301369</v>
      </c>
      <c r="E297">
        <v>69.047185514808817</v>
      </c>
      <c r="F297">
        <v>19.084707192780236</v>
      </c>
      <c r="G297">
        <v>0</v>
      </c>
      <c r="H297">
        <v>0</v>
      </c>
      <c r="I297" s="105">
        <f t="shared" si="7"/>
        <v>88.13189270758906</v>
      </c>
    </row>
    <row r="298" spans="1:9" x14ac:dyDescent="0.3">
      <c r="A298">
        <v>2046</v>
      </c>
      <c r="B298">
        <v>6</v>
      </c>
      <c r="C298">
        <v>30</v>
      </c>
      <c r="D298">
        <v>2046.495890410959</v>
      </c>
      <c r="E298">
        <v>69.147074272420937</v>
      </c>
      <c r="F298">
        <v>19.090601833877585</v>
      </c>
      <c r="G298">
        <v>0</v>
      </c>
      <c r="H298">
        <v>0</v>
      </c>
      <c r="I298" s="105">
        <f t="shared" si="7"/>
        <v>88.237676106298522</v>
      </c>
    </row>
    <row r="299" spans="1:9" x14ac:dyDescent="0.3">
      <c r="A299">
        <v>2046</v>
      </c>
      <c r="B299">
        <v>7</v>
      </c>
      <c r="C299">
        <v>31</v>
      </c>
      <c r="D299">
        <v>2046.5808219178082</v>
      </c>
      <c r="E299">
        <v>69.249767709017874</v>
      </c>
      <c r="F299">
        <v>19.089815341626718</v>
      </c>
      <c r="G299">
        <v>0</v>
      </c>
      <c r="H299">
        <v>0</v>
      </c>
      <c r="I299" s="105">
        <f t="shared" si="7"/>
        <v>88.339583050644592</v>
      </c>
    </row>
    <row r="300" spans="1:9" x14ac:dyDescent="0.3">
      <c r="A300">
        <v>2046</v>
      </c>
      <c r="B300">
        <v>8</v>
      </c>
      <c r="C300">
        <v>31</v>
      </c>
      <c r="D300">
        <v>2046.6657534246576</v>
      </c>
      <c r="E300">
        <v>69.351931563710949</v>
      </c>
      <c r="F300">
        <v>19.092995847330812</v>
      </c>
      <c r="G300">
        <v>0</v>
      </c>
      <c r="H300">
        <v>0</v>
      </c>
      <c r="I300" s="105">
        <f t="shared" si="7"/>
        <v>88.44492741104176</v>
      </c>
    </row>
    <row r="301" spans="1:9" x14ac:dyDescent="0.3">
      <c r="A301">
        <v>2046</v>
      </c>
      <c r="B301">
        <v>9</v>
      </c>
      <c r="C301">
        <v>30</v>
      </c>
      <c r="D301">
        <v>2046.7479452054795</v>
      </c>
      <c r="E301">
        <v>69.450299321888821</v>
      </c>
      <c r="F301">
        <v>19.116845669301025</v>
      </c>
      <c r="G301">
        <v>0</v>
      </c>
      <c r="H301">
        <v>0</v>
      </c>
      <c r="I301" s="105">
        <f t="shared" si="7"/>
        <v>88.567144991189849</v>
      </c>
    </row>
    <row r="302" spans="1:9" x14ac:dyDescent="0.3">
      <c r="A302">
        <v>2046</v>
      </c>
      <c r="B302">
        <v>10</v>
      </c>
      <c r="C302">
        <v>31</v>
      </c>
      <c r="D302">
        <v>2046.8328767123287</v>
      </c>
      <c r="E302">
        <v>69.551432666237233</v>
      </c>
      <c r="F302">
        <v>19.159366918248423</v>
      </c>
      <c r="G302">
        <v>0</v>
      </c>
      <c r="H302">
        <v>0</v>
      </c>
      <c r="I302" s="105">
        <f t="shared" si="7"/>
        <v>88.710799584485656</v>
      </c>
    </row>
    <row r="303" spans="1:9" x14ac:dyDescent="0.3">
      <c r="A303">
        <v>2046</v>
      </c>
      <c r="B303">
        <v>11</v>
      </c>
      <c r="C303">
        <v>30</v>
      </c>
      <c r="D303">
        <v>2046.9150684931508</v>
      </c>
      <c r="E303">
        <v>69.648810498454182</v>
      </c>
      <c r="F303">
        <v>19.220385772775479</v>
      </c>
      <c r="G303">
        <v>0</v>
      </c>
      <c r="H303">
        <v>0</v>
      </c>
      <c r="I303" s="105">
        <f t="shared" si="7"/>
        <v>88.869196271229669</v>
      </c>
    </row>
    <row r="304" spans="1:9" x14ac:dyDescent="0.3">
      <c r="A304">
        <v>2046</v>
      </c>
      <c r="B304">
        <v>12</v>
      </c>
      <c r="C304">
        <v>31</v>
      </c>
      <c r="D304">
        <v>2047</v>
      </c>
      <c r="E304">
        <v>69.748928434227395</v>
      </c>
      <c r="F304">
        <v>19.307090590533015</v>
      </c>
      <c r="G304">
        <v>0</v>
      </c>
      <c r="H304">
        <v>0</v>
      </c>
      <c r="I304" s="105">
        <f t="shared" si="7"/>
        <v>89.056019024760417</v>
      </c>
    </row>
    <row r="305" spans="1:9" x14ac:dyDescent="0.3">
      <c r="A305">
        <v>2047</v>
      </c>
      <c r="B305">
        <v>1</v>
      </c>
      <c r="C305">
        <v>31</v>
      </c>
      <c r="D305">
        <v>2047.0849315068492</v>
      </c>
      <c r="E305">
        <v>69.848536039224967</v>
      </c>
      <c r="F305">
        <v>19.447148412533011</v>
      </c>
      <c r="G305">
        <v>0</v>
      </c>
      <c r="H305">
        <v>0</v>
      </c>
      <c r="I305" s="105">
        <f t="shared" si="7"/>
        <v>89.295684451757978</v>
      </c>
    </row>
    <row r="306" spans="1:9" x14ac:dyDescent="0.3">
      <c r="A306">
        <v>2047</v>
      </c>
      <c r="B306">
        <v>2</v>
      </c>
      <c r="C306">
        <v>28</v>
      </c>
      <c r="D306">
        <v>2047.1616438356164</v>
      </c>
      <c r="E306">
        <v>69.938068712063213</v>
      </c>
      <c r="F306">
        <v>19.603770135703463</v>
      </c>
      <c r="G306">
        <v>0</v>
      </c>
      <c r="H306">
        <v>0</v>
      </c>
      <c r="I306" s="105">
        <f t="shared" si="7"/>
        <v>89.541838847766684</v>
      </c>
    </row>
    <row r="307" spans="1:9" x14ac:dyDescent="0.3">
      <c r="A307">
        <v>2047</v>
      </c>
      <c r="B307">
        <v>3</v>
      </c>
      <c r="C307">
        <v>31</v>
      </c>
      <c r="D307">
        <v>2047.2465753424658</v>
      </c>
      <c r="E307">
        <v>70.036715484596613</v>
      </c>
      <c r="F307">
        <v>19.645225896771102</v>
      </c>
      <c r="G307">
        <v>0</v>
      </c>
      <c r="H307">
        <v>0</v>
      </c>
      <c r="I307" s="105">
        <f t="shared" si="7"/>
        <v>89.681941381367722</v>
      </c>
    </row>
    <row r="308" spans="1:9" x14ac:dyDescent="0.3">
      <c r="A308">
        <v>2047</v>
      </c>
      <c r="B308">
        <v>4</v>
      </c>
      <c r="C308">
        <v>30</v>
      </c>
      <c r="D308">
        <v>2047.3287671232877</v>
      </c>
      <c r="E308">
        <v>70.131704545810095</v>
      </c>
      <c r="F308">
        <v>19.65505626835526</v>
      </c>
      <c r="G308">
        <v>0</v>
      </c>
      <c r="H308">
        <v>0</v>
      </c>
      <c r="I308" s="105">
        <f t="shared" si="7"/>
        <v>89.786760814165348</v>
      </c>
    </row>
    <row r="309" spans="1:9" x14ac:dyDescent="0.3">
      <c r="A309">
        <v>2047</v>
      </c>
      <c r="B309">
        <v>5</v>
      </c>
      <c r="C309">
        <v>31</v>
      </c>
      <c r="D309">
        <v>2047.4136986301369</v>
      </c>
      <c r="E309">
        <v>70.229372088682709</v>
      </c>
      <c r="F309">
        <v>19.6523124604544</v>
      </c>
      <c r="G309">
        <v>0</v>
      </c>
      <c r="H309">
        <v>0</v>
      </c>
      <c r="I309" s="105">
        <f t="shared" si="7"/>
        <v>89.881684549137105</v>
      </c>
    </row>
    <row r="310" spans="1:9" x14ac:dyDescent="0.3">
      <c r="A310">
        <v>2047</v>
      </c>
      <c r="B310">
        <v>6</v>
      </c>
      <c r="C310">
        <v>30</v>
      </c>
      <c r="D310">
        <v>2047.495890410959</v>
      </c>
      <c r="E310">
        <v>70.323420384752609</v>
      </c>
      <c r="F310">
        <v>19.65454196605026</v>
      </c>
      <c r="G310">
        <v>0</v>
      </c>
      <c r="H310">
        <v>0</v>
      </c>
      <c r="I310" s="105">
        <f t="shared" si="7"/>
        <v>89.977962350802869</v>
      </c>
    </row>
    <row r="311" spans="1:9" x14ac:dyDescent="0.3">
      <c r="A311">
        <v>2047</v>
      </c>
      <c r="B311">
        <v>7</v>
      </c>
      <c r="C311">
        <v>30</v>
      </c>
      <c r="D311">
        <v>2047.5780821917808</v>
      </c>
      <c r="E311">
        <v>70.417010999844521</v>
      </c>
      <c r="F311">
        <v>19.650124835052726</v>
      </c>
      <c r="G311">
        <v>0</v>
      </c>
      <c r="H311">
        <v>0</v>
      </c>
      <c r="I311" s="105">
        <f t="shared" si="7"/>
        <v>90.067135834897243</v>
      </c>
    </row>
    <row r="314" spans="1:9" x14ac:dyDescent="0.3">
      <c r="I314" s="55"/>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A66EB-D696-4EF3-A4A7-D0E3DC3D92A4}">
  <sheetPr>
    <tabColor rgb="FF92D050"/>
    <pageSetUpPr fitToPage="1"/>
  </sheetPr>
  <dimension ref="A1:R314"/>
  <sheetViews>
    <sheetView topLeftCell="A36" workbookViewId="0">
      <selection activeCell="A50" sqref="A50"/>
    </sheetView>
  </sheetViews>
  <sheetFormatPr defaultColWidth="9" defaultRowHeight="16.5" x14ac:dyDescent="0.3"/>
  <cols>
    <col min="1" max="1" width="73" bestFit="1" customWidth="1"/>
    <col min="2" max="2" width="6.85546875" bestFit="1" customWidth="1"/>
    <col min="3" max="3" width="4.28515625" bestFit="1" customWidth="1"/>
    <col min="4" max="4" width="9" bestFit="1" customWidth="1"/>
    <col min="5" max="5" width="14.42578125" bestFit="1" customWidth="1"/>
    <col min="6" max="6" width="21.42578125" customWidth="1"/>
    <col min="7" max="7" width="22.140625" customWidth="1"/>
    <col min="8" max="8" width="22.5703125" customWidth="1"/>
    <col min="9" max="9" width="21.140625" style="11" bestFit="1" customWidth="1"/>
    <col min="10" max="10" width="11.140625" style="11" customWidth="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348</v>
      </c>
    </row>
    <row r="2" spans="1:9" x14ac:dyDescent="0.3">
      <c r="A2" t="s">
        <v>349</v>
      </c>
    </row>
    <row r="3" spans="1:9" x14ac:dyDescent="0.3">
      <c r="A3" t="s">
        <v>376</v>
      </c>
    </row>
    <row r="4" spans="1:9" x14ac:dyDescent="0.3">
      <c r="A4" t="s">
        <v>351</v>
      </c>
    </row>
    <row r="5" spans="1:9" x14ac:dyDescent="0.3">
      <c r="A5" t="s">
        <v>377</v>
      </c>
    </row>
    <row r="6" spans="1:9" x14ac:dyDescent="0.3">
      <c r="A6" t="s">
        <v>353</v>
      </c>
    </row>
    <row r="8" spans="1:9" x14ac:dyDescent="0.3">
      <c r="A8" t="s">
        <v>119</v>
      </c>
      <c r="B8" t="s">
        <v>120</v>
      </c>
      <c r="C8" t="s">
        <v>354</v>
      </c>
      <c r="D8" t="s">
        <v>355</v>
      </c>
      <c r="E8" t="s">
        <v>356</v>
      </c>
      <c r="F8" t="s">
        <v>357</v>
      </c>
      <c r="G8" t="s">
        <v>358</v>
      </c>
      <c r="H8" t="s">
        <v>359</v>
      </c>
      <c r="I8" s="55" t="s">
        <v>23</v>
      </c>
    </row>
    <row r="9" spans="1:9" x14ac:dyDescent="0.3">
      <c r="E9" t="s">
        <v>361</v>
      </c>
      <c r="F9" t="s">
        <v>360</v>
      </c>
      <c r="G9" t="s">
        <v>362</v>
      </c>
      <c r="H9" t="s">
        <v>361</v>
      </c>
      <c r="I9" s="55" t="s">
        <v>361</v>
      </c>
    </row>
    <row r="10" spans="1:9" x14ac:dyDescent="0.3">
      <c r="A10">
        <v>2022</v>
      </c>
      <c r="B10">
        <v>7</v>
      </c>
      <c r="C10">
        <v>29</v>
      </c>
      <c r="D10">
        <v>2022.5753424657535</v>
      </c>
      <c r="E10">
        <v>0</v>
      </c>
      <c r="F10">
        <v>0</v>
      </c>
      <c r="G10">
        <v>0</v>
      </c>
      <c r="H10">
        <v>0</v>
      </c>
      <c r="I10" s="55">
        <f>E10+F10</f>
        <v>0</v>
      </c>
    </row>
    <row r="11" spans="1:9" x14ac:dyDescent="0.3">
      <c r="A11">
        <v>2022</v>
      </c>
      <c r="B11">
        <v>7</v>
      </c>
      <c r="C11">
        <v>31</v>
      </c>
      <c r="D11">
        <v>2022.5808219178082</v>
      </c>
      <c r="E11">
        <v>0.29370000000000002</v>
      </c>
      <c r="F11">
        <v>3.8192021398002495E-4</v>
      </c>
      <c r="G11">
        <v>0</v>
      </c>
      <c r="H11">
        <v>0</v>
      </c>
      <c r="I11" s="55">
        <f t="shared" ref="I11:I74" si="0">E11+F11</f>
        <v>0.29408192021398005</v>
      </c>
    </row>
    <row r="12" spans="1:9" x14ac:dyDescent="0.3">
      <c r="A12">
        <v>2022</v>
      </c>
      <c r="B12">
        <v>8</v>
      </c>
      <c r="C12">
        <v>31</v>
      </c>
      <c r="D12">
        <v>2022.6657534246576</v>
      </c>
      <c r="E12">
        <v>0.29370503930758152</v>
      </c>
      <c r="F12">
        <v>5.0276749795828196E-3</v>
      </c>
      <c r="G12">
        <v>0</v>
      </c>
      <c r="H12">
        <v>0</v>
      </c>
      <c r="I12" s="55">
        <f t="shared" si="0"/>
        <v>0.29873271428716436</v>
      </c>
    </row>
    <row r="13" spans="1:9" x14ac:dyDescent="0.3">
      <c r="A13">
        <v>2022</v>
      </c>
      <c r="B13">
        <v>9</v>
      </c>
      <c r="C13">
        <v>30</v>
      </c>
      <c r="D13">
        <v>2022.7479452054795</v>
      </c>
      <c r="E13">
        <v>0.29383650209943069</v>
      </c>
      <c r="F13">
        <v>7.2235832288840059E-3</v>
      </c>
      <c r="G13">
        <v>0</v>
      </c>
      <c r="H13">
        <v>0</v>
      </c>
      <c r="I13" s="55">
        <f t="shared" si="0"/>
        <v>0.30106008532831469</v>
      </c>
    </row>
    <row r="14" spans="1:9" x14ac:dyDescent="0.3">
      <c r="A14">
        <v>2022</v>
      </c>
      <c r="B14">
        <v>10</v>
      </c>
      <c r="C14">
        <v>31</v>
      </c>
      <c r="D14">
        <v>2022.8328767123287</v>
      </c>
      <c r="E14">
        <v>0.29503558617020853</v>
      </c>
      <c r="F14">
        <v>9.0062091446920095E-3</v>
      </c>
      <c r="G14">
        <v>0</v>
      </c>
      <c r="H14">
        <v>0</v>
      </c>
      <c r="I14" s="55">
        <f t="shared" si="0"/>
        <v>0.30404179531490055</v>
      </c>
    </row>
    <row r="15" spans="1:9" x14ac:dyDescent="0.3">
      <c r="A15">
        <v>2022</v>
      </c>
      <c r="B15">
        <v>11</v>
      </c>
      <c r="C15">
        <v>30</v>
      </c>
      <c r="D15">
        <v>2022.9150684931508</v>
      </c>
      <c r="E15">
        <v>0.30017754124340107</v>
      </c>
      <c r="F15">
        <v>1.0695536100670408E-2</v>
      </c>
      <c r="G15">
        <v>0</v>
      </c>
      <c r="H15">
        <v>0</v>
      </c>
      <c r="I15" s="55">
        <f t="shared" si="0"/>
        <v>0.31087307734407149</v>
      </c>
    </row>
    <row r="16" spans="1:9" x14ac:dyDescent="0.3">
      <c r="A16">
        <v>2022</v>
      </c>
      <c r="B16">
        <v>12</v>
      </c>
      <c r="C16">
        <v>31</v>
      </c>
      <c r="D16">
        <v>2023</v>
      </c>
      <c r="E16">
        <v>0.31577014328488695</v>
      </c>
      <c r="F16">
        <v>1.2498609212501038E-2</v>
      </c>
      <c r="G16">
        <v>0</v>
      </c>
      <c r="H16">
        <v>0</v>
      </c>
      <c r="I16" s="55">
        <f t="shared" si="0"/>
        <v>0.32826875249738796</v>
      </c>
    </row>
    <row r="17" spans="1:18" x14ac:dyDescent="0.3">
      <c r="A17">
        <v>2023</v>
      </c>
      <c r="B17">
        <v>1</v>
      </c>
      <c r="C17">
        <v>31</v>
      </c>
      <c r="D17">
        <v>2023.0849315068492</v>
      </c>
      <c r="E17">
        <v>0.35081358307923372</v>
      </c>
      <c r="F17">
        <v>1.468700947524432E-2</v>
      </c>
      <c r="G17">
        <v>0</v>
      </c>
      <c r="H17">
        <v>0</v>
      </c>
      <c r="I17" s="55">
        <f t="shared" si="0"/>
        <v>0.36550059255447803</v>
      </c>
    </row>
    <row r="18" spans="1:18" x14ac:dyDescent="0.3">
      <c r="A18">
        <v>2023</v>
      </c>
      <c r="B18">
        <v>2</v>
      </c>
      <c r="C18">
        <v>28</v>
      </c>
      <c r="D18">
        <v>2023.1616438356164</v>
      </c>
      <c r="E18">
        <v>0.40783016167835545</v>
      </c>
      <c r="F18">
        <v>1.7438063444745498E-2</v>
      </c>
      <c r="G18">
        <v>0</v>
      </c>
      <c r="H18">
        <v>0</v>
      </c>
      <c r="I18" s="55">
        <f t="shared" si="0"/>
        <v>0.42526822512310097</v>
      </c>
    </row>
    <row r="19" spans="1:18" x14ac:dyDescent="0.3">
      <c r="A19">
        <v>2023</v>
      </c>
      <c r="B19">
        <v>3</v>
      </c>
      <c r="C19">
        <v>31</v>
      </c>
      <c r="D19">
        <v>2023.2465753424658</v>
      </c>
      <c r="E19">
        <v>0.50833674911995153</v>
      </c>
      <c r="F19">
        <v>1.9630404676206983E-2</v>
      </c>
      <c r="G19">
        <v>0</v>
      </c>
      <c r="H19">
        <v>0</v>
      </c>
      <c r="I19" s="55">
        <f t="shared" si="0"/>
        <v>0.52796715379615855</v>
      </c>
    </row>
    <row r="20" spans="1:18" x14ac:dyDescent="0.3">
      <c r="A20">
        <v>2023</v>
      </c>
      <c r="B20">
        <v>4</v>
      </c>
      <c r="C20">
        <v>30</v>
      </c>
      <c r="D20">
        <v>2023.3287671232877</v>
      </c>
      <c r="E20">
        <v>0.65083584378952231</v>
      </c>
      <c r="F20">
        <v>2.237642556929445E-2</v>
      </c>
      <c r="G20">
        <v>0</v>
      </c>
      <c r="H20">
        <v>0</v>
      </c>
      <c r="I20" s="55">
        <f t="shared" si="0"/>
        <v>0.67321226935881673</v>
      </c>
    </row>
    <row r="21" spans="1:18" x14ac:dyDescent="0.3">
      <c r="A21">
        <v>2023</v>
      </c>
      <c r="B21">
        <v>5</v>
      </c>
      <c r="C21">
        <v>31</v>
      </c>
      <c r="D21">
        <v>2023.4136986301369</v>
      </c>
      <c r="E21">
        <v>0.85109522934605386</v>
      </c>
      <c r="F21">
        <v>2.6374352639489611E-2</v>
      </c>
      <c r="G21">
        <v>0</v>
      </c>
      <c r="H21">
        <v>0</v>
      </c>
      <c r="I21" s="55">
        <f t="shared" si="0"/>
        <v>0.87746958198554348</v>
      </c>
    </row>
    <row r="22" spans="1:18" x14ac:dyDescent="0.3">
      <c r="A22">
        <v>2023</v>
      </c>
      <c r="B22">
        <v>6</v>
      </c>
      <c r="C22">
        <v>30</v>
      </c>
      <c r="D22">
        <v>2023.495890410959</v>
      </c>
      <c r="E22">
        <v>1.0999799927987868</v>
      </c>
      <c r="F22">
        <v>3.1820657275145298E-2</v>
      </c>
      <c r="G22">
        <v>0</v>
      </c>
      <c r="H22">
        <v>0</v>
      </c>
      <c r="I22" s="55">
        <f t="shared" si="0"/>
        <v>1.1318006500739322</v>
      </c>
    </row>
    <row r="23" spans="1:18" x14ac:dyDescent="0.3">
      <c r="A23">
        <v>2023</v>
      </c>
      <c r="B23">
        <v>7</v>
      </c>
      <c r="C23">
        <v>31</v>
      </c>
      <c r="D23">
        <v>2023.5808219178082</v>
      </c>
      <c r="E23">
        <v>1.4144657292655849</v>
      </c>
      <c r="F23">
        <v>3.9128869253762147E-2</v>
      </c>
      <c r="G23">
        <v>0</v>
      </c>
      <c r="H23">
        <v>0</v>
      </c>
      <c r="I23" s="55">
        <f t="shared" si="0"/>
        <v>1.453594598519347</v>
      </c>
    </row>
    <row r="24" spans="1:18" x14ac:dyDescent="0.3">
      <c r="A24">
        <v>2023</v>
      </c>
      <c r="B24">
        <v>8</v>
      </c>
      <c r="C24">
        <v>31</v>
      </c>
      <c r="D24">
        <v>2023.6657534246576</v>
      </c>
      <c r="E24">
        <v>1.5946907816523059</v>
      </c>
      <c r="F24">
        <v>4.756331813634139E-2</v>
      </c>
      <c r="G24">
        <v>0</v>
      </c>
      <c r="H24">
        <v>0</v>
      </c>
      <c r="I24" s="105">
        <f t="shared" si="0"/>
        <v>1.6422540997886472</v>
      </c>
    </row>
    <row r="25" spans="1:18" s="133" customFormat="1" x14ac:dyDescent="0.3">
      <c r="A25">
        <v>2023</v>
      </c>
      <c r="B25">
        <v>9</v>
      </c>
      <c r="C25">
        <v>30</v>
      </c>
      <c r="D25">
        <v>2023.7479452054795</v>
      </c>
      <c r="E25">
        <v>1.7831474189828127</v>
      </c>
      <c r="F25">
        <v>5.6728252558333428E-2</v>
      </c>
      <c r="G25">
        <v>0</v>
      </c>
      <c r="H25">
        <v>0</v>
      </c>
      <c r="I25" s="105">
        <f t="shared" si="0"/>
        <v>1.8398756715411462</v>
      </c>
      <c r="J25" s="106"/>
    </row>
    <row r="26" spans="1:18" s="121" customFormat="1" x14ac:dyDescent="0.3">
      <c r="A26">
        <v>2023</v>
      </c>
      <c r="B26">
        <v>10</v>
      </c>
      <c r="C26">
        <v>31</v>
      </c>
      <c r="D26">
        <v>2023.8328767123287</v>
      </c>
      <c r="E26">
        <v>1.9921575169245145</v>
      </c>
      <c r="F26">
        <v>6.7302147618958974E-2</v>
      </c>
      <c r="G26">
        <v>0</v>
      </c>
      <c r="H26">
        <v>0</v>
      </c>
      <c r="I26" s="136">
        <f t="shared" si="0"/>
        <v>2.0594596645434735</v>
      </c>
      <c r="J26" s="120"/>
      <c r="K26" s="120" t="s">
        <v>119</v>
      </c>
      <c r="L26" s="120" t="s">
        <v>120</v>
      </c>
      <c r="M26" s="120" t="s">
        <v>363</v>
      </c>
      <c r="N26" s="121" t="s">
        <v>364</v>
      </c>
      <c r="O26" s="121" t="s">
        <v>365</v>
      </c>
      <c r="P26" s="121" t="s">
        <v>366</v>
      </c>
      <c r="Q26" s="121" t="s">
        <v>109</v>
      </c>
      <c r="R26" s="121" t="s">
        <v>367</v>
      </c>
    </row>
    <row r="27" spans="1:18" s="121" customFormat="1" x14ac:dyDescent="0.3">
      <c r="A27">
        <v>2023</v>
      </c>
      <c r="B27">
        <v>11</v>
      </c>
      <c r="C27">
        <v>30</v>
      </c>
      <c r="D27">
        <v>2023.9150684931508</v>
      </c>
      <c r="E27">
        <v>2.2079388203846784</v>
      </c>
      <c r="F27">
        <v>7.882930225699486E-2</v>
      </c>
      <c r="G27">
        <v>0</v>
      </c>
      <c r="H27">
        <v>0</v>
      </c>
      <c r="I27" s="137">
        <f t="shared" si="0"/>
        <v>2.2867681226416732</v>
      </c>
      <c r="J27" s="120"/>
      <c r="K27" s="153">
        <f>A34</f>
        <v>2024</v>
      </c>
      <c r="L27" s="153">
        <f>B34</f>
        <v>6</v>
      </c>
      <c r="M27" s="154">
        <f>I34</f>
        <v>4.2772189599507957</v>
      </c>
      <c r="N27" s="155" t="e">
        <f>Abatement!#REF!</f>
        <v>#REF!</v>
      </c>
      <c r="O27" s="156" t="e">
        <f>M27*N27</f>
        <v>#REF!</v>
      </c>
      <c r="P27" s="157" t="e">
        <f>O27*44/12</f>
        <v>#REF!</v>
      </c>
      <c r="Q27" s="156" t="e">
        <f>'Fuel Emissions'!#REF!</f>
        <v>#REF!</v>
      </c>
      <c r="R27" s="158" t="e">
        <f>P27-Q27</f>
        <v>#REF!</v>
      </c>
    </row>
    <row r="28" spans="1:18" s="121" customFormat="1" x14ac:dyDescent="0.3">
      <c r="A28">
        <v>2023</v>
      </c>
      <c r="B28">
        <v>12</v>
      </c>
      <c r="C28">
        <v>31</v>
      </c>
      <c r="D28">
        <v>2024</v>
      </c>
      <c r="E28">
        <v>2.4445075601129269</v>
      </c>
      <c r="F28">
        <v>9.2050568775472616E-2</v>
      </c>
      <c r="G28">
        <v>0</v>
      </c>
      <c r="H28">
        <v>0</v>
      </c>
      <c r="I28" s="137">
        <f t="shared" si="0"/>
        <v>2.5365581288883994</v>
      </c>
      <c r="J28" s="120"/>
      <c r="K28" s="120">
        <v>2025</v>
      </c>
      <c r="L28" s="120">
        <v>6</v>
      </c>
      <c r="M28" s="139">
        <f>I46</f>
        <v>8.881729995563683</v>
      </c>
      <c r="N28" s="121" t="e">
        <f>Abatement!#REF!</f>
        <v>#REF!</v>
      </c>
      <c r="O28" s="123" t="e">
        <f>#REF!*N28</f>
        <v>#REF!</v>
      </c>
      <c r="P28" s="122" t="e">
        <f t="shared" ref="P28:P36" si="1">O28*44/12</f>
        <v>#REF!</v>
      </c>
      <c r="Q28" s="118" t="e">
        <f>'Fuel Emissions'!#REF!</f>
        <v>#REF!</v>
      </c>
      <c r="R28" s="118" t="e">
        <f t="shared" ref="R28:R36" si="2">P28-Q28</f>
        <v>#REF!</v>
      </c>
    </row>
    <row r="29" spans="1:18" s="121" customFormat="1" x14ac:dyDescent="0.3">
      <c r="A29">
        <v>2024</v>
      </c>
      <c r="B29">
        <v>1</v>
      </c>
      <c r="C29">
        <v>31</v>
      </c>
      <c r="D29">
        <v>2024.0846994535518</v>
      </c>
      <c r="E29">
        <v>2.6944694892856624</v>
      </c>
      <c r="F29">
        <v>0.10733708943591902</v>
      </c>
      <c r="G29">
        <v>0</v>
      </c>
      <c r="H29">
        <v>0</v>
      </c>
      <c r="I29" s="137">
        <f t="shared" si="0"/>
        <v>2.8018065787215813</v>
      </c>
      <c r="J29" s="120"/>
      <c r="K29" s="120">
        <v>2026</v>
      </c>
      <c r="L29" s="120">
        <v>6</v>
      </c>
      <c r="M29" s="139">
        <f>I58</f>
        <v>14.331312890840554</v>
      </c>
      <c r="N29" s="121" t="e">
        <f>Abatement!#REF!</f>
        <v>#REF!</v>
      </c>
      <c r="O29" s="123" t="e">
        <f t="shared" ref="O29:O36" si="3">M28*N29</f>
        <v>#REF!</v>
      </c>
      <c r="P29" s="122" t="e">
        <f t="shared" si="1"/>
        <v>#REF!</v>
      </c>
      <c r="Q29" s="118" t="e">
        <f>'Fuel Emissions'!#REF!</f>
        <v>#REF!</v>
      </c>
      <c r="R29" s="118" t="e">
        <f t="shared" si="2"/>
        <v>#REF!</v>
      </c>
    </row>
    <row r="30" spans="1:18" x14ac:dyDescent="0.3">
      <c r="A30">
        <v>2024</v>
      </c>
      <c r="B30">
        <v>2</v>
      </c>
      <c r="C30">
        <v>29</v>
      </c>
      <c r="D30">
        <v>2024.1639344262296</v>
      </c>
      <c r="E30">
        <v>2.9400147941264434</v>
      </c>
      <c r="F30">
        <v>0.12463802245336308</v>
      </c>
      <c r="G30">
        <v>0</v>
      </c>
      <c r="H30">
        <v>0</v>
      </c>
      <c r="I30" s="55">
        <f t="shared" si="0"/>
        <v>3.0646528165798066</v>
      </c>
      <c r="K30" s="120">
        <v>2027</v>
      </c>
      <c r="L30" s="120">
        <v>6</v>
      </c>
      <c r="M30" s="139">
        <f>I70</f>
        <v>20.079438953909037</v>
      </c>
      <c r="N30" s="107" t="e">
        <f>Abatement!#REF!</f>
        <v>#REF!</v>
      </c>
      <c r="O30" s="108" t="e">
        <f t="shared" si="3"/>
        <v>#REF!</v>
      </c>
      <c r="P30" s="109" t="e">
        <f t="shared" si="1"/>
        <v>#REF!</v>
      </c>
      <c r="Q30" s="108" t="e">
        <f>'Fuel Emissions'!#REF!</f>
        <v>#REF!</v>
      </c>
      <c r="R30" s="108" t="e">
        <f t="shared" si="2"/>
        <v>#REF!</v>
      </c>
    </row>
    <row r="31" spans="1:18" x14ac:dyDescent="0.3">
      <c r="A31">
        <v>2024</v>
      </c>
      <c r="B31">
        <v>3</v>
      </c>
      <c r="C31">
        <v>31</v>
      </c>
      <c r="D31">
        <v>2024.2486338797814</v>
      </c>
      <c r="E31">
        <v>3.2145386183825355</v>
      </c>
      <c r="F31">
        <v>0.13955993828190189</v>
      </c>
      <c r="G31">
        <v>0</v>
      </c>
      <c r="H31">
        <v>0</v>
      </c>
      <c r="I31" s="55">
        <f t="shared" si="0"/>
        <v>3.3540985566644372</v>
      </c>
      <c r="K31" s="120">
        <v>2028</v>
      </c>
      <c r="L31" s="120">
        <v>6</v>
      </c>
      <c r="M31" s="139">
        <f>I82</f>
        <v>25.824821002358831</v>
      </c>
      <c r="N31" s="107" t="e">
        <f>Abatement!#REF!</f>
        <v>#REF!</v>
      </c>
      <c r="O31" s="108" t="e">
        <f t="shared" si="3"/>
        <v>#REF!</v>
      </c>
      <c r="P31" s="109" t="e">
        <f t="shared" si="1"/>
        <v>#REF!</v>
      </c>
      <c r="Q31" s="108" t="e">
        <f>'Fuel Emissions'!#REF!</f>
        <v>#REF!</v>
      </c>
      <c r="R31" s="108" t="e">
        <f t="shared" si="2"/>
        <v>#REF!</v>
      </c>
    </row>
    <row r="32" spans="1:18" x14ac:dyDescent="0.3">
      <c r="A32">
        <v>2024</v>
      </c>
      <c r="B32">
        <v>4</v>
      </c>
      <c r="C32">
        <v>30</v>
      </c>
      <c r="D32">
        <v>2024.3306010928961</v>
      </c>
      <c r="E32">
        <v>3.4915749845829946</v>
      </c>
      <c r="F32">
        <v>0.15458488032184242</v>
      </c>
      <c r="G32">
        <v>0</v>
      </c>
      <c r="H32">
        <v>0</v>
      </c>
      <c r="I32" s="55">
        <f t="shared" si="0"/>
        <v>3.646159864904837</v>
      </c>
      <c r="K32" s="120">
        <v>2029</v>
      </c>
      <c r="L32" s="120">
        <v>6</v>
      </c>
      <c r="M32" s="139">
        <f>I94</f>
        <v>31.367841106134801</v>
      </c>
      <c r="N32" s="107" t="e">
        <f>Abatement!#REF!</f>
        <v>#REF!</v>
      </c>
      <c r="O32" s="108" t="e">
        <f t="shared" si="3"/>
        <v>#REF!</v>
      </c>
      <c r="P32" s="109" t="e">
        <f t="shared" si="1"/>
        <v>#REF!</v>
      </c>
      <c r="Q32" s="108" t="e">
        <f>'Fuel Emissions'!#REF!</f>
        <v>#REF!</v>
      </c>
      <c r="R32" s="108" t="e">
        <f t="shared" si="2"/>
        <v>#REF!</v>
      </c>
    </row>
    <row r="33" spans="1:18" x14ac:dyDescent="0.3">
      <c r="A33">
        <v>2024</v>
      </c>
      <c r="B33">
        <v>5</v>
      </c>
      <c r="C33">
        <v>31</v>
      </c>
      <c r="D33">
        <v>2024.4153005464482</v>
      </c>
      <c r="E33">
        <v>3.7890677162674544</v>
      </c>
      <c r="F33">
        <v>0.17150903336140677</v>
      </c>
      <c r="G33">
        <v>0</v>
      </c>
      <c r="H33">
        <v>0</v>
      </c>
      <c r="I33" s="55">
        <f t="shared" si="0"/>
        <v>3.9605767496288613</v>
      </c>
      <c r="K33" s="120">
        <v>2030</v>
      </c>
      <c r="L33" s="120">
        <v>6</v>
      </c>
      <c r="M33" s="139">
        <f>I106</f>
        <v>36.641173893763963</v>
      </c>
      <c r="N33" s="107" t="e">
        <f>Abatement!#REF!</f>
        <v>#REF!</v>
      </c>
      <c r="O33" s="108" t="e">
        <f t="shared" si="3"/>
        <v>#REF!</v>
      </c>
      <c r="P33" s="109" t="e">
        <f t="shared" si="1"/>
        <v>#REF!</v>
      </c>
      <c r="Q33" s="108" t="e">
        <f>'Fuel Emissions'!#REF!</f>
        <v>#REF!</v>
      </c>
      <c r="R33" s="108" t="e">
        <f t="shared" si="2"/>
        <v>#REF!</v>
      </c>
    </row>
    <row r="34" spans="1:18" s="171" customFormat="1" x14ac:dyDescent="0.3">
      <c r="A34">
        <v>2024</v>
      </c>
      <c r="B34">
        <v>6</v>
      </c>
      <c r="C34">
        <v>30</v>
      </c>
      <c r="D34">
        <v>2024.4972677595629</v>
      </c>
      <c r="E34">
        <v>4.0873108144670134</v>
      </c>
      <c r="F34">
        <v>0.18990814548378235</v>
      </c>
      <c r="G34">
        <v>0</v>
      </c>
      <c r="H34">
        <v>0</v>
      </c>
      <c r="I34" s="105">
        <f t="shared" si="0"/>
        <v>4.2772189599507957</v>
      </c>
      <c r="J34" s="169"/>
      <c r="K34" s="170">
        <v>2031</v>
      </c>
      <c r="L34" s="170">
        <v>6</v>
      </c>
      <c r="M34" s="172">
        <f>I118</f>
        <v>41.609670582760351</v>
      </c>
      <c r="N34" s="173" t="e">
        <f>Abatement!#REF!</f>
        <v>#REF!</v>
      </c>
      <c r="O34" s="174" t="e">
        <f t="shared" si="3"/>
        <v>#REF!</v>
      </c>
      <c r="P34" s="175" t="e">
        <f t="shared" si="1"/>
        <v>#REF!</v>
      </c>
      <c r="Q34" s="174" t="e">
        <f>'Fuel Emissions'!#REF!</f>
        <v>#REF!</v>
      </c>
      <c r="R34" s="174" t="e">
        <f t="shared" si="2"/>
        <v>#REF!</v>
      </c>
    </row>
    <row r="35" spans="1:18" x14ac:dyDescent="0.3">
      <c r="A35">
        <v>2024</v>
      </c>
      <c r="B35">
        <v>7</v>
      </c>
      <c r="C35">
        <v>31</v>
      </c>
      <c r="D35">
        <v>2024.5819672131147</v>
      </c>
      <c r="E35">
        <v>4.4056458005605847</v>
      </c>
      <c r="F35">
        <v>0.21023378138274634</v>
      </c>
      <c r="G35">
        <v>0</v>
      </c>
      <c r="H35">
        <v>0</v>
      </c>
      <c r="I35" s="55">
        <f t="shared" si="0"/>
        <v>4.6158795819433314</v>
      </c>
      <c r="K35" s="120">
        <v>2032</v>
      </c>
      <c r="L35" s="120">
        <v>6</v>
      </c>
      <c r="M35" s="139">
        <f>I130</f>
        <v>46.276115428646307</v>
      </c>
      <c r="N35" s="107" t="e">
        <f>Abatement!#REF!</f>
        <v>#REF!</v>
      </c>
      <c r="O35" s="108" t="e">
        <f t="shared" si="3"/>
        <v>#REF!</v>
      </c>
      <c r="P35" s="109" t="e">
        <f t="shared" si="1"/>
        <v>#REF!</v>
      </c>
      <c r="Q35" s="108" t="e">
        <f>'Fuel Emissions'!#REF!</f>
        <v>#REF!</v>
      </c>
      <c r="R35" s="108" t="e">
        <f t="shared" si="2"/>
        <v>#REF!</v>
      </c>
    </row>
    <row r="36" spans="1:18" s="133" customFormat="1" x14ac:dyDescent="0.3">
      <c r="A36" s="130">
        <v>2024</v>
      </c>
      <c r="B36" s="130">
        <v>8</v>
      </c>
      <c r="C36" s="130">
        <v>31</v>
      </c>
      <c r="D36" s="130">
        <v>2024.6666666666667</v>
      </c>
      <c r="E36" s="130">
        <v>4.7337462276688917</v>
      </c>
      <c r="F36" s="130">
        <v>0.23209264862858359</v>
      </c>
      <c r="G36" s="130">
        <v>0</v>
      </c>
      <c r="H36" s="130">
        <v>0</v>
      </c>
      <c r="I36" s="105">
        <f>E36+F36</f>
        <v>4.9658388762974752</v>
      </c>
      <c r="J36" s="106"/>
      <c r="K36" s="170">
        <v>2033</v>
      </c>
      <c r="L36" s="170">
        <v>6</v>
      </c>
      <c r="M36" s="172">
        <f>I142</f>
        <v>50.622401084920746</v>
      </c>
      <c r="N36" s="173" t="e">
        <f>Abatement!#REF!</f>
        <v>#REF!</v>
      </c>
      <c r="O36" s="174" t="e">
        <f t="shared" si="3"/>
        <v>#REF!</v>
      </c>
      <c r="P36" s="175" t="e">
        <f t="shared" si="1"/>
        <v>#REF!</v>
      </c>
      <c r="Q36" s="174" t="e">
        <f>'Fuel Emissions'!#REF!</f>
        <v>#REF!</v>
      </c>
      <c r="R36" s="174" t="e">
        <f t="shared" si="2"/>
        <v>#REF!</v>
      </c>
    </row>
    <row r="37" spans="1:18" x14ac:dyDescent="0.3">
      <c r="A37">
        <v>2024</v>
      </c>
      <c r="B37">
        <v>9</v>
      </c>
      <c r="C37">
        <v>30</v>
      </c>
      <c r="D37">
        <v>2024.7486338797814</v>
      </c>
      <c r="E37">
        <v>5.0600382286808614</v>
      </c>
      <c r="F37">
        <v>0.25556845588433935</v>
      </c>
      <c r="G37">
        <v>0</v>
      </c>
      <c r="H37">
        <v>0</v>
      </c>
      <c r="I37" s="105">
        <f t="shared" si="0"/>
        <v>5.3156066845652008</v>
      </c>
      <c r="K37" s="120"/>
      <c r="L37" s="11"/>
      <c r="M37" s="11"/>
    </row>
    <row r="38" spans="1:18" x14ac:dyDescent="0.3">
      <c r="A38">
        <v>2024</v>
      </c>
      <c r="B38">
        <v>10</v>
      </c>
      <c r="C38">
        <v>31</v>
      </c>
      <c r="D38">
        <v>2024.8333333333333</v>
      </c>
      <c r="E38">
        <v>5.4057403801140014</v>
      </c>
      <c r="F38">
        <v>0.28178980116880392</v>
      </c>
      <c r="G38">
        <v>0</v>
      </c>
      <c r="H38">
        <v>0</v>
      </c>
      <c r="I38" s="113">
        <f t="shared" si="0"/>
        <v>5.6875301812828054</v>
      </c>
      <c r="K38" s="11"/>
      <c r="L38" s="11"/>
      <c r="M38" s="11"/>
    </row>
    <row r="39" spans="1:18" x14ac:dyDescent="0.3">
      <c r="A39">
        <v>2024</v>
      </c>
      <c r="B39">
        <v>11</v>
      </c>
      <c r="C39">
        <v>30</v>
      </c>
      <c r="D39">
        <v>2024.9153005464482</v>
      </c>
      <c r="E39">
        <v>5.7480458962031209</v>
      </c>
      <c r="F39">
        <v>0.3092779440687381</v>
      </c>
      <c r="G39">
        <v>0</v>
      </c>
      <c r="H39">
        <v>0</v>
      </c>
      <c r="I39" s="55">
        <f t="shared" si="0"/>
        <v>6.0573238402718594</v>
      </c>
      <c r="K39" s="11"/>
      <c r="L39" s="11"/>
      <c r="M39" s="11"/>
    </row>
    <row r="40" spans="1:18" x14ac:dyDescent="0.3">
      <c r="A40">
        <v>2024</v>
      </c>
      <c r="B40">
        <v>12</v>
      </c>
      <c r="C40">
        <v>31</v>
      </c>
      <c r="D40">
        <v>2025</v>
      </c>
      <c r="E40">
        <v>6.1092596853158394</v>
      </c>
      <c r="F40">
        <v>0.33983316706713396</v>
      </c>
      <c r="G40">
        <v>0</v>
      </c>
      <c r="H40">
        <v>0</v>
      </c>
      <c r="I40" s="55">
        <f t="shared" si="0"/>
        <v>6.4490928523829734</v>
      </c>
      <c r="K40" s="11"/>
      <c r="L40" s="11"/>
      <c r="M40" s="11"/>
    </row>
    <row r="41" spans="1:18" x14ac:dyDescent="0.3">
      <c r="A41">
        <v>2025</v>
      </c>
      <c r="B41">
        <v>1</v>
      </c>
      <c r="C41">
        <v>31</v>
      </c>
      <c r="D41">
        <v>2025.0849315068492</v>
      </c>
      <c r="E41">
        <v>6.477583081090188</v>
      </c>
      <c r="F41">
        <v>0.3740774437417782</v>
      </c>
      <c r="G41">
        <v>0</v>
      </c>
      <c r="H41">
        <v>0</v>
      </c>
      <c r="I41" s="55">
        <f t="shared" si="0"/>
        <v>6.8516605248319662</v>
      </c>
      <c r="K41" s="11"/>
      <c r="L41" s="11"/>
      <c r="M41" s="11"/>
    </row>
    <row r="42" spans="1:18" x14ac:dyDescent="0.3">
      <c r="A42">
        <v>2025</v>
      </c>
      <c r="B42">
        <v>2</v>
      </c>
      <c r="C42">
        <v>28</v>
      </c>
      <c r="D42">
        <v>2025.1616438356164</v>
      </c>
      <c r="E42">
        <v>6.8159545483593327</v>
      </c>
      <c r="F42">
        <v>0.41022415918819571</v>
      </c>
      <c r="G42">
        <v>0</v>
      </c>
      <c r="H42">
        <v>0</v>
      </c>
      <c r="I42" s="55">
        <f t="shared" si="0"/>
        <v>7.2261787075475281</v>
      </c>
      <c r="K42" s="11"/>
      <c r="L42" s="11"/>
      <c r="M42" s="11"/>
    </row>
    <row r="43" spans="1:18" x14ac:dyDescent="0.3">
      <c r="A43">
        <v>2025</v>
      </c>
      <c r="B43">
        <v>3</v>
      </c>
      <c r="C43">
        <v>31</v>
      </c>
      <c r="D43">
        <v>2025.2465753424658</v>
      </c>
      <c r="E43">
        <v>7.196432575175832</v>
      </c>
      <c r="F43">
        <v>0.44104854640027058</v>
      </c>
      <c r="G43">
        <v>0</v>
      </c>
      <c r="H43">
        <v>0</v>
      </c>
      <c r="I43" s="55">
        <f t="shared" si="0"/>
        <v>7.6374811215761023</v>
      </c>
      <c r="K43" s="11"/>
      <c r="L43" s="11"/>
      <c r="M43" s="11"/>
    </row>
    <row r="44" spans="1:18" x14ac:dyDescent="0.3">
      <c r="A44">
        <v>2025</v>
      </c>
      <c r="B44">
        <v>4</v>
      </c>
      <c r="C44">
        <v>30</v>
      </c>
      <c r="D44">
        <v>2025.3287671232877</v>
      </c>
      <c r="E44">
        <v>7.5700621006164468</v>
      </c>
      <c r="F44">
        <v>0.47077096976915567</v>
      </c>
      <c r="G44">
        <v>0</v>
      </c>
      <c r="H44">
        <v>0</v>
      </c>
      <c r="I44" s="55">
        <f t="shared" si="0"/>
        <v>8.0408330703856024</v>
      </c>
      <c r="K44" s="11"/>
      <c r="L44" s="11"/>
      <c r="M44" s="11"/>
    </row>
    <row r="45" spans="1:18" x14ac:dyDescent="0.3">
      <c r="A45">
        <v>2025</v>
      </c>
      <c r="B45">
        <v>5</v>
      </c>
      <c r="C45">
        <v>31</v>
      </c>
      <c r="D45">
        <v>2025.4136986301369</v>
      </c>
      <c r="E45">
        <v>7.9613074932942505</v>
      </c>
      <c r="F45">
        <v>0.5030642123536887</v>
      </c>
      <c r="G45">
        <v>0</v>
      </c>
      <c r="H45">
        <v>0</v>
      </c>
      <c r="I45" s="55">
        <f t="shared" si="0"/>
        <v>8.4643717056479399</v>
      </c>
      <c r="K45" s="11"/>
      <c r="L45" s="11"/>
      <c r="M45" s="11"/>
    </row>
    <row r="46" spans="1:18" s="49" customFormat="1" x14ac:dyDescent="0.3">
      <c r="A46">
        <v>2025</v>
      </c>
      <c r="B46">
        <v>6</v>
      </c>
      <c r="C46">
        <v>30</v>
      </c>
      <c r="D46">
        <v>2025.495890410959</v>
      </c>
      <c r="E46">
        <v>8.344517577933555</v>
      </c>
      <c r="F46">
        <v>0.53721241763012861</v>
      </c>
      <c r="G46">
        <v>0</v>
      </c>
      <c r="H46">
        <v>0</v>
      </c>
      <c r="I46" s="55">
        <f t="shared" si="0"/>
        <v>8.881729995563683</v>
      </c>
      <c r="J46" s="132"/>
      <c r="K46" s="132"/>
      <c r="L46" s="132"/>
      <c r="M46" s="132"/>
    </row>
    <row r="47" spans="1:18" x14ac:dyDescent="0.3">
      <c r="A47">
        <v>2025</v>
      </c>
      <c r="B47">
        <v>7</v>
      </c>
      <c r="C47">
        <v>31</v>
      </c>
      <c r="D47">
        <v>2025.5808219178082</v>
      </c>
      <c r="E47">
        <v>8.7448285043730394</v>
      </c>
      <c r="F47">
        <v>0.57383222130965994</v>
      </c>
      <c r="G47">
        <v>0</v>
      </c>
      <c r="H47">
        <v>0</v>
      </c>
      <c r="I47" s="55">
        <f t="shared" si="0"/>
        <v>9.3186607256826992</v>
      </c>
      <c r="K47" s="11"/>
      <c r="L47" s="11"/>
      <c r="M47" s="11"/>
    </row>
    <row r="48" spans="1:18" x14ac:dyDescent="0.3">
      <c r="A48">
        <v>2025</v>
      </c>
      <c r="B48">
        <v>8</v>
      </c>
      <c r="C48">
        <v>31</v>
      </c>
      <c r="D48">
        <v>2025.6657534246576</v>
      </c>
      <c r="E48">
        <v>9.1491367497981351</v>
      </c>
      <c r="F48">
        <v>0.61215226781972842</v>
      </c>
      <c r="G48">
        <v>0</v>
      </c>
      <c r="H48">
        <v>0</v>
      </c>
      <c r="I48" s="55">
        <f t="shared" si="0"/>
        <v>9.7612890176178642</v>
      </c>
      <c r="K48" s="11"/>
      <c r="L48" s="11"/>
      <c r="M48" s="11"/>
    </row>
    <row r="49" spans="1:13" x14ac:dyDescent="0.3">
      <c r="A49">
        <v>2025</v>
      </c>
      <c r="B49">
        <v>9</v>
      </c>
      <c r="C49">
        <v>30</v>
      </c>
      <c r="D49">
        <v>2025.7479452054795</v>
      </c>
      <c r="E49">
        <v>9.5438433101339779</v>
      </c>
      <c r="F49">
        <v>0.65253435998300779</v>
      </c>
      <c r="G49">
        <v>0</v>
      </c>
      <c r="H49">
        <v>0</v>
      </c>
      <c r="I49" s="105">
        <f t="shared" si="0"/>
        <v>10.196377670116986</v>
      </c>
      <c r="K49" s="11"/>
      <c r="L49" s="11"/>
      <c r="M49" s="11"/>
    </row>
    <row r="50" spans="1:13" x14ac:dyDescent="0.3">
      <c r="A50">
        <v>2025</v>
      </c>
      <c r="B50">
        <v>10</v>
      </c>
      <c r="C50">
        <v>31</v>
      </c>
      <c r="D50">
        <v>2025.8328767123287</v>
      </c>
      <c r="E50">
        <v>9.9549009785785181</v>
      </c>
      <c r="F50">
        <v>0.69676789862835053</v>
      </c>
      <c r="G50">
        <v>0</v>
      </c>
      <c r="H50">
        <v>0</v>
      </c>
      <c r="I50" s="55">
        <f t="shared" si="0"/>
        <v>10.651668877206868</v>
      </c>
      <c r="K50" s="11"/>
      <c r="L50" s="11"/>
      <c r="M50" s="11"/>
    </row>
    <row r="51" spans="1:13" x14ac:dyDescent="0.3">
      <c r="A51">
        <v>2025</v>
      </c>
      <c r="B51">
        <v>11</v>
      </c>
      <c r="C51">
        <v>30</v>
      </c>
      <c r="D51">
        <v>2025.9150684931508</v>
      </c>
      <c r="E51">
        <v>10.355459973712119</v>
      </c>
      <c r="F51">
        <v>0.7423445626859706</v>
      </c>
      <c r="G51">
        <v>0</v>
      </c>
      <c r="H51">
        <v>0</v>
      </c>
      <c r="I51" s="55">
        <f t="shared" si="0"/>
        <v>11.097804536398089</v>
      </c>
      <c r="K51" s="11"/>
      <c r="L51" s="11"/>
      <c r="M51" s="11"/>
    </row>
    <row r="52" spans="1:13" x14ac:dyDescent="0.3">
      <c r="A52">
        <v>2025</v>
      </c>
      <c r="B52">
        <v>12</v>
      </c>
      <c r="C52">
        <v>31</v>
      </c>
      <c r="D52">
        <v>2026</v>
      </c>
      <c r="E52">
        <v>10.77189555366853</v>
      </c>
      <c r="F52">
        <v>0.79216508697668586</v>
      </c>
      <c r="G52">
        <v>0</v>
      </c>
      <c r="H52">
        <v>0</v>
      </c>
      <c r="I52" s="55">
        <f t="shared" si="0"/>
        <v>11.564060640645216</v>
      </c>
      <c r="K52" s="11"/>
      <c r="L52" s="11"/>
      <c r="M52" s="11"/>
    </row>
    <row r="53" spans="1:13" x14ac:dyDescent="0.3">
      <c r="A53">
        <v>2026</v>
      </c>
      <c r="B53">
        <v>1</v>
      </c>
      <c r="C53">
        <v>31</v>
      </c>
      <c r="D53">
        <v>2026.0849315068492</v>
      </c>
      <c r="E53">
        <v>11.190579108460145</v>
      </c>
      <c r="F53">
        <v>0.84739582297724869</v>
      </c>
      <c r="G53">
        <v>0</v>
      </c>
      <c r="H53">
        <v>0</v>
      </c>
      <c r="I53" s="55">
        <f t="shared" si="0"/>
        <v>12.037974931437393</v>
      </c>
      <c r="K53" s="11"/>
      <c r="L53" s="11"/>
      <c r="M53" s="11"/>
    </row>
    <row r="54" spans="1:13" x14ac:dyDescent="0.3">
      <c r="A54">
        <v>2026</v>
      </c>
      <c r="B54">
        <v>2</v>
      </c>
      <c r="C54">
        <v>28</v>
      </c>
      <c r="D54">
        <v>2026.1616438356164</v>
      </c>
      <c r="E54">
        <v>11.570422491362688</v>
      </c>
      <c r="F54">
        <v>0.90545984697360782</v>
      </c>
      <c r="G54">
        <v>0</v>
      </c>
      <c r="H54">
        <v>0</v>
      </c>
      <c r="I54" s="55">
        <f t="shared" si="0"/>
        <v>12.475882338336296</v>
      </c>
      <c r="K54" s="11"/>
      <c r="L54" s="11"/>
      <c r="M54" s="11"/>
    </row>
    <row r="55" spans="1:13" x14ac:dyDescent="0.3">
      <c r="A55">
        <v>2026</v>
      </c>
      <c r="B55">
        <v>3</v>
      </c>
      <c r="C55">
        <v>31</v>
      </c>
      <c r="D55">
        <v>2026.2465753424658</v>
      </c>
      <c r="E55">
        <v>11.992552756668854</v>
      </c>
      <c r="F55">
        <v>0.95259542776348083</v>
      </c>
      <c r="G55">
        <v>0</v>
      </c>
      <c r="H55">
        <v>0</v>
      </c>
      <c r="I55" s="55">
        <f t="shared" si="0"/>
        <v>12.945148184432334</v>
      </c>
    </row>
    <row r="56" spans="1:13" x14ac:dyDescent="0.3">
      <c r="A56">
        <v>2026</v>
      </c>
      <c r="B56">
        <v>4</v>
      </c>
      <c r="C56">
        <v>30</v>
      </c>
      <c r="D56">
        <v>2026.3287671232877</v>
      </c>
      <c r="E56">
        <v>12.402404274097837</v>
      </c>
      <c r="F56">
        <v>0.99666694121055555</v>
      </c>
      <c r="G56">
        <v>0</v>
      </c>
      <c r="H56">
        <v>0</v>
      </c>
      <c r="I56" s="55">
        <f t="shared" si="0"/>
        <v>13.399071215308393</v>
      </c>
    </row>
    <row r="57" spans="1:13" x14ac:dyDescent="0.3">
      <c r="A57">
        <v>2026</v>
      </c>
      <c r="B57">
        <v>5</v>
      </c>
      <c r="C57">
        <v>31</v>
      </c>
      <c r="D57">
        <v>2026.4136986301369</v>
      </c>
      <c r="E57">
        <v>12.827045095109085</v>
      </c>
      <c r="F57">
        <v>1.0435200002775593</v>
      </c>
      <c r="G57">
        <v>0</v>
      </c>
      <c r="H57">
        <v>0</v>
      </c>
      <c r="I57" s="55">
        <f t="shared" si="0"/>
        <v>13.870565095386645</v>
      </c>
    </row>
    <row r="58" spans="1:13" s="49" customFormat="1" x14ac:dyDescent="0.3">
      <c r="A58">
        <v>2026</v>
      </c>
      <c r="B58">
        <v>6</v>
      </c>
      <c r="C58">
        <v>30</v>
      </c>
      <c r="D58">
        <v>2026.495890410959</v>
      </c>
      <c r="E58">
        <v>13.238847430103043</v>
      </c>
      <c r="F58">
        <v>1.0924654607375104</v>
      </c>
      <c r="G58">
        <v>0</v>
      </c>
      <c r="H58">
        <v>0</v>
      </c>
      <c r="I58" s="113">
        <f t="shared" si="0"/>
        <v>14.331312890840554</v>
      </c>
      <c r="J58" s="132"/>
    </row>
    <row r="59" spans="1:13" x14ac:dyDescent="0.3">
      <c r="A59">
        <v>2026</v>
      </c>
      <c r="B59">
        <v>7</v>
      </c>
      <c r="C59">
        <v>31</v>
      </c>
      <c r="D59">
        <v>2026.5808219178082</v>
      </c>
      <c r="E59">
        <v>13.665035740849653</v>
      </c>
      <c r="F59">
        <v>1.144043976875905</v>
      </c>
      <c r="G59">
        <v>0</v>
      </c>
      <c r="H59">
        <v>0</v>
      </c>
      <c r="I59" s="55">
        <f t="shared" si="0"/>
        <v>14.809079717725558</v>
      </c>
    </row>
    <row r="60" spans="1:13" x14ac:dyDescent="0.3">
      <c r="A60">
        <v>2026</v>
      </c>
      <c r="B60">
        <v>8</v>
      </c>
      <c r="C60">
        <v>31</v>
      </c>
      <c r="D60">
        <v>2026.6657534246576</v>
      </c>
      <c r="E60">
        <v>14.091674049033795</v>
      </c>
      <c r="F60">
        <v>1.1972072260949673</v>
      </c>
      <c r="G60">
        <v>0</v>
      </c>
      <c r="H60">
        <v>0</v>
      </c>
      <c r="I60" s="55">
        <f t="shared" si="0"/>
        <v>15.288881275128762</v>
      </c>
    </row>
    <row r="61" spans="1:13" x14ac:dyDescent="0.3">
      <c r="A61">
        <v>2026</v>
      </c>
      <c r="B61">
        <v>9</v>
      </c>
      <c r="C61">
        <v>30</v>
      </c>
      <c r="D61">
        <v>2026.7479452054795</v>
      </c>
      <c r="E61">
        <v>14.504780332886797</v>
      </c>
      <c r="F61">
        <v>1.2529182642545111</v>
      </c>
      <c r="G61">
        <v>0</v>
      </c>
      <c r="H61">
        <v>0</v>
      </c>
      <c r="I61" s="105">
        <f t="shared" si="0"/>
        <v>15.757698597141308</v>
      </c>
    </row>
    <row r="62" spans="1:13" x14ac:dyDescent="0.3">
      <c r="A62">
        <v>2026</v>
      </c>
      <c r="B62">
        <v>10</v>
      </c>
      <c r="C62">
        <v>31</v>
      </c>
      <c r="D62">
        <v>2026.8328767123287</v>
      </c>
      <c r="E62">
        <v>14.931701996787053</v>
      </c>
      <c r="F62">
        <v>1.3134675246908492</v>
      </c>
      <c r="G62">
        <v>0</v>
      </c>
      <c r="H62">
        <v>0</v>
      </c>
      <c r="I62" s="55">
        <f t="shared" si="0"/>
        <v>16.245169521477901</v>
      </c>
    </row>
    <row r="63" spans="1:13" x14ac:dyDescent="0.3">
      <c r="A63">
        <v>2026</v>
      </c>
      <c r="B63">
        <v>11</v>
      </c>
      <c r="C63">
        <v>30</v>
      </c>
      <c r="D63">
        <v>2026.9150684931508</v>
      </c>
      <c r="E63">
        <v>15.344721441803983</v>
      </c>
      <c r="F63">
        <v>1.3754796992976801</v>
      </c>
      <c r="G63">
        <v>0</v>
      </c>
      <c r="H63">
        <v>0</v>
      </c>
      <c r="I63" s="55">
        <f t="shared" si="0"/>
        <v>16.720201141101665</v>
      </c>
    </row>
    <row r="64" spans="1:13" x14ac:dyDescent="0.3">
      <c r="A64">
        <v>2026</v>
      </c>
      <c r="B64">
        <v>12</v>
      </c>
      <c r="C64">
        <v>31</v>
      </c>
      <c r="D64">
        <v>2027</v>
      </c>
      <c r="E64">
        <v>15.771201729223989</v>
      </c>
      <c r="F64">
        <v>1.442837469820534</v>
      </c>
      <c r="G64">
        <v>0</v>
      </c>
      <c r="H64">
        <v>0</v>
      </c>
      <c r="I64" s="55">
        <f t="shared" si="0"/>
        <v>17.214039199044525</v>
      </c>
    </row>
    <row r="65" spans="1:10" x14ac:dyDescent="0.3">
      <c r="A65">
        <v>2027</v>
      </c>
      <c r="B65">
        <v>1</v>
      </c>
      <c r="C65">
        <v>31</v>
      </c>
      <c r="D65">
        <v>2027.0849315068492</v>
      </c>
      <c r="E65">
        <v>16.197206406487396</v>
      </c>
      <c r="F65">
        <v>1.5175164101775012</v>
      </c>
      <c r="G65">
        <v>0</v>
      </c>
      <c r="H65">
        <v>0</v>
      </c>
      <c r="I65" s="55">
        <f t="shared" si="0"/>
        <v>17.714722816664896</v>
      </c>
    </row>
    <row r="66" spans="1:10" x14ac:dyDescent="0.3">
      <c r="A66">
        <v>2027</v>
      </c>
      <c r="B66">
        <v>2</v>
      </c>
      <c r="C66">
        <v>28</v>
      </c>
      <c r="D66">
        <v>2027.1616438356164</v>
      </c>
      <c r="E66">
        <v>16.581446081098534</v>
      </c>
      <c r="F66">
        <v>1.5965232318493348</v>
      </c>
      <c r="G66">
        <v>0</v>
      </c>
      <c r="H66">
        <v>0</v>
      </c>
      <c r="I66" s="55">
        <f t="shared" si="0"/>
        <v>18.177969312947869</v>
      </c>
    </row>
    <row r="67" spans="1:10" x14ac:dyDescent="0.3">
      <c r="A67">
        <v>2027</v>
      </c>
      <c r="B67">
        <v>3</v>
      </c>
      <c r="C67">
        <v>31</v>
      </c>
      <c r="D67">
        <v>2027.2465753424658</v>
      </c>
      <c r="E67">
        <v>17.006122530767406</v>
      </c>
      <c r="F67">
        <v>1.6577113570906077</v>
      </c>
      <c r="G67">
        <v>0</v>
      </c>
      <c r="H67">
        <v>0</v>
      </c>
      <c r="I67" s="55">
        <f t="shared" si="0"/>
        <v>18.663833887858015</v>
      </c>
    </row>
    <row r="68" spans="1:10" x14ac:dyDescent="0.3">
      <c r="A68">
        <v>2027</v>
      </c>
      <c r="B68">
        <v>4</v>
      </c>
      <c r="C68">
        <v>30</v>
      </c>
      <c r="D68">
        <v>2027.3287671232877</v>
      </c>
      <c r="E68">
        <v>17.416241737626272</v>
      </c>
      <c r="F68">
        <v>1.7134545620395643</v>
      </c>
      <c r="G68">
        <v>0</v>
      </c>
      <c r="H68">
        <v>0</v>
      </c>
      <c r="I68" s="55">
        <f t="shared" si="0"/>
        <v>19.129696299665838</v>
      </c>
    </row>
    <row r="69" spans="1:10" x14ac:dyDescent="0.3">
      <c r="A69">
        <v>2027</v>
      </c>
      <c r="B69">
        <v>5</v>
      </c>
      <c r="C69">
        <v>31</v>
      </c>
      <c r="D69">
        <v>2027.4136986301369</v>
      </c>
      <c r="E69">
        <v>17.839018732923734</v>
      </c>
      <c r="F69">
        <v>1.7717650039074475</v>
      </c>
      <c r="G69">
        <v>0</v>
      </c>
      <c r="H69">
        <v>0</v>
      </c>
      <c r="I69" s="55">
        <f t="shared" si="0"/>
        <v>19.610783736831181</v>
      </c>
    </row>
    <row r="70" spans="1:10" s="49" customFormat="1" x14ac:dyDescent="0.3">
      <c r="A70">
        <v>2027</v>
      </c>
      <c r="B70">
        <v>6</v>
      </c>
      <c r="C70">
        <v>30</v>
      </c>
      <c r="D70">
        <v>2027.495890410959</v>
      </c>
      <c r="E70">
        <v>18.247064308240748</v>
      </c>
      <c r="F70">
        <v>1.8323746456682897</v>
      </c>
      <c r="G70">
        <v>0</v>
      </c>
      <c r="H70">
        <v>0</v>
      </c>
      <c r="I70" s="113">
        <f t="shared" si="0"/>
        <v>20.079438953909037</v>
      </c>
      <c r="J70" s="132"/>
    </row>
    <row r="71" spans="1:10" x14ac:dyDescent="0.3">
      <c r="A71">
        <v>2027</v>
      </c>
      <c r="B71">
        <v>7</v>
      </c>
      <c r="C71">
        <v>31</v>
      </c>
      <c r="D71">
        <v>2027.5808219178082</v>
      </c>
      <c r="E71">
        <v>18.667470695323964</v>
      </c>
      <c r="F71">
        <v>1.8954861955159079</v>
      </c>
      <c r="G71">
        <v>0</v>
      </c>
      <c r="H71">
        <v>0</v>
      </c>
      <c r="I71" s="55">
        <f t="shared" si="0"/>
        <v>20.562956890839871</v>
      </c>
    </row>
    <row r="72" spans="1:10" x14ac:dyDescent="0.3">
      <c r="A72">
        <v>2027</v>
      </c>
      <c r="B72">
        <v>8</v>
      </c>
      <c r="C72">
        <v>31</v>
      </c>
      <c r="D72">
        <v>2027.6657534246576</v>
      </c>
      <c r="E72">
        <v>19.086510747458291</v>
      </c>
      <c r="F72">
        <v>1.9599340693295757</v>
      </c>
      <c r="G72">
        <v>0</v>
      </c>
      <c r="H72">
        <v>0</v>
      </c>
      <c r="I72" s="55">
        <f t="shared" si="0"/>
        <v>21.046444816787869</v>
      </c>
    </row>
    <row r="73" spans="1:10" x14ac:dyDescent="0.3">
      <c r="A73">
        <v>2027</v>
      </c>
      <c r="B73">
        <v>9</v>
      </c>
      <c r="C73">
        <v>30</v>
      </c>
      <c r="D73">
        <v>2027.7479452054795</v>
      </c>
      <c r="E73">
        <v>19.490638780025598</v>
      </c>
      <c r="F73">
        <v>2.0275795099398621</v>
      </c>
      <c r="G73">
        <v>0</v>
      </c>
      <c r="H73">
        <v>0</v>
      </c>
      <c r="I73" s="105">
        <f t="shared" si="0"/>
        <v>21.518218289965461</v>
      </c>
    </row>
    <row r="74" spans="1:10" x14ac:dyDescent="0.3">
      <c r="A74">
        <v>2027</v>
      </c>
      <c r="B74">
        <v>10</v>
      </c>
      <c r="C74">
        <v>31</v>
      </c>
      <c r="D74">
        <v>2027.8328767123287</v>
      </c>
      <c r="E74">
        <v>19.906706387441648</v>
      </c>
      <c r="F74">
        <v>2.1009860216036715</v>
      </c>
      <c r="G74">
        <v>0</v>
      </c>
      <c r="H74">
        <v>0</v>
      </c>
      <c r="I74" s="55">
        <f t="shared" si="0"/>
        <v>22.007692409045319</v>
      </c>
    </row>
    <row r="75" spans="1:10" x14ac:dyDescent="0.3">
      <c r="A75">
        <v>2027</v>
      </c>
      <c r="B75">
        <v>11</v>
      </c>
      <c r="C75">
        <v>30</v>
      </c>
      <c r="D75">
        <v>2027.9150684931508</v>
      </c>
      <c r="E75">
        <v>20.307789956316043</v>
      </c>
      <c r="F75">
        <v>2.1761716390624852</v>
      </c>
      <c r="G75">
        <v>0</v>
      </c>
      <c r="H75">
        <v>0</v>
      </c>
      <c r="I75" s="55">
        <f t="shared" ref="I75:I138" si="4">E75+F75</f>
        <v>22.483961595378528</v>
      </c>
    </row>
    <row r="76" spans="1:10" x14ac:dyDescent="0.3">
      <c r="A76">
        <v>2027</v>
      </c>
      <c r="B76">
        <v>12</v>
      </c>
      <c r="C76">
        <v>31</v>
      </c>
      <c r="D76">
        <v>2028</v>
      </c>
      <c r="E76">
        <v>20.720550069867418</v>
      </c>
      <c r="F76">
        <v>2.2577801336480343</v>
      </c>
      <c r="G76">
        <v>0</v>
      </c>
      <c r="H76">
        <v>0</v>
      </c>
      <c r="I76" s="55">
        <f t="shared" si="4"/>
        <v>22.978330203515451</v>
      </c>
    </row>
    <row r="77" spans="1:10" x14ac:dyDescent="0.3">
      <c r="A77">
        <v>2028</v>
      </c>
      <c r="B77">
        <v>1</v>
      </c>
      <c r="C77">
        <v>31</v>
      </c>
      <c r="D77">
        <v>2028.0846994535518</v>
      </c>
      <c r="E77">
        <v>21.131515574680819</v>
      </c>
      <c r="F77">
        <v>2.3488152615496558</v>
      </c>
      <c r="G77">
        <v>0</v>
      </c>
      <c r="H77">
        <v>0</v>
      </c>
      <c r="I77" s="55">
        <f t="shared" si="4"/>
        <v>23.480330836230475</v>
      </c>
    </row>
    <row r="78" spans="1:10" x14ac:dyDescent="0.3">
      <c r="A78">
        <v>2028</v>
      </c>
      <c r="B78">
        <v>2</v>
      </c>
      <c r="C78">
        <v>29</v>
      </c>
      <c r="D78">
        <v>2028.1639344262296</v>
      </c>
      <c r="E78">
        <v>21.514281012009757</v>
      </c>
      <c r="F78">
        <v>2.4492986426736385</v>
      </c>
      <c r="G78">
        <v>0</v>
      </c>
      <c r="H78">
        <v>0</v>
      </c>
      <c r="I78" s="55">
        <f t="shared" si="4"/>
        <v>23.963579654683397</v>
      </c>
    </row>
    <row r="79" spans="1:10" x14ac:dyDescent="0.3">
      <c r="A79">
        <v>2028</v>
      </c>
      <c r="B79">
        <v>3</v>
      </c>
      <c r="C79">
        <v>31</v>
      </c>
      <c r="D79">
        <v>2028.2486338797814</v>
      </c>
      <c r="E79">
        <v>21.921580711312572</v>
      </c>
      <c r="F79">
        <v>2.520287756373897</v>
      </c>
      <c r="G79">
        <v>0</v>
      </c>
      <c r="H79">
        <v>0</v>
      </c>
      <c r="I79" s="55">
        <f t="shared" si="4"/>
        <v>24.441868467686469</v>
      </c>
    </row>
    <row r="80" spans="1:10" x14ac:dyDescent="0.3">
      <c r="A80">
        <v>2028</v>
      </c>
      <c r="B80">
        <v>4</v>
      </c>
      <c r="C80">
        <v>30</v>
      </c>
      <c r="D80">
        <v>2028.3306010928961</v>
      </c>
      <c r="E80">
        <v>22.313853565456188</v>
      </c>
      <c r="F80">
        <v>2.5845368935583313</v>
      </c>
      <c r="G80">
        <v>0</v>
      </c>
      <c r="H80">
        <v>0</v>
      </c>
      <c r="I80" s="55">
        <f t="shared" si="4"/>
        <v>24.898390459014522</v>
      </c>
    </row>
    <row r="81" spans="1:10" x14ac:dyDescent="0.3">
      <c r="A81">
        <v>2028</v>
      </c>
      <c r="B81">
        <v>5</v>
      </c>
      <c r="C81">
        <v>31</v>
      </c>
      <c r="D81">
        <v>2028.4153005464482</v>
      </c>
      <c r="E81">
        <v>22.717197586639891</v>
      </c>
      <c r="F81">
        <v>2.650594791806844</v>
      </c>
      <c r="G81">
        <v>0</v>
      </c>
      <c r="H81">
        <v>0</v>
      </c>
      <c r="I81" s="55">
        <f t="shared" si="4"/>
        <v>25.367792378446737</v>
      </c>
    </row>
    <row r="82" spans="1:10" s="49" customFormat="1" x14ac:dyDescent="0.3">
      <c r="A82">
        <v>2028</v>
      </c>
      <c r="B82">
        <v>6</v>
      </c>
      <c r="C82">
        <v>30</v>
      </c>
      <c r="D82">
        <v>2028.4972677595629</v>
      </c>
      <c r="E82">
        <v>23.105543400323185</v>
      </c>
      <c r="F82">
        <v>2.7192776020356479</v>
      </c>
      <c r="G82">
        <v>0</v>
      </c>
      <c r="H82">
        <v>0</v>
      </c>
      <c r="I82" s="113">
        <f t="shared" si="4"/>
        <v>25.824821002358831</v>
      </c>
      <c r="J82" s="132"/>
    </row>
    <row r="83" spans="1:10" x14ac:dyDescent="0.3">
      <c r="A83">
        <v>2028</v>
      </c>
      <c r="B83">
        <v>7</v>
      </c>
      <c r="C83">
        <v>31</v>
      </c>
      <c r="D83">
        <v>2028.5819672131147</v>
      </c>
      <c r="E83">
        <v>23.50473543668496</v>
      </c>
      <c r="F83">
        <v>2.7899974829633409</v>
      </c>
      <c r="G83">
        <v>0</v>
      </c>
      <c r="H83">
        <v>0</v>
      </c>
      <c r="I83" s="55">
        <f t="shared" si="4"/>
        <v>26.2947329196483</v>
      </c>
    </row>
    <row r="84" spans="1:10" x14ac:dyDescent="0.3">
      <c r="A84">
        <v>2028</v>
      </c>
      <c r="B84">
        <v>8</v>
      </c>
      <c r="C84">
        <v>31</v>
      </c>
      <c r="D84">
        <v>2028.6666666666667</v>
      </c>
      <c r="E84">
        <v>23.901752273735752</v>
      </c>
      <c r="F84">
        <v>2.8621294383467832</v>
      </c>
      <c r="G84">
        <v>0</v>
      </c>
      <c r="H84">
        <v>0</v>
      </c>
      <c r="I84" s="55">
        <f t="shared" si="4"/>
        <v>26.763881712082537</v>
      </c>
    </row>
    <row r="85" spans="1:10" x14ac:dyDescent="0.3">
      <c r="A85">
        <v>2028</v>
      </c>
      <c r="B85">
        <v>9</v>
      </c>
      <c r="C85">
        <v>30</v>
      </c>
      <c r="D85">
        <v>2028.7486338797814</v>
      </c>
      <c r="E85">
        <v>24.283854358720401</v>
      </c>
      <c r="F85">
        <v>2.9381217007176694</v>
      </c>
      <c r="G85">
        <v>0</v>
      </c>
      <c r="H85">
        <v>0</v>
      </c>
      <c r="I85" s="105">
        <f t="shared" si="4"/>
        <v>27.22197605943807</v>
      </c>
    </row>
    <row r="86" spans="1:10" x14ac:dyDescent="0.3">
      <c r="A86">
        <v>2028</v>
      </c>
      <c r="B86">
        <v>10</v>
      </c>
      <c r="C86">
        <v>31</v>
      </c>
      <c r="D86">
        <v>2028.8333333333333</v>
      </c>
      <c r="E86">
        <v>24.676480673658837</v>
      </c>
      <c r="F86">
        <v>3.0208091096247758</v>
      </c>
      <c r="G86">
        <v>0</v>
      </c>
      <c r="H86">
        <v>0</v>
      </c>
      <c r="I86" s="55">
        <f t="shared" si="4"/>
        <v>27.697289783283612</v>
      </c>
    </row>
    <row r="87" spans="1:10" x14ac:dyDescent="0.3">
      <c r="A87">
        <v>2028</v>
      </c>
      <c r="B87">
        <v>11</v>
      </c>
      <c r="C87">
        <v>30</v>
      </c>
      <c r="D87">
        <v>2028.9153005464482</v>
      </c>
      <c r="E87">
        <v>25.054270534018691</v>
      </c>
      <c r="F87">
        <v>3.1057634875413953</v>
      </c>
      <c r="G87">
        <v>0</v>
      </c>
      <c r="H87">
        <v>0</v>
      </c>
      <c r="I87" s="55">
        <f t="shared" si="4"/>
        <v>28.160034021560087</v>
      </c>
    </row>
    <row r="88" spans="1:10" x14ac:dyDescent="0.3">
      <c r="A88">
        <v>2028</v>
      </c>
      <c r="B88">
        <v>12</v>
      </c>
      <c r="C88">
        <v>31</v>
      </c>
      <c r="D88">
        <v>2029</v>
      </c>
      <c r="E88">
        <v>25.442381658401764</v>
      </c>
      <c r="F88">
        <v>3.1984836920604147</v>
      </c>
      <c r="G88">
        <v>0</v>
      </c>
      <c r="H88">
        <v>0</v>
      </c>
      <c r="I88" s="55">
        <f t="shared" si="4"/>
        <v>28.640865350462178</v>
      </c>
    </row>
    <row r="89" spans="1:10" x14ac:dyDescent="0.3">
      <c r="A89">
        <v>2029</v>
      </c>
      <c r="B89">
        <v>1</v>
      </c>
      <c r="C89">
        <v>31</v>
      </c>
      <c r="D89">
        <v>2029.0849315068492</v>
      </c>
      <c r="E89">
        <v>25.828157998746189</v>
      </c>
      <c r="F89">
        <v>3.3033476309273873</v>
      </c>
      <c r="G89">
        <v>0</v>
      </c>
      <c r="H89">
        <v>0</v>
      </c>
      <c r="I89" s="55">
        <f t="shared" si="4"/>
        <v>29.131505629673576</v>
      </c>
    </row>
    <row r="90" spans="1:10" x14ac:dyDescent="0.3">
      <c r="A90">
        <v>2029</v>
      </c>
      <c r="B90">
        <v>2</v>
      </c>
      <c r="C90">
        <v>28</v>
      </c>
      <c r="D90">
        <v>2029.1616438356164</v>
      </c>
      <c r="E90">
        <v>26.174574912163486</v>
      </c>
      <c r="F90">
        <v>3.4154439770048564</v>
      </c>
      <c r="G90">
        <v>0</v>
      </c>
      <c r="H90">
        <v>0</v>
      </c>
      <c r="I90" s="55">
        <f t="shared" si="4"/>
        <v>29.590018889168341</v>
      </c>
    </row>
    <row r="91" spans="1:10" x14ac:dyDescent="0.3">
      <c r="A91">
        <v>2029</v>
      </c>
      <c r="B91">
        <v>3</v>
      </c>
      <c r="C91">
        <v>31</v>
      </c>
      <c r="D91">
        <v>2029.2465753424658</v>
      </c>
      <c r="E91">
        <v>26.555845466805238</v>
      </c>
      <c r="F91">
        <v>3.4938207983324858</v>
      </c>
      <c r="G91">
        <v>0</v>
      </c>
      <c r="H91">
        <v>0</v>
      </c>
      <c r="I91" s="55">
        <f t="shared" si="4"/>
        <v>30.049666265137724</v>
      </c>
    </row>
    <row r="92" spans="1:10" x14ac:dyDescent="0.3">
      <c r="A92">
        <v>2029</v>
      </c>
      <c r="B92">
        <v>4</v>
      </c>
      <c r="C92">
        <v>30</v>
      </c>
      <c r="D92">
        <v>2029.3287671232877</v>
      </c>
      <c r="E92">
        <v>26.922536567843252</v>
      </c>
      <c r="F92">
        <v>3.5631611414192959</v>
      </c>
      <c r="G92">
        <v>0</v>
      </c>
      <c r="H92">
        <v>0</v>
      </c>
      <c r="I92" s="55">
        <f t="shared" si="4"/>
        <v>30.485697709262549</v>
      </c>
    </row>
    <row r="93" spans="1:10" x14ac:dyDescent="0.3">
      <c r="A93">
        <v>2029</v>
      </c>
      <c r="B93">
        <v>5</v>
      </c>
      <c r="C93">
        <v>31</v>
      </c>
      <c r="D93">
        <v>2029.4136986301369</v>
      </c>
      <c r="E93">
        <v>27.299078674086463</v>
      </c>
      <c r="F93">
        <v>3.6334536496932639</v>
      </c>
      <c r="G93">
        <v>0</v>
      </c>
      <c r="H93">
        <v>0</v>
      </c>
      <c r="I93" s="55">
        <f t="shared" si="4"/>
        <v>30.932532323779725</v>
      </c>
    </row>
    <row r="94" spans="1:10" s="49" customFormat="1" x14ac:dyDescent="0.3">
      <c r="A94">
        <v>2029</v>
      </c>
      <c r="B94">
        <v>6</v>
      </c>
      <c r="C94">
        <v>30</v>
      </c>
      <c r="D94">
        <v>2029.495890410959</v>
      </c>
      <c r="E94">
        <v>27.661165852577934</v>
      </c>
      <c r="F94">
        <v>3.7066752535568677</v>
      </c>
      <c r="G94">
        <v>0</v>
      </c>
      <c r="H94">
        <v>0</v>
      </c>
      <c r="I94" s="113">
        <f t="shared" si="4"/>
        <v>31.367841106134801</v>
      </c>
      <c r="J94" s="132"/>
    </row>
    <row r="95" spans="1:10" x14ac:dyDescent="0.3">
      <c r="A95">
        <v>2029</v>
      </c>
      <c r="B95">
        <v>7</v>
      </c>
      <c r="C95">
        <v>31</v>
      </c>
      <c r="D95">
        <v>2029.5808219178082</v>
      </c>
      <c r="E95">
        <v>28.032925800081582</v>
      </c>
      <c r="F95">
        <v>3.7814287067603374</v>
      </c>
      <c r="G95">
        <v>0</v>
      </c>
      <c r="H95">
        <v>0</v>
      </c>
      <c r="I95" s="55">
        <f t="shared" si="4"/>
        <v>31.814354506841919</v>
      </c>
    </row>
    <row r="96" spans="1:10" x14ac:dyDescent="0.3">
      <c r="A96">
        <v>2029</v>
      </c>
      <c r="B96">
        <v>8</v>
      </c>
      <c r="C96">
        <v>31</v>
      </c>
      <c r="D96">
        <v>2029.6657534246576</v>
      </c>
      <c r="E96">
        <v>28.402239968018115</v>
      </c>
      <c r="F96">
        <v>3.8573883089477845</v>
      </c>
      <c r="G96">
        <v>0</v>
      </c>
      <c r="H96">
        <v>0</v>
      </c>
      <c r="I96" s="55">
        <f t="shared" si="4"/>
        <v>32.259628276965898</v>
      </c>
    </row>
    <row r="97" spans="1:10" x14ac:dyDescent="0.3">
      <c r="A97">
        <v>2029</v>
      </c>
      <c r="B97">
        <v>9</v>
      </c>
      <c r="C97">
        <v>30</v>
      </c>
      <c r="D97">
        <v>2029.7479452054795</v>
      </c>
      <c r="E97">
        <v>28.757304583649798</v>
      </c>
      <c r="F97">
        <v>3.938180276829383</v>
      </c>
      <c r="G97">
        <v>0</v>
      </c>
      <c r="H97">
        <v>0</v>
      </c>
      <c r="I97" s="105">
        <f t="shared" si="4"/>
        <v>32.695484860479183</v>
      </c>
    </row>
    <row r="98" spans="1:10" x14ac:dyDescent="0.3">
      <c r="A98">
        <v>2029</v>
      </c>
      <c r="B98">
        <v>10</v>
      </c>
      <c r="C98">
        <v>31</v>
      </c>
      <c r="D98">
        <v>2029.8328767123287</v>
      </c>
      <c r="E98">
        <v>29.121784590962069</v>
      </c>
      <c r="F98">
        <v>4.0265391509009394</v>
      </c>
      <c r="G98">
        <v>0</v>
      </c>
      <c r="H98">
        <v>0</v>
      </c>
      <c r="I98" s="55">
        <f t="shared" si="4"/>
        <v>33.14832374186301</v>
      </c>
    </row>
    <row r="99" spans="1:10" x14ac:dyDescent="0.3">
      <c r="A99">
        <v>2029</v>
      </c>
      <c r="B99">
        <v>11</v>
      </c>
      <c r="C99">
        <v>30</v>
      </c>
      <c r="D99">
        <v>2029.9150684931508</v>
      </c>
      <c r="E99">
        <v>29.472160900192836</v>
      </c>
      <c r="F99">
        <v>4.1179076321232078</v>
      </c>
      <c r="G99">
        <v>0</v>
      </c>
      <c r="H99">
        <v>0</v>
      </c>
      <c r="I99" s="55">
        <f t="shared" si="4"/>
        <v>33.590068532316046</v>
      </c>
    </row>
    <row r="100" spans="1:10" x14ac:dyDescent="0.3">
      <c r="A100">
        <v>2029</v>
      </c>
      <c r="B100">
        <v>12</v>
      </c>
      <c r="C100">
        <v>31</v>
      </c>
      <c r="D100">
        <v>2030</v>
      </c>
      <c r="E100">
        <v>29.831788986942556</v>
      </c>
      <c r="F100">
        <v>4.2181621208734121</v>
      </c>
      <c r="G100">
        <v>0</v>
      </c>
      <c r="H100">
        <v>0</v>
      </c>
      <c r="I100" s="55">
        <f t="shared" si="4"/>
        <v>34.049951107815971</v>
      </c>
    </row>
    <row r="101" spans="1:10" x14ac:dyDescent="0.3">
      <c r="A101">
        <v>2030</v>
      </c>
      <c r="B101">
        <v>1</v>
      </c>
      <c r="C101">
        <v>31</v>
      </c>
      <c r="D101">
        <v>2030.0849315068492</v>
      </c>
      <c r="E101">
        <v>30.188948294492761</v>
      </c>
      <c r="F101">
        <v>4.3330097633452942</v>
      </c>
      <c r="G101">
        <v>0</v>
      </c>
      <c r="H101">
        <v>0</v>
      </c>
      <c r="I101" s="55">
        <f t="shared" si="4"/>
        <v>34.521958057838056</v>
      </c>
    </row>
    <row r="102" spans="1:10" x14ac:dyDescent="0.3">
      <c r="A102">
        <v>2030</v>
      </c>
      <c r="B102">
        <v>2</v>
      </c>
      <c r="C102">
        <v>28</v>
      </c>
      <c r="D102">
        <v>2030.1616438356164</v>
      </c>
      <c r="E102">
        <v>30.509421635971982</v>
      </c>
      <c r="F102">
        <v>4.4577336464095429</v>
      </c>
      <c r="G102">
        <v>0</v>
      </c>
      <c r="H102">
        <v>0</v>
      </c>
      <c r="I102" s="55">
        <f t="shared" si="4"/>
        <v>34.967155282381526</v>
      </c>
    </row>
    <row r="103" spans="1:10" x14ac:dyDescent="0.3">
      <c r="A103">
        <v>2030</v>
      </c>
      <c r="B103">
        <v>3</v>
      </c>
      <c r="C103">
        <v>31</v>
      </c>
      <c r="D103">
        <v>2030.2465753424658</v>
      </c>
      <c r="E103">
        <v>30.861882822264086</v>
      </c>
      <c r="F103">
        <v>4.5407171695214643</v>
      </c>
      <c r="G103">
        <v>0</v>
      </c>
      <c r="H103">
        <v>0</v>
      </c>
      <c r="I103" s="55">
        <f t="shared" si="4"/>
        <v>35.40259999178555</v>
      </c>
    </row>
    <row r="104" spans="1:10" x14ac:dyDescent="0.3">
      <c r="A104">
        <v>2030</v>
      </c>
      <c r="B104">
        <v>4</v>
      </c>
      <c r="C104">
        <v>30</v>
      </c>
      <c r="D104">
        <v>2030.3287671232877</v>
      </c>
      <c r="E104">
        <v>31.200626441386294</v>
      </c>
      <c r="F104">
        <v>4.6123981715819298</v>
      </c>
      <c r="G104">
        <v>0</v>
      </c>
      <c r="H104">
        <v>0</v>
      </c>
      <c r="I104" s="55">
        <f t="shared" si="4"/>
        <v>35.813024612968221</v>
      </c>
    </row>
    <row r="105" spans="1:10" x14ac:dyDescent="0.3">
      <c r="A105">
        <v>2030</v>
      </c>
      <c r="B105">
        <v>5</v>
      </c>
      <c r="C105">
        <v>31</v>
      </c>
      <c r="D105">
        <v>2030.4136986301369</v>
      </c>
      <c r="E105">
        <v>31.548238634420649</v>
      </c>
      <c r="F105">
        <v>4.6840007295294468</v>
      </c>
      <c r="G105">
        <v>0</v>
      </c>
      <c r="H105">
        <v>0</v>
      </c>
      <c r="I105" s="55">
        <f t="shared" si="4"/>
        <v>36.232239363950093</v>
      </c>
    </row>
    <row r="106" spans="1:10" s="49" customFormat="1" ht="13.9" customHeight="1" x14ac:dyDescent="0.3">
      <c r="A106">
        <v>2030</v>
      </c>
      <c r="B106">
        <v>6</v>
      </c>
      <c r="C106">
        <v>30</v>
      </c>
      <c r="D106">
        <v>2030.495890410959</v>
      </c>
      <c r="E106">
        <v>31.882296888251606</v>
      </c>
      <c r="F106">
        <v>4.758877005512355</v>
      </c>
      <c r="G106">
        <v>0</v>
      </c>
      <c r="H106">
        <v>0</v>
      </c>
      <c r="I106" s="113">
        <f t="shared" si="4"/>
        <v>36.641173893763963</v>
      </c>
      <c r="J106" s="132"/>
    </row>
    <row r="107" spans="1:10" x14ac:dyDescent="0.3">
      <c r="A107">
        <v>2030</v>
      </c>
      <c r="B107">
        <v>7</v>
      </c>
      <c r="C107">
        <v>31</v>
      </c>
      <c r="D107">
        <v>2030.5808219178082</v>
      </c>
      <c r="E107">
        <v>32.225076979627488</v>
      </c>
      <c r="F107">
        <v>4.8346923495100524</v>
      </c>
      <c r="G107">
        <v>0</v>
      </c>
      <c r="H107">
        <v>0</v>
      </c>
      <c r="I107" s="55">
        <f t="shared" si="4"/>
        <v>37.059769329137538</v>
      </c>
    </row>
    <row r="108" spans="1:10" x14ac:dyDescent="0.3">
      <c r="A108">
        <v>2030</v>
      </c>
      <c r="B108">
        <v>8</v>
      </c>
      <c r="C108">
        <v>31</v>
      </c>
      <c r="D108">
        <v>2030.6657534246576</v>
      </c>
      <c r="E108">
        <v>32.565410305987903</v>
      </c>
      <c r="F108">
        <v>4.9115252701225414</v>
      </c>
      <c r="G108">
        <v>0</v>
      </c>
      <c r="H108">
        <v>0</v>
      </c>
      <c r="I108" s="55">
        <f t="shared" si="4"/>
        <v>37.476935576110442</v>
      </c>
    </row>
    <row r="109" spans="1:10" x14ac:dyDescent="0.3">
      <c r="A109">
        <v>2030</v>
      </c>
      <c r="B109">
        <v>9</v>
      </c>
      <c r="C109">
        <v>30</v>
      </c>
      <c r="D109">
        <v>2030.7479452054795</v>
      </c>
      <c r="E109">
        <v>32.892442247410386</v>
      </c>
      <c r="F109">
        <v>4.9942891453320852</v>
      </c>
      <c r="G109">
        <v>0</v>
      </c>
      <c r="H109">
        <v>0</v>
      </c>
      <c r="I109" s="105">
        <f t="shared" si="4"/>
        <v>37.886731392742469</v>
      </c>
    </row>
    <row r="110" spans="1:10" x14ac:dyDescent="0.3">
      <c r="A110">
        <v>2030</v>
      </c>
      <c r="B110">
        <v>10</v>
      </c>
      <c r="C110">
        <v>31</v>
      </c>
      <c r="D110">
        <v>2030.8328767123287</v>
      </c>
      <c r="E110">
        <v>33.227982709741795</v>
      </c>
      <c r="F110">
        <v>5.0854652994089715</v>
      </c>
      <c r="G110">
        <v>0</v>
      </c>
      <c r="H110">
        <v>0</v>
      </c>
      <c r="I110" s="55">
        <f t="shared" si="4"/>
        <v>38.313448009150768</v>
      </c>
    </row>
    <row r="111" spans="1:10" x14ac:dyDescent="0.3">
      <c r="A111">
        <v>2030</v>
      </c>
      <c r="B111">
        <v>11</v>
      </c>
      <c r="C111">
        <v>30</v>
      </c>
      <c r="D111">
        <v>2030.9150684931508</v>
      </c>
      <c r="E111">
        <v>33.550392070290471</v>
      </c>
      <c r="F111">
        <v>5.1805555607373943</v>
      </c>
      <c r="G111">
        <v>0</v>
      </c>
      <c r="H111">
        <v>0</v>
      </c>
      <c r="I111" s="55">
        <f t="shared" si="4"/>
        <v>38.730947631027867</v>
      </c>
    </row>
    <row r="112" spans="1:10" x14ac:dyDescent="0.3">
      <c r="A112">
        <v>2030</v>
      </c>
      <c r="B112">
        <v>12</v>
      </c>
      <c r="C112">
        <v>31</v>
      </c>
      <c r="D112">
        <v>2031</v>
      </c>
      <c r="E112">
        <v>33.881173486994882</v>
      </c>
      <c r="F112">
        <v>5.2856351155522585</v>
      </c>
      <c r="G112">
        <v>0</v>
      </c>
      <c r="H112">
        <v>0</v>
      </c>
      <c r="I112" s="55">
        <f t="shared" si="4"/>
        <v>39.166808602547142</v>
      </c>
    </row>
    <row r="113" spans="1:10" x14ac:dyDescent="0.3">
      <c r="A113">
        <v>2031</v>
      </c>
      <c r="B113">
        <v>1</v>
      </c>
      <c r="C113">
        <v>31</v>
      </c>
      <c r="D113">
        <v>2031.0849315068492</v>
      </c>
      <c r="E113">
        <v>34.209551055719913</v>
      </c>
      <c r="F113">
        <v>5.4077955536433695</v>
      </c>
      <c r="G113">
        <v>0</v>
      </c>
      <c r="H113">
        <v>0</v>
      </c>
      <c r="I113" s="55">
        <f t="shared" si="4"/>
        <v>39.617346609363281</v>
      </c>
    </row>
    <row r="114" spans="1:10" x14ac:dyDescent="0.3">
      <c r="A114">
        <v>2031</v>
      </c>
      <c r="B114">
        <v>2</v>
      </c>
      <c r="C114">
        <v>28</v>
      </c>
      <c r="D114">
        <v>2031.1616438356164</v>
      </c>
      <c r="E114">
        <v>34.50409290784264</v>
      </c>
      <c r="F114">
        <v>5.5427446327773424</v>
      </c>
      <c r="G114">
        <v>0</v>
      </c>
      <c r="H114">
        <v>0</v>
      </c>
      <c r="I114" s="55">
        <f t="shared" si="4"/>
        <v>40.046837540619983</v>
      </c>
    </row>
    <row r="115" spans="1:10" x14ac:dyDescent="0.3">
      <c r="A115">
        <v>2031</v>
      </c>
      <c r="B115">
        <v>3</v>
      </c>
      <c r="C115">
        <v>31</v>
      </c>
      <c r="D115">
        <v>2031.2465753424658</v>
      </c>
      <c r="E115">
        <v>34.827925547280323</v>
      </c>
      <c r="F115">
        <v>5.6280743467322871</v>
      </c>
      <c r="G115">
        <v>0</v>
      </c>
      <c r="H115">
        <v>0</v>
      </c>
      <c r="I115" s="55">
        <f t="shared" si="4"/>
        <v>40.455999894012606</v>
      </c>
    </row>
    <row r="116" spans="1:10" x14ac:dyDescent="0.3">
      <c r="A116">
        <v>2031</v>
      </c>
      <c r="B116">
        <v>4</v>
      </c>
      <c r="C116">
        <v>30</v>
      </c>
      <c r="D116">
        <v>2031.3287671232877</v>
      </c>
      <c r="E116">
        <v>35.139054222615755</v>
      </c>
      <c r="F116">
        <v>5.6999095180368933</v>
      </c>
      <c r="G116">
        <v>0</v>
      </c>
      <c r="H116">
        <v>0</v>
      </c>
      <c r="I116" s="55">
        <f t="shared" si="4"/>
        <v>40.838963740652645</v>
      </c>
    </row>
    <row r="117" spans="1:10" x14ac:dyDescent="0.3">
      <c r="A117">
        <v>2031</v>
      </c>
      <c r="B117">
        <v>5</v>
      </c>
      <c r="C117">
        <v>31</v>
      </c>
      <c r="D117">
        <v>2031.4136986301369</v>
      </c>
      <c r="E117">
        <v>35.458232807696973</v>
      </c>
      <c r="F117">
        <v>5.7705252750064062</v>
      </c>
      <c r="G117">
        <v>0</v>
      </c>
      <c r="H117">
        <v>0</v>
      </c>
      <c r="I117" s="55">
        <f t="shared" si="4"/>
        <v>41.228758082703379</v>
      </c>
    </row>
    <row r="118" spans="1:10" s="49" customFormat="1" x14ac:dyDescent="0.3">
      <c r="A118">
        <v>2031</v>
      </c>
      <c r="B118">
        <v>6</v>
      </c>
      <c r="C118">
        <v>30</v>
      </c>
      <c r="D118">
        <v>2031.495890410959</v>
      </c>
      <c r="E118">
        <v>35.764881010969205</v>
      </c>
      <c r="F118">
        <v>5.8447895717911464</v>
      </c>
      <c r="G118">
        <v>0</v>
      </c>
      <c r="H118">
        <v>0</v>
      </c>
      <c r="I118" s="113">
        <f t="shared" si="4"/>
        <v>41.609670582760351</v>
      </c>
      <c r="J118" s="132"/>
    </row>
    <row r="119" spans="1:10" x14ac:dyDescent="0.3">
      <c r="A119">
        <v>2031</v>
      </c>
      <c r="B119">
        <v>7</v>
      </c>
      <c r="C119">
        <v>31</v>
      </c>
      <c r="D119">
        <v>2031.5808219178082</v>
      </c>
      <c r="E119">
        <v>36.079454861877238</v>
      </c>
      <c r="F119">
        <v>5.9193493208861252</v>
      </c>
      <c r="G119">
        <v>0</v>
      </c>
      <c r="H119">
        <v>0</v>
      </c>
      <c r="I119" s="55">
        <f t="shared" si="4"/>
        <v>41.998804182763365</v>
      </c>
    </row>
    <row r="120" spans="1:10" x14ac:dyDescent="0.3">
      <c r="A120">
        <v>2031</v>
      </c>
      <c r="B120">
        <v>8</v>
      </c>
      <c r="C120">
        <v>31</v>
      </c>
      <c r="D120">
        <v>2031.6657534246576</v>
      </c>
      <c r="E120">
        <v>36.391708528350456</v>
      </c>
      <c r="F120">
        <v>5.9947608633171736</v>
      </c>
      <c r="G120">
        <v>0</v>
      </c>
      <c r="H120">
        <v>0</v>
      </c>
      <c r="I120" s="55">
        <f t="shared" si="4"/>
        <v>42.386469391667632</v>
      </c>
    </row>
    <row r="121" spans="1:10" x14ac:dyDescent="0.3">
      <c r="A121">
        <v>2031</v>
      </c>
      <c r="B121">
        <v>9</v>
      </c>
      <c r="C121">
        <v>30</v>
      </c>
      <c r="D121">
        <v>2031.7479452054795</v>
      </c>
      <c r="E121">
        <v>36.691693479225663</v>
      </c>
      <c r="F121">
        <v>6.0772848733341789</v>
      </c>
      <c r="G121">
        <v>0</v>
      </c>
      <c r="H121">
        <v>0</v>
      </c>
      <c r="I121" s="105">
        <f t="shared" si="4"/>
        <v>42.768978352559841</v>
      </c>
    </row>
    <row r="122" spans="1:10" x14ac:dyDescent="0.3">
      <c r="A122">
        <v>2031</v>
      </c>
      <c r="B122">
        <v>10</v>
      </c>
      <c r="C122">
        <v>31</v>
      </c>
      <c r="D122">
        <v>2031.8328767123287</v>
      </c>
      <c r="E122">
        <v>36.999422577991787</v>
      </c>
      <c r="F122">
        <v>6.1690366738955174</v>
      </c>
      <c r="G122">
        <v>0</v>
      </c>
      <c r="H122">
        <v>0</v>
      </c>
      <c r="I122" s="55">
        <f t="shared" si="4"/>
        <v>43.168459251887306</v>
      </c>
    </row>
    <row r="123" spans="1:10" x14ac:dyDescent="0.3">
      <c r="A123">
        <v>2031</v>
      </c>
      <c r="B123">
        <v>11</v>
      </c>
      <c r="C123">
        <v>30</v>
      </c>
      <c r="D123">
        <v>2031.9150684931508</v>
      </c>
      <c r="E123">
        <v>37.295055887764441</v>
      </c>
      <c r="F123">
        <v>6.2657204925974783</v>
      </c>
      <c r="G123">
        <v>0</v>
      </c>
      <c r="H123">
        <v>0</v>
      </c>
      <c r="I123" s="55">
        <f t="shared" si="4"/>
        <v>43.560776380361922</v>
      </c>
    </row>
    <row r="124" spans="1:10" x14ac:dyDescent="0.3">
      <c r="A124">
        <v>2031</v>
      </c>
      <c r="B124">
        <v>12</v>
      </c>
      <c r="C124">
        <v>31</v>
      </c>
      <c r="D124">
        <v>2032</v>
      </c>
      <c r="E124">
        <v>37.598316721660282</v>
      </c>
      <c r="F124">
        <v>6.3734697391291606</v>
      </c>
      <c r="G124">
        <v>0</v>
      </c>
      <c r="H124">
        <v>0</v>
      </c>
      <c r="I124" s="55">
        <f t="shared" si="4"/>
        <v>43.971786460789446</v>
      </c>
    </row>
    <row r="125" spans="1:10" x14ac:dyDescent="0.3">
      <c r="A125">
        <v>2032</v>
      </c>
      <c r="B125">
        <v>1</v>
      </c>
      <c r="C125">
        <v>31</v>
      </c>
      <c r="D125">
        <v>2032.0846994535518</v>
      </c>
      <c r="E125">
        <v>37.899329040077575</v>
      </c>
      <c r="F125">
        <v>6.5007779645561872</v>
      </c>
      <c r="G125">
        <v>0</v>
      </c>
      <c r="H125">
        <v>0</v>
      </c>
      <c r="I125" s="55">
        <f t="shared" si="4"/>
        <v>44.40010700463376</v>
      </c>
    </row>
    <row r="126" spans="1:10" x14ac:dyDescent="0.3">
      <c r="A126">
        <v>2032</v>
      </c>
      <c r="B126">
        <v>2</v>
      </c>
      <c r="C126">
        <v>29</v>
      </c>
      <c r="D126">
        <v>2032.1639344262296</v>
      </c>
      <c r="E126">
        <v>38.178899163023864</v>
      </c>
      <c r="F126">
        <v>6.6463047107024309</v>
      </c>
      <c r="G126">
        <v>0</v>
      </c>
      <c r="H126">
        <v>0</v>
      </c>
      <c r="I126" s="55">
        <f t="shared" si="4"/>
        <v>44.825203873726295</v>
      </c>
    </row>
    <row r="127" spans="1:10" x14ac:dyDescent="0.3">
      <c r="A127">
        <v>2032</v>
      </c>
      <c r="B127">
        <v>3</v>
      </c>
      <c r="C127">
        <v>31</v>
      </c>
      <c r="D127">
        <v>2032.2486338797814</v>
      </c>
      <c r="E127">
        <v>38.475603165390552</v>
      </c>
      <c r="F127">
        <v>6.7316918245970587</v>
      </c>
      <c r="G127">
        <v>0</v>
      </c>
      <c r="H127">
        <v>0</v>
      </c>
      <c r="I127" s="55">
        <f t="shared" si="4"/>
        <v>45.207294989987609</v>
      </c>
    </row>
    <row r="128" spans="1:10" x14ac:dyDescent="0.3">
      <c r="A128">
        <v>2032</v>
      </c>
      <c r="B128">
        <v>4</v>
      </c>
      <c r="C128">
        <v>30</v>
      </c>
      <c r="D128">
        <v>2032.3306010928961</v>
      </c>
      <c r="E128">
        <v>38.760638328985955</v>
      </c>
      <c r="F128">
        <v>6.8019287132909207</v>
      </c>
      <c r="G128">
        <v>0</v>
      </c>
      <c r="H128">
        <v>0</v>
      </c>
      <c r="I128" s="55">
        <f t="shared" si="4"/>
        <v>45.562567042276875</v>
      </c>
    </row>
    <row r="129" spans="1:10" x14ac:dyDescent="0.3">
      <c r="A129">
        <v>2032</v>
      </c>
      <c r="B129">
        <v>5</v>
      </c>
      <c r="C129">
        <v>31</v>
      </c>
      <c r="D129">
        <v>2032.4153005464482</v>
      </c>
      <c r="E129">
        <v>39.053022420273244</v>
      </c>
      <c r="F129">
        <v>6.8703161915655659</v>
      </c>
      <c r="G129">
        <v>0</v>
      </c>
      <c r="H129">
        <v>0</v>
      </c>
      <c r="I129" s="55">
        <f t="shared" si="4"/>
        <v>45.923338611838808</v>
      </c>
    </row>
    <row r="130" spans="1:10" s="49" customFormat="1" x14ac:dyDescent="0.3">
      <c r="A130">
        <v>2032</v>
      </c>
      <c r="B130">
        <v>6</v>
      </c>
      <c r="C130">
        <v>30</v>
      </c>
      <c r="D130">
        <v>2032.4972677595629</v>
      </c>
      <c r="E130">
        <v>39.33390684737067</v>
      </c>
      <c r="F130">
        <v>6.9422085812756364</v>
      </c>
      <c r="G130">
        <v>0</v>
      </c>
      <c r="H130">
        <v>0</v>
      </c>
      <c r="I130" s="113">
        <f t="shared" si="4"/>
        <v>46.276115428646307</v>
      </c>
      <c r="J130" s="132"/>
    </row>
    <row r="131" spans="1:10" x14ac:dyDescent="0.3">
      <c r="A131">
        <v>2032</v>
      </c>
      <c r="B131">
        <v>7</v>
      </c>
      <c r="C131">
        <v>31</v>
      </c>
      <c r="D131">
        <v>2032.5819672131147</v>
      </c>
      <c r="E131">
        <v>39.622032926690515</v>
      </c>
      <c r="F131">
        <v>7.0138492560337591</v>
      </c>
      <c r="G131">
        <v>0</v>
      </c>
      <c r="H131">
        <v>0</v>
      </c>
      <c r="I131" s="55">
        <f t="shared" si="4"/>
        <v>46.635882182724274</v>
      </c>
    </row>
    <row r="132" spans="1:10" x14ac:dyDescent="0.3">
      <c r="A132">
        <v>2032</v>
      </c>
      <c r="B132">
        <v>8</v>
      </c>
      <c r="C132">
        <v>31</v>
      </c>
      <c r="D132">
        <v>2032.6666666666667</v>
      </c>
      <c r="E132">
        <v>39.908019126780523</v>
      </c>
      <c r="F132">
        <v>7.0866972312596257</v>
      </c>
      <c r="G132">
        <v>0</v>
      </c>
      <c r="H132">
        <v>0</v>
      </c>
      <c r="I132" s="55">
        <f t="shared" si="4"/>
        <v>46.994716358040151</v>
      </c>
    </row>
    <row r="133" spans="1:10" x14ac:dyDescent="0.3">
      <c r="A133">
        <v>2032</v>
      </c>
      <c r="B133">
        <v>9</v>
      </c>
      <c r="C133">
        <v>30</v>
      </c>
      <c r="D133">
        <v>2032.7486338797814</v>
      </c>
      <c r="E133">
        <v>40.182757892821499</v>
      </c>
      <c r="F133">
        <v>7.1676008101105904</v>
      </c>
      <c r="G133">
        <v>0</v>
      </c>
      <c r="H133">
        <v>0</v>
      </c>
      <c r="I133" s="105">
        <f t="shared" si="4"/>
        <v>47.350358702932091</v>
      </c>
    </row>
    <row r="134" spans="1:10" x14ac:dyDescent="0.3">
      <c r="A134">
        <v>2032</v>
      </c>
      <c r="B134">
        <v>10</v>
      </c>
      <c r="C134">
        <v>31</v>
      </c>
      <c r="D134">
        <v>2032.8333333333333</v>
      </c>
      <c r="E134">
        <v>40.464581111599927</v>
      </c>
      <c r="F134">
        <v>7.2586036854643101</v>
      </c>
      <c r="G134">
        <v>0</v>
      </c>
      <c r="H134">
        <v>0</v>
      </c>
      <c r="I134" s="55">
        <f t="shared" si="4"/>
        <v>47.723184797064235</v>
      </c>
    </row>
    <row r="135" spans="1:10" x14ac:dyDescent="0.3">
      <c r="A135">
        <v>2032</v>
      </c>
      <c r="B135">
        <v>11</v>
      </c>
      <c r="C135">
        <v>30</v>
      </c>
      <c r="D135">
        <v>2032.9153005464482</v>
      </c>
      <c r="E135">
        <v>40.735321988130579</v>
      </c>
      <c r="F135">
        <v>7.3555263123838515</v>
      </c>
      <c r="G135">
        <v>0</v>
      </c>
      <c r="H135">
        <v>0</v>
      </c>
      <c r="I135" s="55">
        <f t="shared" si="4"/>
        <v>48.09084830051443</v>
      </c>
    </row>
    <row r="136" spans="1:10" x14ac:dyDescent="0.3">
      <c r="A136">
        <v>2032</v>
      </c>
      <c r="B136">
        <v>12</v>
      </c>
      <c r="C136">
        <v>31</v>
      </c>
      <c r="D136">
        <v>2033</v>
      </c>
      <c r="E136">
        <v>41.013046000479505</v>
      </c>
      <c r="F136">
        <v>7.4650261528559767</v>
      </c>
      <c r="G136">
        <v>0</v>
      </c>
      <c r="H136">
        <v>0</v>
      </c>
      <c r="I136" s="55">
        <f t="shared" si="4"/>
        <v>48.478072153335482</v>
      </c>
    </row>
    <row r="137" spans="1:10" x14ac:dyDescent="0.3">
      <c r="A137">
        <v>2033</v>
      </c>
      <c r="B137">
        <v>1</v>
      </c>
      <c r="C137">
        <v>31</v>
      </c>
      <c r="D137">
        <v>2033.0849315068492</v>
      </c>
      <c r="E137">
        <v>41.288711375805846</v>
      </c>
      <c r="F137">
        <v>7.597320064019506</v>
      </c>
      <c r="G137">
        <v>0</v>
      </c>
      <c r="H137">
        <v>0</v>
      </c>
      <c r="I137" s="55">
        <f t="shared" si="4"/>
        <v>48.886031439825352</v>
      </c>
    </row>
    <row r="138" spans="1:10" x14ac:dyDescent="0.3">
      <c r="A138">
        <v>2033</v>
      </c>
      <c r="B138">
        <v>2</v>
      </c>
      <c r="C138">
        <v>28</v>
      </c>
      <c r="D138">
        <v>2033.1616438356164</v>
      </c>
      <c r="E138">
        <v>41.535943821097717</v>
      </c>
      <c r="F138">
        <v>7.7434397192762301</v>
      </c>
      <c r="G138">
        <v>0</v>
      </c>
      <c r="H138">
        <v>0</v>
      </c>
      <c r="I138" s="55">
        <f t="shared" si="4"/>
        <v>49.279383540373949</v>
      </c>
    </row>
    <row r="139" spans="1:10" x14ac:dyDescent="0.3">
      <c r="A139">
        <v>2033</v>
      </c>
      <c r="B139">
        <v>3</v>
      </c>
      <c r="C139">
        <v>31</v>
      </c>
      <c r="D139">
        <v>2033.2465753424658</v>
      </c>
      <c r="E139">
        <v>41.80773702099701</v>
      </c>
      <c r="F139">
        <v>7.8280299725303983</v>
      </c>
      <c r="G139">
        <v>0</v>
      </c>
      <c r="H139">
        <v>0</v>
      </c>
      <c r="I139" s="55">
        <f t="shared" ref="I139:I202" si="5">E139+F139</f>
        <v>49.635766993527412</v>
      </c>
    </row>
    <row r="140" spans="1:10" x14ac:dyDescent="0.3">
      <c r="A140">
        <v>2033</v>
      </c>
      <c r="B140">
        <v>4</v>
      </c>
      <c r="C140">
        <v>30</v>
      </c>
      <c r="D140">
        <v>2033.3287671232877</v>
      </c>
      <c r="E140">
        <v>42.06884835772177</v>
      </c>
      <c r="F140">
        <v>7.8955310797678209</v>
      </c>
      <c r="G140">
        <v>0</v>
      </c>
      <c r="H140">
        <v>0</v>
      </c>
      <c r="I140" s="55">
        <f t="shared" si="5"/>
        <v>49.96437943748959</v>
      </c>
    </row>
    <row r="141" spans="1:10" x14ac:dyDescent="0.3">
      <c r="A141">
        <v>2033</v>
      </c>
      <c r="B141">
        <v>5</v>
      </c>
      <c r="C141">
        <v>31</v>
      </c>
      <c r="D141">
        <v>2033.4136986301369</v>
      </c>
      <c r="E141">
        <v>42.336701435506185</v>
      </c>
      <c r="F141">
        <v>7.9600210797887465</v>
      </c>
      <c r="G141">
        <v>0</v>
      </c>
      <c r="H141">
        <v>0</v>
      </c>
      <c r="I141" s="55">
        <f t="shared" si="5"/>
        <v>50.296722515294931</v>
      </c>
    </row>
    <row r="142" spans="1:10" s="49" customFormat="1" x14ac:dyDescent="0.3">
      <c r="A142">
        <v>2033</v>
      </c>
      <c r="B142">
        <v>6</v>
      </c>
      <c r="C142">
        <v>30</v>
      </c>
      <c r="D142">
        <v>2033.495890410959</v>
      </c>
      <c r="E142">
        <v>42.594030891277242</v>
      </c>
      <c r="F142">
        <v>8.0283701936435055</v>
      </c>
      <c r="G142">
        <v>0</v>
      </c>
      <c r="H142">
        <v>0</v>
      </c>
      <c r="I142" s="113">
        <f t="shared" si="5"/>
        <v>50.622401084920746</v>
      </c>
      <c r="J142" s="132"/>
    </row>
    <row r="143" spans="1:10" x14ac:dyDescent="0.3">
      <c r="A143">
        <v>2033</v>
      </c>
      <c r="B143">
        <v>7</v>
      </c>
      <c r="C143">
        <v>31</v>
      </c>
      <c r="D143">
        <v>2033.5808219178082</v>
      </c>
      <c r="E143">
        <v>42.858008176899673</v>
      </c>
      <c r="F143">
        <v>8.095808073775121</v>
      </c>
      <c r="G143">
        <v>0</v>
      </c>
      <c r="H143">
        <v>0</v>
      </c>
      <c r="I143" s="55">
        <f t="shared" si="5"/>
        <v>50.953816250674791</v>
      </c>
    </row>
    <row r="144" spans="1:10" x14ac:dyDescent="0.3">
      <c r="A144">
        <v>2033</v>
      </c>
      <c r="B144">
        <v>8</v>
      </c>
      <c r="C144">
        <v>31</v>
      </c>
      <c r="D144">
        <v>2033.6657534246576</v>
      </c>
      <c r="E144">
        <v>43.120040401026642</v>
      </c>
      <c r="F144">
        <v>8.1643856692778414</v>
      </c>
      <c r="G144">
        <v>0</v>
      </c>
      <c r="H144">
        <v>0</v>
      </c>
      <c r="I144" s="55">
        <f t="shared" si="5"/>
        <v>51.284426070304484</v>
      </c>
    </row>
    <row r="145" spans="1:9" x14ac:dyDescent="0.3">
      <c r="A145">
        <v>2033</v>
      </c>
      <c r="B145">
        <v>9</v>
      </c>
      <c r="C145">
        <v>30</v>
      </c>
      <c r="D145">
        <v>2033.7479452054795</v>
      </c>
      <c r="E145">
        <v>43.371783592252946</v>
      </c>
      <c r="F145">
        <v>8.2422353995416504</v>
      </c>
      <c r="G145">
        <v>0</v>
      </c>
      <c r="H145">
        <v>0</v>
      </c>
      <c r="I145" s="105">
        <f t="shared" si="5"/>
        <v>51.614018991794595</v>
      </c>
    </row>
    <row r="146" spans="1:9" x14ac:dyDescent="0.3">
      <c r="A146">
        <v>2033</v>
      </c>
      <c r="B146">
        <v>10</v>
      </c>
      <c r="C146">
        <v>31</v>
      </c>
      <c r="D146">
        <v>2033.8328767123287</v>
      </c>
      <c r="E146">
        <v>43.630036686348639</v>
      </c>
      <c r="F146">
        <v>8.3309401655731659</v>
      </c>
      <c r="G146">
        <v>0</v>
      </c>
      <c r="H146">
        <v>0</v>
      </c>
      <c r="I146" s="105">
        <f t="shared" si="5"/>
        <v>51.960976851921806</v>
      </c>
    </row>
    <row r="147" spans="1:9" x14ac:dyDescent="0.3">
      <c r="A147">
        <v>2033</v>
      </c>
      <c r="B147">
        <v>11</v>
      </c>
      <c r="C147">
        <v>30</v>
      </c>
      <c r="D147">
        <v>2033.9150684931508</v>
      </c>
      <c r="E147">
        <v>43.878153518762488</v>
      </c>
      <c r="F147">
        <v>8.426678391496333</v>
      </c>
      <c r="G147">
        <v>0</v>
      </c>
      <c r="H147">
        <v>0</v>
      </c>
      <c r="I147" s="105">
        <f t="shared" si="5"/>
        <v>52.30483191025882</v>
      </c>
    </row>
    <row r="148" spans="1:9" x14ac:dyDescent="0.3">
      <c r="A148">
        <v>2033</v>
      </c>
      <c r="B148">
        <v>12</v>
      </c>
      <c r="C148">
        <v>31</v>
      </c>
      <c r="D148">
        <v>2034</v>
      </c>
      <c r="E148">
        <v>44.132691169807956</v>
      </c>
      <c r="F148">
        <v>8.5360373915669374</v>
      </c>
      <c r="G148">
        <v>0</v>
      </c>
      <c r="H148">
        <v>0</v>
      </c>
      <c r="I148" s="105">
        <f t="shared" si="5"/>
        <v>52.668728561374891</v>
      </c>
    </row>
    <row r="149" spans="1:9" x14ac:dyDescent="0.3">
      <c r="A149">
        <v>2034</v>
      </c>
      <c r="B149">
        <v>1</v>
      </c>
      <c r="C149">
        <v>31</v>
      </c>
      <c r="D149">
        <v>2034.0849315068492</v>
      </c>
      <c r="E149">
        <v>44.385364915361563</v>
      </c>
      <c r="F149">
        <v>8.6706267737607767</v>
      </c>
      <c r="G149">
        <v>0</v>
      </c>
      <c r="H149">
        <v>0</v>
      </c>
      <c r="I149" s="105">
        <f t="shared" si="5"/>
        <v>53.055991689122337</v>
      </c>
    </row>
    <row r="150" spans="1:9" x14ac:dyDescent="0.3">
      <c r="A150">
        <v>2034</v>
      </c>
      <c r="B150">
        <v>2</v>
      </c>
      <c r="C150">
        <v>28</v>
      </c>
      <c r="D150">
        <v>2034.1616438356164</v>
      </c>
      <c r="E150">
        <v>44.611997831958263</v>
      </c>
      <c r="F150">
        <v>8.8217050454780974</v>
      </c>
      <c r="G150">
        <v>0</v>
      </c>
      <c r="H150">
        <v>0</v>
      </c>
      <c r="I150" s="105">
        <f t="shared" si="5"/>
        <v>53.43370287743636</v>
      </c>
    </row>
    <row r="151" spans="1:9" x14ac:dyDescent="0.3">
      <c r="A151">
        <v>2034</v>
      </c>
      <c r="B151">
        <v>3</v>
      </c>
      <c r="C151">
        <v>31</v>
      </c>
      <c r="D151">
        <v>2034.2465753424658</v>
      </c>
      <c r="E151">
        <v>44.861169038193317</v>
      </c>
      <c r="F151">
        <v>8.9045537919355766</v>
      </c>
      <c r="G151">
        <v>0</v>
      </c>
      <c r="H151">
        <v>0</v>
      </c>
      <c r="I151" s="105">
        <f t="shared" si="5"/>
        <v>53.765722830128894</v>
      </c>
    </row>
    <row r="152" spans="1:9" x14ac:dyDescent="0.3">
      <c r="A152">
        <v>2034</v>
      </c>
      <c r="B152">
        <v>4</v>
      </c>
      <c r="C152">
        <v>30</v>
      </c>
      <c r="D152">
        <v>2034.3287671232877</v>
      </c>
      <c r="E152">
        <v>45.100572399489771</v>
      </c>
      <c r="F152">
        <v>8.9684854119802413</v>
      </c>
      <c r="G152">
        <v>0</v>
      </c>
      <c r="H152">
        <v>0</v>
      </c>
      <c r="I152" s="105">
        <f t="shared" si="5"/>
        <v>54.06905781147001</v>
      </c>
    </row>
    <row r="153" spans="1:9" x14ac:dyDescent="0.3">
      <c r="A153">
        <v>2034</v>
      </c>
      <c r="B153">
        <v>5</v>
      </c>
      <c r="C153">
        <v>31</v>
      </c>
      <c r="D153">
        <v>2034.4136986301369</v>
      </c>
      <c r="E153">
        <v>45.346183764490092</v>
      </c>
      <c r="F153">
        <v>9.0282444248525184</v>
      </c>
      <c r="G153">
        <v>0</v>
      </c>
      <c r="H153">
        <v>0</v>
      </c>
      <c r="I153" s="105">
        <f t="shared" si="5"/>
        <v>54.374428189342609</v>
      </c>
    </row>
    <row r="154" spans="1:9" x14ac:dyDescent="0.3">
      <c r="A154">
        <v>2034</v>
      </c>
      <c r="B154">
        <v>6</v>
      </c>
      <c r="C154">
        <v>30</v>
      </c>
      <c r="D154">
        <v>2034.495890410959</v>
      </c>
      <c r="E154">
        <v>45.582172117939749</v>
      </c>
      <c r="F154">
        <v>9.0922204381072067</v>
      </c>
      <c r="G154">
        <v>0</v>
      </c>
      <c r="H154">
        <v>0</v>
      </c>
      <c r="I154" s="105">
        <f t="shared" si="5"/>
        <v>54.674392556046953</v>
      </c>
    </row>
    <row r="155" spans="1:9" x14ac:dyDescent="0.3">
      <c r="A155">
        <v>2034</v>
      </c>
      <c r="B155">
        <v>7</v>
      </c>
      <c r="C155">
        <v>31</v>
      </c>
      <c r="D155">
        <v>2034.5808219178082</v>
      </c>
      <c r="E155">
        <v>45.824285476888363</v>
      </c>
      <c r="F155">
        <v>9.1546327809923813</v>
      </c>
      <c r="G155">
        <v>0</v>
      </c>
      <c r="H155">
        <v>0</v>
      </c>
      <c r="I155" s="105">
        <f t="shared" si="5"/>
        <v>54.978918257880743</v>
      </c>
    </row>
    <row r="156" spans="1:9" x14ac:dyDescent="0.3">
      <c r="A156">
        <v>2034</v>
      </c>
      <c r="B156">
        <v>8</v>
      </c>
      <c r="C156">
        <v>31</v>
      </c>
      <c r="D156">
        <v>2034.6657534246576</v>
      </c>
      <c r="E156">
        <v>46.064644641411007</v>
      </c>
      <c r="F156">
        <v>9.2181320096075172</v>
      </c>
      <c r="G156">
        <v>0</v>
      </c>
      <c r="H156">
        <v>0</v>
      </c>
      <c r="I156" s="105">
        <f t="shared" si="5"/>
        <v>55.282776651018523</v>
      </c>
    </row>
    <row r="157" spans="1:9" x14ac:dyDescent="0.3">
      <c r="A157">
        <v>2034</v>
      </c>
      <c r="B157">
        <v>9</v>
      </c>
      <c r="C157">
        <v>30</v>
      </c>
      <c r="D157">
        <v>2034.7479452054795</v>
      </c>
      <c r="E157">
        <v>46.295594846178034</v>
      </c>
      <c r="F157">
        <v>9.2921119449742839</v>
      </c>
      <c r="G157">
        <v>0</v>
      </c>
      <c r="H157">
        <v>0</v>
      </c>
      <c r="I157" s="105">
        <f t="shared" si="5"/>
        <v>55.587706791152314</v>
      </c>
    </row>
    <row r="158" spans="1:9" x14ac:dyDescent="0.3">
      <c r="A158">
        <v>2034</v>
      </c>
      <c r="B158">
        <v>10</v>
      </c>
      <c r="C158">
        <v>31</v>
      </c>
      <c r="D158">
        <v>2034.8328767123287</v>
      </c>
      <c r="E158">
        <v>46.532547958586314</v>
      </c>
      <c r="F158">
        <v>9.3776641458313481</v>
      </c>
      <c r="G158">
        <v>0</v>
      </c>
      <c r="H158">
        <v>0</v>
      </c>
      <c r="I158" s="105">
        <f t="shared" si="5"/>
        <v>55.91021210441766</v>
      </c>
    </row>
    <row r="159" spans="1:9" x14ac:dyDescent="0.3">
      <c r="A159">
        <v>2034</v>
      </c>
      <c r="B159">
        <v>11</v>
      </c>
      <c r="C159">
        <v>30</v>
      </c>
      <c r="D159">
        <v>2034.9150684931508</v>
      </c>
      <c r="E159">
        <v>46.760231126387424</v>
      </c>
      <c r="F159">
        <v>9.4713718506478077</v>
      </c>
      <c r="G159">
        <v>0</v>
      </c>
      <c r="H159">
        <v>0</v>
      </c>
      <c r="I159" s="105">
        <f t="shared" si="5"/>
        <v>56.23160297703523</v>
      </c>
    </row>
    <row r="160" spans="1:9" x14ac:dyDescent="0.3">
      <c r="A160">
        <v>2034</v>
      </c>
      <c r="B160">
        <v>12</v>
      </c>
      <c r="C160">
        <v>31</v>
      </c>
      <c r="D160">
        <v>2035</v>
      </c>
      <c r="E160">
        <v>46.99383821962428</v>
      </c>
      <c r="F160">
        <v>9.5796949174918939</v>
      </c>
      <c r="G160">
        <v>0</v>
      </c>
      <c r="H160">
        <v>0</v>
      </c>
      <c r="I160" s="105">
        <f t="shared" si="5"/>
        <v>56.573533137116172</v>
      </c>
    </row>
    <row r="161" spans="1:9" x14ac:dyDescent="0.3">
      <c r="A161">
        <v>2035</v>
      </c>
      <c r="B161">
        <v>1</v>
      </c>
      <c r="C161">
        <v>31</v>
      </c>
      <c r="D161">
        <v>2035.0849315068492</v>
      </c>
      <c r="E161">
        <v>47.225767630396462</v>
      </c>
      <c r="F161">
        <v>9.7155893220328</v>
      </c>
      <c r="G161">
        <v>0</v>
      </c>
      <c r="H161">
        <v>0</v>
      </c>
      <c r="I161" s="105">
        <f t="shared" si="5"/>
        <v>56.94135695242926</v>
      </c>
    </row>
    <row r="162" spans="1:9" x14ac:dyDescent="0.3">
      <c r="A162">
        <v>2035</v>
      </c>
      <c r="B162">
        <v>2</v>
      </c>
      <c r="C162">
        <v>28</v>
      </c>
      <c r="D162">
        <v>2035.1616438356164</v>
      </c>
      <c r="E162">
        <v>47.433822894699944</v>
      </c>
      <c r="F162">
        <v>9.8706143296797926</v>
      </c>
      <c r="G162">
        <v>0</v>
      </c>
      <c r="H162">
        <v>0</v>
      </c>
      <c r="I162" s="105">
        <f t="shared" si="5"/>
        <v>57.30443722437974</v>
      </c>
    </row>
    <row r="163" spans="1:9" x14ac:dyDescent="0.3">
      <c r="A163">
        <v>2035</v>
      </c>
      <c r="B163">
        <v>3</v>
      </c>
      <c r="C163">
        <v>31</v>
      </c>
      <c r="D163">
        <v>2035.2465753424658</v>
      </c>
      <c r="E163">
        <v>47.662601178336871</v>
      </c>
      <c r="F163">
        <v>9.9510660932257657</v>
      </c>
      <c r="G163">
        <v>0</v>
      </c>
      <c r="H163">
        <v>0</v>
      </c>
      <c r="I163" s="105">
        <f t="shared" si="5"/>
        <v>57.613667271562633</v>
      </c>
    </row>
    <row r="164" spans="1:9" x14ac:dyDescent="0.3">
      <c r="A164">
        <v>2035</v>
      </c>
      <c r="B164">
        <v>4</v>
      </c>
      <c r="C164">
        <v>30</v>
      </c>
      <c r="D164">
        <v>2035.3287671232877</v>
      </c>
      <c r="E164">
        <v>47.882443693472936</v>
      </c>
      <c r="F164">
        <v>10.010883473281886</v>
      </c>
      <c r="G164">
        <v>0</v>
      </c>
      <c r="H164">
        <v>0</v>
      </c>
      <c r="I164" s="105">
        <f t="shared" si="5"/>
        <v>57.893327166754823</v>
      </c>
    </row>
    <row r="165" spans="1:9" x14ac:dyDescent="0.3">
      <c r="A165">
        <v>2035</v>
      </c>
      <c r="B165">
        <v>5</v>
      </c>
      <c r="C165">
        <v>31</v>
      </c>
      <c r="D165">
        <v>2035.4136986301369</v>
      </c>
      <c r="E165">
        <v>48.108021081817888</v>
      </c>
      <c r="F165">
        <v>10.065386158104321</v>
      </c>
      <c r="G165">
        <v>0</v>
      </c>
      <c r="H165">
        <v>0</v>
      </c>
      <c r="I165" s="105">
        <f t="shared" si="5"/>
        <v>58.173407239922213</v>
      </c>
    </row>
    <row r="166" spans="1:9" x14ac:dyDescent="0.3">
      <c r="A166">
        <v>2035</v>
      </c>
      <c r="B166">
        <v>6</v>
      </c>
      <c r="C166">
        <v>30</v>
      </c>
      <c r="D166">
        <v>2035.495890410959</v>
      </c>
      <c r="E166">
        <v>48.324793713589983</v>
      </c>
      <c r="F166">
        <v>10.124460740842382</v>
      </c>
      <c r="G166">
        <v>0</v>
      </c>
      <c r="H166">
        <v>0</v>
      </c>
      <c r="I166" s="105">
        <f t="shared" si="5"/>
        <v>58.449254454432364</v>
      </c>
    </row>
    <row r="167" spans="1:9" x14ac:dyDescent="0.3">
      <c r="A167">
        <v>2035</v>
      </c>
      <c r="B167">
        <v>7</v>
      </c>
      <c r="C167">
        <v>31</v>
      </c>
      <c r="D167">
        <v>2035.5808219178082</v>
      </c>
      <c r="E167">
        <v>48.547227351456016</v>
      </c>
      <c r="F167">
        <v>10.181335272491987</v>
      </c>
      <c r="G167">
        <v>0</v>
      </c>
      <c r="H167">
        <v>0</v>
      </c>
      <c r="I167" s="105">
        <f t="shared" si="5"/>
        <v>58.728562623948001</v>
      </c>
    </row>
    <row r="168" spans="1:9" x14ac:dyDescent="0.3">
      <c r="A168">
        <v>2035</v>
      </c>
      <c r="B168">
        <v>8</v>
      </c>
      <c r="C168">
        <v>31</v>
      </c>
      <c r="D168">
        <v>2035.6657534246576</v>
      </c>
      <c r="E168">
        <v>48.768084962381387</v>
      </c>
      <c r="F168">
        <v>10.239255641681861</v>
      </c>
      <c r="G168">
        <v>0</v>
      </c>
      <c r="H168">
        <v>0</v>
      </c>
      <c r="I168" s="105">
        <f t="shared" si="5"/>
        <v>59.007340604063245</v>
      </c>
    </row>
    <row r="169" spans="1:9" x14ac:dyDescent="0.3">
      <c r="A169">
        <v>2035</v>
      </c>
      <c r="B169">
        <v>9</v>
      </c>
      <c r="C169">
        <v>30</v>
      </c>
      <c r="D169">
        <v>2035.7479452054795</v>
      </c>
      <c r="E169">
        <v>48.980331122496651</v>
      </c>
      <c r="F169">
        <v>10.308840097641395</v>
      </c>
      <c r="G169">
        <v>0</v>
      </c>
      <c r="H169">
        <v>0</v>
      </c>
      <c r="I169" s="105">
        <f t="shared" si="5"/>
        <v>59.289171220138044</v>
      </c>
    </row>
    <row r="170" spans="1:9" x14ac:dyDescent="0.3">
      <c r="A170">
        <v>2035</v>
      </c>
      <c r="B170">
        <v>10</v>
      </c>
      <c r="C170">
        <v>31</v>
      </c>
      <c r="D170">
        <v>2035.8328767123287</v>
      </c>
      <c r="E170">
        <v>49.198129489561531</v>
      </c>
      <c r="F170">
        <v>10.390674929408572</v>
      </c>
      <c r="G170">
        <v>0</v>
      </c>
      <c r="H170">
        <v>0</v>
      </c>
      <c r="I170" s="105">
        <f t="shared" si="5"/>
        <v>59.588804418970099</v>
      </c>
    </row>
    <row r="171" spans="1:9" x14ac:dyDescent="0.3">
      <c r="A171">
        <v>2035</v>
      </c>
      <c r="B171">
        <v>11</v>
      </c>
      <c r="C171">
        <v>30</v>
      </c>
      <c r="D171">
        <v>2035.9150684931508</v>
      </c>
      <c r="E171">
        <v>49.407441765077238</v>
      </c>
      <c r="F171">
        <v>10.481775435296509</v>
      </c>
      <c r="G171">
        <v>0</v>
      </c>
      <c r="H171">
        <v>0</v>
      </c>
      <c r="I171" s="105">
        <f t="shared" si="5"/>
        <v>59.88921720037375</v>
      </c>
    </row>
    <row r="172" spans="1:9" x14ac:dyDescent="0.3">
      <c r="A172">
        <v>2035</v>
      </c>
      <c r="B172">
        <v>12</v>
      </c>
      <c r="C172">
        <v>31</v>
      </c>
      <c r="D172">
        <v>2036</v>
      </c>
      <c r="E172">
        <v>49.622235785058486</v>
      </c>
      <c r="F172">
        <v>10.588434862084901</v>
      </c>
      <c r="G172">
        <v>0</v>
      </c>
      <c r="H172">
        <v>0</v>
      </c>
      <c r="I172" s="105">
        <f t="shared" si="5"/>
        <v>60.210670647143388</v>
      </c>
    </row>
    <row r="173" spans="1:9" x14ac:dyDescent="0.3">
      <c r="A173">
        <v>2036</v>
      </c>
      <c r="B173">
        <v>1</v>
      </c>
      <c r="C173">
        <v>31</v>
      </c>
      <c r="D173">
        <v>2036.0846994535518</v>
      </c>
      <c r="E173">
        <v>49.835523750253671</v>
      </c>
      <c r="F173">
        <v>10.724900337433992</v>
      </c>
      <c r="G173">
        <v>0</v>
      </c>
      <c r="H173">
        <v>0</v>
      </c>
      <c r="I173" s="105">
        <f t="shared" si="5"/>
        <v>60.560424087687664</v>
      </c>
    </row>
    <row r="174" spans="1:9" x14ac:dyDescent="0.3">
      <c r="A174">
        <v>2036</v>
      </c>
      <c r="B174">
        <v>2</v>
      </c>
      <c r="C174">
        <v>29</v>
      </c>
      <c r="D174">
        <v>2036.1639344262296</v>
      </c>
      <c r="E174">
        <v>50.033700003657074</v>
      </c>
      <c r="F174">
        <v>10.885134711489096</v>
      </c>
      <c r="G174">
        <v>0</v>
      </c>
      <c r="H174">
        <v>0</v>
      </c>
      <c r="I174" s="105">
        <f t="shared" si="5"/>
        <v>60.918834715146168</v>
      </c>
    </row>
    <row r="175" spans="1:9" x14ac:dyDescent="0.3">
      <c r="A175">
        <v>2036</v>
      </c>
      <c r="B175">
        <v>3</v>
      </c>
      <c r="C175">
        <v>31</v>
      </c>
      <c r="D175">
        <v>2036.2486338797814</v>
      </c>
      <c r="E175">
        <v>50.244112176142607</v>
      </c>
      <c r="F175">
        <v>10.961950935725339</v>
      </c>
      <c r="G175">
        <v>0</v>
      </c>
      <c r="H175">
        <v>0</v>
      </c>
      <c r="I175" s="105">
        <f t="shared" si="5"/>
        <v>61.206063111867948</v>
      </c>
    </row>
    <row r="176" spans="1:9" x14ac:dyDescent="0.3">
      <c r="A176">
        <v>2036</v>
      </c>
      <c r="B176">
        <v>4</v>
      </c>
      <c r="C176">
        <v>30</v>
      </c>
      <c r="D176">
        <v>2036.3306010928961</v>
      </c>
      <c r="E176">
        <v>50.446341053909187</v>
      </c>
      <c r="F176">
        <v>11.017104106386595</v>
      </c>
      <c r="G176">
        <v>0</v>
      </c>
      <c r="H176">
        <v>0</v>
      </c>
      <c r="I176" s="105">
        <f t="shared" si="5"/>
        <v>61.463445160295784</v>
      </c>
    </row>
    <row r="177" spans="1:9" x14ac:dyDescent="0.3">
      <c r="A177">
        <v>2036</v>
      </c>
      <c r="B177">
        <v>5</v>
      </c>
      <c r="C177">
        <v>31</v>
      </c>
      <c r="D177">
        <v>2036.4153005464482</v>
      </c>
      <c r="E177">
        <v>50.65388166719714</v>
      </c>
      <c r="F177">
        <v>11.066613140148744</v>
      </c>
      <c r="G177">
        <v>0</v>
      </c>
      <c r="H177">
        <v>0</v>
      </c>
      <c r="I177" s="105">
        <f t="shared" si="5"/>
        <v>61.720494807345887</v>
      </c>
    </row>
    <row r="178" spans="1:9" x14ac:dyDescent="0.3">
      <c r="A178">
        <v>2036</v>
      </c>
      <c r="B178">
        <v>6</v>
      </c>
      <c r="C178">
        <v>30</v>
      </c>
      <c r="D178">
        <v>2036.4972677595629</v>
      </c>
      <c r="E178">
        <v>50.85335673165477</v>
      </c>
      <c r="F178">
        <v>11.12036509888846</v>
      </c>
      <c r="G178">
        <v>0</v>
      </c>
      <c r="H178">
        <v>0</v>
      </c>
      <c r="I178" s="105">
        <f t="shared" si="5"/>
        <v>61.973721830543226</v>
      </c>
    </row>
    <row r="179" spans="1:9" x14ac:dyDescent="0.3">
      <c r="A179">
        <v>2036</v>
      </c>
      <c r="B179">
        <v>7</v>
      </c>
      <c r="C179">
        <v>31</v>
      </c>
      <c r="D179">
        <v>2036.5819672131147</v>
      </c>
      <c r="E179">
        <v>51.058077456303849</v>
      </c>
      <c r="F179">
        <v>11.171470541985768</v>
      </c>
      <c r="G179">
        <v>0</v>
      </c>
      <c r="H179">
        <v>0</v>
      </c>
      <c r="I179" s="105">
        <f t="shared" si="5"/>
        <v>62.229547998289618</v>
      </c>
    </row>
    <row r="180" spans="1:9" x14ac:dyDescent="0.3">
      <c r="A180">
        <v>2036</v>
      </c>
      <c r="B180">
        <v>8</v>
      </c>
      <c r="C180">
        <v>31</v>
      </c>
      <c r="D180">
        <v>2036.6666666666667</v>
      </c>
      <c r="E180">
        <v>51.261384626711695</v>
      </c>
      <c r="F180">
        <v>11.224273182416255</v>
      </c>
      <c r="G180">
        <v>0</v>
      </c>
      <c r="H180">
        <v>0</v>
      </c>
      <c r="I180" s="105">
        <f t="shared" si="5"/>
        <v>62.48565780912795</v>
      </c>
    </row>
    <row r="181" spans="1:9" x14ac:dyDescent="0.3">
      <c r="A181">
        <v>2036</v>
      </c>
      <c r="B181">
        <v>9</v>
      </c>
      <c r="C181">
        <v>30</v>
      </c>
      <c r="D181">
        <v>2036.7486338797814</v>
      </c>
      <c r="E181">
        <v>51.456799838711476</v>
      </c>
      <c r="F181">
        <v>11.289540746665175</v>
      </c>
      <c r="G181">
        <v>0</v>
      </c>
      <c r="H181">
        <v>0</v>
      </c>
      <c r="I181" s="105">
        <f t="shared" si="5"/>
        <v>62.74634058537665</v>
      </c>
    </row>
    <row r="182" spans="1:9" x14ac:dyDescent="0.3">
      <c r="A182">
        <v>2036</v>
      </c>
      <c r="B182">
        <v>10</v>
      </c>
      <c r="C182">
        <v>31</v>
      </c>
      <c r="D182">
        <v>2036.8333333333333</v>
      </c>
      <c r="E182">
        <v>51.657363292623103</v>
      </c>
      <c r="F182">
        <v>11.367825182000486</v>
      </c>
      <c r="G182">
        <v>0</v>
      </c>
      <c r="H182">
        <v>0</v>
      </c>
      <c r="I182" s="105">
        <f t="shared" si="5"/>
        <v>63.02518847462359</v>
      </c>
    </row>
    <row r="183" spans="1:9" x14ac:dyDescent="0.3">
      <c r="A183">
        <v>2036</v>
      </c>
      <c r="B183">
        <v>11</v>
      </c>
      <c r="C183">
        <v>30</v>
      </c>
      <c r="D183">
        <v>2036.9153005464482</v>
      </c>
      <c r="E183">
        <v>51.850147283458256</v>
      </c>
      <c r="F183">
        <v>11.456330162467562</v>
      </c>
      <c r="G183">
        <v>0</v>
      </c>
      <c r="H183">
        <v>0</v>
      </c>
      <c r="I183" s="105">
        <f t="shared" si="5"/>
        <v>63.306477445925822</v>
      </c>
    </row>
    <row r="184" spans="1:9" x14ac:dyDescent="0.3">
      <c r="A184">
        <v>2036</v>
      </c>
      <c r="B184">
        <v>12</v>
      </c>
      <c r="C184">
        <v>31</v>
      </c>
      <c r="D184">
        <v>2037</v>
      </c>
      <c r="E184">
        <v>52.048016364555096</v>
      </c>
      <c r="F184">
        <v>11.561910487875597</v>
      </c>
      <c r="G184">
        <v>0</v>
      </c>
      <c r="H184">
        <v>0</v>
      </c>
      <c r="I184" s="105">
        <f t="shared" si="5"/>
        <v>63.609926852430689</v>
      </c>
    </row>
    <row r="185" spans="1:9" x14ac:dyDescent="0.3">
      <c r="A185">
        <v>2037</v>
      </c>
      <c r="B185">
        <v>1</v>
      </c>
      <c r="C185">
        <v>31</v>
      </c>
      <c r="D185">
        <v>2037.0849315068492</v>
      </c>
      <c r="E185">
        <v>52.244534788795164</v>
      </c>
      <c r="F185">
        <v>11.700496830176029</v>
      </c>
      <c r="G185">
        <v>0</v>
      </c>
      <c r="H185">
        <v>0</v>
      </c>
      <c r="I185" s="105">
        <f t="shared" si="5"/>
        <v>63.945031618971193</v>
      </c>
    </row>
    <row r="186" spans="1:9" x14ac:dyDescent="0.3">
      <c r="A186">
        <v>2037</v>
      </c>
      <c r="B186">
        <v>2</v>
      </c>
      <c r="C186">
        <v>28</v>
      </c>
      <c r="D186">
        <v>2037.1616438356164</v>
      </c>
      <c r="E186">
        <v>52.420884687069119</v>
      </c>
      <c r="F186">
        <v>11.856556496739435</v>
      </c>
      <c r="G186">
        <v>0</v>
      </c>
      <c r="H186">
        <v>0</v>
      </c>
      <c r="I186" s="105">
        <f t="shared" si="5"/>
        <v>64.277441183808548</v>
      </c>
    </row>
    <row r="187" spans="1:9" x14ac:dyDescent="0.3">
      <c r="A187">
        <v>2037</v>
      </c>
      <c r="B187">
        <v>3</v>
      </c>
      <c r="C187">
        <v>31</v>
      </c>
      <c r="D187">
        <v>2037.2465753424658</v>
      </c>
      <c r="E187">
        <v>52.61486662401154</v>
      </c>
      <c r="F187">
        <v>11.930221034697297</v>
      </c>
      <c r="G187">
        <v>0</v>
      </c>
      <c r="H187">
        <v>0</v>
      </c>
      <c r="I187" s="105">
        <f t="shared" si="5"/>
        <v>64.545087658708837</v>
      </c>
    </row>
    <row r="188" spans="1:9" x14ac:dyDescent="0.3">
      <c r="A188">
        <v>2037</v>
      </c>
      <c r="B188">
        <v>4</v>
      </c>
      <c r="C188">
        <v>30</v>
      </c>
      <c r="D188">
        <v>2037.3287671232877</v>
      </c>
      <c r="E188">
        <v>52.801338871454021</v>
      </c>
      <c r="F188">
        <v>11.980749325420302</v>
      </c>
      <c r="G188">
        <v>0</v>
      </c>
      <c r="H188">
        <v>0</v>
      </c>
      <c r="I188" s="105">
        <f t="shared" si="5"/>
        <v>64.782088196874327</v>
      </c>
    </row>
    <row r="189" spans="1:9" x14ac:dyDescent="0.3">
      <c r="A189">
        <v>2037</v>
      </c>
      <c r="B189">
        <v>5</v>
      </c>
      <c r="C189">
        <v>31</v>
      </c>
      <c r="D189">
        <v>2037.4136986301369</v>
      </c>
      <c r="E189">
        <v>52.992744631486623</v>
      </c>
      <c r="F189">
        <v>12.02461441255447</v>
      </c>
      <c r="G189">
        <v>0</v>
      </c>
      <c r="H189">
        <v>0</v>
      </c>
      <c r="I189" s="105">
        <f t="shared" si="5"/>
        <v>65.017359044041086</v>
      </c>
    </row>
    <row r="190" spans="1:9" x14ac:dyDescent="0.3">
      <c r="A190">
        <v>2037</v>
      </c>
      <c r="B190">
        <v>6</v>
      </c>
      <c r="C190">
        <v>30</v>
      </c>
      <c r="D190">
        <v>2037.495890410959</v>
      </c>
      <c r="E190">
        <v>53.176746254529569</v>
      </c>
      <c r="F190">
        <v>12.073025145326097</v>
      </c>
      <c r="G190">
        <v>0</v>
      </c>
      <c r="H190">
        <v>0</v>
      </c>
      <c r="I190" s="105">
        <f t="shared" si="5"/>
        <v>65.249771399855661</v>
      </c>
    </row>
    <row r="191" spans="1:9" x14ac:dyDescent="0.3">
      <c r="A191">
        <v>2037</v>
      </c>
      <c r="B191">
        <v>7</v>
      </c>
      <c r="C191">
        <v>31</v>
      </c>
      <c r="D191">
        <v>2037.5808219178082</v>
      </c>
      <c r="E191">
        <v>53.365622008267863</v>
      </c>
      <c r="F191">
        <v>12.118211648152698</v>
      </c>
      <c r="G191">
        <v>0</v>
      </c>
      <c r="H191">
        <v>0</v>
      </c>
      <c r="I191" s="105">
        <f t="shared" si="5"/>
        <v>65.483833656420558</v>
      </c>
    </row>
    <row r="192" spans="1:9" x14ac:dyDescent="0.3">
      <c r="A192">
        <v>2037</v>
      </c>
      <c r="B192">
        <v>8</v>
      </c>
      <c r="C192">
        <v>31</v>
      </c>
      <c r="D192">
        <v>2037.6657534246576</v>
      </c>
      <c r="E192">
        <v>53.553229428000158</v>
      </c>
      <c r="F192">
        <v>12.165113376416219</v>
      </c>
      <c r="G192">
        <v>0</v>
      </c>
      <c r="H192">
        <v>0</v>
      </c>
      <c r="I192" s="105">
        <f t="shared" si="5"/>
        <v>65.71834280441638</v>
      </c>
    </row>
    <row r="193" spans="1:9" x14ac:dyDescent="0.3">
      <c r="A193">
        <v>2037</v>
      </c>
      <c r="B193">
        <v>9</v>
      </c>
      <c r="C193">
        <v>30</v>
      </c>
      <c r="D193">
        <v>2037.7479452054795</v>
      </c>
      <c r="E193">
        <v>53.733588277289179</v>
      </c>
      <c r="F193">
        <v>12.225565688565649</v>
      </c>
      <c r="G193">
        <v>0</v>
      </c>
      <c r="H193">
        <v>0</v>
      </c>
      <c r="I193" s="105">
        <f t="shared" si="5"/>
        <v>65.959153965854824</v>
      </c>
    </row>
    <row r="194" spans="1:9" x14ac:dyDescent="0.3">
      <c r="A194">
        <v>2037</v>
      </c>
      <c r="B194">
        <v>10</v>
      </c>
      <c r="C194">
        <v>31</v>
      </c>
      <c r="D194">
        <v>2037.8328767123287</v>
      </c>
      <c r="E194">
        <v>53.918733635851446</v>
      </c>
      <c r="F194">
        <v>12.29964468203227</v>
      </c>
      <c r="G194">
        <v>0</v>
      </c>
      <c r="H194">
        <v>0</v>
      </c>
      <c r="I194" s="105">
        <f t="shared" si="5"/>
        <v>66.218378317883719</v>
      </c>
    </row>
    <row r="195" spans="1:9" x14ac:dyDescent="0.3">
      <c r="A195">
        <v>2037</v>
      </c>
      <c r="B195">
        <v>11</v>
      </c>
      <c r="C195">
        <v>30</v>
      </c>
      <c r="D195">
        <v>2037.9150684931508</v>
      </c>
      <c r="E195">
        <v>54.096731215569456</v>
      </c>
      <c r="F195">
        <v>12.38498510258866</v>
      </c>
      <c r="G195">
        <v>0</v>
      </c>
      <c r="H195">
        <v>0</v>
      </c>
      <c r="I195" s="105">
        <f t="shared" si="5"/>
        <v>66.481716318158121</v>
      </c>
    </row>
    <row r="196" spans="1:9" x14ac:dyDescent="0.3">
      <c r="A196">
        <v>2037</v>
      </c>
      <c r="B196">
        <v>12</v>
      </c>
      <c r="C196">
        <v>31</v>
      </c>
      <c r="D196">
        <v>2038</v>
      </c>
      <c r="E196">
        <v>54.279458458538002</v>
      </c>
      <c r="F196">
        <v>12.488276802196534</v>
      </c>
      <c r="G196">
        <v>0</v>
      </c>
      <c r="H196">
        <v>0</v>
      </c>
      <c r="I196" s="105">
        <f t="shared" si="5"/>
        <v>66.76773526073454</v>
      </c>
    </row>
    <row r="197" spans="1:9" x14ac:dyDescent="0.3">
      <c r="A197">
        <v>2038</v>
      </c>
      <c r="B197">
        <v>1</v>
      </c>
      <c r="C197">
        <v>31</v>
      </c>
      <c r="D197">
        <v>2038.0849315068492</v>
      </c>
      <c r="E197">
        <v>54.460973385769236</v>
      </c>
      <c r="F197">
        <v>12.626644056436989</v>
      </c>
      <c r="G197">
        <v>0</v>
      </c>
      <c r="H197">
        <v>0</v>
      </c>
      <c r="I197" s="105">
        <f t="shared" si="5"/>
        <v>67.087617442206223</v>
      </c>
    </row>
    <row r="198" spans="1:9" x14ac:dyDescent="0.3">
      <c r="A198">
        <v>2038</v>
      </c>
      <c r="B198">
        <v>2</v>
      </c>
      <c r="C198">
        <v>28</v>
      </c>
      <c r="D198">
        <v>2038.1616438356164</v>
      </c>
      <c r="E198">
        <v>54.623889503378869</v>
      </c>
      <c r="F198">
        <v>12.784529913184063</v>
      </c>
      <c r="G198">
        <v>0</v>
      </c>
      <c r="H198">
        <v>0</v>
      </c>
      <c r="I198" s="105">
        <f t="shared" si="5"/>
        <v>67.408419416562936</v>
      </c>
    </row>
    <row r="199" spans="1:9" x14ac:dyDescent="0.3">
      <c r="A199">
        <v>2038</v>
      </c>
      <c r="B199">
        <v>3</v>
      </c>
      <c r="C199">
        <v>31</v>
      </c>
      <c r="D199">
        <v>2038.2465753424658</v>
      </c>
      <c r="E199">
        <v>54.803127451350377</v>
      </c>
      <c r="F199">
        <v>12.854911549615128</v>
      </c>
      <c r="G199">
        <v>0</v>
      </c>
      <c r="H199">
        <v>0</v>
      </c>
      <c r="I199" s="105">
        <f t="shared" si="5"/>
        <v>67.658039000965502</v>
      </c>
    </row>
    <row r="200" spans="1:9" x14ac:dyDescent="0.3">
      <c r="A200">
        <v>2038</v>
      </c>
      <c r="B200">
        <v>4</v>
      </c>
      <c r="C200">
        <v>30</v>
      </c>
      <c r="D200">
        <v>2038.3287671232877</v>
      </c>
      <c r="E200">
        <v>54.975459281508776</v>
      </c>
      <c r="F200">
        <v>12.900778956497733</v>
      </c>
      <c r="G200">
        <v>0</v>
      </c>
      <c r="H200">
        <v>0</v>
      </c>
      <c r="I200" s="105">
        <f t="shared" si="5"/>
        <v>67.876238238006508</v>
      </c>
    </row>
    <row r="201" spans="1:9" x14ac:dyDescent="0.3">
      <c r="A201">
        <v>2038</v>
      </c>
      <c r="B201">
        <v>5</v>
      </c>
      <c r="C201">
        <v>31</v>
      </c>
      <c r="D201">
        <v>2038.4136986301369</v>
      </c>
      <c r="E201">
        <v>55.152384188416619</v>
      </c>
      <c r="F201">
        <v>12.939007613353162</v>
      </c>
      <c r="G201">
        <v>0</v>
      </c>
      <c r="H201">
        <v>0</v>
      </c>
      <c r="I201" s="105">
        <f t="shared" si="5"/>
        <v>68.091391801769788</v>
      </c>
    </row>
    <row r="202" spans="1:9" x14ac:dyDescent="0.3">
      <c r="A202">
        <v>2038</v>
      </c>
      <c r="B202">
        <v>6</v>
      </c>
      <c r="C202">
        <v>30</v>
      </c>
      <c r="D202">
        <v>2038.495890410959</v>
      </c>
      <c r="E202">
        <v>55.322497522305909</v>
      </c>
      <c r="F202">
        <v>12.982073695235458</v>
      </c>
      <c r="G202">
        <v>0</v>
      </c>
      <c r="H202">
        <v>0</v>
      </c>
      <c r="I202" s="105">
        <f t="shared" si="5"/>
        <v>68.304571217541366</v>
      </c>
    </row>
    <row r="203" spans="1:9" x14ac:dyDescent="0.3">
      <c r="A203">
        <v>2038</v>
      </c>
      <c r="B203">
        <v>7</v>
      </c>
      <c r="C203">
        <v>31</v>
      </c>
      <c r="D203">
        <v>2038.5808219178082</v>
      </c>
      <c r="E203">
        <v>55.497150369043524</v>
      </c>
      <c r="F203">
        <v>13.021364883714394</v>
      </c>
      <c r="G203">
        <v>0</v>
      </c>
      <c r="H203">
        <v>0</v>
      </c>
      <c r="I203" s="105">
        <f t="shared" ref="I203:I266" si="6">E203+F203</f>
        <v>68.518515252757922</v>
      </c>
    </row>
    <row r="204" spans="1:9" x14ac:dyDescent="0.3">
      <c r="A204">
        <v>2038</v>
      </c>
      <c r="B204">
        <v>8</v>
      </c>
      <c r="C204">
        <v>31</v>
      </c>
      <c r="D204">
        <v>2038.6657534246576</v>
      </c>
      <c r="E204">
        <v>55.670664002630829</v>
      </c>
      <c r="F204">
        <v>13.062392145050829</v>
      </c>
      <c r="G204">
        <v>0</v>
      </c>
      <c r="H204">
        <v>0</v>
      </c>
      <c r="I204" s="105">
        <f t="shared" si="6"/>
        <v>68.733056147681651</v>
      </c>
    </row>
    <row r="205" spans="1:9" x14ac:dyDescent="0.3">
      <c r="A205">
        <v>2038</v>
      </c>
      <c r="B205">
        <v>9</v>
      </c>
      <c r="C205">
        <v>30</v>
      </c>
      <c r="D205">
        <v>2038.7479452054795</v>
      </c>
      <c r="E205">
        <v>55.837505407792079</v>
      </c>
      <c r="F205">
        <v>13.11800729369317</v>
      </c>
      <c r="G205">
        <v>0</v>
      </c>
      <c r="H205">
        <v>0</v>
      </c>
      <c r="I205" s="105">
        <f t="shared" si="6"/>
        <v>68.955512701485247</v>
      </c>
    </row>
    <row r="206" spans="1:9" x14ac:dyDescent="0.3">
      <c r="A206">
        <v>2038</v>
      </c>
      <c r="B206">
        <v>10</v>
      </c>
      <c r="C206">
        <v>31</v>
      </c>
      <c r="D206">
        <v>2038.8328767123287</v>
      </c>
      <c r="E206">
        <v>56.008807233004646</v>
      </c>
      <c r="F206">
        <v>13.187822099739558</v>
      </c>
      <c r="G206">
        <v>0</v>
      </c>
      <c r="H206">
        <v>0</v>
      </c>
      <c r="I206" s="105">
        <f t="shared" si="6"/>
        <v>69.196629332744209</v>
      </c>
    </row>
    <row r="207" spans="1:9" x14ac:dyDescent="0.3">
      <c r="A207">
        <v>2038</v>
      </c>
      <c r="B207">
        <v>11</v>
      </c>
      <c r="C207">
        <v>30</v>
      </c>
      <c r="D207">
        <v>2038.9150684931508</v>
      </c>
      <c r="E207">
        <v>56.173527116401182</v>
      </c>
      <c r="F207">
        <v>13.269897361323341</v>
      </c>
      <c r="G207">
        <v>0</v>
      </c>
      <c r="H207">
        <v>0</v>
      </c>
      <c r="I207" s="105">
        <f t="shared" si="6"/>
        <v>69.44342447772452</v>
      </c>
    </row>
    <row r="208" spans="1:9" x14ac:dyDescent="0.3">
      <c r="A208">
        <v>2038</v>
      </c>
      <c r="B208">
        <v>12</v>
      </c>
      <c r="C208">
        <v>31</v>
      </c>
      <c r="D208">
        <v>2039</v>
      </c>
      <c r="E208">
        <v>56.342656071217327</v>
      </c>
      <c r="F208">
        <v>13.370748318481454</v>
      </c>
      <c r="G208">
        <v>0</v>
      </c>
      <c r="H208">
        <v>0</v>
      </c>
      <c r="I208" s="105">
        <f t="shared" si="6"/>
        <v>69.713404389698781</v>
      </c>
    </row>
    <row r="209" spans="1:9" x14ac:dyDescent="0.3">
      <c r="A209">
        <v>2039</v>
      </c>
      <c r="B209">
        <v>1</v>
      </c>
      <c r="C209">
        <v>31</v>
      </c>
      <c r="D209">
        <v>2039.0849315068492</v>
      </c>
      <c r="E209">
        <v>56.510695448792447</v>
      </c>
      <c r="F209">
        <v>13.508628236384368</v>
      </c>
      <c r="G209">
        <v>0</v>
      </c>
      <c r="H209">
        <v>0</v>
      </c>
      <c r="I209" s="105">
        <f t="shared" si="6"/>
        <v>70.019323685176815</v>
      </c>
    </row>
    <row r="210" spans="1:9" x14ac:dyDescent="0.3">
      <c r="A210">
        <v>2039</v>
      </c>
      <c r="B210">
        <v>2</v>
      </c>
      <c r="C210">
        <v>28</v>
      </c>
      <c r="D210">
        <v>2039.1616438356164</v>
      </c>
      <c r="E210">
        <v>56.661544547867123</v>
      </c>
      <c r="F210">
        <v>13.667986992788611</v>
      </c>
      <c r="G210">
        <v>0</v>
      </c>
      <c r="H210">
        <v>0</v>
      </c>
      <c r="I210" s="105">
        <f t="shared" si="6"/>
        <v>70.329531540655736</v>
      </c>
    </row>
    <row r="211" spans="1:9" x14ac:dyDescent="0.3">
      <c r="A211">
        <v>2039</v>
      </c>
      <c r="B211">
        <v>3</v>
      </c>
      <c r="C211">
        <v>31</v>
      </c>
      <c r="D211">
        <v>2039.2465753424658</v>
      </c>
      <c r="E211">
        <v>56.827537064924059</v>
      </c>
      <c r="F211">
        <v>13.735047323493824</v>
      </c>
      <c r="G211">
        <v>0</v>
      </c>
      <c r="H211">
        <v>0</v>
      </c>
      <c r="I211" s="105">
        <f t="shared" si="6"/>
        <v>70.562584388417889</v>
      </c>
    </row>
    <row r="212" spans="1:9" x14ac:dyDescent="0.3">
      <c r="A212">
        <v>2039</v>
      </c>
      <c r="B212">
        <v>4</v>
      </c>
      <c r="C212">
        <v>30</v>
      </c>
      <c r="D212">
        <v>2039.3287671232877</v>
      </c>
      <c r="E212">
        <v>56.987164148932095</v>
      </c>
      <c r="F212">
        <v>13.776304842215652</v>
      </c>
      <c r="G212">
        <v>0</v>
      </c>
      <c r="H212">
        <v>0</v>
      </c>
      <c r="I212" s="105">
        <f t="shared" si="6"/>
        <v>70.763468991147747</v>
      </c>
    </row>
    <row r="213" spans="1:9" x14ac:dyDescent="0.3">
      <c r="A213">
        <v>2039</v>
      </c>
      <c r="B213">
        <v>5</v>
      </c>
      <c r="C213">
        <v>31</v>
      </c>
      <c r="D213">
        <v>2039.4136986301369</v>
      </c>
      <c r="E213">
        <v>57.151076812028386</v>
      </c>
      <c r="F213">
        <v>13.80899453311889</v>
      </c>
      <c r="G213">
        <v>0</v>
      </c>
      <c r="H213">
        <v>0</v>
      </c>
      <c r="I213" s="105">
        <f t="shared" si="6"/>
        <v>70.96007134514727</v>
      </c>
    </row>
    <row r="214" spans="1:9" x14ac:dyDescent="0.3">
      <c r="A214">
        <v>2039</v>
      </c>
      <c r="B214">
        <v>6</v>
      </c>
      <c r="C214">
        <v>30</v>
      </c>
      <c r="D214">
        <v>2039.495890410959</v>
      </c>
      <c r="E214">
        <v>57.308708765894323</v>
      </c>
      <c r="F214">
        <v>13.846800980832201</v>
      </c>
      <c r="G214">
        <v>0</v>
      </c>
      <c r="H214">
        <v>0</v>
      </c>
      <c r="I214" s="105">
        <f t="shared" si="6"/>
        <v>71.155509746726523</v>
      </c>
    </row>
    <row r="215" spans="1:9" x14ac:dyDescent="0.3">
      <c r="A215">
        <v>2039</v>
      </c>
      <c r="B215">
        <v>7</v>
      </c>
      <c r="C215">
        <v>31</v>
      </c>
      <c r="D215">
        <v>2039.5808219178082</v>
      </c>
      <c r="E215">
        <v>57.470577825785909</v>
      </c>
      <c r="F215">
        <v>13.880309838380832</v>
      </c>
      <c r="G215">
        <v>0</v>
      </c>
      <c r="H215">
        <v>0</v>
      </c>
      <c r="I215" s="105">
        <f t="shared" si="6"/>
        <v>71.350887664166748</v>
      </c>
    </row>
    <row r="216" spans="1:9" x14ac:dyDescent="0.3">
      <c r="A216">
        <v>2039</v>
      </c>
      <c r="B216">
        <v>8</v>
      </c>
      <c r="C216">
        <v>31</v>
      </c>
      <c r="D216">
        <v>2039.6657534246576</v>
      </c>
      <c r="E216">
        <v>57.631421987434095</v>
      </c>
      <c r="F216">
        <v>13.915577261206749</v>
      </c>
      <c r="G216">
        <v>0</v>
      </c>
      <c r="H216">
        <v>0</v>
      </c>
      <c r="I216" s="105">
        <f t="shared" si="6"/>
        <v>71.546999248640844</v>
      </c>
    </row>
    <row r="217" spans="1:9" x14ac:dyDescent="0.3">
      <c r="A217">
        <v>2039</v>
      </c>
      <c r="B217">
        <v>9</v>
      </c>
      <c r="C217">
        <v>30</v>
      </c>
      <c r="D217">
        <v>2039.7479452054795</v>
      </c>
      <c r="E217">
        <v>57.786110336109829</v>
      </c>
      <c r="F217">
        <v>13.966419107505143</v>
      </c>
      <c r="G217">
        <v>0</v>
      </c>
      <c r="H217">
        <v>0</v>
      </c>
      <c r="I217" s="105">
        <f t="shared" si="6"/>
        <v>71.752529443614975</v>
      </c>
    </row>
    <row r="218" spans="1:9" x14ac:dyDescent="0.3">
      <c r="A218">
        <v>2039</v>
      </c>
      <c r="B218">
        <v>10</v>
      </c>
      <c r="C218">
        <v>31</v>
      </c>
      <c r="D218">
        <v>2039.8328767123287</v>
      </c>
      <c r="E218">
        <v>57.944964169616817</v>
      </c>
      <c r="F218">
        <v>14.031998537485167</v>
      </c>
      <c r="G218">
        <v>0</v>
      </c>
      <c r="H218">
        <v>0</v>
      </c>
      <c r="I218" s="105">
        <f t="shared" si="6"/>
        <v>71.97696270710199</v>
      </c>
    </row>
    <row r="219" spans="1:9" x14ac:dyDescent="0.3">
      <c r="A219">
        <v>2039</v>
      </c>
      <c r="B219">
        <v>11</v>
      </c>
      <c r="C219">
        <v>30</v>
      </c>
      <c r="D219">
        <v>2039.9150684931508</v>
      </c>
      <c r="E219">
        <v>58.097743134611505</v>
      </c>
      <c r="F219">
        <v>14.11079195921328</v>
      </c>
      <c r="G219">
        <v>0</v>
      </c>
      <c r="H219">
        <v>0</v>
      </c>
      <c r="I219" s="105">
        <f t="shared" si="6"/>
        <v>72.208535093824793</v>
      </c>
    </row>
    <row r="220" spans="1:9" x14ac:dyDescent="0.3">
      <c r="A220">
        <v>2039</v>
      </c>
      <c r="B220">
        <v>12</v>
      </c>
      <c r="C220">
        <v>31</v>
      </c>
      <c r="D220">
        <v>2040</v>
      </c>
      <c r="E220">
        <v>58.254641057386365</v>
      </c>
      <c r="F220">
        <v>14.209136166209511</v>
      </c>
      <c r="G220">
        <v>0</v>
      </c>
      <c r="H220">
        <v>0</v>
      </c>
      <c r="I220" s="105">
        <f t="shared" si="6"/>
        <v>72.463777223595883</v>
      </c>
    </row>
    <row r="221" spans="1:9" x14ac:dyDescent="0.3">
      <c r="A221">
        <v>2040</v>
      </c>
      <c r="B221">
        <v>1</v>
      </c>
      <c r="C221">
        <v>31</v>
      </c>
      <c r="D221">
        <v>2040.0846994535518</v>
      </c>
      <c r="E221">
        <v>58.410557955739542</v>
      </c>
      <c r="F221">
        <v>14.346349883492582</v>
      </c>
      <c r="G221">
        <v>0</v>
      </c>
      <c r="H221">
        <v>0</v>
      </c>
      <c r="I221" s="105">
        <f t="shared" si="6"/>
        <v>72.756907839232127</v>
      </c>
    </row>
    <row r="222" spans="1:9" x14ac:dyDescent="0.3">
      <c r="A222">
        <v>2040</v>
      </c>
      <c r="B222">
        <v>2</v>
      </c>
      <c r="C222">
        <v>29</v>
      </c>
      <c r="D222">
        <v>2040.1639344262296</v>
      </c>
      <c r="E222">
        <v>58.555535203819588</v>
      </c>
      <c r="F222">
        <v>14.508543162436922</v>
      </c>
      <c r="G222">
        <v>0</v>
      </c>
      <c r="H222">
        <v>0</v>
      </c>
      <c r="I222" s="105">
        <f t="shared" si="6"/>
        <v>73.06407836625651</v>
      </c>
    </row>
    <row r="223" spans="1:9" x14ac:dyDescent="0.3">
      <c r="A223">
        <v>2040</v>
      </c>
      <c r="B223">
        <v>3</v>
      </c>
      <c r="C223">
        <v>31</v>
      </c>
      <c r="D223">
        <v>2040.2486338797814</v>
      </c>
      <c r="E223">
        <v>58.709577738341331</v>
      </c>
      <c r="F223">
        <v>14.571295324407556</v>
      </c>
      <c r="G223">
        <v>0</v>
      </c>
      <c r="H223">
        <v>0</v>
      </c>
      <c r="I223" s="105">
        <f t="shared" si="6"/>
        <v>73.280873062748881</v>
      </c>
    </row>
    <row r="224" spans="1:9" x14ac:dyDescent="0.3">
      <c r="A224">
        <v>2040</v>
      </c>
      <c r="B224">
        <v>4</v>
      </c>
      <c r="C224">
        <v>30</v>
      </c>
      <c r="D224">
        <v>2040.3306010928961</v>
      </c>
      <c r="E224">
        <v>58.857740842041068</v>
      </c>
      <c r="F224">
        <v>14.607715615518853</v>
      </c>
      <c r="G224">
        <v>0</v>
      </c>
      <c r="H224">
        <v>0</v>
      </c>
      <c r="I224" s="105">
        <f t="shared" si="6"/>
        <v>73.465456457559924</v>
      </c>
    </row>
    <row r="225" spans="1:9" x14ac:dyDescent="0.3">
      <c r="A225">
        <v>2040</v>
      </c>
      <c r="B225">
        <v>5</v>
      </c>
      <c r="C225">
        <v>31</v>
      </c>
      <c r="D225">
        <v>2040.4153005464482</v>
      </c>
      <c r="E225">
        <v>59.009910185826726</v>
      </c>
      <c r="F225">
        <v>14.635615902216975</v>
      </c>
      <c r="G225">
        <v>0</v>
      </c>
      <c r="H225">
        <v>0</v>
      </c>
      <c r="I225" s="105">
        <f t="shared" si="6"/>
        <v>73.645526088043695</v>
      </c>
    </row>
    <row r="226" spans="1:9" x14ac:dyDescent="0.3">
      <c r="A226">
        <v>2040</v>
      </c>
      <c r="B226">
        <v>6</v>
      </c>
      <c r="C226">
        <v>30</v>
      </c>
      <c r="D226">
        <v>2040.4972677595629</v>
      </c>
      <c r="E226">
        <v>59.156276095205314</v>
      </c>
      <c r="F226">
        <v>14.668138450176116</v>
      </c>
      <c r="G226">
        <v>0</v>
      </c>
      <c r="H226">
        <v>0</v>
      </c>
      <c r="I226" s="105">
        <f t="shared" si="6"/>
        <v>73.82441454538143</v>
      </c>
    </row>
    <row r="227" spans="1:9" x14ac:dyDescent="0.3">
      <c r="A227">
        <v>2040</v>
      </c>
      <c r="B227">
        <v>7</v>
      </c>
      <c r="C227">
        <v>31</v>
      </c>
      <c r="D227">
        <v>2040.5819672131147</v>
      </c>
      <c r="E227">
        <v>59.306604261160643</v>
      </c>
      <c r="F227">
        <v>14.696071971327392</v>
      </c>
      <c r="G227">
        <v>0</v>
      </c>
      <c r="H227">
        <v>0</v>
      </c>
      <c r="I227" s="105">
        <f t="shared" si="6"/>
        <v>74.002676232488028</v>
      </c>
    </row>
    <row r="228" spans="1:9" x14ac:dyDescent="0.3">
      <c r="A228">
        <v>2040</v>
      </c>
      <c r="B228">
        <v>8</v>
      </c>
      <c r="C228">
        <v>31</v>
      </c>
      <c r="D228">
        <v>2040.6666666666667</v>
      </c>
      <c r="E228">
        <v>59.456008803731905</v>
      </c>
      <c r="F228">
        <v>14.726606580215376</v>
      </c>
      <c r="G228">
        <v>0</v>
      </c>
      <c r="H228">
        <v>0</v>
      </c>
      <c r="I228" s="105">
        <f t="shared" si="6"/>
        <v>74.182615383947279</v>
      </c>
    </row>
    <row r="229" spans="1:9" x14ac:dyDescent="0.3">
      <c r="A229">
        <v>2040</v>
      </c>
      <c r="B229">
        <v>9</v>
      </c>
      <c r="C229">
        <v>30</v>
      </c>
      <c r="D229">
        <v>2040.7486338797814</v>
      </c>
      <c r="E229">
        <v>59.599721980366965</v>
      </c>
      <c r="F229">
        <v>14.773270787880431</v>
      </c>
      <c r="G229">
        <v>0</v>
      </c>
      <c r="H229">
        <v>0</v>
      </c>
      <c r="I229" s="105">
        <f t="shared" si="6"/>
        <v>74.3729927682474</v>
      </c>
    </row>
    <row r="230" spans="1:9" x14ac:dyDescent="0.3">
      <c r="A230">
        <v>2040</v>
      </c>
      <c r="B230">
        <v>10</v>
      </c>
      <c r="C230">
        <v>31</v>
      </c>
      <c r="D230">
        <v>2040.8333333333333</v>
      </c>
      <c r="E230">
        <v>59.74733238790521</v>
      </c>
      <c r="F230">
        <v>14.835334556267073</v>
      </c>
      <c r="G230">
        <v>0</v>
      </c>
      <c r="H230">
        <v>0</v>
      </c>
      <c r="I230" s="105">
        <f t="shared" si="6"/>
        <v>74.582666944172288</v>
      </c>
    </row>
    <row r="231" spans="1:9" x14ac:dyDescent="0.3">
      <c r="A231">
        <v>2040</v>
      </c>
      <c r="B231">
        <v>11</v>
      </c>
      <c r="C231">
        <v>30</v>
      </c>
      <c r="D231">
        <v>2040.9153005464482</v>
      </c>
      <c r="E231">
        <v>59.889324086271927</v>
      </c>
      <c r="F231">
        <v>14.911370766868178</v>
      </c>
      <c r="G231">
        <v>0</v>
      </c>
      <c r="H231">
        <v>0</v>
      </c>
      <c r="I231" s="105">
        <f t="shared" si="6"/>
        <v>74.800694853140101</v>
      </c>
    </row>
    <row r="232" spans="1:9" x14ac:dyDescent="0.3">
      <c r="A232">
        <v>2040</v>
      </c>
      <c r="B232">
        <v>12</v>
      </c>
      <c r="C232">
        <v>31</v>
      </c>
      <c r="D232">
        <v>2041</v>
      </c>
      <c r="E232">
        <v>60.035170748720105</v>
      </c>
      <c r="F232">
        <v>15.008421525334811</v>
      </c>
      <c r="G232">
        <v>0</v>
      </c>
      <c r="H232">
        <v>0</v>
      </c>
      <c r="I232" s="105">
        <f t="shared" si="6"/>
        <v>75.043592274054916</v>
      </c>
    </row>
    <row r="233" spans="1:9" x14ac:dyDescent="0.3">
      <c r="A233">
        <v>2041</v>
      </c>
      <c r="B233">
        <v>1</v>
      </c>
      <c r="C233">
        <v>31</v>
      </c>
      <c r="D233">
        <v>2041.0849315068492</v>
      </c>
      <c r="E233">
        <v>60.180132527796758</v>
      </c>
      <c r="F233">
        <v>15.147356891742177</v>
      </c>
      <c r="G233">
        <v>0</v>
      </c>
      <c r="H233">
        <v>0</v>
      </c>
      <c r="I233" s="105">
        <f t="shared" si="6"/>
        <v>75.327489419538935</v>
      </c>
    </row>
    <row r="234" spans="1:9" x14ac:dyDescent="0.3">
      <c r="A234">
        <v>2041</v>
      </c>
      <c r="B234">
        <v>2</v>
      </c>
      <c r="C234">
        <v>28</v>
      </c>
      <c r="D234">
        <v>2041.1616438356164</v>
      </c>
      <c r="E234">
        <v>60.310311500486563</v>
      </c>
      <c r="F234">
        <v>15.303550710508791</v>
      </c>
      <c r="G234">
        <v>0</v>
      </c>
      <c r="H234">
        <v>0</v>
      </c>
      <c r="I234" s="105">
        <f t="shared" si="6"/>
        <v>75.61386221099535</v>
      </c>
    </row>
    <row r="235" spans="1:9" x14ac:dyDescent="0.3">
      <c r="A235">
        <v>2041</v>
      </c>
      <c r="B235">
        <v>3</v>
      </c>
      <c r="C235">
        <v>31</v>
      </c>
      <c r="D235">
        <v>2041.2465753424658</v>
      </c>
      <c r="E235">
        <v>60.453610096482201</v>
      </c>
      <c r="F235">
        <v>15.36303767095265</v>
      </c>
      <c r="G235">
        <v>0</v>
      </c>
      <c r="H235">
        <v>0</v>
      </c>
      <c r="I235" s="105">
        <f t="shared" si="6"/>
        <v>75.816647767434858</v>
      </c>
    </row>
    <row r="236" spans="1:9" x14ac:dyDescent="0.3">
      <c r="A236">
        <v>2041</v>
      </c>
      <c r="B236">
        <v>4</v>
      </c>
      <c r="C236">
        <v>30</v>
      </c>
      <c r="D236">
        <v>2041.3287671232877</v>
      </c>
      <c r="E236">
        <v>60.591464373329423</v>
      </c>
      <c r="F236">
        <v>15.395089680354022</v>
      </c>
      <c r="G236">
        <v>0</v>
      </c>
      <c r="H236">
        <v>0</v>
      </c>
      <c r="I236" s="105">
        <f t="shared" si="6"/>
        <v>75.986554053683449</v>
      </c>
    </row>
    <row r="237" spans="1:9" x14ac:dyDescent="0.3">
      <c r="A237">
        <v>2041</v>
      </c>
      <c r="B237">
        <v>5</v>
      </c>
      <c r="C237">
        <v>31</v>
      </c>
      <c r="D237">
        <v>2041.4136986301369</v>
      </c>
      <c r="E237">
        <v>60.733071798500092</v>
      </c>
      <c r="F237">
        <v>15.417824824873119</v>
      </c>
      <c r="G237">
        <v>0</v>
      </c>
      <c r="H237">
        <v>0</v>
      </c>
      <c r="I237" s="105">
        <f t="shared" si="6"/>
        <v>76.150896623373214</v>
      </c>
    </row>
    <row r="238" spans="1:9" x14ac:dyDescent="0.3">
      <c r="A238">
        <v>2041</v>
      </c>
      <c r="B238">
        <v>6</v>
      </c>
      <c r="C238">
        <v>30</v>
      </c>
      <c r="D238">
        <v>2041.495890410959</v>
      </c>
      <c r="E238">
        <v>60.869303213495769</v>
      </c>
      <c r="F238">
        <v>15.445411150892991</v>
      </c>
      <c r="G238">
        <v>0</v>
      </c>
      <c r="H238">
        <v>0</v>
      </c>
      <c r="I238" s="105">
        <f t="shared" si="6"/>
        <v>76.314714364388763</v>
      </c>
    </row>
    <row r="239" spans="1:9" x14ac:dyDescent="0.3">
      <c r="A239">
        <v>2041</v>
      </c>
      <c r="B239">
        <v>7</v>
      </c>
      <c r="C239">
        <v>31</v>
      </c>
      <c r="D239">
        <v>2041.5808219178082</v>
      </c>
      <c r="E239">
        <v>61.009247748099213</v>
      </c>
      <c r="F239">
        <v>15.467949885064353</v>
      </c>
      <c r="G239">
        <v>0</v>
      </c>
      <c r="H239">
        <v>0</v>
      </c>
      <c r="I239" s="105">
        <f t="shared" si="6"/>
        <v>76.47719763316357</v>
      </c>
    </row>
    <row r="240" spans="1:9" x14ac:dyDescent="0.3">
      <c r="A240">
        <v>2041</v>
      </c>
      <c r="B240">
        <v>8</v>
      </c>
      <c r="C240">
        <v>31</v>
      </c>
      <c r="D240">
        <v>2041.6657534246576</v>
      </c>
      <c r="E240">
        <v>61.148357859313748</v>
      </c>
      <c r="F240">
        <v>15.493145692492952</v>
      </c>
      <c r="G240">
        <v>0</v>
      </c>
      <c r="H240">
        <v>0</v>
      </c>
      <c r="I240" s="105">
        <f t="shared" si="6"/>
        <v>76.641503551806693</v>
      </c>
    </row>
    <row r="241" spans="1:9" x14ac:dyDescent="0.3">
      <c r="A241">
        <v>2041</v>
      </c>
      <c r="B241">
        <v>9</v>
      </c>
      <c r="C241">
        <v>30</v>
      </c>
      <c r="D241">
        <v>2041.7479452054795</v>
      </c>
      <c r="E241">
        <v>61.282192734242685</v>
      </c>
      <c r="F241">
        <v>15.53534427642952</v>
      </c>
      <c r="G241">
        <v>0</v>
      </c>
      <c r="H241">
        <v>0</v>
      </c>
      <c r="I241" s="105">
        <f t="shared" si="6"/>
        <v>76.817537010672197</v>
      </c>
    </row>
    <row r="242" spans="1:9" x14ac:dyDescent="0.3">
      <c r="A242">
        <v>2041</v>
      </c>
      <c r="B242">
        <v>10</v>
      </c>
      <c r="C242">
        <v>31</v>
      </c>
      <c r="D242">
        <v>2041.8328767123287</v>
      </c>
      <c r="E242">
        <v>61.419681517795993</v>
      </c>
      <c r="F242">
        <v>15.593422740713994</v>
      </c>
      <c r="G242">
        <v>0</v>
      </c>
      <c r="H242">
        <v>0</v>
      </c>
      <c r="I242" s="105">
        <f t="shared" si="6"/>
        <v>77.013104258509983</v>
      </c>
    </row>
    <row r="243" spans="1:9" x14ac:dyDescent="0.3">
      <c r="A243">
        <v>2041</v>
      </c>
      <c r="B243">
        <v>11</v>
      </c>
      <c r="C243">
        <v>30</v>
      </c>
      <c r="D243">
        <v>2041.9150684931508</v>
      </c>
      <c r="E243">
        <v>61.551960427156985</v>
      </c>
      <c r="F243">
        <v>15.666327412327107</v>
      </c>
      <c r="G243">
        <v>0</v>
      </c>
      <c r="H243">
        <v>0</v>
      </c>
      <c r="I243" s="105">
        <f t="shared" si="6"/>
        <v>77.218287839484091</v>
      </c>
    </row>
    <row r="244" spans="1:9" x14ac:dyDescent="0.3">
      <c r="A244">
        <v>2041</v>
      </c>
      <c r="B244">
        <v>12</v>
      </c>
      <c r="C244">
        <v>31</v>
      </c>
      <c r="D244">
        <v>2042</v>
      </c>
      <c r="E244">
        <v>61.687854737201206</v>
      </c>
      <c r="F244">
        <v>15.760957022890315</v>
      </c>
      <c r="G244">
        <v>0</v>
      </c>
      <c r="H244">
        <v>0</v>
      </c>
      <c r="I244" s="105">
        <f t="shared" si="6"/>
        <v>77.448811760091516</v>
      </c>
    </row>
    <row r="245" spans="1:9" x14ac:dyDescent="0.3">
      <c r="A245">
        <v>2042</v>
      </c>
      <c r="B245">
        <v>1</v>
      </c>
      <c r="C245">
        <v>31</v>
      </c>
      <c r="D245">
        <v>2042.0849315068492</v>
      </c>
      <c r="E245">
        <v>61.822948856663089</v>
      </c>
      <c r="F245">
        <v>15.899146337652216</v>
      </c>
      <c r="G245">
        <v>0</v>
      </c>
      <c r="H245">
        <v>0</v>
      </c>
      <c r="I245" s="105">
        <f t="shared" si="6"/>
        <v>77.722095194315301</v>
      </c>
    </row>
    <row r="246" spans="1:9" x14ac:dyDescent="0.3">
      <c r="A246">
        <v>2042</v>
      </c>
      <c r="B246">
        <v>2</v>
      </c>
      <c r="C246">
        <v>28</v>
      </c>
      <c r="D246">
        <v>2042.1616438356164</v>
      </c>
      <c r="E246">
        <v>61.944287164725012</v>
      </c>
      <c r="F246">
        <v>16.056007297047508</v>
      </c>
      <c r="G246">
        <v>0</v>
      </c>
      <c r="H246">
        <v>0</v>
      </c>
      <c r="I246" s="105">
        <f t="shared" si="6"/>
        <v>78.000294461772512</v>
      </c>
    </row>
    <row r="247" spans="1:9" x14ac:dyDescent="0.3">
      <c r="A247">
        <v>2042</v>
      </c>
      <c r="B247">
        <v>3</v>
      </c>
      <c r="C247">
        <v>31</v>
      </c>
      <c r="D247">
        <v>2042.2465753424658</v>
      </c>
      <c r="E247">
        <v>62.077876857954095</v>
      </c>
      <c r="F247">
        <v>16.112338776105084</v>
      </c>
      <c r="G247">
        <v>0</v>
      </c>
      <c r="H247">
        <v>0</v>
      </c>
      <c r="I247" s="105">
        <f t="shared" si="6"/>
        <v>78.190215634059172</v>
      </c>
    </row>
    <row r="248" spans="1:9" x14ac:dyDescent="0.3">
      <c r="A248">
        <v>2042</v>
      </c>
      <c r="B248">
        <v>4</v>
      </c>
      <c r="C248">
        <v>30</v>
      </c>
      <c r="D248">
        <v>2042.3287671232877</v>
      </c>
      <c r="E248">
        <v>62.206413653675881</v>
      </c>
      <c r="F248">
        <v>16.140202649366572</v>
      </c>
      <c r="G248">
        <v>0</v>
      </c>
      <c r="H248">
        <v>0</v>
      </c>
      <c r="I248" s="105">
        <f t="shared" si="6"/>
        <v>78.346616303042453</v>
      </c>
    </row>
    <row r="249" spans="1:9" x14ac:dyDescent="0.3">
      <c r="A249">
        <v>2042</v>
      </c>
      <c r="B249">
        <v>5</v>
      </c>
      <c r="C249">
        <v>31</v>
      </c>
      <c r="D249">
        <v>2042.4136986301369</v>
      </c>
      <c r="E249">
        <v>62.338473021480652</v>
      </c>
      <c r="F249">
        <v>16.157997070757936</v>
      </c>
      <c r="G249">
        <v>0</v>
      </c>
      <c r="H249">
        <v>0</v>
      </c>
      <c r="I249" s="105">
        <f t="shared" si="6"/>
        <v>78.496470092238582</v>
      </c>
    </row>
    <row r="250" spans="1:9" x14ac:dyDescent="0.3">
      <c r="A250">
        <v>2042</v>
      </c>
      <c r="B250">
        <v>6</v>
      </c>
      <c r="C250">
        <v>30</v>
      </c>
      <c r="D250">
        <v>2042.495890410959</v>
      </c>
      <c r="E250">
        <v>62.465541018499636</v>
      </c>
      <c r="F250">
        <v>16.180859666707779</v>
      </c>
      <c r="G250">
        <v>0</v>
      </c>
      <c r="H250">
        <v>0</v>
      </c>
      <c r="I250" s="105">
        <f t="shared" si="6"/>
        <v>78.646400685207411</v>
      </c>
    </row>
    <row r="251" spans="1:9" x14ac:dyDescent="0.3">
      <c r="A251">
        <v>2042</v>
      </c>
      <c r="B251">
        <v>7</v>
      </c>
      <c r="C251">
        <v>31</v>
      </c>
      <c r="D251">
        <v>2042.5808219178082</v>
      </c>
      <c r="E251">
        <v>62.5960950657973</v>
      </c>
      <c r="F251">
        <v>16.198242347192476</v>
      </c>
      <c r="G251">
        <v>0</v>
      </c>
      <c r="H251">
        <v>0</v>
      </c>
      <c r="I251" s="105">
        <f t="shared" si="6"/>
        <v>78.794337412989776</v>
      </c>
    </row>
    <row r="252" spans="1:9" x14ac:dyDescent="0.3">
      <c r="A252">
        <v>2042</v>
      </c>
      <c r="B252">
        <v>8</v>
      </c>
      <c r="C252">
        <v>31</v>
      </c>
      <c r="D252">
        <v>2042.6657534246576</v>
      </c>
      <c r="E252">
        <v>62.725893534236448</v>
      </c>
      <c r="F252">
        <v>16.218335815180914</v>
      </c>
      <c r="G252">
        <v>0</v>
      </c>
      <c r="H252">
        <v>0</v>
      </c>
      <c r="I252" s="105">
        <f t="shared" si="6"/>
        <v>78.944229349417355</v>
      </c>
    </row>
    <row r="253" spans="1:9" x14ac:dyDescent="0.3">
      <c r="A253">
        <v>2042</v>
      </c>
      <c r="B253">
        <v>9</v>
      </c>
      <c r="C253">
        <v>30</v>
      </c>
      <c r="D253">
        <v>2042.7479452054795</v>
      </c>
      <c r="E253">
        <v>62.850791441985663</v>
      </c>
      <c r="F253">
        <v>16.256256357815737</v>
      </c>
      <c r="G253">
        <v>0</v>
      </c>
      <c r="H253">
        <v>0</v>
      </c>
      <c r="I253" s="105">
        <f t="shared" si="6"/>
        <v>79.107047799801393</v>
      </c>
    </row>
    <row r="254" spans="1:9" x14ac:dyDescent="0.3">
      <c r="A254">
        <v>2042</v>
      </c>
      <c r="B254">
        <v>10</v>
      </c>
      <c r="C254">
        <v>31</v>
      </c>
      <c r="D254">
        <v>2042.8328767123287</v>
      </c>
      <c r="E254">
        <v>62.979121348914951</v>
      </c>
      <c r="F254">
        <v>16.310507693632026</v>
      </c>
      <c r="G254">
        <v>0</v>
      </c>
      <c r="H254">
        <v>0</v>
      </c>
      <c r="I254" s="105">
        <f t="shared" si="6"/>
        <v>79.289629042546977</v>
      </c>
    </row>
    <row r="255" spans="1:9" x14ac:dyDescent="0.3">
      <c r="A255">
        <v>2042</v>
      </c>
      <c r="B255">
        <v>11</v>
      </c>
      <c r="C255">
        <v>30</v>
      </c>
      <c r="D255">
        <v>2042.9150684931508</v>
      </c>
      <c r="E255">
        <v>63.102609622316564</v>
      </c>
      <c r="F255">
        <v>16.380392553068475</v>
      </c>
      <c r="G255">
        <v>0</v>
      </c>
      <c r="H255">
        <v>0</v>
      </c>
      <c r="I255" s="105">
        <f t="shared" si="6"/>
        <v>79.483002175385039</v>
      </c>
    </row>
    <row r="256" spans="1:9" x14ac:dyDescent="0.3">
      <c r="A256">
        <v>2042</v>
      </c>
      <c r="B256">
        <v>12</v>
      </c>
      <c r="C256">
        <v>31</v>
      </c>
      <c r="D256">
        <v>2043</v>
      </c>
      <c r="E256">
        <v>63.229494724897975</v>
      </c>
      <c r="F256">
        <v>16.472669716691222</v>
      </c>
      <c r="G256">
        <v>0</v>
      </c>
      <c r="H256">
        <v>0</v>
      </c>
      <c r="I256" s="105">
        <f t="shared" si="6"/>
        <v>79.70216444158919</v>
      </c>
    </row>
    <row r="257" spans="1:9" x14ac:dyDescent="0.3">
      <c r="A257">
        <v>2043</v>
      </c>
      <c r="B257">
        <v>1</v>
      </c>
      <c r="C257">
        <v>31</v>
      </c>
      <c r="D257">
        <v>2043.0849315068492</v>
      </c>
      <c r="E257">
        <v>63.355654533504428</v>
      </c>
      <c r="F257">
        <v>16.610081466969451</v>
      </c>
      <c r="G257">
        <v>0</v>
      </c>
      <c r="H257">
        <v>0</v>
      </c>
      <c r="I257" s="105">
        <f t="shared" si="6"/>
        <v>79.965736000473882</v>
      </c>
    </row>
    <row r="258" spans="1:9" x14ac:dyDescent="0.3">
      <c r="A258">
        <v>2043</v>
      </c>
      <c r="B258">
        <v>2</v>
      </c>
      <c r="C258">
        <v>28</v>
      </c>
      <c r="D258">
        <v>2043.1616438356164</v>
      </c>
      <c r="E258">
        <v>63.468986873382278</v>
      </c>
      <c r="F258">
        <v>16.767502758820072</v>
      </c>
      <c r="G258">
        <v>0</v>
      </c>
      <c r="H258">
        <v>0</v>
      </c>
      <c r="I258" s="105">
        <f t="shared" si="6"/>
        <v>80.23648963220235</v>
      </c>
    </row>
    <row r="259" spans="1:9" x14ac:dyDescent="0.3">
      <c r="A259">
        <v>2043</v>
      </c>
      <c r="B259">
        <v>3</v>
      </c>
      <c r="C259">
        <v>31</v>
      </c>
      <c r="D259">
        <v>2043.2465753424658</v>
      </c>
      <c r="E259">
        <v>63.593782672192006</v>
      </c>
      <c r="F259">
        <v>16.820808803723402</v>
      </c>
      <c r="G259">
        <v>0</v>
      </c>
      <c r="H259">
        <v>0</v>
      </c>
      <c r="I259" s="105">
        <f t="shared" si="6"/>
        <v>80.414591475915415</v>
      </c>
    </row>
    <row r="260" spans="1:9" x14ac:dyDescent="0.3">
      <c r="A260">
        <v>2043</v>
      </c>
      <c r="B260">
        <v>4</v>
      </c>
      <c r="C260">
        <v>30</v>
      </c>
      <c r="D260">
        <v>2043.3287671232877</v>
      </c>
      <c r="E260">
        <v>63.713878452611631</v>
      </c>
      <c r="F260">
        <v>16.844679809393611</v>
      </c>
      <c r="G260">
        <v>0</v>
      </c>
      <c r="H260">
        <v>0</v>
      </c>
      <c r="I260" s="105">
        <f t="shared" si="6"/>
        <v>80.558558262005249</v>
      </c>
    </row>
    <row r="261" spans="1:9" x14ac:dyDescent="0.3">
      <c r="A261">
        <v>2043</v>
      </c>
      <c r="B261">
        <v>5</v>
      </c>
      <c r="C261">
        <v>31</v>
      </c>
      <c r="D261">
        <v>2043.4136986301369</v>
      </c>
      <c r="E261">
        <v>63.837286221874436</v>
      </c>
      <c r="F261">
        <v>16.857771666577914</v>
      </c>
      <c r="G261">
        <v>0</v>
      </c>
      <c r="H261">
        <v>0</v>
      </c>
      <c r="I261" s="105">
        <f t="shared" si="6"/>
        <v>80.695057888452354</v>
      </c>
    </row>
    <row r="262" spans="1:9" x14ac:dyDescent="0.3">
      <c r="A262">
        <v>2043</v>
      </c>
      <c r="B262">
        <v>6</v>
      </c>
      <c r="C262">
        <v>30</v>
      </c>
      <c r="D262">
        <v>2043.495890410959</v>
      </c>
      <c r="E262">
        <v>63.956049515733525</v>
      </c>
      <c r="F262">
        <v>16.876136921223029</v>
      </c>
      <c r="G262">
        <v>0</v>
      </c>
      <c r="H262">
        <v>0</v>
      </c>
      <c r="I262" s="105">
        <f t="shared" si="6"/>
        <v>80.832186436956562</v>
      </c>
    </row>
    <row r="263" spans="1:9" x14ac:dyDescent="0.3">
      <c r="A263">
        <v>2043</v>
      </c>
      <c r="B263">
        <v>7</v>
      </c>
      <c r="C263">
        <v>31</v>
      </c>
      <c r="D263">
        <v>2043.5808219178082</v>
      </c>
      <c r="E263">
        <v>64.078091396659445</v>
      </c>
      <c r="F263">
        <v>16.888615125044517</v>
      </c>
      <c r="G263">
        <v>0</v>
      </c>
      <c r="H263">
        <v>0</v>
      </c>
      <c r="I263" s="105">
        <f t="shared" si="6"/>
        <v>80.966706521703969</v>
      </c>
    </row>
    <row r="264" spans="1:9" x14ac:dyDescent="0.3">
      <c r="A264">
        <v>2043</v>
      </c>
      <c r="B264">
        <v>8</v>
      </c>
      <c r="C264">
        <v>31</v>
      </c>
      <c r="D264">
        <v>2043.6657534246576</v>
      </c>
      <c r="E264">
        <v>64.199447480837676</v>
      </c>
      <c r="F264">
        <v>16.903855409943631</v>
      </c>
      <c r="G264">
        <v>0</v>
      </c>
      <c r="H264">
        <v>0</v>
      </c>
      <c r="I264" s="105">
        <f t="shared" si="6"/>
        <v>81.103302890781308</v>
      </c>
    </row>
    <row r="265" spans="1:9" x14ac:dyDescent="0.3">
      <c r="A265">
        <v>2043</v>
      </c>
      <c r="B265">
        <v>9</v>
      </c>
      <c r="C265">
        <v>30</v>
      </c>
      <c r="D265">
        <v>2043.7479452054795</v>
      </c>
      <c r="E265">
        <v>64.316241107906933</v>
      </c>
      <c r="F265">
        <v>16.937699996070435</v>
      </c>
      <c r="G265">
        <v>0</v>
      </c>
      <c r="H265">
        <v>0</v>
      </c>
      <c r="I265" s="105">
        <f t="shared" si="6"/>
        <v>81.253941103977368</v>
      </c>
    </row>
    <row r="266" spans="1:9" x14ac:dyDescent="0.3">
      <c r="A266">
        <v>2043</v>
      </c>
      <c r="B266">
        <v>10</v>
      </c>
      <c r="C266">
        <v>31</v>
      </c>
      <c r="D266">
        <v>2043.8328767123287</v>
      </c>
      <c r="E266">
        <v>64.436263864570407</v>
      </c>
      <c r="F266">
        <v>16.988298897130278</v>
      </c>
      <c r="G266">
        <v>0</v>
      </c>
      <c r="H266">
        <v>0</v>
      </c>
      <c r="I266" s="105">
        <f t="shared" si="6"/>
        <v>81.424562761700685</v>
      </c>
    </row>
    <row r="267" spans="1:9" x14ac:dyDescent="0.3">
      <c r="A267">
        <v>2043</v>
      </c>
      <c r="B267">
        <v>11</v>
      </c>
      <c r="C267">
        <v>30</v>
      </c>
      <c r="D267">
        <v>2043.9150684931508</v>
      </c>
      <c r="E267">
        <v>64.55177741236497</v>
      </c>
      <c r="F267">
        <v>17.055293526163524</v>
      </c>
      <c r="G267">
        <v>0</v>
      </c>
      <c r="H267">
        <v>0</v>
      </c>
      <c r="I267" s="105">
        <f t="shared" ref="I267:I310" si="7">E267+F267</f>
        <v>81.607070938528494</v>
      </c>
    </row>
    <row r="268" spans="1:9" x14ac:dyDescent="0.3">
      <c r="A268">
        <v>2043</v>
      </c>
      <c r="B268">
        <v>12</v>
      </c>
      <c r="C268">
        <v>31</v>
      </c>
      <c r="D268">
        <v>2044</v>
      </c>
      <c r="E268">
        <v>64.670487893282854</v>
      </c>
      <c r="F268">
        <v>17.145307630769004</v>
      </c>
      <c r="G268">
        <v>0</v>
      </c>
      <c r="H268">
        <v>0</v>
      </c>
      <c r="I268" s="105">
        <f t="shared" si="7"/>
        <v>81.81579552405185</v>
      </c>
    </row>
    <row r="269" spans="1:9" x14ac:dyDescent="0.3">
      <c r="A269">
        <v>2044</v>
      </c>
      <c r="B269">
        <v>1</v>
      </c>
      <c r="C269">
        <v>31</v>
      </c>
      <c r="D269">
        <v>2044.0846994535518</v>
      </c>
      <c r="E269">
        <v>64.788539413568088</v>
      </c>
      <c r="F269">
        <v>17.281937032472566</v>
      </c>
      <c r="G269">
        <v>0</v>
      </c>
      <c r="H269">
        <v>0</v>
      </c>
      <c r="I269" s="105">
        <f t="shared" si="7"/>
        <v>82.070476446040658</v>
      </c>
    </row>
    <row r="270" spans="1:9" x14ac:dyDescent="0.3">
      <c r="A270">
        <v>2044</v>
      </c>
      <c r="B270">
        <v>2</v>
      </c>
      <c r="C270">
        <v>29</v>
      </c>
      <c r="D270">
        <v>2044.1639344262296</v>
      </c>
      <c r="E270">
        <v>64.89838281877806</v>
      </c>
      <c r="F270">
        <v>17.441104572716313</v>
      </c>
      <c r="G270">
        <v>0</v>
      </c>
      <c r="H270">
        <v>0</v>
      </c>
      <c r="I270" s="105">
        <f t="shared" si="7"/>
        <v>82.339487391494373</v>
      </c>
    </row>
    <row r="271" spans="1:9" x14ac:dyDescent="0.3">
      <c r="A271">
        <v>2044</v>
      </c>
      <c r="B271">
        <v>3</v>
      </c>
      <c r="C271">
        <v>31</v>
      </c>
      <c r="D271">
        <v>2044.2486338797814</v>
      </c>
      <c r="E271">
        <v>65.015173869850599</v>
      </c>
      <c r="F271">
        <v>17.490356870373503</v>
      </c>
      <c r="G271">
        <v>0</v>
      </c>
      <c r="H271">
        <v>0</v>
      </c>
      <c r="I271" s="105">
        <f t="shared" si="7"/>
        <v>82.505530740224103</v>
      </c>
    </row>
    <row r="272" spans="1:9" x14ac:dyDescent="0.3">
      <c r="A272">
        <v>2044</v>
      </c>
      <c r="B272">
        <v>4</v>
      </c>
      <c r="C272">
        <v>30</v>
      </c>
      <c r="D272">
        <v>2044.3306010928961</v>
      </c>
      <c r="E272">
        <v>65.127584597298224</v>
      </c>
      <c r="F272">
        <v>17.510005075559576</v>
      </c>
      <c r="G272">
        <v>0</v>
      </c>
      <c r="H272">
        <v>0</v>
      </c>
      <c r="I272" s="105">
        <f t="shared" si="7"/>
        <v>82.6375896728578</v>
      </c>
    </row>
    <row r="273" spans="1:9" x14ac:dyDescent="0.3">
      <c r="A273">
        <v>2044</v>
      </c>
      <c r="B273">
        <v>5</v>
      </c>
      <c r="C273">
        <v>31</v>
      </c>
      <c r="D273">
        <v>2044.4153005464482</v>
      </c>
      <c r="E273">
        <v>65.243114034341829</v>
      </c>
      <c r="F273">
        <v>17.519238712491649</v>
      </c>
      <c r="G273">
        <v>0</v>
      </c>
      <c r="H273">
        <v>0</v>
      </c>
      <c r="I273" s="105">
        <f t="shared" si="7"/>
        <v>82.762352746833471</v>
      </c>
    </row>
    <row r="274" spans="1:9" x14ac:dyDescent="0.3">
      <c r="A274">
        <v>2044</v>
      </c>
      <c r="B274">
        <v>6</v>
      </c>
      <c r="C274">
        <v>30</v>
      </c>
      <c r="D274">
        <v>2044.4972677595629</v>
      </c>
      <c r="E274">
        <v>65.354313393245036</v>
      </c>
      <c r="F274">
        <v>17.533129578415213</v>
      </c>
      <c r="G274">
        <v>0</v>
      </c>
      <c r="H274">
        <v>0</v>
      </c>
      <c r="I274" s="105">
        <f t="shared" si="7"/>
        <v>82.887442971660249</v>
      </c>
    </row>
    <row r="275" spans="1:9" x14ac:dyDescent="0.3">
      <c r="A275">
        <v>2044</v>
      </c>
      <c r="B275">
        <v>7</v>
      </c>
      <c r="C275">
        <v>31</v>
      </c>
      <c r="D275">
        <v>2044.5819672131147</v>
      </c>
      <c r="E275">
        <v>65.468600851346565</v>
      </c>
      <c r="F275">
        <v>17.540978945248419</v>
      </c>
      <c r="G275">
        <v>0</v>
      </c>
      <c r="H275">
        <v>0</v>
      </c>
      <c r="I275" s="105">
        <f t="shared" si="7"/>
        <v>83.009579796594977</v>
      </c>
    </row>
    <row r="276" spans="1:9" x14ac:dyDescent="0.3">
      <c r="A276">
        <v>2044</v>
      </c>
      <c r="B276">
        <v>8</v>
      </c>
      <c r="C276">
        <v>31</v>
      </c>
      <c r="D276">
        <v>2044.6666666666667</v>
      </c>
      <c r="E276">
        <v>65.582264540758416</v>
      </c>
      <c r="F276">
        <v>17.552556248304711</v>
      </c>
      <c r="G276">
        <v>0</v>
      </c>
      <c r="H276">
        <v>0</v>
      </c>
      <c r="I276" s="105">
        <f t="shared" si="7"/>
        <v>83.134820789063127</v>
      </c>
    </row>
    <row r="277" spans="1:9" x14ac:dyDescent="0.3">
      <c r="A277">
        <v>2044</v>
      </c>
      <c r="B277">
        <v>9</v>
      </c>
      <c r="C277">
        <v>30</v>
      </c>
      <c r="D277">
        <v>2044.7486338797814</v>
      </c>
      <c r="E277">
        <v>65.691672384718728</v>
      </c>
      <c r="F277">
        <v>17.583073266553004</v>
      </c>
      <c r="G277">
        <v>0</v>
      </c>
      <c r="H277">
        <v>0</v>
      </c>
      <c r="I277" s="105">
        <f t="shared" si="7"/>
        <v>83.274745651271729</v>
      </c>
    </row>
    <row r="278" spans="1:9" x14ac:dyDescent="0.3">
      <c r="A278">
        <v>2044</v>
      </c>
      <c r="B278">
        <v>10</v>
      </c>
      <c r="C278">
        <v>31</v>
      </c>
      <c r="D278">
        <v>2044.8333333333333</v>
      </c>
      <c r="E278">
        <v>65.804122982621834</v>
      </c>
      <c r="F278">
        <v>17.630922984023179</v>
      </c>
      <c r="G278">
        <v>0</v>
      </c>
      <c r="H278">
        <v>0</v>
      </c>
      <c r="I278" s="105">
        <f t="shared" si="7"/>
        <v>83.435045966645021</v>
      </c>
    </row>
    <row r="279" spans="1:9" x14ac:dyDescent="0.3">
      <c r="A279">
        <v>2044</v>
      </c>
      <c r="B279">
        <v>11</v>
      </c>
      <c r="C279">
        <v>30</v>
      </c>
      <c r="D279">
        <v>2044.9153005464482</v>
      </c>
      <c r="E279">
        <v>65.912365952873387</v>
      </c>
      <c r="F279">
        <v>17.695727458365013</v>
      </c>
      <c r="G279">
        <v>0</v>
      </c>
      <c r="H279">
        <v>0</v>
      </c>
      <c r="I279" s="105">
        <f t="shared" si="7"/>
        <v>83.6080934112384</v>
      </c>
    </row>
    <row r="280" spans="1:9" x14ac:dyDescent="0.3">
      <c r="A280">
        <v>2044</v>
      </c>
      <c r="B280">
        <v>12</v>
      </c>
      <c r="C280">
        <v>31</v>
      </c>
      <c r="D280">
        <v>2045</v>
      </c>
      <c r="E280">
        <v>66.02362214407998</v>
      </c>
      <c r="F280">
        <v>17.784956310376618</v>
      </c>
      <c r="G280">
        <v>0</v>
      </c>
      <c r="H280">
        <v>0</v>
      </c>
      <c r="I280" s="105">
        <f t="shared" si="7"/>
        <v>83.808578454456594</v>
      </c>
    </row>
    <row r="281" spans="1:9" x14ac:dyDescent="0.3">
      <c r="A281">
        <v>2045</v>
      </c>
      <c r="B281">
        <v>1</v>
      </c>
      <c r="C281">
        <v>31</v>
      </c>
      <c r="D281">
        <v>2045.0849315068492</v>
      </c>
      <c r="E281">
        <v>66.134278385354122</v>
      </c>
      <c r="F281">
        <v>17.923629295628693</v>
      </c>
      <c r="G281">
        <v>0</v>
      </c>
      <c r="H281">
        <v>0</v>
      </c>
      <c r="I281" s="105">
        <f t="shared" si="7"/>
        <v>84.057907680982822</v>
      </c>
    </row>
    <row r="282" spans="1:9" x14ac:dyDescent="0.3">
      <c r="A282">
        <v>2045</v>
      </c>
      <c r="B282">
        <v>2</v>
      </c>
      <c r="C282">
        <v>28</v>
      </c>
      <c r="D282">
        <v>2045.1616438356164</v>
      </c>
      <c r="E282">
        <v>66.233714185844292</v>
      </c>
      <c r="F282">
        <v>18.076111196309604</v>
      </c>
      <c r="G282">
        <v>0</v>
      </c>
      <c r="H282">
        <v>0</v>
      </c>
      <c r="I282" s="105">
        <f t="shared" si="7"/>
        <v>84.309825382153889</v>
      </c>
    </row>
    <row r="283" spans="1:9" x14ac:dyDescent="0.3">
      <c r="A283">
        <v>2045</v>
      </c>
      <c r="B283">
        <v>3</v>
      </c>
      <c r="C283">
        <v>31</v>
      </c>
      <c r="D283">
        <v>2045.2465753424658</v>
      </c>
      <c r="E283">
        <v>66.343241490429989</v>
      </c>
      <c r="F283">
        <v>18.122591892137123</v>
      </c>
      <c r="G283">
        <v>0</v>
      </c>
      <c r="H283">
        <v>0</v>
      </c>
      <c r="I283" s="105">
        <f t="shared" si="7"/>
        <v>84.465833382567112</v>
      </c>
    </row>
    <row r="284" spans="1:9" x14ac:dyDescent="0.3">
      <c r="A284">
        <v>2045</v>
      </c>
      <c r="B284">
        <v>4</v>
      </c>
      <c r="C284">
        <v>30</v>
      </c>
      <c r="D284">
        <v>2045.3287671232877</v>
      </c>
      <c r="E284">
        <v>66.448677204715025</v>
      </c>
      <c r="F284">
        <v>18.138635340856297</v>
      </c>
      <c r="G284">
        <v>0</v>
      </c>
      <c r="H284">
        <v>0</v>
      </c>
      <c r="I284" s="105">
        <f t="shared" si="7"/>
        <v>84.587312545571322</v>
      </c>
    </row>
    <row r="285" spans="1:9" x14ac:dyDescent="0.3">
      <c r="A285">
        <v>2045</v>
      </c>
      <c r="B285">
        <v>5</v>
      </c>
      <c r="C285">
        <v>31</v>
      </c>
      <c r="D285">
        <v>2045.4136986301369</v>
      </c>
      <c r="E285">
        <v>66.557054806681862</v>
      </c>
      <c r="F285">
        <v>18.14366286074873</v>
      </c>
      <c r="G285">
        <v>0</v>
      </c>
      <c r="H285">
        <v>0</v>
      </c>
      <c r="I285" s="105">
        <f t="shared" si="7"/>
        <v>84.700717667430595</v>
      </c>
    </row>
    <row r="286" spans="1:9" x14ac:dyDescent="0.3">
      <c r="A286">
        <v>2045</v>
      </c>
      <c r="B286">
        <v>6</v>
      </c>
      <c r="C286">
        <v>30</v>
      </c>
      <c r="D286">
        <v>2045.495890410959</v>
      </c>
      <c r="E286">
        <v>66.661386392662507</v>
      </c>
      <c r="F286">
        <v>18.153513125168985</v>
      </c>
      <c r="G286">
        <v>0</v>
      </c>
      <c r="H286">
        <v>0</v>
      </c>
      <c r="I286" s="105">
        <f t="shared" si="7"/>
        <v>84.814899517831492</v>
      </c>
    </row>
    <row r="287" spans="1:9" x14ac:dyDescent="0.3">
      <c r="A287">
        <v>2045</v>
      </c>
      <c r="B287">
        <v>7</v>
      </c>
      <c r="C287">
        <v>31</v>
      </c>
      <c r="D287">
        <v>2045.5808219178082</v>
      </c>
      <c r="E287">
        <v>66.768631746571003</v>
      </c>
      <c r="F287">
        <v>18.15696793191357</v>
      </c>
      <c r="G287">
        <v>0</v>
      </c>
      <c r="H287">
        <v>0</v>
      </c>
      <c r="I287" s="105">
        <f t="shared" si="7"/>
        <v>84.925599678484573</v>
      </c>
    </row>
    <row r="288" spans="1:9" x14ac:dyDescent="0.3">
      <c r="A288">
        <v>2045</v>
      </c>
      <c r="B288">
        <v>8</v>
      </c>
      <c r="C288">
        <v>31</v>
      </c>
      <c r="D288">
        <v>2045.6657534246576</v>
      </c>
      <c r="E288">
        <v>66.875308276769402</v>
      </c>
      <c r="F288">
        <v>18.164221892490193</v>
      </c>
      <c r="G288">
        <v>0</v>
      </c>
      <c r="H288">
        <v>0</v>
      </c>
      <c r="I288" s="105">
        <f t="shared" si="7"/>
        <v>85.039530169259592</v>
      </c>
    </row>
    <row r="289" spans="1:9" x14ac:dyDescent="0.3">
      <c r="A289">
        <v>2045</v>
      </c>
      <c r="B289">
        <v>9</v>
      </c>
      <c r="C289">
        <v>30</v>
      </c>
      <c r="D289">
        <v>2045.7479452054795</v>
      </c>
      <c r="E289">
        <v>66.978006156101387</v>
      </c>
      <c r="F289">
        <v>18.19109741372398</v>
      </c>
      <c r="G289">
        <v>0</v>
      </c>
      <c r="H289">
        <v>0</v>
      </c>
      <c r="I289" s="105">
        <f t="shared" si="7"/>
        <v>85.169103569825367</v>
      </c>
    </row>
    <row r="290" spans="1:9" x14ac:dyDescent="0.3">
      <c r="A290">
        <v>2045</v>
      </c>
      <c r="B290">
        <v>10</v>
      </c>
      <c r="C290">
        <v>31</v>
      </c>
      <c r="D290">
        <v>2045.8328767123287</v>
      </c>
      <c r="E290">
        <v>67.083576129341608</v>
      </c>
      <c r="F290">
        <v>18.235685181461765</v>
      </c>
      <c r="G290">
        <v>0</v>
      </c>
      <c r="H290">
        <v>0</v>
      </c>
      <c r="I290" s="105">
        <f t="shared" si="7"/>
        <v>85.31926131080337</v>
      </c>
    </row>
    <row r="291" spans="1:9" x14ac:dyDescent="0.3">
      <c r="A291">
        <v>2045</v>
      </c>
      <c r="B291">
        <v>11</v>
      </c>
      <c r="C291">
        <v>30</v>
      </c>
      <c r="D291">
        <v>2045.9150684931508</v>
      </c>
      <c r="E291">
        <v>67.185211230575632</v>
      </c>
      <c r="F291">
        <v>18.297901460184757</v>
      </c>
      <c r="G291">
        <v>0</v>
      </c>
      <c r="H291">
        <v>0</v>
      </c>
      <c r="I291" s="105">
        <f t="shared" si="7"/>
        <v>85.483112690760393</v>
      </c>
    </row>
    <row r="292" spans="1:9" x14ac:dyDescent="0.3">
      <c r="A292">
        <v>2045</v>
      </c>
      <c r="B292">
        <v>12</v>
      </c>
      <c r="C292">
        <v>31</v>
      </c>
      <c r="D292">
        <v>2046</v>
      </c>
      <c r="E292">
        <v>67.289691271911465</v>
      </c>
      <c r="F292">
        <v>18.385117041890673</v>
      </c>
      <c r="G292">
        <v>0</v>
      </c>
      <c r="H292">
        <v>0</v>
      </c>
      <c r="I292" s="105">
        <f t="shared" si="7"/>
        <v>85.674808313802146</v>
      </c>
    </row>
    <row r="293" spans="1:9" x14ac:dyDescent="0.3">
      <c r="A293">
        <v>2046</v>
      </c>
      <c r="B293">
        <v>1</v>
      </c>
      <c r="C293">
        <v>31</v>
      </c>
      <c r="D293">
        <v>2046.0849315068492</v>
      </c>
      <c r="E293">
        <v>67.393623682539783</v>
      </c>
      <c r="F293">
        <v>18.523122328393097</v>
      </c>
      <c r="G293">
        <v>0</v>
      </c>
      <c r="H293">
        <v>0</v>
      </c>
      <c r="I293" s="105">
        <f t="shared" si="7"/>
        <v>85.916746010932883</v>
      </c>
    </row>
    <row r="294" spans="1:9" x14ac:dyDescent="0.3">
      <c r="A294">
        <v>2046</v>
      </c>
      <c r="B294">
        <v>2</v>
      </c>
      <c r="C294">
        <v>28</v>
      </c>
      <c r="D294">
        <v>2046.1616438356164</v>
      </c>
      <c r="E294">
        <v>67.487030887447816</v>
      </c>
      <c r="F294">
        <v>18.675857320471515</v>
      </c>
      <c r="G294">
        <v>0</v>
      </c>
      <c r="H294">
        <v>0</v>
      </c>
      <c r="I294" s="105">
        <f t="shared" si="7"/>
        <v>86.162888207919337</v>
      </c>
    </row>
    <row r="295" spans="1:9" x14ac:dyDescent="0.3">
      <c r="A295">
        <v>2046</v>
      </c>
      <c r="B295">
        <v>3</v>
      </c>
      <c r="C295">
        <v>31</v>
      </c>
      <c r="D295">
        <v>2046.2465753424658</v>
      </c>
      <c r="E295">
        <v>67.589932521350931</v>
      </c>
      <c r="F295">
        <v>18.719718208359868</v>
      </c>
      <c r="G295">
        <v>0</v>
      </c>
      <c r="H295">
        <v>0</v>
      </c>
      <c r="I295" s="105">
        <f t="shared" si="7"/>
        <v>86.309650729710796</v>
      </c>
    </row>
    <row r="296" spans="1:9" x14ac:dyDescent="0.3">
      <c r="A296">
        <v>2046</v>
      </c>
      <c r="B296">
        <v>4</v>
      </c>
      <c r="C296">
        <v>30</v>
      </c>
      <c r="D296">
        <v>2046.3287671232877</v>
      </c>
      <c r="E296">
        <v>67.689004710649883</v>
      </c>
      <c r="F296">
        <v>18.732359137350592</v>
      </c>
      <c r="G296">
        <v>0</v>
      </c>
      <c r="H296">
        <v>0</v>
      </c>
      <c r="I296" s="105">
        <f t="shared" si="7"/>
        <v>86.421363848000482</v>
      </c>
    </row>
    <row r="297" spans="1:9" x14ac:dyDescent="0.3">
      <c r="A297">
        <v>2046</v>
      </c>
      <c r="B297">
        <v>5</v>
      </c>
      <c r="C297">
        <v>31</v>
      </c>
      <c r="D297">
        <v>2046.4136986301369</v>
      </c>
      <c r="E297">
        <v>67.790856214331228</v>
      </c>
      <c r="F297">
        <v>18.73341813826886</v>
      </c>
      <c r="G297">
        <v>0</v>
      </c>
      <c r="H297">
        <v>0</v>
      </c>
      <c r="I297" s="105">
        <f t="shared" si="7"/>
        <v>86.524274352600088</v>
      </c>
    </row>
    <row r="298" spans="1:9" x14ac:dyDescent="0.3">
      <c r="A298">
        <v>2046</v>
      </c>
      <c r="B298">
        <v>6</v>
      </c>
      <c r="C298">
        <v>30</v>
      </c>
      <c r="D298">
        <v>2046.495890410959</v>
      </c>
      <c r="E298">
        <v>67.888919709237939</v>
      </c>
      <c r="F298">
        <v>18.739455998435552</v>
      </c>
      <c r="G298">
        <v>0</v>
      </c>
      <c r="H298">
        <v>0</v>
      </c>
      <c r="I298" s="105">
        <f t="shared" si="7"/>
        <v>86.628375707673484</v>
      </c>
    </row>
    <row r="299" spans="1:9" x14ac:dyDescent="0.3">
      <c r="A299">
        <v>2046</v>
      </c>
      <c r="B299">
        <v>7</v>
      </c>
      <c r="C299">
        <v>31</v>
      </c>
      <c r="D299">
        <v>2046.5808219178082</v>
      </c>
      <c r="E299">
        <v>67.989736633358532</v>
      </c>
      <c r="F299">
        <v>18.738765467577323</v>
      </c>
      <c r="G299">
        <v>0</v>
      </c>
      <c r="H299">
        <v>0</v>
      </c>
      <c r="I299" s="105">
        <f t="shared" si="7"/>
        <v>86.728502100935856</v>
      </c>
    </row>
    <row r="300" spans="1:9" x14ac:dyDescent="0.3">
      <c r="A300">
        <v>2046</v>
      </c>
      <c r="B300">
        <v>8</v>
      </c>
      <c r="C300">
        <v>31</v>
      </c>
      <c r="D300">
        <v>2046.6657534246576</v>
      </c>
      <c r="E300">
        <v>68.09003365260115</v>
      </c>
      <c r="F300">
        <v>18.741941433621054</v>
      </c>
      <c r="G300">
        <v>0</v>
      </c>
      <c r="H300">
        <v>0</v>
      </c>
      <c r="I300" s="105">
        <f t="shared" si="7"/>
        <v>86.831975086222201</v>
      </c>
    </row>
    <row r="301" spans="1:9" x14ac:dyDescent="0.3">
      <c r="A301">
        <v>2046</v>
      </c>
      <c r="B301">
        <v>9</v>
      </c>
      <c r="C301">
        <v>30</v>
      </c>
      <c r="D301">
        <v>2046.7479452054795</v>
      </c>
      <c r="E301">
        <v>68.186603941226821</v>
      </c>
      <c r="F301">
        <v>18.765381128297463</v>
      </c>
      <c r="G301">
        <v>0</v>
      </c>
      <c r="H301">
        <v>0</v>
      </c>
      <c r="I301" s="105">
        <f t="shared" si="7"/>
        <v>86.951985069524284</v>
      </c>
    </row>
    <row r="302" spans="1:9" x14ac:dyDescent="0.3">
      <c r="A302">
        <v>2046</v>
      </c>
      <c r="B302">
        <v>10</v>
      </c>
      <c r="C302">
        <v>31</v>
      </c>
      <c r="D302">
        <v>2046.8328767123287</v>
      </c>
      <c r="E302">
        <v>68.285889280593253</v>
      </c>
      <c r="F302">
        <v>18.806890422813424</v>
      </c>
      <c r="G302">
        <v>0</v>
      </c>
      <c r="H302">
        <v>0</v>
      </c>
      <c r="I302" s="105">
        <f t="shared" si="7"/>
        <v>87.092779703406677</v>
      </c>
    </row>
    <row r="303" spans="1:9" x14ac:dyDescent="0.3">
      <c r="A303">
        <v>2046</v>
      </c>
      <c r="B303">
        <v>11</v>
      </c>
      <c r="C303">
        <v>30</v>
      </c>
      <c r="D303">
        <v>2046.9150684931508</v>
      </c>
      <c r="E303">
        <v>68.381487732129855</v>
      </c>
      <c r="F303">
        <v>18.866663090612221</v>
      </c>
      <c r="G303">
        <v>0</v>
      </c>
      <c r="H303">
        <v>0</v>
      </c>
      <c r="I303" s="105">
        <f t="shared" si="7"/>
        <v>87.248150822742076</v>
      </c>
    </row>
    <row r="304" spans="1:9" x14ac:dyDescent="0.3">
      <c r="A304">
        <v>2046</v>
      </c>
      <c r="B304">
        <v>12</v>
      </c>
      <c r="C304">
        <v>31</v>
      </c>
      <c r="D304">
        <v>2047</v>
      </c>
      <c r="E304">
        <v>68.4797762174356</v>
      </c>
      <c r="F304">
        <v>18.951976437358496</v>
      </c>
      <c r="G304">
        <v>0</v>
      </c>
      <c r="H304">
        <v>0</v>
      </c>
      <c r="I304" s="105">
        <f t="shared" si="7"/>
        <v>87.431752654794096</v>
      </c>
    </row>
    <row r="305" spans="1:9" x14ac:dyDescent="0.3">
      <c r="A305">
        <v>2047</v>
      </c>
      <c r="B305">
        <v>1</v>
      </c>
      <c r="C305">
        <v>31</v>
      </c>
      <c r="D305">
        <v>2047.0849315068492</v>
      </c>
      <c r="E305">
        <v>68.577563697216661</v>
      </c>
      <c r="F305">
        <v>19.089346209786054</v>
      </c>
      <c r="G305">
        <v>0</v>
      </c>
      <c r="H305">
        <v>0</v>
      </c>
      <c r="I305" s="105">
        <f t="shared" si="7"/>
        <v>87.666909907002719</v>
      </c>
    </row>
    <row r="306" spans="1:9" x14ac:dyDescent="0.3">
      <c r="A306">
        <v>2047</v>
      </c>
      <c r="B306">
        <v>2</v>
      </c>
      <c r="C306">
        <v>28</v>
      </c>
      <c r="D306">
        <v>2047.1616438356164</v>
      </c>
      <c r="E306">
        <v>68.665460343613546</v>
      </c>
      <c r="F306">
        <v>19.242313734155779</v>
      </c>
      <c r="G306">
        <v>0</v>
      </c>
      <c r="H306">
        <v>0</v>
      </c>
      <c r="I306" s="105">
        <f t="shared" si="7"/>
        <v>87.907774077769318</v>
      </c>
    </row>
    <row r="307" spans="1:9" x14ac:dyDescent="0.3">
      <c r="A307">
        <v>2047</v>
      </c>
      <c r="B307">
        <v>3</v>
      </c>
      <c r="C307">
        <v>31</v>
      </c>
      <c r="D307">
        <v>2047.2465753424658</v>
      </c>
      <c r="E307">
        <v>68.762304548178193</v>
      </c>
      <c r="F307">
        <v>19.283704921875405</v>
      </c>
      <c r="G307">
        <v>0</v>
      </c>
      <c r="H307">
        <v>0</v>
      </c>
      <c r="I307" s="105">
        <f t="shared" si="7"/>
        <v>88.046009470053605</v>
      </c>
    </row>
    <row r="308" spans="1:9" x14ac:dyDescent="0.3">
      <c r="A308">
        <v>2047</v>
      </c>
      <c r="B308">
        <v>4</v>
      </c>
      <c r="C308">
        <v>30</v>
      </c>
      <c r="D308">
        <v>2047.3287671232877</v>
      </c>
      <c r="E308">
        <v>68.855557878614789</v>
      </c>
      <c r="F308">
        <v>19.293140069053873</v>
      </c>
      <c r="G308">
        <v>0</v>
      </c>
      <c r="H308">
        <v>0</v>
      </c>
      <c r="I308" s="105">
        <f t="shared" si="7"/>
        <v>88.148697947668666</v>
      </c>
    </row>
    <row r="309" spans="1:9" x14ac:dyDescent="0.3">
      <c r="A309">
        <v>2047</v>
      </c>
      <c r="B309">
        <v>5</v>
      </c>
      <c r="C309">
        <v>31</v>
      </c>
      <c r="D309">
        <v>2047.4136986301369</v>
      </c>
      <c r="E309">
        <v>68.951440746937493</v>
      </c>
      <c r="F309">
        <v>19.290460637103596</v>
      </c>
      <c r="G309">
        <v>0</v>
      </c>
      <c r="H309">
        <v>0</v>
      </c>
      <c r="I309" s="105">
        <f t="shared" si="7"/>
        <v>88.241901384041086</v>
      </c>
    </row>
    <row r="310" spans="1:9" x14ac:dyDescent="0.3">
      <c r="A310">
        <v>2047</v>
      </c>
      <c r="B310">
        <v>6</v>
      </c>
      <c r="C310">
        <v>30</v>
      </c>
      <c r="D310">
        <v>2047.495890410959</v>
      </c>
      <c r="E310">
        <v>69.043770502788988</v>
      </c>
      <c r="F310">
        <v>19.292907250939066</v>
      </c>
      <c r="G310">
        <v>0</v>
      </c>
      <c r="H310">
        <v>0</v>
      </c>
      <c r="I310" s="105">
        <f t="shared" si="7"/>
        <v>88.336677753728054</v>
      </c>
    </row>
    <row r="311" spans="1:9" x14ac:dyDescent="0.3">
      <c r="A311">
        <v>2047</v>
      </c>
      <c r="B311">
        <v>7</v>
      </c>
      <c r="C311">
        <v>30</v>
      </c>
      <c r="D311">
        <v>2047.5780821917808</v>
      </c>
      <c r="E311">
        <v>69.135650940846077</v>
      </c>
      <c r="F311">
        <v>19.28865521788304</v>
      </c>
      <c r="G311">
        <v>0</v>
      </c>
      <c r="H311">
        <v>0</v>
      </c>
    </row>
    <row r="314" spans="1:9" x14ac:dyDescent="0.3">
      <c r="I314" s="55"/>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1179-1646-4995-939C-C587A8C1D029}">
  <sheetPr>
    <tabColor rgb="FF92D050"/>
    <pageSetUpPr fitToPage="1"/>
  </sheetPr>
  <dimension ref="A1:R314"/>
  <sheetViews>
    <sheetView workbookViewId="0">
      <selection activeCell="A50" sqref="A50"/>
    </sheetView>
  </sheetViews>
  <sheetFormatPr defaultColWidth="9" defaultRowHeight="16.5" x14ac:dyDescent="0.3"/>
  <cols>
    <col min="1" max="1" width="73" bestFit="1" customWidth="1"/>
    <col min="2" max="2" width="6.85546875" bestFit="1" customWidth="1"/>
    <col min="3" max="3" width="4.28515625" bestFit="1" customWidth="1"/>
    <col min="4" max="4" width="9" bestFit="1" customWidth="1"/>
    <col min="5" max="5" width="14.42578125" bestFit="1" customWidth="1"/>
    <col min="6" max="6" width="21.42578125" bestFit="1" customWidth="1"/>
    <col min="7" max="7" width="22.140625" customWidth="1"/>
    <col min="8" max="8" width="22.5703125" customWidth="1"/>
    <col min="9" max="9" width="21.140625" style="11" bestFit="1" customWidth="1"/>
    <col min="10" max="10" width="11.140625" style="11" customWidth="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348</v>
      </c>
    </row>
    <row r="2" spans="1:9" x14ac:dyDescent="0.3">
      <c r="A2" t="s">
        <v>349</v>
      </c>
    </row>
    <row r="3" spans="1:9" x14ac:dyDescent="0.3">
      <c r="A3" t="s">
        <v>378</v>
      </c>
    </row>
    <row r="4" spans="1:9" x14ac:dyDescent="0.3">
      <c r="A4" t="s">
        <v>351</v>
      </c>
    </row>
    <row r="5" spans="1:9" x14ac:dyDescent="0.3">
      <c r="A5" t="s">
        <v>379</v>
      </c>
    </row>
    <row r="6" spans="1:9" x14ac:dyDescent="0.3">
      <c r="A6" t="s">
        <v>353</v>
      </c>
    </row>
    <row r="8" spans="1:9" x14ac:dyDescent="0.3">
      <c r="A8" t="s">
        <v>119</v>
      </c>
      <c r="B8" t="s">
        <v>120</v>
      </c>
      <c r="C8" t="s">
        <v>354</v>
      </c>
      <c r="D8" t="s">
        <v>355</v>
      </c>
      <c r="E8" t="s">
        <v>356</v>
      </c>
      <c r="F8" t="s">
        <v>357</v>
      </c>
      <c r="G8" t="s">
        <v>358</v>
      </c>
      <c r="H8" t="s">
        <v>359</v>
      </c>
      <c r="I8" s="55" t="s">
        <v>23</v>
      </c>
    </row>
    <row r="9" spans="1:9" x14ac:dyDescent="0.3">
      <c r="E9" t="s">
        <v>361</v>
      </c>
      <c r="F9" t="s">
        <v>360</v>
      </c>
      <c r="G9" t="s">
        <v>362</v>
      </c>
      <c r="H9" t="s">
        <v>361</v>
      </c>
      <c r="I9" s="55" t="s">
        <v>361</v>
      </c>
    </row>
    <row r="10" spans="1:9" x14ac:dyDescent="0.3">
      <c r="A10">
        <v>2022</v>
      </c>
      <c r="B10">
        <v>7</v>
      </c>
      <c r="C10">
        <v>29</v>
      </c>
      <c r="D10">
        <v>2022.5753424657535</v>
      </c>
      <c r="E10">
        <v>0</v>
      </c>
      <c r="F10">
        <v>0</v>
      </c>
      <c r="G10">
        <v>0</v>
      </c>
      <c r="H10">
        <v>0</v>
      </c>
      <c r="I10" s="55">
        <f>E10+F10</f>
        <v>0</v>
      </c>
    </row>
    <row r="11" spans="1:9" x14ac:dyDescent="0.3">
      <c r="A11">
        <v>2022</v>
      </c>
      <c r="B11">
        <v>7</v>
      </c>
      <c r="C11">
        <v>31</v>
      </c>
      <c r="D11">
        <v>2022.5808219178082</v>
      </c>
      <c r="E11">
        <v>0.29370000000000002</v>
      </c>
      <c r="F11">
        <v>3.819181029504442E-4</v>
      </c>
      <c r="G11">
        <v>0</v>
      </c>
      <c r="H11">
        <v>0</v>
      </c>
      <c r="I11" s="55">
        <f t="shared" ref="I11:I74" si="0">E11+F11</f>
        <v>0.29408191810295048</v>
      </c>
    </row>
    <row r="12" spans="1:9" x14ac:dyDescent="0.3">
      <c r="A12">
        <v>2022</v>
      </c>
      <c r="B12">
        <v>8</v>
      </c>
      <c r="C12">
        <v>31</v>
      </c>
      <c r="D12">
        <v>2022.6657534246576</v>
      </c>
      <c r="E12">
        <v>0.29370444571059473</v>
      </c>
      <c r="F12">
        <v>5.0270012280860567E-3</v>
      </c>
      <c r="G12">
        <v>0</v>
      </c>
      <c r="H12">
        <v>0</v>
      </c>
      <c r="I12" s="55">
        <f t="shared" si="0"/>
        <v>0.29873144693868081</v>
      </c>
    </row>
    <row r="13" spans="1:9" x14ac:dyDescent="0.3">
      <c r="A13">
        <v>2022</v>
      </c>
      <c r="B13">
        <v>9</v>
      </c>
      <c r="C13">
        <v>30</v>
      </c>
      <c r="D13">
        <v>2022.7479452054795</v>
      </c>
      <c r="E13">
        <v>0.2938204230580907</v>
      </c>
      <c r="F13">
        <v>7.2227384841195477E-3</v>
      </c>
      <c r="G13">
        <v>0</v>
      </c>
      <c r="H13">
        <v>0</v>
      </c>
      <c r="I13" s="55">
        <f t="shared" si="0"/>
        <v>0.30104316154221022</v>
      </c>
    </row>
    <row r="14" spans="1:9" x14ac:dyDescent="0.3">
      <c r="A14">
        <v>2022</v>
      </c>
      <c r="B14">
        <v>10</v>
      </c>
      <c r="C14">
        <v>31</v>
      </c>
      <c r="D14">
        <v>2022.8328767123287</v>
      </c>
      <c r="E14">
        <v>0.29487826298372566</v>
      </c>
      <c r="F14">
        <v>9.0007148055727317E-3</v>
      </c>
      <c r="G14">
        <v>0</v>
      </c>
      <c r="H14">
        <v>0</v>
      </c>
      <c r="I14" s="55">
        <f t="shared" si="0"/>
        <v>0.3038789777892984</v>
      </c>
    </row>
    <row r="15" spans="1:9" x14ac:dyDescent="0.3">
      <c r="A15">
        <v>2022</v>
      </c>
      <c r="B15">
        <v>11</v>
      </c>
      <c r="C15">
        <v>30</v>
      </c>
      <c r="D15">
        <v>2022.9150684931508</v>
      </c>
      <c r="E15">
        <v>0.29941452987676825</v>
      </c>
      <c r="F15">
        <v>1.0683914729797257E-2</v>
      </c>
      <c r="G15">
        <v>0</v>
      </c>
      <c r="H15">
        <v>0</v>
      </c>
      <c r="I15" s="55">
        <f t="shared" si="0"/>
        <v>0.31009844460656549</v>
      </c>
    </row>
    <row r="16" spans="1:9" x14ac:dyDescent="0.3">
      <c r="A16">
        <v>2022</v>
      </c>
      <c r="B16">
        <v>12</v>
      </c>
      <c r="C16">
        <v>31</v>
      </c>
      <c r="D16">
        <v>2023</v>
      </c>
      <c r="E16">
        <v>0.31317042688682584</v>
      </c>
      <c r="F16">
        <v>1.2476936884734046E-2</v>
      </c>
      <c r="G16">
        <v>0</v>
      </c>
      <c r="H16">
        <v>0</v>
      </c>
      <c r="I16" s="55">
        <f t="shared" si="0"/>
        <v>0.32564736377155989</v>
      </c>
    </row>
    <row r="17" spans="1:18" x14ac:dyDescent="0.3">
      <c r="A17">
        <v>2023</v>
      </c>
      <c r="B17">
        <v>1</v>
      </c>
      <c r="C17">
        <v>31</v>
      </c>
      <c r="D17">
        <v>2023.0849315068492</v>
      </c>
      <c r="E17">
        <v>0.34408598205886376</v>
      </c>
      <c r="F17">
        <v>1.4630228835377054E-2</v>
      </c>
      <c r="G17">
        <v>0</v>
      </c>
      <c r="H17">
        <v>0</v>
      </c>
      <c r="I17" s="55">
        <f t="shared" si="0"/>
        <v>0.35871621089424083</v>
      </c>
    </row>
    <row r="18" spans="1:18" x14ac:dyDescent="0.3">
      <c r="A18">
        <v>2023</v>
      </c>
      <c r="B18">
        <v>2</v>
      </c>
      <c r="C18">
        <v>28</v>
      </c>
      <c r="D18">
        <v>2023.1616438356164</v>
      </c>
      <c r="E18">
        <v>0.39438638612154786</v>
      </c>
      <c r="F18">
        <v>1.7281886306265627E-2</v>
      </c>
      <c r="G18">
        <v>0</v>
      </c>
      <c r="H18">
        <v>0</v>
      </c>
      <c r="I18" s="55">
        <f t="shared" si="0"/>
        <v>0.41166827242781351</v>
      </c>
    </row>
    <row r="19" spans="1:18" x14ac:dyDescent="0.3">
      <c r="A19">
        <v>2023</v>
      </c>
      <c r="B19">
        <v>3</v>
      </c>
      <c r="C19">
        <v>31</v>
      </c>
      <c r="D19">
        <v>2023.2465753424658</v>
      </c>
      <c r="E19">
        <v>0.48305396463092637</v>
      </c>
      <c r="F19">
        <v>1.9348343102092418E-2</v>
      </c>
      <c r="G19">
        <v>0</v>
      </c>
      <c r="H19">
        <v>0</v>
      </c>
      <c r="I19" s="55">
        <f t="shared" si="0"/>
        <v>0.50240230773301875</v>
      </c>
    </row>
    <row r="20" spans="1:18" x14ac:dyDescent="0.3">
      <c r="A20">
        <v>2023</v>
      </c>
      <c r="B20">
        <v>4</v>
      </c>
      <c r="C20">
        <v>30</v>
      </c>
      <c r="D20">
        <v>2023.3287671232877</v>
      </c>
      <c r="E20">
        <v>0.60876761172367722</v>
      </c>
      <c r="F20">
        <v>2.1856875421695544E-2</v>
      </c>
      <c r="G20">
        <v>0</v>
      </c>
      <c r="H20">
        <v>0</v>
      </c>
      <c r="I20" s="55">
        <f t="shared" si="0"/>
        <v>0.63062448714537278</v>
      </c>
    </row>
    <row r="21" spans="1:18" x14ac:dyDescent="0.3">
      <c r="A21">
        <v>2023</v>
      </c>
      <c r="B21">
        <v>5</v>
      </c>
      <c r="C21">
        <v>31</v>
      </c>
      <c r="D21">
        <v>2023.4136986301369</v>
      </c>
      <c r="E21">
        <v>0.78543777079550803</v>
      </c>
      <c r="F21">
        <v>2.5487891362840284E-2</v>
      </c>
      <c r="G21">
        <v>0</v>
      </c>
      <c r="H21">
        <v>0</v>
      </c>
      <c r="I21" s="55">
        <f t="shared" si="0"/>
        <v>0.81092566215834827</v>
      </c>
    </row>
    <row r="22" spans="1:18" x14ac:dyDescent="0.3">
      <c r="A22">
        <v>2023</v>
      </c>
      <c r="B22">
        <v>6</v>
      </c>
      <c r="C22">
        <v>30</v>
      </c>
      <c r="D22">
        <v>2023.495890410959</v>
      </c>
      <c r="E22">
        <v>1.0050055609769917</v>
      </c>
      <c r="F22">
        <v>3.0422724917645475E-2</v>
      </c>
      <c r="G22">
        <v>0</v>
      </c>
      <c r="H22">
        <v>0</v>
      </c>
      <c r="I22" s="55">
        <f t="shared" si="0"/>
        <v>1.0354282858946371</v>
      </c>
    </row>
    <row r="23" spans="1:18" x14ac:dyDescent="0.3">
      <c r="A23">
        <v>2023</v>
      </c>
      <c r="B23">
        <v>7</v>
      </c>
      <c r="C23">
        <v>31</v>
      </c>
      <c r="D23">
        <v>2023.5808219178082</v>
      </c>
      <c r="E23">
        <v>1.2824469649491761</v>
      </c>
      <c r="F23">
        <v>3.6998948507167402E-2</v>
      </c>
      <c r="G23">
        <v>0</v>
      </c>
      <c r="H23">
        <v>0</v>
      </c>
      <c r="I23" s="55">
        <f t="shared" si="0"/>
        <v>1.3194459134563434</v>
      </c>
    </row>
    <row r="24" spans="1:18" x14ac:dyDescent="0.3">
      <c r="A24">
        <v>2023</v>
      </c>
      <c r="B24">
        <v>8</v>
      </c>
      <c r="C24">
        <v>31</v>
      </c>
      <c r="D24">
        <v>2023.6657534246576</v>
      </c>
      <c r="E24">
        <v>1.4414427023294984</v>
      </c>
      <c r="F24">
        <v>4.4570760430425765E-2</v>
      </c>
      <c r="G24">
        <v>0</v>
      </c>
      <c r="H24">
        <v>0</v>
      </c>
      <c r="I24" s="105">
        <f t="shared" si="0"/>
        <v>1.4860134627599242</v>
      </c>
    </row>
    <row r="25" spans="1:18" s="133" customFormat="1" x14ac:dyDescent="0.3">
      <c r="A25">
        <v>2023</v>
      </c>
      <c r="B25">
        <v>9</v>
      </c>
      <c r="C25">
        <v>30</v>
      </c>
      <c r="D25">
        <v>2023.7479452054795</v>
      </c>
      <c r="E25">
        <v>1.6077003985807641</v>
      </c>
      <c r="F25">
        <v>5.280187990074036E-2</v>
      </c>
      <c r="G25">
        <v>0</v>
      </c>
      <c r="H25">
        <v>0</v>
      </c>
      <c r="I25" s="105">
        <f t="shared" si="0"/>
        <v>1.6605022784815044</v>
      </c>
      <c r="J25" s="106"/>
    </row>
    <row r="26" spans="1:18" s="121" customFormat="1" x14ac:dyDescent="0.3">
      <c r="A26">
        <v>2023</v>
      </c>
      <c r="B26">
        <v>10</v>
      </c>
      <c r="C26">
        <v>31</v>
      </c>
      <c r="D26">
        <v>2023.8328767123287</v>
      </c>
      <c r="E26">
        <v>1.792090494197808</v>
      </c>
      <c r="F26">
        <v>6.2274287284702579E-2</v>
      </c>
      <c r="G26">
        <v>0</v>
      </c>
      <c r="H26">
        <v>0</v>
      </c>
      <c r="I26" s="136">
        <f t="shared" si="0"/>
        <v>1.8543647814825106</v>
      </c>
      <c r="J26" s="120"/>
      <c r="K26" s="120" t="s">
        <v>119</v>
      </c>
      <c r="L26" s="120" t="s">
        <v>120</v>
      </c>
      <c r="M26" s="120" t="s">
        <v>363</v>
      </c>
      <c r="N26" s="121" t="s">
        <v>364</v>
      </c>
      <c r="O26" s="121" t="s">
        <v>365</v>
      </c>
      <c r="P26" s="121" t="s">
        <v>366</v>
      </c>
      <c r="Q26" s="121" t="s">
        <v>109</v>
      </c>
      <c r="R26" s="121" t="s">
        <v>367</v>
      </c>
    </row>
    <row r="27" spans="1:18" s="121" customFormat="1" x14ac:dyDescent="0.3">
      <c r="A27">
        <v>2023</v>
      </c>
      <c r="B27">
        <v>11</v>
      </c>
      <c r="C27">
        <v>30</v>
      </c>
      <c r="D27">
        <v>2023.9150684931508</v>
      </c>
      <c r="E27">
        <v>1.9824541922641479</v>
      </c>
      <c r="F27">
        <v>7.2592664929123099E-2</v>
      </c>
      <c r="G27">
        <v>0</v>
      </c>
      <c r="H27">
        <v>0</v>
      </c>
      <c r="I27" s="137">
        <f t="shared" si="0"/>
        <v>2.055046857193271</v>
      </c>
      <c r="J27" s="120"/>
      <c r="K27" s="153">
        <f>A34</f>
        <v>2024</v>
      </c>
      <c r="L27" s="153">
        <f>B34</f>
        <v>6</v>
      </c>
      <c r="M27" s="154">
        <f>I34</f>
        <v>3.8119305073712892</v>
      </c>
      <c r="N27" s="155" t="e">
        <f>Abatement!#REF!</f>
        <v>#REF!</v>
      </c>
      <c r="O27" s="156" t="e">
        <f>M27*N27</f>
        <v>#REF!</v>
      </c>
      <c r="P27" s="157" t="e">
        <f>O27*44/12</f>
        <v>#REF!</v>
      </c>
      <c r="Q27" s="156" t="e">
        <f>'Fuel Emissions'!#REF!</f>
        <v>#REF!</v>
      </c>
      <c r="R27" s="158" t="e">
        <f>P27-Q27</f>
        <v>#REF!</v>
      </c>
    </row>
    <row r="28" spans="1:18" s="121" customFormat="1" x14ac:dyDescent="0.3">
      <c r="A28">
        <v>2023</v>
      </c>
      <c r="B28">
        <v>12</v>
      </c>
      <c r="C28">
        <v>31</v>
      </c>
      <c r="D28">
        <v>2024</v>
      </c>
      <c r="E28">
        <v>2.1911567045736842</v>
      </c>
      <c r="F28">
        <v>8.4429463080923028E-2</v>
      </c>
      <c r="G28">
        <v>0</v>
      </c>
      <c r="H28">
        <v>0</v>
      </c>
      <c r="I28" s="137">
        <f t="shared" si="0"/>
        <v>2.2755861676546072</v>
      </c>
      <c r="J28" s="120"/>
      <c r="K28" s="120">
        <v>2025</v>
      </c>
      <c r="L28" s="120">
        <v>6</v>
      </c>
      <c r="M28" s="139">
        <f>I46</f>
        <v>7.8752958913492082</v>
      </c>
      <c r="N28" s="121" t="e">
        <f>Abatement!#REF!</f>
        <v>#REF!</v>
      </c>
      <c r="O28" s="123" t="e">
        <f>#REF!*N28</f>
        <v>#REF!</v>
      </c>
      <c r="P28" s="122" t="e">
        <f t="shared" ref="P28:P36" si="1">O28*44/12</f>
        <v>#REF!</v>
      </c>
      <c r="Q28" s="118" t="e">
        <f>'Fuel Emissions'!#REF!</f>
        <v>#REF!</v>
      </c>
      <c r="R28" s="118" t="e">
        <f t="shared" ref="R28:R36" si="2">P28-Q28</f>
        <v>#REF!</v>
      </c>
    </row>
    <row r="29" spans="1:18" s="121" customFormat="1" x14ac:dyDescent="0.3">
      <c r="A29">
        <v>2024</v>
      </c>
      <c r="B29">
        <v>1</v>
      </c>
      <c r="C29">
        <v>31</v>
      </c>
      <c r="D29">
        <v>2024.0846994535518</v>
      </c>
      <c r="E29">
        <v>2.4116747775025691</v>
      </c>
      <c r="F29">
        <v>9.8113298419040873E-2</v>
      </c>
      <c r="G29">
        <v>0</v>
      </c>
      <c r="H29">
        <v>0</v>
      </c>
      <c r="I29" s="137">
        <f t="shared" si="0"/>
        <v>2.5097880759216098</v>
      </c>
      <c r="J29" s="120"/>
      <c r="K29" s="120">
        <v>2026</v>
      </c>
      <c r="L29" s="120">
        <v>6</v>
      </c>
      <c r="M29" s="139">
        <f>I58</f>
        <v>12.683879361892702</v>
      </c>
      <c r="N29" s="121" t="e">
        <f>Abatement!#REF!</f>
        <v>#REF!</v>
      </c>
      <c r="O29" s="123" t="e">
        <f t="shared" ref="O29:O36" si="3">M28*N29</f>
        <v>#REF!</v>
      </c>
      <c r="P29" s="122" t="e">
        <f t="shared" si="1"/>
        <v>#REF!</v>
      </c>
      <c r="Q29" s="118" t="e">
        <f>'Fuel Emissions'!#REF!</f>
        <v>#REF!</v>
      </c>
      <c r="R29" s="118" t="e">
        <f t="shared" si="2"/>
        <v>#REF!</v>
      </c>
    </row>
    <row r="30" spans="1:18" x14ac:dyDescent="0.3">
      <c r="A30">
        <v>2024</v>
      </c>
      <c r="B30">
        <v>2</v>
      </c>
      <c r="C30">
        <v>29</v>
      </c>
      <c r="D30">
        <v>2024.1639344262296</v>
      </c>
      <c r="E30">
        <v>2.6282964751323954</v>
      </c>
      <c r="F30">
        <v>0.1135342277603099</v>
      </c>
      <c r="G30">
        <v>0</v>
      </c>
      <c r="H30">
        <v>0</v>
      </c>
      <c r="I30" s="55">
        <f t="shared" si="0"/>
        <v>2.7418307028927051</v>
      </c>
      <c r="K30" s="120">
        <v>2027</v>
      </c>
      <c r="L30" s="120">
        <v>6</v>
      </c>
      <c r="M30" s="139">
        <f>I70</f>
        <v>17.755564604477978</v>
      </c>
      <c r="N30" s="107" t="e">
        <f>Abatement!#REF!</f>
        <v>#REF!</v>
      </c>
      <c r="O30" s="108" t="e">
        <f t="shared" si="3"/>
        <v>#REF!</v>
      </c>
      <c r="P30" s="109" t="e">
        <f t="shared" si="1"/>
        <v>#REF!</v>
      </c>
      <c r="Q30" s="108" t="e">
        <f>'Fuel Emissions'!#REF!</f>
        <v>#REF!</v>
      </c>
      <c r="R30" s="108" t="e">
        <f t="shared" si="2"/>
        <v>#REF!</v>
      </c>
    </row>
    <row r="31" spans="1:18" x14ac:dyDescent="0.3">
      <c r="A31">
        <v>2024</v>
      </c>
      <c r="B31">
        <v>3</v>
      </c>
      <c r="C31">
        <v>31</v>
      </c>
      <c r="D31">
        <v>2024.2486338797814</v>
      </c>
      <c r="E31">
        <v>2.8704832149226256</v>
      </c>
      <c r="F31">
        <v>0.12684299058190823</v>
      </c>
      <c r="G31">
        <v>0</v>
      </c>
      <c r="H31">
        <v>0</v>
      </c>
      <c r="I31" s="55">
        <f t="shared" si="0"/>
        <v>2.997326205504534</v>
      </c>
      <c r="K31" s="120">
        <v>2028</v>
      </c>
      <c r="L31" s="120">
        <v>6</v>
      </c>
      <c r="M31" s="139">
        <f>I82</f>
        <v>22.824587945398925</v>
      </c>
      <c r="N31" s="107" t="e">
        <f>Abatement!#REF!</f>
        <v>#REF!</v>
      </c>
      <c r="O31" s="108" t="e">
        <f t="shared" si="3"/>
        <v>#REF!</v>
      </c>
      <c r="P31" s="109" t="e">
        <f t="shared" si="1"/>
        <v>#REF!</v>
      </c>
      <c r="Q31" s="108" t="e">
        <f>'Fuel Emissions'!#REF!</f>
        <v>#REF!</v>
      </c>
      <c r="R31" s="108" t="e">
        <f t="shared" si="2"/>
        <v>#REF!</v>
      </c>
    </row>
    <row r="32" spans="1:18" x14ac:dyDescent="0.3">
      <c r="A32">
        <v>2024</v>
      </c>
      <c r="B32">
        <v>4</v>
      </c>
      <c r="C32">
        <v>30</v>
      </c>
      <c r="D32">
        <v>2024.3306010928961</v>
      </c>
      <c r="E32">
        <v>3.1148865358920732</v>
      </c>
      <c r="F32">
        <v>0.14013863776166752</v>
      </c>
      <c r="G32">
        <v>0</v>
      </c>
      <c r="H32">
        <v>0</v>
      </c>
      <c r="I32" s="55">
        <f t="shared" si="0"/>
        <v>3.2550251736537406</v>
      </c>
      <c r="K32" s="120">
        <v>2029</v>
      </c>
      <c r="L32" s="120">
        <v>6</v>
      </c>
      <c r="M32" s="139">
        <f>I94</f>
        <v>27.714873869613559</v>
      </c>
      <c r="N32" s="107" t="e">
        <f>Abatement!#REF!</f>
        <v>#REF!</v>
      </c>
      <c r="O32" s="108" t="e">
        <f t="shared" si="3"/>
        <v>#REF!</v>
      </c>
      <c r="P32" s="109" t="e">
        <f t="shared" si="1"/>
        <v>#REF!</v>
      </c>
      <c r="Q32" s="108" t="e">
        <f>'Fuel Emissions'!#REF!</f>
        <v>#REF!</v>
      </c>
      <c r="R32" s="108" t="e">
        <f t="shared" si="2"/>
        <v>#REF!</v>
      </c>
    </row>
    <row r="33" spans="1:18" x14ac:dyDescent="0.3">
      <c r="A33">
        <v>2024</v>
      </c>
      <c r="B33">
        <v>5</v>
      </c>
      <c r="C33">
        <v>31</v>
      </c>
      <c r="D33">
        <v>2024.4153005464482</v>
      </c>
      <c r="E33">
        <v>3.3773365982616599</v>
      </c>
      <c r="F33">
        <v>0.15513890499886662</v>
      </c>
      <c r="G33">
        <v>0</v>
      </c>
      <c r="H33">
        <v>0</v>
      </c>
      <c r="I33" s="55">
        <f t="shared" si="0"/>
        <v>3.5324755032605264</v>
      </c>
      <c r="K33" s="120">
        <v>2030</v>
      </c>
      <c r="L33" s="120">
        <v>6</v>
      </c>
      <c r="M33" s="139">
        <f>I106</f>
        <v>32.367060130407687</v>
      </c>
      <c r="N33" s="107" t="e">
        <f>Abatement!#REF!</f>
        <v>#REF!</v>
      </c>
      <c r="O33" s="108" t="e">
        <f t="shared" si="3"/>
        <v>#REF!</v>
      </c>
      <c r="P33" s="109" t="e">
        <f t="shared" si="1"/>
        <v>#REF!</v>
      </c>
      <c r="Q33" s="108" t="e">
        <f>'Fuel Emissions'!#REF!</f>
        <v>#REF!</v>
      </c>
      <c r="R33" s="108" t="e">
        <f t="shared" si="2"/>
        <v>#REF!</v>
      </c>
    </row>
    <row r="34" spans="1:18" s="49" customFormat="1" x14ac:dyDescent="0.3">
      <c r="A34">
        <v>2024</v>
      </c>
      <c r="B34">
        <v>6</v>
      </c>
      <c r="C34">
        <v>30</v>
      </c>
      <c r="D34">
        <v>2024.4972677595629</v>
      </c>
      <c r="E34">
        <v>3.640448638951097</v>
      </c>
      <c r="F34">
        <v>0.17148186842019197</v>
      </c>
      <c r="G34">
        <v>0</v>
      </c>
      <c r="H34">
        <v>0</v>
      </c>
      <c r="I34" s="105">
        <f t="shared" si="0"/>
        <v>3.8119305073712892</v>
      </c>
      <c r="J34" s="132"/>
      <c r="K34" s="120">
        <v>2031</v>
      </c>
      <c r="L34" s="120">
        <v>6</v>
      </c>
      <c r="M34" s="139">
        <f>I118</f>
        <v>36.750167730058891</v>
      </c>
      <c r="N34" s="107" t="e">
        <f>Abatement!#REF!</f>
        <v>#REF!</v>
      </c>
      <c r="O34" s="108" t="e">
        <f t="shared" si="3"/>
        <v>#REF!</v>
      </c>
      <c r="P34" s="109" t="e">
        <f t="shared" si="1"/>
        <v>#REF!</v>
      </c>
      <c r="Q34" s="108" t="e">
        <f>'Fuel Emissions'!#REF!</f>
        <v>#REF!</v>
      </c>
      <c r="R34" s="108" t="e">
        <f t="shared" si="2"/>
        <v>#REF!</v>
      </c>
    </row>
    <row r="35" spans="1:18" x14ac:dyDescent="0.3">
      <c r="A35">
        <v>2024</v>
      </c>
      <c r="B35">
        <v>7</v>
      </c>
      <c r="C35">
        <v>31</v>
      </c>
      <c r="D35">
        <v>2024.5819672131147</v>
      </c>
      <c r="E35">
        <v>3.9212858764917264</v>
      </c>
      <c r="F35">
        <v>0.18950855248444226</v>
      </c>
      <c r="G35">
        <v>0</v>
      </c>
      <c r="H35">
        <v>0</v>
      </c>
      <c r="I35" s="55">
        <f t="shared" si="0"/>
        <v>4.1107944289761686</v>
      </c>
      <c r="K35" s="120">
        <v>2032</v>
      </c>
      <c r="L35" s="120">
        <v>6</v>
      </c>
      <c r="M35" s="139">
        <f>I130</f>
        <v>40.866680412930378</v>
      </c>
      <c r="N35" s="107" t="e">
        <f>Abatement!#REF!</f>
        <v>#REF!</v>
      </c>
      <c r="O35" s="108" t="e">
        <f t="shared" si="3"/>
        <v>#REF!</v>
      </c>
      <c r="P35" s="109" t="e">
        <f t="shared" si="1"/>
        <v>#REF!</v>
      </c>
      <c r="Q35" s="108" t="e">
        <f>'Fuel Emissions'!#REF!</f>
        <v>#REF!</v>
      </c>
      <c r="R35" s="108" t="e">
        <f t="shared" si="2"/>
        <v>#REF!</v>
      </c>
    </row>
    <row r="36" spans="1:18" x14ac:dyDescent="0.3">
      <c r="A36">
        <v>2024</v>
      </c>
      <c r="B36">
        <v>8</v>
      </c>
      <c r="C36">
        <v>31</v>
      </c>
      <c r="D36">
        <v>2024.6666666666667</v>
      </c>
      <c r="E36">
        <v>4.2107382509093885</v>
      </c>
      <c r="F36">
        <v>0.208889912645329</v>
      </c>
      <c r="G36">
        <v>0</v>
      </c>
      <c r="H36">
        <v>0</v>
      </c>
      <c r="I36" s="105">
        <f>E36+F36</f>
        <v>4.4196281635547177</v>
      </c>
      <c r="K36" s="120">
        <v>2033</v>
      </c>
      <c r="L36" s="120">
        <v>6</v>
      </c>
      <c r="M36" s="139">
        <f>I142</f>
        <v>44.70064796272446</v>
      </c>
      <c r="N36" s="107" t="e">
        <f>Abatement!#REF!</f>
        <v>#REF!</v>
      </c>
      <c r="O36" s="108" t="e">
        <f t="shared" si="3"/>
        <v>#REF!</v>
      </c>
      <c r="P36" s="109" t="e">
        <f t="shared" si="1"/>
        <v>#REF!</v>
      </c>
      <c r="Q36" s="108" t="e">
        <f>'Fuel Emissions'!#REF!</f>
        <v>#REF!</v>
      </c>
      <c r="R36" s="108" t="e">
        <f t="shared" si="2"/>
        <v>#REF!</v>
      </c>
    </row>
    <row r="37" spans="1:18" x14ac:dyDescent="0.3">
      <c r="A37">
        <v>2024</v>
      </c>
      <c r="B37">
        <v>9</v>
      </c>
      <c r="C37">
        <v>30</v>
      </c>
      <c r="D37">
        <v>2024.7486338797814</v>
      </c>
      <c r="E37">
        <v>4.498595219822227</v>
      </c>
      <c r="F37">
        <v>0.22971607661028684</v>
      </c>
      <c r="G37">
        <v>0</v>
      </c>
      <c r="H37">
        <v>0</v>
      </c>
      <c r="I37" s="105">
        <f t="shared" si="0"/>
        <v>4.7283112964325138</v>
      </c>
      <c r="K37" s="120"/>
      <c r="L37" s="11"/>
      <c r="M37" s="11"/>
    </row>
    <row r="38" spans="1:18" x14ac:dyDescent="0.3">
      <c r="A38">
        <v>2024</v>
      </c>
      <c r="B38">
        <v>10</v>
      </c>
      <c r="C38">
        <v>31</v>
      </c>
      <c r="D38">
        <v>2024.8333333333333</v>
      </c>
      <c r="E38">
        <v>4.8035759522629835</v>
      </c>
      <c r="F38">
        <v>0.25294731373253004</v>
      </c>
      <c r="G38">
        <v>0</v>
      </c>
      <c r="H38">
        <v>0</v>
      </c>
      <c r="I38" s="113">
        <f t="shared" si="0"/>
        <v>5.0565232659955139</v>
      </c>
      <c r="K38" s="11"/>
      <c r="L38" s="11"/>
      <c r="M38" s="11"/>
    </row>
    <row r="39" spans="1:18" x14ac:dyDescent="0.3">
      <c r="A39">
        <v>2024</v>
      </c>
      <c r="B39">
        <v>11</v>
      </c>
      <c r="C39">
        <v>30</v>
      </c>
      <c r="D39">
        <v>2024.9153005464482</v>
      </c>
      <c r="E39">
        <v>5.105560150459568</v>
      </c>
      <c r="F39">
        <v>0.27730682124821338</v>
      </c>
      <c r="G39">
        <v>0</v>
      </c>
      <c r="H39">
        <v>0</v>
      </c>
      <c r="I39" s="55">
        <f t="shared" si="0"/>
        <v>5.3828669717077817</v>
      </c>
      <c r="K39" s="11"/>
      <c r="L39" s="11"/>
      <c r="M39" s="11"/>
    </row>
    <row r="40" spans="1:18" x14ac:dyDescent="0.3">
      <c r="A40">
        <v>2024</v>
      </c>
      <c r="B40">
        <v>12</v>
      </c>
      <c r="C40">
        <v>31</v>
      </c>
      <c r="D40">
        <v>2025</v>
      </c>
      <c r="E40">
        <v>5.4242253526129431</v>
      </c>
      <c r="F40">
        <v>0.30442234462925261</v>
      </c>
      <c r="G40">
        <v>0</v>
      </c>
      <c r="H40">
        <v>0</v>
      </c>
      <c r="I40" s="55">
        <f t="shared" si="0"/>
        <v>5.728647697242196</v>
      </c>
      <c r="K40" s="11"/>
      <c r="L40" s="11"/>
      <c r="M40" s="11"/>
    </row>
    <row r="41" spans="1:18" x14ac:dyDescent="0.3">
      <c r="A41">
        <v>2025</v>
      </c>
      <c r="B41">
        <v>1</v>
      </c>
      <c r="C41">
        <v>31</v>
      </c>
      <c r="D41">
        <v>2025.0849315068492</v>
      </c>
      <c r="E41">
        <v>5.749162696950104</v>
      </c>
      <c r="F41">
        <v>0.33481206790414808</v>
      </c>
      <c r="G41">
        <v>0</v>
      </c>
      <c r="H41">
        <v>0</v>
      </c>
      <c r="I41" s="55">
        <f t="shared" si="0"/>
        <v>6.0839747648542524</v>
      </c>
      <c r="K41" s="11"/>
      <c r="L41" s="11"/>
      <c r="M41" s="11"/>
    </row>
    <row r="42" spans="1:18" x14ac:dyDescent="0.3">
      <c r="A42">
        <v>2025</v>
      </c>
      <c r="B42">
        <v>2</v>
      </c>
      <c r="C42">
        <v>28</v>
      </c>
      <c r="D42">
        <v>2025.1616438356164</v>
      </c>
      <c r="E42">
        <v>6.0476762511671813</v>
      </c>
      <c r="F42">
        <v>0.36674830400204905</v>
      </c>
      <c r="G42">
        <v>0</v>
      </c>
      <c r="H42">
        <v>0</v>
      </c>
      <c r="I42" s="55">
        <f t="shared" si="0"/>
        <v>6.41442455516923</v>
      </c>
      <c r="K42" s="11"/>
      <c r="L42" s="11"/>
      <c r="M42" s="11"/>
    </row>
    <row r="43" spans="1:18" x14ac:dyDescent="0.3">
      <c r="A43">
        <v>2025</v>
      </c>
      <c r="B43">
        <v>3</v>
      </c>
      <c r="C43">
        <v>31</v>
      </c>
      <c r="D43">
        <v>2025.2465753424658</v>
      </c>
      <c r="E43">
        <v>6.3833364916807618</v>
      </c>
      <c r="F43">
        <v>0.39413570390736896</v>
      </c>
      <c r="G43">
        <v>0</v>
      </c>
      <c r="H43">
        <v>0</v>
      </c>
      <c r="I43" s="55">
        <f t="shared" si="0"/>
        <v>6.777472195588131</v>
      </c>
      <c r="K43" s="11"/>
      <c r="L43" s="11"/>
      <c r="M43" s="11"/>
    </row>
    <row r="44" spans="1:18" x14ac:dyDescent="0.3">
      <c r="A44">
        <v>2025</v>
      </c>
      <c r="B44">
        <v>4</v>
      </c>
      <c r="C44">
        <v>30</v>
      </c>
      <c r="D44">
        <v>2025.3287671232877</v>
      </c>
      <c r="E44">
        <v>6.7129549388266136</v>
      </c>
      <c r="F44">
        <v>0.42035065099941782</v>
      </c>
      <c r="G44">
        <v>0</v>
      </c>
      <c r="H44">
        <v>0</v>
      </c>
      <c r="I44" s="55">
        <f t="shared" si="0"/>
        <v>7.1333055898260316</v>
      </c>
      <c r="K44" s="11"/>
      <c r="L44" s="11"/>
      <c r="M44" s="11"/>
    </row>
    <row r="45" spans="1:18" x14ac:dyDescent="0.3">
      <c r="A45">
        <v>2025</v>
      </c>
      <c r="B45">
        <v>5</v>
      </c>
      <c r="C45">
        <v>31</v>
      </c>
      <c r="D45">
        <v>2025.4136986301369</v>
      </c>
      <c r="E45">
        <v>7.0581142209667034</v>
      </c>
      <c r="F45">
        <v>0.44888015375368129</v>
      </c>
      <c r="G45">
        <v>0</v>
      </c>
      <c r="H45">
        <v>0</v>
      </c>
      <c r="I45" s="55">
        <f t="shared" si="0"/>
        <v>7.5069943747203851</v>
      </c>
      <c r="K45" s="11"/>
      <c r="L45" s="11"/>
      <c r="M45" s="11"/>
    </row>
    <row r="46" spans="1:18" s="49" customFormat="1" x14ac:dyDescent="0.3">
      <c r="A46">
        <v>2025</v>
      </c>
      <c r="B46">
        <v>6</v>
      </c>
      <c r="C46">
        <v>30</v>
      </c>
      <c r="D46">
        <v>2025.495890410959</v>
      </c>
      <c r="E46">
        <v>7.3961847010243975</v>
      </c>
      <c r="F46">
        <v>0.47911119032481086</v>
      </c>
      <c r="G46">
        <v>0</v>
      </c>
      <c r="H46">
        <v>0</v>
      </c>
      <c r="I46" s="55">
        <f t="shared" si="0"/>
        <v>7.8752958913492082</v>
      </c>
      <c r="J46" s="132"/>
      <c r="K46" s="132"/>
      <c r="L46" s="132"/>
      <c r="M46" s="132"/>
    </row>
    <row r="47" spans="1:18" x14ac:dyDescent="0.3">
      <c r="A47">
        <v>2025</v>
      </c>
      <c r="B47">
        <v>7</v>
      </c>
      <c r="C47">
        <v>31</v>
      </c>
      <c r="D47">
        <v>2025.5808219178082</v>
      </c>
      <c r="E47">
        <v>7.7493416572175509</v>
      </c>
      <c r="F47">
        <v>0.51148661013878771</v>
      </c>
      <c r="G47">
        <v>0</v>
      </c>
      <c r="H47">
        <v>0</v>
      </c>
      <c r="I47" s="55">
        <f t="shared" si="0"/>
        <v>8.260828267356338</v>
      </c>
      <c r="K47" s="11"/>
      <c r="L47" s="11"/>
      <c r="M47" s="11"/>
    </row>
    <row r="48" spans="1:18" x14ac:dyDescent="0.3">
      <c r="A48">
        <v>2025</v>
      </c>
      <c r="B48">
        <v>8</v>
      </c>
      <c r="C48">
        <v>31</v>
      </c>
      <c r="D48">
        <v>2025.6657534246576</v>
      </c>
      <c r="E48">
        <v>8.1060250747502618</v>
      </c>
      <c r="F48">
        <v>0.54536271584073459</v>
      </c>
      <c r="G48">
        <v>0</v>
      </c>
      <c r="H48">
        <v>0</v>
      </c>
      <c r="I48" s="55">
        <f t="shared" si="0"/>
        <v>8.6513877905909968</v>
      </c>
      <c r="K48" s="11"/>
      <c r="L48" s="11"/>
      <c r="M48" s="11"/>
    </row>
    <row r="49" spans="1:13" x14ac:dyDescent="0.3">
      <c r="A49">
        <v>2025</v>
      </c>
      <c r="B49">
        <v>9</v>
      </c>
      <c r="C49">
        <v>30</v>
      </c>
      <c r="D49">
        <v>2025.7479452054795</v>
      </c>
      <c r="E49">
        <v>8.4542378219702616</v>
      </c>
      <c r="F49">
        <v>0.58108081782930299</v>
      </c>
      <c r="G49">
        <v>0</v>
      </c>
      <c r="H49">
        <v>0</v>
      </c>
      <c r="I49" s="105">
        <f t="shared" si="0"/>
        <v>9.0353186397995646</v>
      </c>
      <c r="K49" s="11"/>
      <c r="L49" s="11"/>
      <c r="M49" s="11"/>
    </row>
    <row r="50" spans="1:13" x14ac:dyDescent="0.3">
      <c r="A50">
        <v>2025</v>
      </c>
      <c r="B50">
        <v>10</v>
      </c>
      <c r="C50">
        <v>31</v>
      </c>
      <c r="D50">
        <v>2025.8328767123287</v>
      </c>
      <c r="E50">
        <v>8.8168756252870608</v>
      </c>
      <c r="F50">
        <v>0.62015449785315369</v>
      </c>
      <c r="G50">
        <v>0</v>
      </c>
      <c r="H50">
        <v>0</v>
      </c>
      <c r="I50" s="55">
        <f t="shared" si="0"/>
        <v>9.4370301231402145</v>
      </c>
      <c r="K50" s="11"/>
      <c r="L50" s="11"/>
      <c r="M50" s="11"/>
    </row>
    <row r="51" spans="1:13" x14ac:dyDescent="0.3">
      <c r="A51">
        <v>2025</v>
      </c>
      <c r="B51">
        <v>11</v>
      </c>
      <c r="C51">
        <v>30</v>
      </c>
      <c r="D51">
        <v>2025.9150684931508</v>
      </c>
      <c r="E51">
        <v>9.1702514293286121</v>
      </c>
      <c r="F51">
        <v>0.66043085296558868</v>
      </c>
      <c r="G51">
        <v>0</v>
      </c>
      <c r="H51">
        <v>0</v>
      </c>
      <c r="I51" s="55">
        <f t="shared" si="0"/>
        <v>9.8306822822942017</v>
      </c>
      <c r="K51" s="11"/>
      <c r="L51" s="11"/>
      <c r="M51" s="11"/>
    </row>
    <row r="52" spans="1:13" x14ac:dyDescent="0.3">
      <c r="A52">
        <v>2025</v>
      </c>
      <c r="B52">
        <v>12</v>
      </c>
      <c r="C52">
        <v>31</v>
      </c>
      <c r="D52">
        <v>2026</v>
      </c>
      <c r="E52">
        <v>9.5376336618747164</v>
      </c>
      <c r="F52">
        <v>0.7045355907809614</v>
      </c>
      <c r="G52">
        <v>0</v>
      </c>
      <c r="H52">
        <v>0</v>
      </c>
      <c r="I52" s="55">
        <f t="shared" si="0"/>
        <v>10.242169252655678</v>
      </c>
      <c r="K52" s="11"/>
      <c r="L52" s="11"/>
      <c r="M52" s="11"/>
    </row>
    <row r="53" spans="1:13" x14ac:dyDescent="0.3">
      <c r="A53">
        <v>2026</v>
      </c>
      <c r="B53">
        <v>1</v>
      </c>
      <c r="C53">
        <v>31</v>
      </c>
      <c r="D53">
        <v>2026.0849315068492</v>
      </c>
      <c r="E53">
        <v>9.9069990727403834</v>
      </c>
      <c r="F53">
        <v>0.75342962423358406</v>
      </c>
      <c r="G53">
        <v>0</v>
      </c>
      <c r="H53">
        <v>0</v>
      </c>
      <c r="I53" s="55">
        <f t="shared" si="0"/>
        <v>10.660428696973968</v>
      </c>
      <c r="K53" s="11"/>
      <c r="L53" s="11"/>
      <c r="M53" s="11"/>
    </row>
    <row r="54" spans="1:13" x14ac:dyDescent="0.3">
      <c r="A54">
        <v>2026</v>
      </c>
      <c r="B54">
        <v>2</v>
      </c>
      <c r="C54">
        <v>28</v>
      </c>
      <c r="D54">
        <v>2026.1616438356164</v>
      </c>
      <c r="E54">
        <v>10.2420994261809</v>
      </c>
      <c r="F54">
        <v>0.80456987157146465</v>
      </c>
      <c r="G54">
        <v>0</v>
      </c>
      <c r="H54">
        <v>0</v>
      </c>
      <c r="I54" s="55">
        <f t="shared" si="0"/>
        <v>11.046669297752365</v>
      </c>
      <c r="K54" s="11"/>
      <c r="L54" s="11"/>
      <c r="M54" s="11"/>
    </row>
    <row r="55" spans="1:13" x14ac:dyDescent="0.3">
      <c r="A55">
        <v>2026</v>
      </c>
      <c r="B55">
        <v>3</v>
      </c>
      <c r="C55">
        <v>31</v>
      </c>
      <c r="D55">
        <v>2026.2465753424658</v>
      </c>
      <c r="E55">
        <v>10.614505547938531</v>
      </c>
      <c r="F55">
        <v>0.84642199496907633</v>
      </c>
      <c r="G55">
        <v>0</v>
      </c>
      <c r="H55">
        <v>0</v>
      </c>
      <c r="I55" s="55">
        <f t="shared" si="0"/>
        <v>11.460927542907609</v>
      </c>
    </row>
    <row r="56" spans="1:13" x14ac:dyDescent="0.3">
      <c r="A56">
        <v>2026</v>
      </c>
      <c r="B56">
        <v>4</v>
      </c>
      <c r="C56">
        <v>30</v>
      </c>
      <c r="D56">
        <v>2026.3287671232877</v>
      </c>
      <c r="E56">
        <v>10.976079276824109</v>
      </c>
      <c r="F56">
        <v>0.88524676301238603</v>
      </c>
      <c r="G56">
        <v>0</v>
      </c>
      <c r="H56">
        <v>0</v>
      </c>
      <c r="I56" s="55">
        <f t="shared" si="0"/>
        <v>11.861326039836495</v>
      </c>
    </row>
    <row r="57" spans="1:13" x14ac:dyDescent="0.3">
      <c r="A57">
        <v>2026</v>
      </c>
      <c r="B57">
        <v>5</v>
      </c>
      <c r="C57">
        <v>31</v>
      </c>
      <c r="D57">
        <v>2026.4136986301369</v>
      </c>
      <c r="E57">
        <v>11.350700227487479</v>
      </c>
      <c r="F57">
        <v>0.92659475623022225</v>
      </c>
      <c r="G57">
        <v>0</v>
      </c>
      <c r="H57">
        <v>0</v>
      </c>
      <c r="I57" s="55">
        <f t="shared" si="0"/>
        <v>12.277294983717702</v>
      </c>
    </row>
    <row r="58" spans="1:13" s="49" customFormat="1" x14ac:dyDescent="0.3">
      <c r="A58">
        <v>2026</v>
      </c>
      <c r="B58">
        <v>6</v>
      </c>
      <c r="C58">
        <v>30</v>
      </c>
      <c r="D58">
        <v>2026.495890410959</v>
      </c>
      <c r="E58">
        <v>11.713994980576576</v>
      </c>
      <c r="F58">
        <v>0.96988438131612531</v>
      </c>
      <c r="G58">
        <v>0</v>
      </c>
      <c r="H58">
        <v>0</v>
      </c>
      <c r="I58" s="113">
        <f t="shared" si="0"/>
        <v>12.683879361892702</v>
      </c>
      <c r="J58" s="132"/>
    </row>
    <row r="59" spans="1:13" x14ac:dyDescent="0.3">
      <c r="A59">
        <v>2026</v>
      </c>
      <c r="B59">
        <v>7</v>
      </c>
      <c r="C59">
        <v>31</v>
      </c>
      <c r="D59">
        <v>2026.5808219178082</v>
      </c>
      <c r="E59">
        <v>12.089981136955259</v>
      </c>
      <c r="F59">
        <v>1.0154365826906966</v>
      </c>
      <c r="G59">
        <v>0</v>
      </c>
      <c r="H59">
        <v>0</v>
      </c>
      <c r="I59" s="55">
        <f t="shared" si="0"/>
        <v>13.105417719645956</v>
      </c>
    </row>
    <row r="60" spans="1:13" x14ac:dyDescent="0.3">
      <c r="A60">
        <v>2026</v>
      </c>
      <c r="B60">
        <v>8</v>
      </c>
      <c r="C60">
        <v>31</v>
      </c>
      <c r="D60">
        <v>2026.6657534246576</v>
      </c>
      <c r="E60">
        <v>12.466364284060004</v>
      </c>
      <c r="F60">
        <v>1.0623857588555337</v>
      </c>
      <c r="G60">
        <v>0</v>
      </c>
      <c r="H60">
        <v>0</v>
      </c>
      <c r="I60" s="55">
        <f t="shared" si="0"/>
        <v>13.528750042915538</v>
      </c>
    </row>
    <row r="61" spans="1:13" x14ac:dyDescent="0.3">
      <c r="A61">
        <v>2026</v>
      </c>
      <c r="B61">
        <v>9</v>
      </c>
      <c r="C61">
        <v>30</v>
      </c>
      <c r="D61">
        <v>2026.7479452054795</v>
      </c>
      <c r="E61">
        <v>12.830809389486941</v>
      </c>
      <c r="F61">
        <v>1.1116100985617712</v>
      </c>
      <c r="G61">
        <v>0</v>
      </c>
      <c r="H61">
        <v>0</v>
      </c>
      <c r="I61" s="105">
        <f t="shared" si="0"/>
        <v>13.942419488048712</v>
      </c>
    </row>
    <row r="62" spans="1:13" x14ac:dyDescent="0.3">
      <c r="A62">
        <v>2026</v>
      </c>
      <c r="B62">
        <v>10</v>
      </c>
      <c r="C62">
        <v>31</v>
      </c>
      <c r="D62">
        <v>2026.8328767123287</v>
      </c>
      <c r="E62">
        <v>13.207442514885091</v>
      </c>
      <c r="F62">
        <v>1.1650292526310642</v>
      </c>
      <c r="G62">
        <v>0</v>
      </c>
      <c r="H62">
        <v>0</v>
      </c>
      <c r="I62" s="55">
        <f t="shared" si="0"/>
        <v>14.372471767516156</v>
      </c>
    </row>
    <row r="63" spans="1:13" x14ac:dyDescent="0.3">
      <c r="A63">
        <v>2026</v>
      </c>
      <c r="B63">
        <v>11</v>
      </c>
      <c r="C63">
        <v>30</v>
      </c>
      <c r="D63">
        <v>2026.9150684931508</v>
      </c>
      <c r="E63">
        <v>13.571811010514487</v>
      </c>
      <c r="F63">
        <v>1.2197635307126409</v>
      </c>
      <c r="G63">
        <v>0</v>
      </c>
      <c r="H63">
        <v>0</v>
      </c>
      <c r="I63" s="55">
        <f t="shared" si="0"/>
        <v>14.791574541227128</v>
      </c>
    </row>
    <row r="64" spans="1:13" x14ac:dyDescent="0.3">
      <c r="A64">
        <v>2026</v>
      </c>
      <c r="B64">
        <v>12</v>
      </c>
      <c r="C64">
        <v>31</v>
      </c>
      <c r="D64">
        <v>2027</v>
      </c>
      <c r="E64">
        <v>13.948054750652311</v>
      </c>
      <c r="F64">
        <v>1.2793386879245889</v>
      </c>
      <c r="G64">
        <v>0</v>
      </c>
      <c r="H64">
        <v>0</v>
      </c>
      <c r="I64" s="55">
        <f t="shared" si="0"/>
        <v>15.2273934385769</v>
      </c>
    </row>
    <row r="65" spans="1:10" x14ac:dyDescent="0.3">
      <c r="A65">
        <v>2027</v>
      </c>
      <c r="B65">
        <v>1</v>
      </c>
      <c r="C65">
        <v>31</v>
      </c>
      <c r="D65">
        <v>2027.0849315068492</v>
      </c>
      <c r="E65">
        <v>14.323878904353336</v>
      </c>
      <c r="F65">
        <v>1.3453855783906641</v>
      </c>
      <c r="G65">
        <v>0</v>
      </c>
      <c r="H65">
        <v>0</v>
      </c>
      <c r="I65" s="55">
        <f t="shared" si="0"/>
        <v>15.669264482744</v>
      </c>
    </row>
    <row r="66" spans="1:10" x14ac:dyDescent="0.3">
      <c r="A66">
        <v>2027</v>
      </c>
      <c r="B66">
        <v>2</v>
      </c>
      <c r="C66">
        <v>28</v>
      </c>
      <c r="D66">
        <v>2027.1616438356164</v>
      </c>
      <c r="E66">
        <v>14.662857695517637</v>
      </c>
      <c r="F66">
        <v>1.4148551060576846</v>
      </c>
      <c r="G66">
        <v>0</v>
      </c>
      <c r="H66">
        <v>0</v>
      </c>
      <c r="I66" s="55">
        <f t="shared" si="0"/>
        <v>16.077712801575323</v>
      </c>
    </row>
    <row r="67" spans="1:10" x14ac:dyDescent="0.3">
      <c r="A67">
        <v>2027</v>
      </c>
      <c r="B67">
        <v>3</v>
      </c>
      <c r="C67">
        <v>31</v>
      </c>
      <c r="D67">
        <v>2027.2465753424658</v>
      </c>
      <c r="E67">
        <v>15.037510078019237</v>
      </c>
      <c r="F67">
        <v>1.4691923290044475</v>
      </c>
      <c r="G67">
        <v>0</v>
      </c>
      <c r="H67">
        <v>0</v>
      </c>
      <c r="I67" s="55">
        <f t="shared" si="0"/>
        <v>16.506702407023685</v>
      </c>
    </row>
    <row r="68" spans="1:10" x14ac:dyDescent="0.3">
      <c r="A68">
        <v>2027</v>
      </c>
      <c r="B68">
        <v>4</v>
      </c>
      <c r="C68">
        <v>30</v>
      </c>
      <c r="D68">
        <v>2027.3287671232877</v>
      </c>
      <c r="E68">
        <v>15.399319964296527</v>
      </c>
      <c r="F68">
        <v>1.5182647366942825</v>
      </c>
      <c r="G68">
        <v>0</v>
      </c>
      <c r="H68">
        <v>0</v>
      </c>
      <c r="I68" s="55">
        <f t="shared" si="0"/>
        <v>16.917584700990808</v>
      </c>
    </row>
    <row r="69" spans="1:10" x14ac:dyDescent="0.3">
      <c r="A69">
        <v>2027</v>
      </c>
      <c r="B69">
        <v>5</v>
      </c>
      <c r="C69">
        <v>31</v>
      </c>
      <c r="D69">
        <v>2027.4136986301369</v>
      </c>
      <c r="E69">
        <v>15.772296635544867</v>
      </c>
      <c r="F69">
        <v>1.5696964660783352</v>
      </c>
      <c r="G69">
        <v>0</v>
      </c>
      <c r="H69">
        <v>0</v>
      </c>
      <c r="I69" s="55">
        <f t="shared" si="0"/>
        <v>17.341993101623203</v>
      </c>
    </row>
    <row r="70" spans="1:10" s="49" customFormat="1" x14ac:dyDescent="0.3">
      <c r="A70">
        <v>2027</v>
      </c>
      <c r="B70">
        <v>6</v>
      </c>
      <c r="C70">
        <v>30</v>
      </c>
      <c r="D70">
        <v>2027.495890410959</v>
      </c>
      <c r="E70">
        <v>16.132277150313115</v>
      </c>
      <c r="F70">
        <v>1.623287454164865</v>
      </c>
      <c r="G70">
        <v>0</v>
      </c>
      <c r="H70">
        <v>0</v>
      </c>
      <c r="I70" s="113">
        <f t="shared" si="0"/>
        <v>17.755564604477978</v>
      </c>
      <c r="J70" s="132"/>
    </row>
    <row r="71" spans="1:10" x14ac:dyDescent="0.3">
      <c r="A71">
        <v>2027</v>
      </c>
      <c r="B71">
        <v>7</v>
      </c>
      <c r="C71">
        <v>31</v>
      </c>
      <c r="D71">
        <v>2027.5808219178082</v>
      </c>
      <c r="E71">
        <v>16.503162455260973</v>
      </c>
      <c r="F71">
        <v>1.6789995936352489</v>
      </c>
      <c r="G71">
        <v>0</v>
      </c>
      <c r="H71">
        <v>0</v>
      </c>
      <c r="I71" s="55">
        <f t="shared" si="0"/>
        <v>18.182162048896224</v>
      </c>
    </row>
    <row r="72" spans="1:10" x14ac:dyDescent="0.3">
      <c r="A72">
        <v>2027</v>
      </c>
      <c r="B72">
        <v>8</v>
      </c>
      <c r="C72">
        <v>31</v>
      </c>
      <c r="D72">
        <v>2027.6657534246576</v>
      </c>
      <c r="E72">
        <v>16.872842370448474</v>
      </c>
      <c r="F72">
        <v>1.7358874839753136</v>
      </c>
      <c r="G72">
        <v>0</v>
      </c>
      <c r="H72">
        <v>0</v>
      </c>
      <c r="I72" s="55">
        <f t="shared" si="0"/>
        <v>18.608729854423789</v>
      </c>
    </row>
    <row r="73" spans="1:10" x14ac:dyDescent="0.3">
      <c r="A73">
        <v>2027</v>
      </c>
      <c r="B73">
        <v>9</v>
      </c>
      <c r="C73">
        <v>30</v>
      </c>
      <c r="D73">
        <v>2027.7479452054795</v>
      </c>
      <c r="E73">
        <v>17.229366803001966</v>
      </c>
      <c r="F73">
        <v>1.7956283737304743</v>
      </c>
      <c r="G73">
        <v>0</v>
      </c>
      <c r="H73">
        <v>0</v>
      </c>
      <c r="I73" s="105">
        <f t="shared" si="0"/>
        <v>19.024995176732439</v>
      </c>
    </row>
    <row r="74" spans="1:10" x14ac:dyDescent="0.3">
      <c r="A74">
        <v>2027</v>
      </c>
      <c r="B74">
        <v>10</v>
      </c>
      <c r="C74">
        <v>31</v>
      </c>
      <c r="D74">
        <v>2027.8328767123287</v>
      </c>
      <c r="E74">
        <v>17.596424407730709</v>
      </c>
      <c r="F74">
        <v>1.8603432150099466</v>
      </c>
      <c r="G74">
        <v>0</v>
      </c>
      <c r="H74">
        <v>0</v>
      </c>
      <c r="I74" s="55">
        <f t="shared" si="0"/>
        <v>19.456767622740657</v>
      </c>
    </row>
    <row r="75" spans="1:10" x14ac:dyDescent="0.3">
      <c r="A75">
        <v>2027</v>
      </c>
      <c r="B75">
        <v>11</v>
      </c>
      <c r="C75">
        <v>30</v>
      </c>
      <c r="D75">
        <v>2027.9150684931508</v>
      </c>
      <c r="E75">
        <v>17.950262994208011</v>
      </c>
      <c r="F75">
        <v>1.9266580177528911</v>
      </c>
      <c r="G75">
        <v>0</v>
      </c>
      <c r="H75">
        <v>0</v>
      </c>
      <c r="I75" s="55">
        <f t="shared" ref="I75:I138" si="4">E75+F75</f>
        <v>19.876921011960903</v>
      </c>
    </row>
    <row r="76" spans="1:10" x14ac:dyDescent="0.3">
      <c r="A76">
        <v>2027</v>
      </c>
      <c r="B76">
        <v>12</v>
      </c>
      <c r="C76">
        <v>31</v>
      </c>
      <c r="D76">
        <v>2028</v>
      </c>
      <c r="E76">
        <v>18.31440270589729</v>
      </c>
      <c r="F76">
        <v>1.9988079575753654</v>
      </c>
      <c r="G76">
        <v>0</v>
      </c>
      <c r="H76">
        <v>0</v>
      </c>
      <c r="I76" s="55">
        <f t="shared" si="4"/>
        <v>20.313210663472656</v>
      </c>
    </row>
    <row r="77" spans="1:10" x14ac:dyDescent="0.3">
      <c r="A77">
        <v>2028</v>
      </c>
      <c r="B77">
        <v>1</v>
      </c>
      <c r="C77">
        <v>31</v>
      </c>
      <c r="D77">
        <v>2028.0846994535518</v>
      </c>
      <c r="E77">
        <v>18.676959201847005</v>
      </c>
      <c r="F77">
        <v>2.0792842306021297</v>
      </c>
      <c r="G77">
        <v>0</v>
      </c>
      <c r="H77">
        <v>0</v>
      </c>
      <c r="I77" s="55">
        <f t="shared" si="4"/>
        <v>20.756243432449136</v>
      </c>
    </row>
    <row r="78" spans="1:10" x14ac:dyDescent="0.3">
      <c r="A78">
        <v>2028</v>
      </c>
      <c r="B78">
        <v>2</v>
      </c>
      <c r="C78">
        <v>29</v>
      </c>
      <c r="D78">
        <v>2028.1639344262296</v>
      </c>
      <c r="E78">
        <v>19.014637411096341</v>
      </c>
      <c r="F78">
        <v>2.1675448640212669</v>
      </c>
      <c r="G78">
        <v>0</v>
      </c>
      <c r="H78">
        <v>0</v>
      </c>
      <c r="I78" s="55">
        <f t="shared" si="4"/>
        <v>21.182182275117608</v>
      </c>
    </row>
    <row r="79" spans="1:10" x14ac:dyDescent="0.3">
      <c r="A79">
        <v>2028</v>
      </c>
      <c r="B79">
        <v>3</v>
      </c>
      <c r="C79">
        <v>31</v>
      </c>
      <c r="D79">
        <v>2028.2486338797814</v>
      </c>
      <c r="E79">
        <v>19.373959909094435</v>
      </c>
      <c r="F79">
        <v>2.2306187783746765</v>
      </c>
      <c r="G79">
        <v>0</v>
      </c>
      <c r="H79">
        <v>0</v>
      </c>
      <c r="I79" s="55">
        <f t="shared" si="4"/>
        <v>21.604578687469111</v>
      </c>
    </row>
    <row r="80" spans="1:10" x14ac:dyDescent="0.3">
      <c r="A80">
        <v>2028</v>
      </c>
      <c r="B80">
        <v>4</v>
      </c>
      <c r="C80">
        <v>30</v>
      </c>
      <c r="D80">
        <v>2028.3306010928961</v>
      </c>
      <c r="E80">
        <v>19.720025624558993</v>
      </c>
      <c r="F80">
        <v>2.2871509413938611</v>
      </c>
      <c r="G80">
        <v>0</v>
      </c>
      <c r="H80">
        <v>0</v>
      </c>
      <c r="I80" s="55">
        <f t="shared" si="4"/>
        <v>22.007176565952854</v>
      </c>
    </row>
    <row r="81" spans="1:10" x14ac:dyDescent="0.3">
      <c r="A81">
        <v>2028</v>
      </c>
      <c r="B81">
        <v>5</v>
      </c>
      <c r="C81">
        <v>31</v>
      </c>
      <c r="D81">
        <v>2028.4153005464482</v>
      </c>
      <c r="E81">
        <v>20.075858397066334</v>
      </c>
      <c r="F81">
        <v>2.3454042380029474</v>
      </c>
      <c r="G81">
        <v>0</v>
      </c>
      <c r="H81">
        <v>0</v>
      </c>
      <c r="I81" s="55">
        <f t="shared" si="4"/>
        <v>22.421262635069283</v>
      </c>
    </row>
    <row r="82" spans="1:10" s="49" customFormat="1" x14ac:dyDescent="0.3">
      <c r="A82">
        <v>2028</v>
      </c>
      <c r="B82">
        <v>6</v>
      </c>
      <c r="C82">
        <v>30</v>
      </c>
      <c r="D82">
        <v>2028.4972677595629</v>
      </c>
      <c r="E82">
        <v>20.418459651372789</v>
      </c>
      <c r="F82">
        <v>2.4061282940261357</v>
      </c>
      <c r="G82">
        <v>0</v>
      </c>
      <c r="H82">
        <v>0</v>
      </c>
      <c r="I82" s="113">
        <f t="shared" si="4"/>
        <v>22.824587945398925</v>
      </c>
      <c r="J82" s="132"/>
    </row>
    <row r="83" spans="1:10" x14ac:dyDescent="0.3">
      <c r="A83">
        <v>2028</v>
      </c>
      <c r="B83">
        <v>7</v>
      </c>
      <c r="C83">
        <v>31</v>
      </c>
      <c r="D83">
        <v>2028.5819672131147</v>
      </c>
      <c r="E83">
        <v>20.770629515313253</v>
      </c>
      <c r="F83">
        <v>2.4685412789292918</v>
      </c>
      <c r="G83">
        <v>0</v>
      </c>
      <c r="H83">
        <v>0</v>
      </c>
      <c r="I83" s="55">
        <f t="shared" si="4"/>
        <v>23.239170794242543</v>
      </c>
    </row>
    <row r="84" spans="1:10" x14ac:dyDescent="0.3">
      <c r="A84">
        <v>2028</v>
      </c>
      <c r="B84">
        <v>8</v>
      </c>
      <c r="C84">
        <v>31</v>
      </c>
      <c r="D84">
        <v>2028.6666666666667</v>
      </c>
      <c r="E84">
        <v>21.120880403984625</v>
      </c>
      <c r="F84">
        <v>2.5321982202223445</v>
      </c>
      <c r="G84">
        <v>0</v>
      </c>
      <c r="H84">
        <v>0</v>
      </c>
      <c r="I84" s="55">
        <f t="shared" si="4"/>
        <v>23.653078624206969</v>
      </c>
    </row>
    <row r="85" spans="1:10" x14ac:dyDescent="0.3">
      <c r="A85">
        <v>2028</v>
      </c>
      <c r="B85">
        <v>9</v>
      </c>
      <c r="C85">
        <v>30</v>
      </c>
      <c r="D85">
        <v>2028.7486338797814</v>
      </c>
      <c r="E85">
        <v>21.457973399393122</v>
      </c>
      <c r="F85">
        <v>2.59928782392599</v>
      </c>
      <c r="G85">
        <v>0</v>
      </c>
      <c r="H85">
        <v>0</v>
      </c>
      <c r="I85" s="105">
        <f t="shared" si="4"/>
        <v>24.057261223319113</v>
      </c>
    </row>
    <row r="86" spans="1:10" x14ac:dyDescent="0.3">
      <c r="A86">
        <v>2028</v>
      </c>
      <c r="B86">
        <v>10</v>
      </c>
      <c r="C86">
        <v>31</v>
      </c>
      <c r="D86">
        <v>2028.8333333333333</v>
      </c>
      <c r="E86">
        <v>21.804350940316809</v>
      </c>
      <c r="F86">
        <v>2.6721480338341723</v>
      </c>
      <c r="G86">
        <v>0</v>
      </c>
      <c r="H86">
        <v>0</v>
      </c>
      <c r="I86" s="55">
        <f t="shared" si="4"/>
        <v>24.476498974150982</v>
      </c>
    </row>
    <row r="87" spans="1:10" x14ac:dyDescent="0.3">
      <c r="A87">
        <v>2028</v>
      </c>
      <c r="B87">
        <v>11</v>
      </c>
      <c r="C87">
        <v>30</v>
      </c>
      <c r="D87">
        <v>2028.9153005464482</v>
      </c>
      <c r="E87">
        <v>22.137639662540803</v>
      </c>
      <c r="F87">
        <v>2.7470513535777306</v>
      </c>
      <c r="G87">
        <v>0</v>
      </c>
      <c r="H87">
        <v>0</v>
      </c>
      <c r="I87" s="55">
        <f t="shared" si="4"/>
        <v>24.884691016118534</v>
      </c>
    </row>
    <row r="88" spans="1:10" x14ac:dyDescent="0.3">
      <c r="A88">
        <v>2028</v>
      </c>
      <c r="B88">
        <v>12</v>
      </c>
      <c r="C88">
        <v>31</v>
      </c>
      <c r="D88">
        <v>2029</v>
      </c>
      <c r="E88">
        <v>22.480033872388955</v>
      </c>
      <c r="F88">
        <v>2.8290112190795575</v>
      </c>
      <c r="G88">
        <v>0</v>
      </c>
      <c r="H88">
        <v>0</v>
      </c>
      <c r="I88" s="55">
        <f t="shared" si="4"/>
        <v>25.309045091468512</v>
      </c>
    </row>
    <row r="89" spans="1:10" x14ac:dyDescent="0.3">
      <c r="A89">
        <v>2029</v>
      </c>
      <c r="B89">
        <v>1</v>
      </c>
      <c r="C89">
        <v>31</v>
      </c>
      <c r="D89">
        <v>2029.0849315068492</v>
      </c>
      <c r="E89">
        <v>22.820368320262105</v>
      </c>
      <c r="F89">
        <v>2.9216572750045646</v>
      </c>
      <c r="G89">
        <v>0</v>
      </c>
      <c r="H89">
        <v>0</v>
      </c>
      <c r="I89" s="55">
        <f t="shared" si="4"/>
        <v>25.742025595266668</v>
      </c>
    </row>
    <row r="90" spans="1:10" x14ac:dyDescent="0.3">
      <c r="A90">
        <v>2029</v>
      </c>
      <c r="B90">
        <v>2</v>
      </c>
      <c r="C90">
        <v>28</v>
      </c>
      <c r="D90">
        <v>2029.1616438356164</v>
      </c>
      <c r="E90">
        <v>23.125979620469202</v>
      </c>
      <c r="F90">
        <v>3.020031786444715</v>
      </c>
      <c r="G90">
        <v>0</v>
      </c>
      <c r="H90">
        <v>0</v>
      </c>
      <c r="I90" s="55">
        <f t="shared" si="4"/>
        <v>26.146011406913917</v>
      </c>
    </row>
    <row r="91" spans="1:10" x14ac:dyDescent="0.3">
      <c r="A91">
        <v>2029</v>
      </c>
      <c r="B91">
        <v>3</v>
      </c>
      <c r="C91">
        <v>31</v>
      </c>
      <c r="D91">
        <v>2029.2465753424658</v>
      </c>
      <c r="E91">
        <v>23.462339034290281</v>
      </c>
      <c r="F91">
        <v>3.0897179139572728</v>
      </c>
      <c r="G91">
        <v>0</v>
      </c>
      <c r="H91">
        <v>0</v>
      </c>
      <c r="I91" s="55">
        <f t="shared" si="4"/>
        <v>26.552056948247554</v>
      </c>
    </row>
    <row r="92" spans="1:10" x14ac:dyDescent="0.3">
      <c r="A92">
        <v>2029</v>
      </c>
      <c r="B92">
        <v>4</v>
      </c>
      <c r="C92">
        <v>30</v>
      </c>
      <c r="D92">
        <v>2029.3287671232877</v>
      </c>
      <c r="E92">
        <v>23.785836357377413</v>
      </c>
      <c r="F92">
        <v>3.1506966487361114</v>
      </c>
      <c r="G92">
        <v>0</v>
      </c>
      <c r="H92">
        <v>0</v>
      </c>
      <c r="I92" s="55">
        <f t="shared" si="4"/>
        <v>26.936533006113525</v>
      </c>
    </row>
    <row r="93" spans="1:10" x14ac:dyDescent="0.3">
      <c r="A93">
        <v>2029</v>
      </c>
      <c r="B93">
        <v>5</v>
      </c>
      <c r="C93">
        <v>31</v>
      </c>
      <c r="D93">
        <v>2029.4136986301369</v>
      </c>
      <c r="E93">
        <v>24.11802430263829</v>
      </c>
      <c r="F93">
        <v>3.2126678437056282</v>
      </c>
      <c r="G93">
        <v>0</v>
      </c>
      <c r="H93">
        <v>0</v>
      </c>
      <c r="I93" s="55">
        <f t="shared" si="4"/>
        <v>27.330692146343917</v>
      </c>
    </row>
    <row r="94" spans="1:10" s="49" customFormat="1" x14ac:dyDescent="0.3">
      <c r="A94">
        <v>2029</v>
      </c>
      <c r="B94">
        <v>6</v>
      </c>
      <c r="C94">
        <v>30</v>
      </c>
      <c r="D94">
        <v>2029.495890410959</v>
      </c>
      <c r="E94">
        <v>24.437460014698338</v>
      </c>
      <c r="F94">
        <v>3.2774138549152196</v>
      </c>
      <c r="G94">
        <v>0</v>
      </c>
      <c r="H94">
        <v>0</v>
      </c>
      <c r="I94" s="113">
        <f t="shared" si="4"/>
        <v>27.714873869613559</v>
      </c>
      <c r="J94" s="132"/>
    </row>
    <row r="95" spans="1:10" x14ac:dyDescent="0.3">
      <c r="A95">
        <v>2029</v>
      </c>
      <c r="B95">
        <v>7</v>
      </c>
      <c r="C95">
        <v>31</v>
      </c>
      <c r="D95">
        <v>2029.5808219178082</v>
      </c>
      <c r="E95">
        <v>24.765429107779692</v>
      </c>
      <c r="F95">
        <v>3.3433790835421551</v>
      </c>
      <c r="G95">
        <v>0</v>
      </c>
      <c r="H95">
        <v>0</v>
      </c>
      <c r="I95" s="55">
        <f t="shared" si="4"/>
        <v>28.108808191321849</v>
      </c>
    </row>
    <row r="96" spans="1:10" x14ac:dyDescent="0.3">
      <c r="A96">
        <v>2029</v>
      </c>
      <c r="B96">
        <v>8</v>
      </c>
      <c r="C96">
        <v>31</v>
      </c>
      <c r="D96">
        <v>2029.6657534246576</v>
      </c>
      <c r="E96">
        <v>25.09124051789415</v>
      </c>
      <c r="F96">
        <v>3.4104048645750171</v>
      </c>
      <c r="G96">
        <v>0</v>
      </c>
      <c r="H96">
        <v>0</v>
      </c>
      <c r="I96" s="55">
        <f t="shared" si="4"/>
        <v>28.501645382469167</v>
      </c>
    </row>
    <row r="97" spans="1:10" x14ac:dyDescent="0.3">
      <c r="A97">
        <v>2029</v>
      </c>
      <c r="B97">
        <v>9</v>
      </c>
      <c r="C97">
        <v>30</v>
      </c>
      <c r="D97">
        <v>2029.7479452054795</v>
      </c>
      <c r="E97">
        <v>25.404480878390107</v>
      </c>
      <c r="F97">
        <v>3.4817231402284321</v>
      </c>
      <c r="G97">
        <v>0</v>
      </c>
      <c r="H97">
        <v>0</v>
      </c>
      <c r="I97" s="105">
        <f t="shared" si="4"/>
        <v>28.886204018618539</v>
      </c>
    </row>
    <row r="98" spans="1:10" x14ac:dyDescent="0.3">
      <c r="A98">
        <v>2029</v>
      </c>
      <c r="B98">
        <v>10</v>
      </c>
      <c r="C98">
        <v>31</v>
      </c>
      <c r="D98">
        <v>2029.8328767123287</v>
      </c>
      <c r="E98">
        <v>25.726027559917217</v>
      </c>
      <c r="F98">
        <v>3.5595455817985302</v>
      </c>
      <c r="G98">
        <v>0</v>
      </c>
      <c r="H98">
        <v>0</v>
      </c>
      <c r="I98" s="55">
        <f t="shared" si="4"/>
        <v>29.285573141715748</v>
      </c>
    </row>
    <row r="99" spans="1:10" x14ac:dyDescent="0.3">
      <c r="A99">
        <v>2029</v>
      </c>
      <c r="B99">
        <v>11</v>
      </c>
      <c r="C99">
        <v>30</v>
      </c>
      <c r="D99">
        <v>2029.9150684931508</v>
      </c>
      <c r="E99">
        <v>26.035131865389715</v>
      </c>
      <c r="F99">
        <v>3.6400718613873426</v>
      </c>
      <c r="G99">
        <v>0</v>
      </c>
      <c r="H99">
        <v>0</v>
      </c>
      <c r="I99" s="55">
        <f t="shared" si="4"/>
        <v>29.675203726777056</v>
      </c>
    </row>
    <row r="100" spans="1:10" x14ac:dyDescent="0.3">
      <c r="A100">
        <v>2029</v>
      </c>
      <c r="B100">
        <v>12</v>
      </c>
      <c r="C100">
        <v>31</v>
      </c>
      <c r="D100">
        <v>2030</v>
      </c>
      <c r="E100">
        <v>26.352398150394048</v>
      </c>
      <c r="F100">
        <v>3.7286860748483681</v>
      </c>
      <c r="G100">
        <v>0</v>
      </c>
      <c r="H100">
        <v>0</v>
      </c>
      <c r="I100" s="55">
        <f t="shared" si="4"/>
        <v>30.081084225242417</v>
      </c>
    </row>
    <row r="101" spans="1:10" x14ac:dyDescent="0.3">
      <c r="A101">
        <v>2030</v>
      </c>
      <c r="B101">
        <v>1</v>
      </c>
      <c r="C101">
        <v>31</v>
      </c>
      <c r="D101">
        <v>2030.0849315068492</v>
      </c>
      <c r="E101">
        <v>26.667486462003126</v>
      </c>
      <c r="F101">
        <v>3.8301385434543622</v>
      </c>
      <c r="G101">
        <v>0</v>
      </c>
      <c r="H101">
        <v>0</v>
      </c>
      <c r="I101" s="55">
        <f t="shared" si="4"/>
        <v>30.497625005457486</v>
      </c>
    </row>
    <row r="102" spans="1:10" x14ac:dyDescent="0.3">
      <c r="A102">
        <v>2030</v>
      </c>
      <c r="B102">
        <v>2</v>
      </c>
      <c r="C102">
        <v>28</v>
      </c>
      <c r="D102">
        <v>2030.1616438356164</v>
      </c>
      <c r="E102">
        <v>26.950210170857382</v>
      </c>
      <c r="F102">
        <v>3.9395082782361377</v>
      </c>
      <c r="G102">
        <v>0</v>
      </c>
      <c r="H102">
        <v>0</v>
      </c>
      <c r="I102" s="55">
        <f t="shared" si="4"/>
        <v>30.889718449093518</v>
      </c>
    </row>
    <row r="103" spans="1:10" x14ac:dyDescent="0.3">
      <c r="A103">
        <v>2030</v>
      </c>
      <c r="B103">
        <v>3</v>
      </c>
      <c r="C103">
        <v>31</v>
      </c>
      <c r="D103">
        <v>2030.2465753424658</v>
      </c>
      <c r="E103">
        <v>27.261153768710841</v>
      </c>
      <c r="F103">
        <v>4.0133515958772765</v>
      </c>
      <c r="G103">
        <v>0</v>
      </c>
      <c r="H103">
        <v>0</v>
      </c>
      <c r="I103" s="55">
        <f t="shared" si="4"/>
        <v>31.274505364588116</v>
      </c>
    </row>
    <row r="104" spans="1:10" x14ac:dyDescent="0.3">
      <c r="A104">
        <v>2030</v>
      </c>
      <c r="B104">
        <v>4</v>
      </c>
      <c r="C104">
        <v>30</v>
      </c>
      <c r="D104">
        <v>2030.3287671232877</v>
      </c>
      <c r="E104">
        <v>27.55999563776269</v>
      </c>
      <c r="F104">
        <v>4.0763533565133532</v>
      </c>
      <c r="G104">
        <v>0</v>
      </c>
      <c r="H104">
        <v>0</v>
      </c>
      <c r="I104" s="55">
        <f t="shared" si="4"/>
        <v>31.636348994276041</v>
      </c>
    </row>
    <row r="105" spans="1:10" x14ac:dyDescent="0.3">
      <c r="A105">
        <v>2030</v>
      </c>
      <c r="B105">
        <v>5</v>
      </c>
      <c r="C105">
        <v>31</v>
      </c>
      <c r="D105">
        <v>2030.4136986301369</v>
      </c>
      <c r="E105">
        <v>27.866661421581099</v>
      </c>
      <c r="F105">
        <v>4.1394644870383459</v>
      </c>
      <c r="G105">
        <v>0</v>
      </c>
      <c r="H105">
        <v>0</v>
      </c>
      <c r="I105" s="55">
        <f t="shared" si="4"/>
        <v>32.006125908619445</v>
      </c>
    </row>
    <row r="106" spans="1:10" s="49" customFormat="1" ht="13.9" customHeight="1" x14ac:dyDescent="0.3">
      <c r="A106">
        <v>2030</v>
      </c>
      <c r="B106">
        <v>6</v>
      </c>
      <c r="C106">
        <v>30</v>
      </c>
      <c r="D106">
        <v>2030.495890410959</v>
      </c>
      <c r="E106">
        <v>28.161369830275962</v>
      </c>
      <c r="F106">
        <v>4.2056903001317245</v>
      </c>
      <c r="G106">
        <v>0</v>
      </c>
      <c r="H106">
        <v>0</v>
      </c>
      <c r="I106" s="113">
        <f t="shared" si="4"/>
        <v>32.367060130407687</v>
      </c>
      <c r="J106" s="132"/>
    </row>
    <row r="107" spans="1:10" x14ac:dyDescent="0.3">
      <c r="A107">
        <v>2030</v>
      </c>
      <c r="B107">
        <v>7</v>
      </c>
      <c r="C107">
        <v>31</v>
      </c>
      <c r="D107">
        <v>2030.5808219178082</v>
      </c>
      <c r="E107">
        <v>28.463772701940307</v>
      </c>
      <c r="F107">
        <v>4.2725895933085392</v>
      </c>
      <c r="G107">
        <v>0</v>
      </c>
      <c r="H107">
        <v>0</v>
      </c>
      <c r="I107" s="55">
        <f t="shared" si="4"/>
        <v>32.736362295248846</v>
      </c>
    </row>
    <row r="108" spans="1:10" x14ac:dyDescent="0.3">
      <c r="A108">
        <v>2030</v>
      </c>
      <c r="B108">
        <v>8</v>
      </c>
      <c r="C108">
        <v>31</v>
      </c>
      <c r="D108">
        <v>2030.6657534246576</v>
      </c>
      <c r="E108">
        <v>28.764017021268678</v>
      </c>
      <c r="F108">
        <v>4.340381349522012</v>
      </c>
      <c r="G108">
        <v>0</v>
      </c>
      <c r="H108">
        <v>0</v>
      </c>
      <c r="I108" s="55">
        <f t="shared" si="4"/>
        <v>33.10439837079069</v>
      </c>
    </row>
    <row r="109" spans="1:10" x14ac:dyDescent="0.3">
      <c r="A109">
        <v>2030</v>
      </c>
      <c r="B109">
        <v>9</v>
      </c>
      <c r="C109">
        <v>30</v>
      </c>
      <c r="D109">
        <v>2030.7479452054795</v>
      </c>
      <c r="E109">
        <v>29.052526770522704</v>
      </c>
      <c r="F109">
        <v>4.4134368114834022</v>
      </c>
      <c r="G109">
        <v>0</v>
      </c>
      <c r="H109">
        <v>0</v>
      </c>
      <c r="I109" s="105">
        <f t="shared" si="4"/>
        <v>33.465963582006104</v>
      </c>
    </row>
    <row r="110" spans="1:10" x14ac:dyDescent="0.3">
      <c r="A110">
        <v>2030</v>
      </c>
      <c r="B110">
        <v>10</v>
      </c>
      <c r="C110">
        <v>31</v>
      </c>
      <c r="D110">
        <v>2030.8328767123287</v>
      </c>
      <c r="E110">
        <v>29.348542793394152</v>
      </c>
      <c r="F110">
        <v>4.4937069452770828</v>
      </c>
      <c r="G110">
        <v>0</v>
      </c>
      <c r="H110">
        <v>0</v>
      </c>
      <c r="I110" s="55">
        <f t="shared" si="4"/>
        <v>33.842249738671235</v>
      </c>
    </row>
    <row r="111" spans="1:10" x14ac:dyDescent="0.3">
      <c r="A111">
        <v>2030</v>
      </c>
      <c r="B111">
        <v>11</v>
      </c>
      <c r="C111">
        <v>30</v>
      </c>
      <c r="D111">
        <v>2030.9150684931508</v>
      </c>
      <c r="E111">
        <v>29.632974471120949</v>
      </c>
      <c r="F111">
        <v>4.5774834554840522</v>
      </c>
      <c r="G111">
        <v>0</v>
      </c>
      <c r="H111">
        <v>0</v>
      </c>
      <c r="I111" s="55">
        <f t="shared" si="4"/>
        <v>34.210457926605002</v>
      </c>
    </row>
    <row r="112" spans="1:10" x14ac:dyDescent="0.3">
      <c r="A112">
        <v>2030</v>
      </c>
      <c r="B112">
        <v>12</v>
      </c>
      <c r="C112">
        <v>31</v>
      </c>
      <c r="D112">
        <v>2031</v>
      </c>
      <c r="E112">
        <v>29.92479203235419</v>
      </c>
      <c r="F112">
        <v>4.6703634549604462</v>
      </c>
      <c r="G112">
        <v>0</v>
      </c>
      <c r="H112">
        <v>0</v>
      </c>
      <c r="I112" s="55">
        <f t="shared" si="4"/>
        <v>34.595155487314635</v>
      </c>
    </row>
    <row r="113" spans="1:10" x14ac:dyDescent="0.3">
      <c r="A113">
        <v>2031</v>
      </c>
      <c r="B113">
        <v>1</v>
      </c>
      <c r="C113">
        <v>31</v>
      </c>
      <c r="D113">
        <v>2031.0849315068492</v>
      </c>
      <c r="E113">
        <v>30.214488902945526</v>
      </c>
      <c r="F113">
        <v>4.7782684081564666</v>
      </c>
      <c r="G113">
        <v>0</v>
      </c>
      <c r="H113">
        <v>0</v>
      </c>
      <c r="I113" s="55">
        <f t="shared" si="4"/>
        <v>34.99275731110199</v>
      </c>
    </row>
    <row r="114" spans="1:10" x14ac:dyDescent="0.3">
      <c r="A114">
        <v>2031</v>
      </c>
      <c r="B114">
        <v>2</v>
      </c>
      <c r="C114">
        <v>28</v>
      </c>
      <c r="D114">
        <v>2031.1616438356164</v>
      </c>
      <c r="E114">
        <v>30.474335679780587</v>
      </c>
      <c r="F114">
        <v>4.8965196836544527</v>
      </c>
      <c r="G114">
        <v>0</v>
      </c>
      <c r="H114">
        <v>0</v>
      </c>
      <c r="I114" s="55">
        <f t="shared" si="4"/>
        <v>35.370855363435041</v>
      </c>
    </row>
    <row r="115" spans="1:10" x14ac:dyDescent="0.3">
      <c r="A115">
        <v>2031</v>
      </c>
      <c r="B115">
        <v>3</v>
      </c>
      <c r="C115">
        <v>31</v>
      </c>
      <c r="D115">
        <v>2031.2465753424658</v>
      </c>
      <c r="E115">
        <v>30.760022983589643</v>
      </c>
      <c r="F115">
        <v>4.9725229630044625</v>
      </c>
      <c r="G115">
        <v>0</v>
      </c>
      <c r="H115">
        <v>0</v>
      </c>
      <c r="I115" s="55">
        <f t="shared" si="4"/>
        <v>35.732545946594108</v>
      </c>
    </row>
    <row r="116" spans="1:10" x14ac:dyDescent="0.3">
      <c r="A116">
        <v>2031</v>
      </c>
      <c r="B116">
        <v>4</v>
      </c>
      <c r="C116">
        <v>30</v>
      </c>
      <c r="D116">
        <v>2031.3287671232877</v>
      </c>
      <c r="E116">
        <v>31.03450276595072</v>
      </c>
      <c r="F116">
        <v>5.0356220955828901</v>
      </c>
      <c r="G116">
        <v>0</v>
      </c>
      <c r="H116">
        <v>0</v>
      </c>
      <c r="I116" s="55">
        <f t="shared" si="4"/>
        <v>36.070124861533607</v>
      </c>
    </row>
    <row r="117" spans="1:10" x14ac:dyDescent="0.3">
      <c r="A117">
        <v>2031</v>
      </c>
      <c r="B117">
        <v>5</v>
      </c>
      <c r="C117">
        <v>31</v>
      </c>
      <c r="D117">
        <v>2031.4136986301369</v>
      </c>
      <c r="E117">
        <v>31.316084232117262</v>
      </c>
      <c r="F117">
        <v>5.0978489474976802</v>
      </c>
      <c r="G117">
        <v>0</v>
      </c>
      <c r="H117">
        <v>0</v>
      </c>
      <c r="I117" s="55">
        <f t="shared" si="4"/>
        <v>36.413933179614943</v>
      </c>
    </row>
    <row r="118" spans="1:10" s="49" customFormat="1" x14ac:dyDescent="0.3">
      <c r="A118">
        <v>2031</v>
      </c>
      <c r="B118">
        <v>6</v>
      </c>
      <c r="C118">
        <v>30</v>
      </c>
      <c r="D118">
        <v>2031.495890410959</v>
      </c>
      <c r="E118">
        <v>31.586611312287019</v>
      </c>
      <c r="F118">
        <v>5.1635564177718685</v>
      </c>
      <c r="G118">
        <v>0</v>
      </c>
      <c r="H118">
        <v>0</v>
      </c>
      <c r="I118" s="113">
        <f t="shared" si="4"/>
        <v>36.750167730058891</v>
      </c>
      <c r="J118" s="132"/>
    </row>
    <row r="119" spans="1:10" x14ac:dyDescent="0.3">
      <c r="A119">
        <v>2031</v>
      </c>
      <c r="B119">
        <v>7</v>
      </c>
      <c r="C119">
        <v>31</v>
      </c>
      <c r="D119">
        <v>2031.5808219178082</v>
      </c>
      <c r="E119">
        <v>31.864130451404073</v>
      </c>
      <c r="F119">
        <v>5.2293481776302908</v>
      </c>
      <c r="G119">
        <v>0</v>
      </c>
      <c r="H119">
        <v>0</v>
      </c>
      <c r="I119" s="55">
        <f t="shared" si="4"/>
        <v>37.093478629034365</v>
      </c>
    </row>
    <row r="120" spans="1:10" x14ac:dyDescent="0.3">
      <c r="A120">
        <v>2031</v>
      </c>
      <c r="B120">
        <v>8</v>
      </c>
      <c r="C120">
        <v>31</v>
      </c>
      <c r="D120">
        <v>2031.6657534246576</v>
      </c>
      <c r="E120">
        <v>32.139602708413541</v>
      </c>
      <c r="F120">
        <v>5.295884452878548</v>
      </c>
      <c r="G120">
        <v>0</v>
      </c>
      <c r="H120">
        <v>0</v>
      </c>
      <c r="I120" s="55">
        <f t="shared" si="4"/>
        <v>37.435487161292087</v>
      </c>
    </row>
    <row r="121" spans="1:10" x14ac:dyDescent="0.3">
      <c r="A121">
        <v>2031</v>
      </c>
      <c r="B121">
        <v>9</v>
      </c>
      <c r="C121">
        <v>30</v>
      </c>
      <c r="D121">
        <v>2031.7479452054795</v>
      </c>
      <c r="E121">
        <v>32.404251423094209</v>
      </c>
      <c r="F121">
        <v>5.3687285585570619</v>
      </c>
      <c r="G121">
        <v>0</v>
      </c>
      <c r="H121">
        <v>0</v>
      </c>
      <c r="I121" s="105">
        <f t="shared" si="4"/>
        <v>37.772979981651268</v>
      </c>
    </row>
    <row r="122" spans="1:10" x14ac:dyDescent="0.3">
      <c r="A122">
        <v>2031</v>
      </c>
      <c r="B122">
        <v>10</v>
      </c>
      <c r="C122">
        <v>31</v>
      </c>
      <c r="D122">
        <v>2031.8328767123287</v>
      </c>
      <c r="E122">
        <v>32.675732076442642</v>
      </c>
      <c r="F122">
        <v>5.4494723100004059</v>
      </c>
      <c r="G122">
        <v>0</v>
      </c>
      <c r="H122">
        <v>0</v>
      </c>
      <c r="I122" s="55">
        <f t="shared" si="4"/>
        <v>38.125204386443045</v>
      </c>
    </row>
    <row r="123" spans="1:10" x14ac:dyDescent="0.3">
      <c r="A123">
        <v>2031</v>
      </c>
      <c r="B123">
        <v>11</v>
      </c>
      <c r="C123">
        <v>30</v>
      </c>
      <c r="D123">
        <v>2031.9150684931508</v>
      </c>
      <c r="E123">
        <v>32.936541744460541</v>
      </c>
      <c r="F123">
        <v>5.5346241618354357</v>
      </c>
      <c r="G123">
        <v>0</v>
      </c>
      <c r="H123">
        <v>0</v>
      </c>
      <c r="I123" s="55">
        <f t="shared" si="4"/>
        <v>38.47116590629598</v>
      </c>
    </row>
    <row r="124" spans="1:10" x14ac:dyDescent="0.3">
      <c r="A124">
        <v>2031</v>
      </c>
      <c r="B124">
        <v>12</v>
      </c>
      <c r="C124">
        <v>31</v>
      </c>
      <c r="D124">
        <v>2032</v>
      </c>
      <c r="E124">
        <v>33.20408046488425</v>
      </c>
      <c r="F124">
        <v>5.6298696233206336</v>
      </c>
      <c r="G124">
        <v>0</v>
      </c>
      <c r="H124">
        <v>0</v>
      </c>
      <c r="I124" s="55">
        <f t="shared" si="4"/>
        <v>38.833950088204887</v>
      </c>
    </row>
    <row r="125" spans="1:10" x14ac:dyDescent="0.3">
      <c r="A125">
        <v>2032</v>
      </c>
      <c r="B125">
        <v>1</v>
      </c>
      <c r="C125">
        <v>31</v>
      </c>
      <c r="D125">
        <v>2032.0846994535518</v>
      </c>
      <c r="E125">
        <v>33.469635530029251</v>
      </c>
      <c r="F125">
        <v>5.7423190067755154</v>
      </c>
      <c r="G125">
        <v>0</v>
      </c>
      <c r="H125">
        <v>0</v>
      </c>
      <c r="I125" s="55">
        <f t="shared" si="4"/>
        <v>39.211954536804768</v>
      </c>
    </row>
    <row r="126" spans="1:10" x14ac:dyDescent="0.3">
      <c r="A126">
        <v>2032</v>
      </c>
      <c r="B126">
        <v>2</v>
      </c>
      <c r="C126">
        <v>29</v>
      </c>
      <c r="D126">
        <v>2032.1639344262296</v>
      </c>
      <c r="E126">
        <v>33.716274148016566</v>
      </c>
      <c r="F126">
        <v>5.8698119864486316</v>
      </c>
      <c r="G126">
        <v>0</v>
      </c>
      <c r="H126">
        <v>0</v>
      </c>
      <c r="I126" s="55">
        <f t="shared" si="4"/>
        <v>39.586086134465198</v>
      </c>
    </row>
    <row r="127" spans="1:10" x14ac:dyDescent="0.3">
      <c r="A127">
        <v>2032</v>
      </c>
      <c r="B127">
        <v>3</v>
      </c>
      <c r="C127">
        <v>31</v>
      </c>
      <c r="D127">
        <v>2032.2486338797814</v>
      </c>
      <c r="E127">
        <v>33.97802838814718</v>
      </c>
      <c r="F127">
        <v>5.9458933263573801</v>
      </c>
      <c r="G127">
        <v>0</v>
      </c>
      <c r="H127">
        <v>0</v>
      </c>
      <c r="I127" s="55">
        <f t="shared" si="4"/>
        <v>39.923921714504559</v>
      </c>
    </row>
    <row r="128" spans="1:10" x14ac:dyDescent="0.3">
      <c r="A128">
        <v>2032</v>
      </c>
      <c r="B128">
        <v>4</v>
      </c>
      <c r="C128">
        <v>30</v>
      </c>
      <c r="D128">
        <v>2032.3306010928961</v>
      </c>
      <c r="E128">
        <v>34.22948830126694</v>
      </c>
      <c r="F128">
        <v>6.0075595613805799</v>
      </c>
      <c r="G128">
        <v>0</v>
      </c>
      <c r="H128">
        <v>0</v>
      </c>
      <c r="I128" s="55">
        <f t="shared" si="4"/>
        <v>40.237047862647522</v>
      </c>
    </row>
    <row r="129" spans="1:10" x14ac:dyDescent="0.3">
      <c r="A129">
        <v>2032</v>
      </c>
      <c r="B129">
        <v>5</v>
      </c>
      <c r="C129">
        <v>31</v>
      </c>
      <c r="D129">
        <v>2032.4153005464482</v>
      </c>
      <c r="E129">
        <v>34.487431487171797</v>
      </c>
      <c r="F129">
        <v>6.0678245928830288</v>
      </c>
      <c r="G129">
        <v>0</v>
      </c>
      <c r="H129">
        <v>0</v>
      </c>
      <c r="I129" s="55">
        <f t="shared" si="4"/>
        <v>40.555256080054825</v>
      </c>
    </row>
    <row r="130" spans="1:10" s="49" customFormat="1" x14ac:dyDescent="0.3">
      <c r="A130">
        <v>2032</v>
      </c>
      <c r="B130">
        <v>6</v>
      </c>
      <c r="C130">
        <v>30</v>
      </c>
      <c r="D130">
        <v>2032.4972677595629</v>
      </c>
      <c r="E130">
        <v>34.735229593004362</v>
      </c>
      <c r="F130">
        <v>6.1314508199260178</v>
      </c>
      <c r="G130">
        <v>0</v>
      </c>
      <c r="H130">
        <v>0</v>
      </c>
      <c r="I130" s="113">
        <f t="shared" si="4"/>
        <v>40.866680412930378</v>
      </c>
      <c r="J130" s="132"/>
    </row>
    <row r="131" spans="1:10" x14ac:dyDescent="0.3">
      <c r="A131">
        <v>2032</v>
      </c>
      <c r="B131">
        <v>7</v>
      </c>
      <c r="C131">
        <v>31</v>
      </c>
      <c r="D131">
        <v>2032.5819672131147</v>
      </c>
      <c r="E131">
        <v>34.989416332490848</v>
      </c>
      <c r="F131">
        <v>6.1946693778862194</v>
      </c>
      <c r="G131">
        <v>0</v>
      </c>
      <c r="H131">
        <v>0</v>
      </c>
      <c r="I131" s="55">
        <f t="shared" si="4"/>
        <v>41.184085710377069</v>
      </c>
    </row>
    <row r="132" spans="1:10" x14ac:dyDescent="0.3">
      <c r="A132">
        <v>2032</v>
      </c>
      <c r="B132">
        <v>8</v>
      </c>
      <c r="C132">
        <v>31</v>
      </c>
      <c r="D132">
        <v>2032.6666666666667</v>
      </c>
      <c r="E132">
        <v>35.241715256318244</v>
      </c>
      <c r="F132">
        <v>6.2589478589844436</v>
      </c>
      <c r="G132">
        <v>0</v>
      </c>
      <c r="H132">
        <v>0</v>
      </c>
      <c r="I132" s="55">
        <f t="shared" si="4"/>
        <v>41.500663115302686</v>
      </c>
    </row>
    <row r="133" spans="1:10" x14ac:dyDescent="0.3">
      <c r="A133">
        <v>2032</v>
      </c>
      <c r="B133">
        <v>9</v>
      </c>
      <c r="C133">
        <v>30</v>
      </c>
      <c r="D133">
        <v>2032.7486338797814</v>
      </c>
      <c r="E133">
        <v>35.48409161917769</v>
      </c>
      <c r="F133">
        <v>6.3303516705367127</v>
      </c>
      <c r="G133">
        <v>0</v>
      </c>
      <c r="H133">
        <v>0</v>
      </c>
      <c r="I133" s="105">
        <f t="shared" si="4"/>
        <v>41.814443289714404</v>
      </c>
    </row>
    <row r="134" spans="1:10" x14ac:dyDescent="0.3">
      <c r="A134">
        <v>2032</v>
      </c>
      <c r="B134">
        <v>10</v>
      </c>
      <c r="C134">
        <v>31</v>
      </c>
      <c r="D134">
        <v>2032.8333333333333</v>
      </c>
      <c r="E134">
        <v>35.732717933262037</v>
      </c>
      <c r="F134">
        <v>6.4104068129218632</v>
      </c>
      <c r="G134">
        <v>0</v>
      </c>
      <c r="H134">
        <v>0</v>
      </c>
      <c r="I134" s="55">
        <f t="shared" si="4"/>
        <v>42.143124746183901</v>
      </c>
    </row>
    <row r="135" spans="1:10" x14ac:dyDescent="0.3">
      <c r="A135">
        <v>2032</v>
      </c>
      <c r="B135">
        <v>11</v>
      </c>
      <c r="C135">
        <v>30</v>
      </c>
      <c r="D135">
        <v>2032.9153005464482</v>
      </c>
      <c r="E135">
        <v>35.971567331461223</v>
      </c>
      <c r="F135">
        <v>6.495759002042778</v>
      </c>
      <c r="G135">
        <v>0</v>
      </c>
      <c r="H135">
        <v>0</v>
      </c>
      <c r="I135" s="55">
        <f t="shared" si="4"/>
        <v>42.467326333504005</v>
      </c>
    </row>
    <row r="136" spans="1:10" x14ac:dyDescent="0.3">
      <c r="A136">
        <v>2032</v>
      </c>
      <c r="B136">
        <v>12</v>
      </c>
      <c r="C136">
        <v>31</v>
      </c>
      <c r="D136">
        <v>2033</v>
      </c>
      <c r="E136">
        <v>36.216577298426813</v>
      </c>
      <c r="F136">
        <v>6.5925627234529767</v>
      </c>
      <c r="G136">
        <v>0</v>
      </c>
      <c r="H136">
        <v>0</v>
      </c>
      <c r="I136" s="55">
        <f t="shared" si="4"/>
        <v>42.809140021879792</v>
      </c>
    </row>
    <row r="137" spans="1:10" x14ac:dyDescent="0.3">
      <c r="A137">
        <v>2033</v>
      </c>
      <c r="B137">
        <v>1</v>
      </c>
      <c r="C137">
        <v>31</v>
      </c>
      <c r="D137">
        <v>2033.0849315068492</v>
      </c>
      <c r="E137">
        <v>36.459771122147757</v>
      </c>
      <c r="F137">
        <v>6.7093556965193315</v>
      </c>
      <c r="G137">
        <v>0</v>
      </c>
      <c r="H137">
        <v>0</v>
      </c>
      <c r="I137" s="55">
        <f t="shared" si="4"/>
        <v>43.169126818667088</v>
      </c>
    </row>
    <row r="138" spans="1:10" x14ac:dyDescent="0.3">
      <c r="A138">
        <v>2033</v>
      </c>
      <c r="B138">
        <v>2</v>
      </c>
      <c r="C138">
        <v>28</v>
      </c>
      <c r="D138">
        <v>2033.1616438356164</v>
      </c>
      <c r="E138">
        <v>36.677881226281201</v>
      </c>
      <c r="F138">
        <v>6.8372979700943759</v>
      </c>
      <c r="G138">
        <v>0</v>
      </c>
      <c r="H138">
        <v>0</v>
      </c>
      <c r="I138" s="55">
        <f t="shared" si="4"/>
        <v>43.515179196375577</v>
      </c>
    </row>
    <row r="139" spans="1:10" x14ac:dyDescent="0.3">
      <c r="A139">
        <v>2033</v>
      </c>
      <c r="B139">
        <v>3</v>
      </c>
      <c r="C139">
        <v>31</v>
      </c>
      <c r="D139">
        <v>2033.2465753424658</v>
      </c>
      <c r="E139">
        <v>36.917658991140542</v>
      </c>
      <c r="F139">
        <v>6.912752919993352</v>
      </c>
      <c r="G139">
        <v>0</v>
      </c>
      <c r="H139">
        <v>0</v>
      </c>
      <c r="I139" s="55">
        <f t="shared" ref="I139:I202" si="5">E139+F139</f>
        <v>43.830411911133893</v>
      </c>
    </row>
    <row r="140" spans="1:10" x14ac:dyDescent="0.3">
      <c r="A140">
        <v>2033</v>
      </c>
      <c r="B140">
        <v>4</v>
      </c>
      <c r="C140">
        <v>30</v>
      </c>
      <c r="D140">
        <v>2033.3287671232877</v>
      </c>
      <c r="E140">
        <v>37.148013145411134</v>
      </c>
      <c r="F140">
        <v>6.9719746933359712</v>
      </c>
      <c r="G140">
        <v>0</v>
      </c>
      <c r="H140">
        <v>0</v>
      </c>
      <c r="I140" s="55">
        <f t="shared" si="5"/>
        <v>44.119987838747107</v>
      </c>
    </row>
    <row r="141" spans="1:10" x14ac:dyDescent="0.3">
      <c r="A141">
        <v>2033</v>
      </c>
      <c r="B141">
        <v>5</v>
      </c>
      <c r="C141">
        <v>31</v>
      </c>
      <c r="D141">
        <v>2033.4136986301369</v>
      </c>
      <c r="E141">
        <v>37.384314908389896</v>
      </c>
      <c r="F141">
        <v>7.0287930120751874</v>
      </c>
      <c r="G141">
        <v>0</v>
      </c>
      <c r="H141">
        <v>0</v>
      </c>
      <c r="I141" s="55">
        <f t="shared" si="5"/>
        <v>44.41310792046508</v>
      </c>
    </row>
    <row r="142" spans="1:10" s="49" customFormat="1" x14ac:dyDescent="0.3">
      <c r="A142">
        <v>2033</v>
      </c>
      <c r="B142">
        <v>6</v>
      </c>
      <c r="C142">
        <v>30</v>
      </c>
      <c r="D142">
        <v>2033.495890410959</v>
      </c>
      <c r="E142">
        <v>37.611332662182548</v>
      </c>
      <c r="F142">
        <v>7.0893153005419158</v>
      </c>
      <c r="G142">
        <v>0</v>
      </c>
      <c r="H142">
        <v>0</v>
      </c>
      <c r="I142" s="113">
        <f t="shared" si="5"/>
        <v>44.70064796272446</v>
      </c>
      <c r="J142" s="132"/>
    </row>
    <row r="143" spans="1:10" x14ac:dyDescent="0.3">
      <c r="A143">
        <v>2033</v>
      </c>
      <c r="B143">
        <v>7</v>
      </c>
      <c r="C143">
        <v>31</v>
      </c>
      <c r="D143">
        <v>2033.5808219178082</v>
      </c>
      <c r="E143">
        <v>37.844215175592133</v>
      </c>
      <c r="F143">
        <v>7.1488304890854586</v>
      </c>
      <c r="G143">
        <v>0</v>
      </c>
      <c r="H143">
        <v>0</v>
      </c>
      <c r="I143" s="55">
        <f t="shared" si="5"/>
        <v>44.993045664677595</v>
      </c>
    </row>
    <row r="144" spans="1:10" x14ac:dyDescent="0.3">
      <c r="A144">
        <v>2033</v>
      </c>
      <c r="B144">
        <v>8</v>
      </c>
      <c r="C144">
        <v>31</v>
      </c>
      <c r="D144">
        <v>2033.6657534246576</v>
      </c>
      <c r="E144">
        <v>38.075381742840932</v>
      </c>
      <c r="F144">
        <v>7.2093446493868028</v>
      </c>
      <c r="G144">
        <v>0</v>
      </c>
      <c r="H144">
        <v>0</v>
      </c>
      <c r="I144" s="55">
        <f t="shared" si="5"/>
        <v>45.284726392227732</v>
      </c>
    </row>
    <row r="145" spans="1:9" x14ac:dyDescent="0.3">
      <c r="A145">
        <v>2033</v>
      </c>
      <c r="B145">
        <v>9</v>
      </c>
      <c r="C145">
        <v>30</v>
      </c>
      <c r="D145">
        <v>2033.7479452054795</v>
      </c>
      <c r="E145">
        <v>38.297471256975832</v>
      </c>
      <c r="F145">
        <v>7.2780571659876401</v>
      </c>
      <c r="G145">
        <v>0</v>
      </c>
      <c r="H145">
        <v>0</v>
      </c>
      <c r="I145" s="105">
        <f t="shared" si="5"/>
        <v>45.575528422963473</v>
      </c>
    </row>
    <row r="146" spans="1:9" x14ac:dyDescent="0.3">
      <c r="A146">
        <v>2033</v>
      </c>
      <c r="B146">
        <v>10</v>
      </c>
      <c r="C146">
        <v>31</v>
      </c>
      <c r="D146">
        <v>2033.8328767123287</v>
      </c>
      <c r="E146">
        <v>38.525303850628717</v>
      </c>
      <c r="F146">
        <v>7.3560573914877043</v>
      </c>
      <c r="G146">
        <v>0</v>
      </c>
      <c r="H146">
        <v>0</v>
      </c>
      <c r="I146" s="105">
        <f t="shared" si="5"/>
        <v>45.881361242116419</v>
      </c>
    </row>
    <row r="147" spans="1:9" x14ac:dyDescent="0.3">
      <c r="A147">
        <v>2033</v>
      </c>
      <c r="B147">
        <v>11</v>
      </c>
      <c r="C147">
        <v>30</v>
      </c>
      <c r="D147">
        <v>2033.9150684931508</v>
      </c>
      <c r="E147">
        <v>38.744194166950891</v>
      </c>
      <c r="F147">
        <v>7.4403410920993327</v>
      </c>
      <c r="G147">
        <v>0</v>
      </c>
      <c r="H147">
        <v>0</v>
      </c>
      <c r="I147" s="105">
        <f t="shared" si="5"/>
        <v>46.184535259050222</v>
      </c>
    </row>
    <row r="148" spans="1:9" x14ac:dyDescent="0.3">
      <c r="A148">
        <v>2033</v>
      </c>
      <c r="B148">
        <v>12</v>
      </c>
      <c r="C148">
        <v>31</v>
      </c>
      <c r="D148">
        <v>2034</v>
      </c>
      <c r="E148">
        <v>38.968748972085237</v>
      </c>
      <c r="F148">
        <v>7.5370325071506645</v>
      </c>
      <c r="G148">
        <v>0</v>
      </c>
      <c r="H148">
        <v>0</v>
      </c>
      <c r="I148" s="105">
        <f t="shared" si="5"/>
        <v>46.5057814792359</v>
      </c>
    </row>
    <row r="149" spans="1:9" x14ac:dyDescent="0.3">
      <c r="A149">
        <v>2034</v>
      </c>
      <c r="B149">
        <v>1</v>
      </c>
      <c r="C149">
        <v>31</v>
      </c>
      <c r="D149">
        <v>2034.0849315068492</v>
      </c>
      <c r="E149">
        <v>39.191659427423836</v>
      </c>
      <c r="F149">
        <v>7.6558504581216376</v>
      </c>
      <c r="G149">
        <v>0</v>
      </c>
      <c r="H149">
        <v>0</v>
      </c>
      <c r="I149" s="105">
        <f t="shared" si="5"/>
        <v>46.847509885545477</v>
      </c>
    </row>
    <row r="150" spans="1:9" x14ac:dyDescent="0.3">
      <c r="A150">
        <v>2034</v>
      </c>
      <c r="B150">
        <v>2</v>
      </c>
      <c r="C150">
        <v>28</v>
      </c>
      <c r="D150">
        <v>2034.1616438356164</v>
      </c>
      <c r="E150">
        <v>39.391596490622057</v>
      </c>
      <c r="F150">
        <v>7.7880591178086735</v>
      </c>
      <c r="G150">
        <v>0</v>
      </c>
      <c r="H150">
        <v>0</v>
      </c>
      <c r="I150" s="105">
        <f t="shared" si="5"/>
        <v>47.179655608430728</v>
      </c>
    </row>
    <row r="151" spans="1:9" x14ac:dyDescent="0.3">
      <c r="A151">
        <v>2034</v>
      </c>
      <c r="B151">
        <v>3</v>
      </c>
      <c r="C151">
        <v>31</v>
      </c>
      <c r="D151">
        <v>2034.2465753424658</v>
      </c>
      <c r="E151">
        <v>39.611416982527231</v>
      </c>
      <c r="F151">
        <v>7.8620504624276659</v>
      </c>
      <c r="G151">
        <v>0</v>
      </c>
      <c r="H151">
        <v>0</v>
      </c>
      <c r="I151" s="105">
        <f t="shared" si="5"/>
        <v>47.473467444954899</v>
      </c>
    </row>
    <row r="152" spans="1:9" x14ac:dyDescent="0.3">
      <c r="A152">
        <v>2034</v>
      </c>
      <c r="B152">
        <v>4</v>
      </c>
      <c r="C152">
        <v>30</v>
      </c>
      <c r="D152">
        <v>2034.3287671232877</v>
      </c>
      <c r="E152">
        <v>39.822620216797787</v>
      </c>
      <c r="F152">
        <v>7.9180952336059782</v>
      </c>
      <c r="G152">
        <v>0</v>
      </c>
      <c r="H152">
        <v>0</v>
      </c>
      <c r="I152" s="105">
        <f t="shared" si="5"/>
        <v>47.740715450403769</v>
      </c>
    </row>
    <row r="153" spans="1:9" x14ac:dyDescent="0.3">
      <c r="A153">
        <v>2034</v>
      </c>
      <c r="B153">
        <v>5</v>
      </c>
      <c r="C153">
        <v>31</v>
      </c>
      <c r="D153">
        <v>2034.4136986301369</v>
      </c>
      <c r="E153">
        <v>40.039300193138807</v>
      </c>
      <c r="F153">
        <v>7.9707331040705904</v>
      </c>
      <c r="G153">
        <v>0</v>
      </c>
      <c r="H153">
        <v>0</v>
      </c>
      <c r="I153" s="105">
        <f t="shared" si="5"/>
        <v>48.010033297209397</v>
      </c>
    </row>
    <row r="154" spans="1:9" x14ac:dyDescent="0.3">
      <c r="A154">
        <v>2034</v>
      </c>
      <c r="B154">
        <v>6</v>
      </c>
      <c r="C154">
        <v>30</v>
      </c>
      <c r="D154">
        <v>2034.495890410959</v>
      </c>
      <c r="E154">
        <v>40.247490684821301</v>
      </c>
      <c r="F154">
        <v>8.0274195899867866</v>
      </c>
      <c r="G154">
        <v>0</v>
      </c>
      <c r="H154">
        <v>0</v>
      </c>
      <c r="I154" s="105">
        <f t="shared" si="5"/>
        <v>48.274910274808086</v>
      </c>
    </row>
    <row r="155" spans="1:9" x14ac:dyDescent="0.3">
      <c r="A155">
        <v>2034</v>
      </c>
      <c r="B155">
        <v>7</v>
      </c>
      <c r="C155">
        <v>31</v>
      </c>
      <c r="D155">
        <v>2034.5808219178082</v>
      </c>
      <c r="E155">
        <v>40.461084697007038</v>
      </c>
      <c r="F155">
        <v>8.0825070677841424</v>
      </c>
      <c r="G155">
        <v>0</v>
      </c>
      <c r="H155">
        <v>0</v>
      </c>
      <c r="I155" s="105">
        <f t="shared" si="5"/>
        <v>48.543591764791181</v>
      </c>
    </row>
    <row r="156" spans="1:9" x14ac:dyDescent="0.3">
      <c r="A156">
        <v>2034</v>
      </c>
      <c r="B156">
        <v>8</v>
      </c>
      <c r="C156">
        <v>31</v>
      </c>
      <c r="D156">
        <v>2034.6657534246576</v>
      </c>
      <c r="E156">
        <v>40.67313114722748</v>
      </c>
      <c r="F156">
        <v>8.138545642058542</v>
      </c>
      <c r="G156">
        <v>0</v>
      </c>
      <c r="H156">
        <v>0</v>
      </c>
      <c r="I156" s="105">
        <f t="shared" si="5"/>
        <v>48.811676789286025</v>
      </c>
    </row>
    <row r="157" spans="1:9" x14ac:dyDescent="0.3">
      <c r="A157">
        <v>2034</v>
      </c>
      <c r="B157">
        <v>9</v>
      </c>
      <c r="C157">
        <v>30</v>
      </c>
      <c r="D157">
        <v>2034.7479452054795</v>
      </c>
      <c r="E157">
        <v>40.876876950703661</v>
      </c>
      <c r="F157">
        <v>8.2038484783063765</v>
      </c>
      <c r="G157">
        <v>0</v>
      </c>
      <c r="H157">
        <v>0</v>
      </c>
      <c r="I157" s="105">
        <f t="shared" si="5"/>
        <v>49.080725429010037</v>
      </c>
    </row>
    <row r="158" spans="1:9" x14ac:dyDescent="0.3">
      <c r="A158">
        <v>2034</v>
      </c>
      <c r="B158">
        <v>10</v>
      </c>
      <c r="C158">
        <v>31</v>
      </c>
      <c r="D158">
        <v>2034.8328767123287</v>
      </c>
      <c r="E158">
        <v>41.085918559142634</v>
      </c>
      <c r="F158">
        <v>8.2790428926742763</v>
      </c>
      <c r="G158">
        <v>0</v>
      </c>
      <c r="H158">
        <v>0</v>
      </c>
      <c r="I158" s="105">
        <f t="shared" si="5"/>
        <v>49.36496145181691</v>
      </c>
    </row>
    <row r="159" spans="1:9" x14ac:dyDescent="0.3">
      <c r="A159">
        <v>2034</v>
      </c>
      <c r="B159">
        <v>11</v>
      </c>
      <c r="C159">
        <v>30</v>
      </c>
      <c r="D159">
        <v>2034.9150684931508</v>
      </c>
      <c r="E159">
        <v>41.286782160923948</v>
      </c>
      <c r="F159">
        <v>8.3615139802699616</v>
      </c>
      <c r="G159">
        <v>0</v>
      </c>
      <c r="H159">
        <v>0</v>
      </c>
      <c r="I159" s="105">
        <f t="shared" si="5"/>
        <v>49.64829614119391</v>
      </c>
    </row>
    <row r="160" spans="1:9" x14ac:dyDescent="0.3">
      <c r="A160">
        <v>2034</v>
      </c>
      <c r="B160">
        <v>12</v>
      </c>
      <c r="C160">
        <v>31</v>
      </c>
      <c r="D160">
        <v>2035</v>
      </c>
      <c r="E160">
        <v>41.492871889042142</v>
      </c>
      <c r="F160">
        <v>8.457303796406185</v>
      </c>
      <c r="G160">
        <v>0</v>
      </c>
      <c r="H160">
        <v>0</v>
      </c>
      <c r="I160" s="105">
        <f t="shared" si="5"/>
        <v>49.950175685448329</v>
      </c>
    </row>
    <row r="161" spans="1:9" x14ac:dyDescent="0.3">
      <c r="A161">
        <v>2035</v>
      </c>
      <c r="B161">
        <v>1</v>
      </c>
      <c r="C161">
        <v>31</v>
      </c>
      <c r="D161">
        <v>2035.0849315068492</v>
      </c>
      <c r="E161">
        <v>41.697481554555139</v>
      </c>
      <c r="F161">
        <v>8.5772741842574227</v>
      </c>
      <c r="G161">
        <v>0</v>
      </c>
      <c r="H161">
        <v>0</v>
      </c>
      <c r="I161" s="105">
        <f t="shared" si="5"/>
        <v>50.274755738812559</v>
      </c>
    </row>
    <row r="162" spans="1:9" x14ac:dyDescent="0.3">
      <c r="A162">
        <v>2035</v>
      </c>
      <c r="B162">
        <v>2</v>
      </c>
      <c r="C162">
        <v>28</v>
      </c>
      <c r="D162">
        <v>2035.1616438356164</v>
      </c>
      <c r="E162">
        <v>41.88102928959924</v>
      </c>
      <c r="F162">
        <v>8.7128635404422319</v>
      </c>
      <c r="G162">
        <v>0</v>
      </c>
      <c r="H162">
        <v>0</v>
      </c>
      <c r="I162" s="105">
        <f t="shared" si="5"/>
        <v>50.593892830041469</v>
      </c>
    </row>
    <row r="163" spans="1:9" x14ac:dyDescent="0.3">
      <c r="A163">
        <v>2035</v>
      </c>
      <c r="B163">
        <v>3</v>
      </c>
      <c r="C163">
        <v>31</v>
      </c>
      <c r="D163">
        <v>2035.2465753424658</v>
      </c>
      <c r="E163">
        <v>42.082859009839275</v>
      </c>
      <c r="F163">
        <v>8.7848091504411485</v>
      </c>
      <c r="G163">
        <v>0</v>
      </c>
      <c r="H163">
        <v>0</v>
      </c>
      <c r="I163" s="105">
        <f t="shared" si="5"/>
        <v>50.867668160280424</v>
      </c>
    </row>
    <row r="164" spans="1:9" x14ac:dyDescent="0.3">
      <c r="A164">
        <v>2035</v>
      </c>
      <c r="B164">
        <v>4</v>
      </c>
      <c r="C164">
        <v>30</v>
      </c>
      <c r="D164">
        <v>2035.3287671232877</v>
      </c>
      <c r="E164">
        <v>42.276805535800605</v>
      </c>
      <c r="F164">
        <v>8.8371990630308854</v>
      </c>
      <c r="G164">
        <v>0</v>
      </c>
      <c r="H164">
        <v>0</v>
      </c>
      <c r="I164" s="105">
        <f t="shared" si="5"/>
        <v>51.114004598831492</v>
      </c>
    </row>
    <row r="165" spans="1:9" x14ac:dyDescent="0.3">
      <c r="A165">
        <v>2035</v>
      </c>
      <c r="B165">
        <v>5</v>
      </c>
      <c r="C165">
        <v>31</v>
      </c>
      <c r="D165">
        <v>2035.4136986301369</v>
      </c>
      <c r="E165">
        <v>42.475811404969534</v>
      </c>
      <c r="F165">
        <v>8.8851944252279402</v>
      </c>
      <c r="G165">
        <v>0</v>
      </c>
      <c r="H165">
        <v>0</v>
      </c>
      <c r="I165" s="105">
        <f t="shared" si="5"/>
        <v>51.36100583019747</v>
      </c>
    </row>
    <row r="166" spans="1:9" x14ac:dyDescent="0.3">
      <c r="A166">
        <v>2035</v>
      </c>
      <c r="B166">
        <v>6</v>
      </c>
      <c r="C166">
        <v>30</v>
      </c>
      <c r="D166">
        <v>2035.495890410959</v>
      </c>
      <c r="E166">
        <v>42.667049659452147</v>
      </c>
      <c r="F166">
        <v>8.9375789378044921</v>
      </c>
      <c r="G166">
        <v>0</v>
      </c>
      <c r="H166">
        <v>0</v>
      </c>
      <c r="I166" s="105">
        <f t="shared" si="5"/>
        <v>51.604628597256635</v>
      </c>
    </row>
    <row r="167" spans="1:9" x14ac:dyDescent="0.3">
      <c r="A167">
        <v>2035</v>
      </c>
      <c r="B167">
        <v>7</v>
      </c>
      <c r="C167">
        <v>31</v>
      </c>
      <c r="D167">
        <v>2035.5808219178082</v>
      </c>
      <c r="E167">
        <v>42.863282091083313</v>
      </c>
      <c r="F167">
        <v>8.9877878950782417</v>
      </c>
      <c r="G167">
        <v>0</v>
      </c>
      <c r="H167">
        <v>0</v>
      </c>
      <c r="I167" s="105">
        <f t="shared" si="5"/>
        <v>51.851069986161555</v>
      </c>
    </row>
    <row r="168" spans="1:9" x14ac:dyDescent="0.3">
      <c r="A168">
        <v>2035</v>
      </c>
      <c r="B168">
        <v>8</v>
      </c>
      <c r="C168">
        <v>31</v>
      </c>
      <c r="D168">
        <v>2035.6657534246576</v>
      </c>
      <c r="E168">
        <v>43.058124141287223</v>
      </c>
      <c r="F168">
        <v>9.0389105298822869</v>
      </c>
      <c r="G168">
        <v>0</v>
      </c>
      <c r="H168">
        <v>0</v>
      </c>
      <c r="I168" s="105">
        <f t="shared" si="5"/>
        <v>52.09703467116951</v>
      </c>
    </row>
    <row r="169" spans="1:9" x14ac:dyDescent="0.3">
      <c r="A169">
        <v>2035</v>
      </c>
      <c r="B169">
        <v>9</v>
      </c>
      <c r="C169">
        <v>30</v>
      </c>
      <c r="D169">
        <v>2035.7479452054795</v>
      </c>
      <c r="E169">
        <v>43.245369112431725</v>
      </c>
      <c r="F169">
        <v>9.1003410305562351</v>
      </c>
      <c r="G169">
        <v>0</v>
      </c>
      <c r="H169">
        <v>0</v>
      </c>
      <c r="I169" s="105">
        <f t="shared" si="5"/>
        <v>52.345710142987961</v>
      </c>
    </row>
    <row r="170" spans="1:9" x14ac:dyDescent="0.3">
      <c r="A170">
        <v>2035</v>
      </c>
      <c r="B170">
        <v>10</v>
      </c>
      <c r="C170">
        <v>31</v>
      </c>
      <c r="D170">
        <v>2035.8328767123287</v>
      </c>
      <c r="E170">
        <v>43.437512277397538</v>
      </c>
      <c r="F170">
        <v>9.1722339915471913</v>
      </c>
      <c r="G170">
        <v>0</v>
      </c>
      <c r="H170">
        <v>0</v>
      </c>
      <c r="I170" s="105">
        <f t="shared" si="5"/>
        <v>52.609746268944733</v>
      </c>
    </row>
    <row r="171" spans="1:9" x14ac:dyDescent="0.3">
      <c r="A171">
        <v>2035</v>
      </c>
      <c r="B171">
        <v>11</v>
      </c>
      <c r="C171">
        <v>30</v>
      </c>
      <c r="D171">
        <v>2035.9150684931508</v>
      </c>
      <c r="E171">
        <v>43.622168956075932</v>
      </c>
      <c r="F171">
        <v>9.2523858591049581</v>
      </c>
      <c r="G171">
        <v>0</v>
      </c>
      <c r="H171">
        <v>0</v>
      </c>
      <c r="I171" s="105">
        <f t="shared" si="5"/>
        <v>52.874554815180886</v>
      </c>
    </row>
    <row r="172" spans="1:9" x14ac:dyDescent="0.3">
      <c r="A172">
        <v>2035</v>
      </c>
      <c r="B172">
        <v>12</v>
      </c>
      <c r="C172">
        <v>31</v>
      </c>
      <c r="D172">
        <v>2036</v>
      </c>
      <c r="E172">
        <v>43.811661666104513</v>
      </c>
      <c r="F172">
        <v>9.3467204836239901</v>
      </c>
      <c r="G172">
        <v>0</v>
      </c>
      <c r="H172">
        <v>0</v>
      </c>
      <c r="I172" s="105">
        <f t="shared" si="5"/>
        <v>53.158382149728503</v>
      </c>
    </row>
    <row r="173" spans="1:9" x14ac:dyDescent="0.3">
      <c r="A173">
        <v>2036</v>
      </c>
      <c r="B173">
        <v>1</v>
      </c>
      <c r="C173">
        <v>31</v>
      </c>
      <c r="D173">
        <v>2036.0846994535518</v>
      </c>
      <c r="E173">
        <v>43.999825724605046</v>
      </c>
      <c r="F173">
        <v>9.4671967856827628</v>
      </c>
      <c r="G173">
        <v>0</v>
      </c>
      <c r="H173">
        <v>0</v>
      </c>
      <c r="I173" s="105">
        <f t="shared" si="5"/>
        <v>53.467022510287805</v>
      </c>
    </row>
    <row r="174" spans="1:9" x14ac:dyDescent="0.3">
      <c r="A174">
        <v>2036</v>
      </c>
      <c r="B174">
        <v>2</v>
      </c>
      <c r="C174">
        <v>29</v>
      </c>
      <c r="D174">
        <v>2036.1639344262296</v>
      </c>
      <c r="E174">
        <v>44.17465813066552</v>
      </c>
      <c r="F174">
        <v>9.6073431272654268</v>
      </c>
      <c r="G174">
        <v>0</v>
      </c>
      <c r="H174">
        <v>0</v>
      </c>
      <c r="I174" s="105">
        <f t="shared" si="5"/>
        <v>53.782001257930943</v>
      </c>
    </row>
    <row r="175" spans="1:9" x14ac:dyDescent="0.3">
      <c r="A175">
        <v>2036</v>
      </c>
      <c r="B175">
        <v>3</v>
      </c>
      <c r="C175">
        <v>31</v>
      </c>
      <c r="D175">
        <v>2036.2486338797814</v>
      </c>
      <c r="E175">
        <v>44.36028514575078</v>
      </c>
      <c r="F175">
        <v>9.6760698391588118</v>
      </c>
      <c r="G175">
        <v>0</v>
      </c>
      <c r="H175">
        <v>0</v>
      </c>
      <c r="I175" s="105">
        <f t="shared" si="5"/>
        <v>54.036354984909593</v>
      </c>
    </row>
    <row r="176" spans="1:9" x14ac:dyDescent="0.3">
      <c r="A176">
        <v>2036</v>
      </c>
      <c r="B176">
        <v>4</v>
      </c>
      <c r="C176">
        <v>30</v>
      </c>
      <c r="D176">
        <v>2036.3306010928961</v>
      </c>
      <c r="E176">
        <v>44.538692803921954</v>
      </c>
      <c r="F176">
        <v>9.7243380239050037</v>
      </c>
      <c r="G176">
        <v>0</v>
      </c>
      <c r="H176">
        <v>0</v>
      </c>
      <c r="I176" s="105">
        <f t="shared" si="5"/>
        <v>54.26303082782696</v>
      </c>
    </row>
    <row r="177" spans="1:9" x14ac:dyDescent="0.3">
      <c r="A177">
        <v>2036</v>
      </c>
      <c r="B177">
        <v>5</v>
      </c>
      <c r="C177">
        <v>31</v>
      </c>
      <c r="D177">
        <v>2036.4153005464482</v>
      </c>
      <c r="E177">
        <v>44.721786510424394</v>
      </c>
      <c r="F177">
        <v>9.7679444373298701</v>
      </c>
      <c r="G177">
        <v>0</v>
      </c>
      <c r="H177">
        <v>0</v>
      </c>
      <c r="I177" s="105">
        <f t="shared" si="5"/>
        <v>54.489730947754268</v>
      </c>
    </row>
    <row r="178" spans="1:9" x14ac:dyDescent="0.3">
      <c r="A178">
        <v>2036</v>
      </c>
      <c r="B178">
        <v>6</v>
      </c>
      <c r="C178">
        <v>30</v>
      </c>
      <c r="D178">
        <v>2036.4972677595629</v>
      </c>
      <c r="E178">
        <v>44.897764736217198</v>
      </c>
      <c r="F178">
        <v>9.8156408366135111</v>
      </c>
      <c r="G178">
        <v>0</v>
      </c>
      <c r="H178">
        <v>0</v>
      </c>
      <c r="I178" s="105">
        <f t="shared" si="5"/>
        <v>54.713405572830709</v>
      </c>
    </row>
    <row r="179" spans="1:9" x14ac:dyDescent="0.3">
      <c r="A179">
        <v>2036</v>
      </c>
      <c r="B179">
        <v>7</v>
      </c>
      <c r="C179">
        <v>31</v>
      </c>
      <c r="D179">
        <v>2036.5819672131147</v>
      </c>
      <c r="E179">
        <v>45.078370718246646</v>
      </c>
      <c r="F179">
        <v>9.8607672445322443</v>
      </c>
      <c r="G179">
        <v>0</v>
      </c>
      <c r="H179">
        <v>0</v>
      </c>
      <c r="I179" s="105">
        <f t="shared" si="5"/>
        <v>54.939137962778887</v>
      </c>
    </row>
    <row r="180" spans="1:9" x14ac:dyDescent="0.3">
      <c r="A180">
        <v>2036</v>
      </c>
      <c r="B180">
        <v>8</v>
      </c>
      <c r="C180">
        <v>31</v>
      </c>
      <c r="D180">
        <v>2036.6666666666667</v>
      </c>
      <c r="E180">
        <v>45.257729653342636</v>
      </c>
      <c r="F180">
        <v>9.9073849426845921</v>
      </c>
      <c r="G180">
        <v>0</v>
      </c>
      <c r="H180">
        <v>0</v>
      </c>
      <c r="I180" s="105">
        <f t="shared" si="5"/>
        <v>55.16511459602723</v>
      </c>
    </row>
    <row r="181" spans="1:9" x14ac:dyDescent="0.3">
      <c r="A181">
        <v>2036</v>
      </c>
      <c r="B181">
        <v>9</v>
      </c>
      <c r="C181">
        <v>30</v>
      </c>
      <c r="D181">
        <v>2036.7486338797814</v>
      </c>
      <c r="E181">
        <v>45.430126250351606</v>
      </c>
      <c r="F181">
        <v>9.9649954380331245</v>
      </c>
      <c r="G181">
        <v>0</v>
      </c>
      <c r="H181">
        <v>0</v>
      </c>
      <c r="I181" s="105">
        <f t="shared" si="5"/>
        <v>55.395121688384734</v>
      </c>
    </row>
    <row r="182" spans="1:9" x14ac:dyDescent="0.3">
      <c r="A182">
        <v>2036</v>
      </c>
      <c r="B182">
        <v>10</v>
      </c>
      <c r="C182">
        <v>31</v>
      </c>
      <c r="D182">
        <v>2036.8333333333333</v>
      </c>
      <c r="E182">
        <v>45.607064660544445</v>
      </c>
      <c r="F182">
        <v>10.033739582295913</v>
      </c>
      <c r="G182">
        <v>0</v>
      </c>
      <c r="H182">
        <v>0</v>
      </c>
      <c r="I182" s="105">
        <f t="shared" si="5"/>
        <v>55.64080424284036</v>
      </c>
    </row>
    <row r="183" spans="1:9" x14ac:dyDescent="0.3">
      <c r="A183">
        <v>2036</v>
      </c>
      <c r="B183">
        <v>11</v>
      </c>
      <c r="C183">
        <v>30</v>
      </c>
      <c r="D183">
        <v>2036.9153005464482</v>
      </c>
      <c r="E183">
        <v>45.777139976778422</v>
      </c>
      <c r="F183">
        <v>10.111607308176273</v>
      </c>
      <c r="G183">
        <v>0</v>
      </c>
      <c r="H183">
        <v>0</v>
      </c>
      <c r="I183" s="105">
        <f t="shared" si="5"/>
        <v>55.888747284954697</v>
      </c>
    </row>
    <row r="184" spans="1:9" x14ac:dyDescent="0.3">
      <c r="A184">
        <v>2036</v>
      </c>
      <c r="B184">
        <v>12</v>
      </c>
      <c r="C184">
        <v>31</v>
      </c>
      <c r="D184">
        <v>2037</v>
      </c>
      <c r="E184">
        <v>45.951701393391303</v>
      </c>
      <c r="F184">
        <v>10.205006239275614</v>
      </c>
      <c r="G184">
        <v>0</v>
      </c>
      <c r="H184">
        <v>0</v>
      </c>
      <c r="I184" s="105">
        <f t="shared" si="5"/>
        <v>56.156707632666915</v>
      </c>
    </row>
    <row r="185" spans="1:9" x14ac:dyDescent="0.3">
      <c r="A185">
        <v>2037</v>
      </c>
      <c r="B185">
        <v>1</v>
      </c>
      <c r="C185">
        <v>31</v>
      </c>
      <c r="D185">
        <v>2037.0849315068492</v>
      </c>
      <c r="E185">
        <v>46.125071251560769</v>
      </c>
      <c r="F185">
        <v>10.327277129599141</v>
      </c>
      <c r="G185">
        <v>0</v>
      </c>
      <c r="H185">
        <v>0</v>
      </c>
      <c r="I185" s="105">
        <f t="shared" si="5"/>
        <v>56.452348381159908</v>
      </c>
    </row>
    <row r="186" spans="1:9" x14ac:dyDescent="0.3">
      <c r="A186">
        <v>2037</v>
      </c>
      <c r="B186">
        <v>2</v>
      </c>
      <c r="C186">
        <v>28</v>
      </c>
      <c r="D186">
        <v>2037.1616438356164</v>
      </c>
      <c r="E186">
        <v>46.28064830226316</v>
      </c>
      <c r="F186">
        <v>10.46371956360753</v>
      </c>
      <c r="G186">
        <v>0</v>
      </c>
      <c r="H186">
        <v>0</v>
      </c>
      <c r="I186" s="105">
        <f t="shared" si="5"/>
        <v>56.744367865870686</v>
      </c>
    </row>
    <row r="187" spans="1:9" x14ac:dyDescent="0.3">
      <c r="A187">
        <v>2037</v>
      </c>
      <c r="B187">
        <v>3</v>
      </c>
      <c r="C187">
        <v>31</v>
      </c>
      <c r="D187">
        <v>2037.2465753424658</v>
      </c>
      <c r="E187">
        <v>46.451780454503826</v>
      </c>
      <c r="F187">
        <v>10.529723141348301</v>
      </c>
      <c r="G187">
        <v>0</v>
      </c>
      <c r="H187">
        <v>0</v>
      </c>
      <c r="I187" s="105">
        <f t="shared" si="5"/>
        <v>56.981503595852125</v>
      </c>
    </row>
    <row r="188" spans="1:9" x14ac:dyDescent="0.3">
      <c r="A188">
        <v>2037</v>
      </c>
      <c r="B188">
        <v>4</v>
      </c>
      <c r="C188">
        <v>30</v>
      </c>
      <c r="D188">
        <v>2037.3287671232877</v>
      </c>
      <c r="E188">
        <v>46.616287508825351</v>
      </c>
      <c r="F188">
        <v>10.573891498931955</v>
      </c>
      <c r="G188">
        <v>0</v>
      </c>
      <c r="H188">
        <v>0</v>
      </c>
      <c r="I188" s="105">
        <f t="shared" si="5"/>
        <v>57.190179007757308</v>
      </c>
    </row>
    <row r="189" spans="1:9" x14ac:dyDescent="0.3">
      <c r="A189">
        <v>2037</v>
      </c>
      <c r="B189">
        <v>5</v>
      </c>
      <c r="C189">
        <v>31</v>
      </c>
      <c r="D189">
        <v>2037.4136986301369</v>
      </c>
      <c r="E189">
        <v>46.785146940697913</v>
      </c>
      <c r="F189">
        <v>10.612516851712671</v>
      </c>
      <c r="G189">
        <v>0</v>
      </c>
      <c r="H189">
        <v>0</v>
      </c>
      <c r="I189" s="105">
        <f t="shared" si="5"/>
        <v>57.397663792410583</v>
      </c>
    </row>
    <row r="190" spans="1:9" x14ac:dyDescent="0.3">
      <c r="A190">
        <v>2037</v>
      </c>
      <c r="B190">
        <v>6</v>
      </c>
      <c r="C190">
        <v>30</v>
      </c>
      <c r="D190">
        <v>2037.495890410959</v>
      </c>
      <c r="E190">
        <v>46.947474393776481</v>
      </c>
      <c r="F190">
        <v>10.655521797195849</v>
      </c>
      <c r="G190">
        <v>0</v>
      </c>
      <c r="H190">
        <v>0</v>
      </c>
      <c r="I190" s="105">
        <f t="shared" si="5"/>
        <v>57.602996190972334</v>
      </c>
    </row>
    <row r="191" spans="1:9" x14ac:dyDescent="0.3">
      <c r="A191">
        <v>2037</v>
      </c>
      <c r="B191">
        <v>7</v>
      </c>
      <c r="C191">
        <v>31</v>
      </c>
      <c r="D191">
        <v>2037.5808219178082</v>
      </c>
      <c r="E191">
        <v>47.114101837304396</v>
      </c>
      <c r="F191">
        <v>10.695434753593343</v>
      </c>
      <c r="G191">
        <v>0</v>
      </c>
      <c r="H191">
        <v>0</v>
      </c>
      <c r="I191" s="105">
        <f t="shared" si="5"/>
        <v>57.809536590897736</v>
      </c>
    </row>
    <row r="192" spans="1:9" x14ac:dyDescent="0.3">
      <c r="A192">
        <v>2037</v>
      </c>
      <c r="B192">
        <v>8</v>
      </c>
      <c r="C192">
        <v>31</v>
      </c>
      <c r="D192">
        <v>2037.6657534246576</v>
      </c>
      <c r="E192">
        <v>47.279610348154222</v>
      </c>
      <c r="F192">
        <v>10.736853998810622</v>
      </c>
      <c r="G192">
        <v>0</v>
      </c>
      <c r="H192">
        <v>0</v>
      </c>
      <c r="I192" s="105">
        <f t="shared" si="5"/>
        <v>58.016464346964845</v>
      </c>
    </row>
    <row r="193" spans="1:9" x14ac:dyDescent="0.3">
      <c r="A193">
        <v>2037</v>
      </c>
      <c r="B193">
        <v>9</v>
      </c>
      <c r="C193">
        <v>30</v>
      </c>
      <c r="D193">
        <v>2037.7479452054795</v>
      </c>
      <c r="E193">
        <v>47.438724122049777</v>
      </c>
      <c r="F193">
        <v>10.790222156052012</v>
      </c>
      <c r="G193">
        <v>0</v>
      </c>
      <c r="H193">
        <v>0</v>
      </c>
      <c r="I193" s="105">
        <f t="shared" si="5"/>
        <v>58.228946278101787</v>
      </c>
    </row>
    <row r="194" spans="1:9" x14ac:dyDescent="0.3">
      <c r="A194">
        <v>2037</v>
      </c>
      <c r="B194">
        <v>10</v>
      </c>
      <c r="C194">
        <v>31</v>
      </c>
      <c r="D194">
        <v>2037.8328767123287</v>
      </c>
      <c r="E194">
        <v>47.602060586194533</v>
      </c>
      <c r="F194">
        <v>10.85523873480974</v>
      </c>
      <c r="G194">
        <v>0</v>
      </c>
      <c r="H194">
        <v>0</v>
      </c>
      <c r="I194" s="105">
        <f t="shared" si="5"/>
        <v>58.457299321004271</v>
      </c>
    </row>
    <row r="195" spans="1:9" x14ac:dyDescent="0.3">
      <c r="A195">
        <v>2037</v>
      </c>
      <c r="B195">
        <v>11</v>
      </c>
      <c r="C195">
        <v>30</v>
      </c>
      <c r="D195">
        <v>2037.9150684931508</v>
      </c>
      <c r="E195">
        <v>47.759091232402653</v>
      </c>
      <c r="F195">
        <v>10.930300449984545</v>
      </c>
      <c r="G195">
        <v>0</v>
      </c>
      <c r="H195">
        <v>0</v>
      </c>
      <c r="I195" s="105">
        <f t="shared" si="5"/>
        <v>58.689391682387196</v>
      </c>
    </row>
    <row r="196" spans="1:9" x14ac:dyDescent="0.3">
      <c r="A196">
        <v>2037</v>
      </c>
      <c r="B196">
        <v>12</v>
      </c>
      <c r="C196">
        <v>31</v>
      </c>
      <c r="D196">
        <v>2038</v>
      </c>
      <c r="E196">
        <v>47.920294418921458</v>
      </c>
      <c r="F196">
        <v>11.021692945637117</v>
      </c>
      <c r="G196">
        <v>0</v>
      </c>
      <c r="H196">
        <v>0</v>
      </c>
      <c r="I196" s="105">
        <f t="shared" si="5"/>
        <v>58.941987364558571</v>
      </c>
    </row>
    <row r="197" spans="1:9" x14ac:dyDescent="0.3">
      <c r="A197">
        <v>2038</v>
      </c>
      <c r="B197">
        <v>1</v>
      </c>
      <c r="C197">
        <v>31</v>
      </c>
      <c r="D197">
        <v>2038.0849315068492</v>
      </c>
      <c r="E197">
        <v>48.080428092450589</v>
      </c>
      <c r="F197">
        <v>11.143769517897244</v>
      </c>
      <c r="G197">
        <v>0</v>
      </c>
      <c r="H197">
        <v>0</v>
      </c>
      <c r="I197" s="105">
        <f t="shared" si="5"/>
        <v>59.224197610347829</v>
      </c>
    </row>
    <row r="198" spans="1:9" x14ac:dyDescent="0.3">
      <c r="A198">
        <v>2038</v>
      </c>
      <c r="B198">
        <v>2</v>
      </c>
      <c r="C198">
        <v>28</v>
      </c>
      <c r="D198">
        <v>2038.1616438356164</v>
      </c>
      <c r="E198">
        <v>48.224153772690073</v>
      </c>
      <c r="F198">
        <v>11.2817477398001</v>
      </c>
      <c r="G198">
        <v>0</v>
      </c>
      <c r="H198">
        <v>0</v>
      </c>
      <c r="I198" s="105">
        <f t="shared" si="5"/>
        <v>59.505901512490169</v>
      </c>
    </row>
    <row r="199" spans="1:9" x14ac:dyDescent="0.3">
      <c r="A199">
        <v>2038</v>
      </c>
      <c r="B199">
        <v>3</v>
      </c>
      <c r="C199">
        <v>31</v>
      </c>
      <c r="D199">
        <v>2038.2465753424658</v>
      </c>
      <c r="E199">
        <v>48.382278680003829</v>
      </c>
      <c r="F199">
        <v>11.344909179429395</v>
      </c>
      <c r="G199">
        <v>0</v>
      </c>
      <c r="H199">
        <v>0</v>
      </c>
      <c r="I199" s="105">
        <f t="shared" si="5"/>
        <v>59.727187859433222</v>
      </c>
    </row>
    <row r="200" spans="1:9" x14ac:dyDescent="0.3">
      <c r="A200">
        <v>2038</v>
      </c>
      <c r="B200">
        <v>4</v>
      </c>
      <c r="C200">
        <v>30</v>
      </c>
      <c r="D200">
        <v>2038.3287671232877</v>
      </c>
      <c r="E200">
        <v>48.53431096434651</v>
      </c>
      <c r="F200">
        <v>11.384947877752847</v>
      </c>
      <c r="G200">
        <v>0</v>
      </c>
      <c r="H200">
        <v>0</v>
      </c>
      <c r="I200" s="105">
        <f t="shared" si="5"/>
        <v>59.919258842099353</v>
      </c>
    </row>
    <row r="201" spans="1:9" x14ac:dyDescent="0.3">
      <c r="A201">
        <v>2038</v>
      </c>
      <c r="B201">
        <v>5</v>
      </c>
      <c r="C201">
        <v>31</v>
      </c>
      <c r="D201">
        <v>2038.4136986301369</v>
      </c>
      <c r="E201">
        <v>48.690395291482091</v>
      </c>
      <c r="F201">
        <v>11.41859958917987</v>
      </c>
      <c r="G201">
        <v>0</v>
      </c>
      <c r="H201">
        <v>0</v>
      </c>
      <c r="I201" s="105">
        <f t="shared" si="5"/>
        <v>60.10899488066196</v>
      </c>
    </row>
    <row r="202" spans="1:9" x14ac:dyDescent="0.3">
      <c r="A202">
        <v>2038</v>
      </c>
      <c r="B202">
        <v>6</v>
      </c>
      <c r="C202">
        <v>30</v>
      </c>
      <c r="D202">
        <v>2038.495890410959</v>
      </c>
      <c r="E202">
        <v>48.840470403691896</v>
      </c>
      <c r="F202">
        <v>11.456909517167851</v>
      </c>
      <c r="G202">
        <v>0</v>
      </c>
      <c r="H202">
        <v>0</v>
      </c>
      <c r="I202" s="105">
        <f t="shared" si="5"/>
        <v>60.297379920859747</v>
      </c>
    </row>
    <row r="203" spans="1:9" x14ac:dyDescent="0.3">
      <c r="A203">
        <v>2038</v>
      </c>
      <c r="B203">
        <v>7</v>
      </c>
      <c r="C203">
        <v>31</v>
      </c>
      <c r="D203">
        <v>2038.5808219178082</v>
      </c>
      <c r="E203">
        <v>48.994550304265488</v>
      </c>
      <c r="F203">
        <v>11.491630213832604</v>
      </c>
      <c r="G203">
        <v>0</v>
      </c>
      <c r="H203">
        <v>0</v>
      </c>
      <c r="I203" s="105">
        <f t="shared" ref="I203:I266" si="6">E203+F203</f>
        <v>60.486180518098095</v>
      </c>
    </row>
    <row r="204" spans="1:9" x14ac:dyDescent="0.3">
      <c r="A204">
        <v>2038</v>
      </c>
      <c r="B204">
        <v>8</v>
      </c>
      <c r="C204">
        <v>31</v>
      </c>
      <c r="D204">
        <v>2038.6657534246576</v>
      </c>
      <c r="E204">
        <v>49.147625183436872</v>
      </c>
      <c r="F204">
        <v>11.527874735260621</v>
      </c>
      <c r="G204">
        <v>0</v>
      </c>
      <c r="H204">
        <v>0</v>
      </c>
      <c r="I204" s="105">
        <f t="shared" si="6"/>
        <v>60.675499918697497</v>
      </c>
    </row>
    <row r="205" spans="1:9" x14ac:dyDescent="0.3">
      <c r="A205">
        <v>2038</v>
      </c>
      <c r="B205">
        <v>9</v>
      </c>
      <c r="C205">
        <v>30</v>
      </c>
      <c r="D205">
        <v>2038.7479452054795</v>
      </c>
      <c r="E205">
        <v>49.294813778406805</v>
      </c>
      <c r="F205">
        <v>11.576981669769907</v>
      </c>
      <c r="G205">
        <v>0</v>
      </c>
      <c r="H205">
        <v>0</v>
      </c>
      <c r="I205" s="105">
        <f t="shared" si="6"/>
        <v>60.871795448176712</v>
      </c>
    </row>
    <row r="206" spans="1:9" x14ac:dyDescent="0.3">
      <c r="A206">
        <v>2038</v>
      </c>
      <c r="B206">
        <v>10</v>
      </c>
      <c r="C206">
        <v>31</v>
      </c>
      <c r="D206">
        <v>2038.8328767123287</v>
      </c>
      <c r="E206">
        <v>49.445937385550081</v>
      </c>
      <c r="F206">
        <v>11.63822068340609</v>
      </c>
      <c r="G206">
        <v>0</v>
      </c>
      <c r="H206">
        <v>0</v>
      </c>
      <c r="I206" s="105">
        <f t="shared" si="6"/>
        <v>61.084158068956171</v>
      </c>
    </row>
    <row r="207" spans="1:9" x14ac:dyDescent="0.3">
      <c r="A207">
        <v>2038</v>
      </c>
      <c r="B207">
        <v>11</v>
      </c>
      <c r="C207">
        <v>30</v>
      </c>
      <c r="D207">
        <v>2038.9150684931508</v>
      </c>
      <c r="E207">
        <v>49.591254359938475</v>
      </c>
      <c r="F207">
        <v>11.710389109243254</v>
      </c>
      <c r="G207">
        <v>0</v>
      </c>
      <c r="H207">
        <v>0</v>
      </c>
      <c r="I207" s="105">
        <f t="shared" si="6"/>
        <v>61.301643469181727</v>
      </c>
    </row>
    <row r="208" spans="1:9" x14ac:dyDescent="0.3">
      <c r="A208">
        <v>2038</v>
      </c>
      <c r="B208">
        <v>12</v>
      </c>
      <c r="C208">
        <v>31</v>
      </c>
      <c r="D208">
        <v>2039</v>
      </c>
      <c r="E208">
        <v>49.740461046396561</v>
      </c>
      <c r="F208">
        <v>11.799640751830278</v>
      </c>
      <c r="G208">
        <v>0</v>
      </c>
      <c r="H208">
        <v>0</v>
      </c>
      <c r="I208" s="105">
        <f t="shared" si="6"/>
        <v>61.540101798226843</v>
      </c>
    </row>
    <row r="209" spans="1:9" x14ac:dyDescent="0.3">
      <c r="A209">
        <v>2039</v>
      </c>
      <c r="B209">
        <v>1</v>
      </c>
      <c r="C209">
        <v>31</v>
      </c>
      <c r="D209">
        <v>2039.0849315068492</v>
      </c>
      <c r="E209">
        <v>49.888706500581023</v>
      </c>
      <c r="F209">
        <v>11.921287041659939</v>
      </c>
      <c r="G209">
        <v>0</v>
      </c>
      <c r="H209">
        <v>0</v>
      </c>
      <c r="I209" s="105">
        <f t="shared" si="6"/>
        <v>61.80999354224096</v>
      </c>
    </row>
    <row r="210" spans="1:9" x14ac:dyDescent="0.3">
      <c r="A210">
        <v>2039</v>
      </c>
      <c r="B210">
        <v>2</v>
      </c>
      <c r="C210">
        <v>28</v>
      </c>
      <c r="D210">
        <v>2039.1616438356164</v>
      </c>
      <c r="E210">
        <v>50.021786576979444</v>
      </c>
      <c r="F210">
        <v>12.060494557002828</v>
      </c>
      <c r="G210">
        <v>0</v>
      </c>
      <c r="H210">
        <v>0</v>
      </c>
      <c r="I210" s="105">
        <f t="shared" si="6"/>
        <v>62.082281133982271</v>
      </c>
    </row>
    <row r="211" spans="1:9" x14ac:dyDescent="0.3">
      <c r="A211">
        <v>2039</v>
      </c>
      <c r="B211">
        <v>3</v>
      </c>
      <c r="C211">
        <v>31</v>
      </c>
      <c r="D211">
        <v>2039.2465753424658</v>
      </c>
      <c r="E211">
        <v>50.168226277229593</v>
      </c>
      <c r="F211">
        <v>12.120776879396466</v>
      </c>
      <c r="G211">
        <v>0</v>
      </c>
      <c r="H211">
        <v>0</v>
      </c>
      <c r="I211" s="105">
        <f t="shared" si="6"/>
        <v>62.289003156626059</v>
      </c>
    </row>
    <row r="212" spans="1:9" x14ac:dyDescent="0.3">
      <c r="A212">
        <v>2039</v>
      </c>
      <c r="B212">
        <v>4</v>
      </c>
      <c r="C212">
        <v>30</v>
      </c>
      <c r="D212">
        <v>2039.3287671232877</v>
      </c>
      <c r="E212">
        <v>50.309050350196273</v>
      </c>
      <c r="F212">
        <v>12.156732620720405</v>
      </c>
      <c r="G212">
        <v>0</v>
      </c>
      <c r="H212">
        <v>0</v>
      </c>
      <c r="I212" s="105">
        <f t="shared" si="6"/>
        <v>62.465782970916678</v>
      </c>
    </row>
    <row r="213" spans="1:9" x14ac:dyDescent="0.3">
      <c r="A213">
        <v>2039</v>
      </c>
      <c r="B213">
        <v>5</v>
      </c>
      <c r="C213">
        <v>31</v>
      </c>
      <c r="D213">
        <v>2039.4136986301369</v>
      </c>
      <c r="E213">
        <v>50.453655189478219</v>
      </c>
      <c r="F213">
        <v>12.185497320173383</v>
      </c>
      <c r="G213">
        <v>0</v>
      </c>
      <c r="H213">
        <v>0</v>
      </c>
      <c r="I213" s="105">
        <f t="shared" si="6"/>
        <v>62.639152509651602</v>
      </c>
    </row>
    <row r="214" spans="1:9" x14ac:dyDescent="0.3">
      <c r="A214">
        <v>2039</v>
      </c>
      <c r="B214">
        <v>6</v>
      </c>
      <c r="C214">
        <v>30</v>
      </c>
      <c r="D214">
        <v>2039.495890410959</v>
      </c>
      <c r="E214">
        <v>50.592719145391733</v>
      </c>
      <c r="F214">
        <v>12.219186597728811</v>
      </c>
      <c r="G214">
        <v>0</v>
      </c>
      <c r="H214">
        <v>0</v>
      </c>
      <c r="I214" s="105">
        <f t="shared" si="6"/>
        <v>62.811905743120548</v>
      </c>
    </row>
    <row r="215" spans="1:9" x14ac:dyDescent="0.3">
      <c r="A215">
        <v>2039</v>
      </c>
      <c r="B215">
        <v>7</v>
      </c>
      <c r="C215">
        <v>31</v>
      </c>
      <c r="D215">
        <v>2039.5808219178082</v>
      </c>
      <c r="E215">
        <v>50.735521104363009</v>
      </c>
      <c r="F215">
        <v>12.248814889721643</v>
      </c>
      <c r="G215">
        <v>0</v>
      </c>
      <c r="H215">
        <v>0</v>
      </c>
      <c r="I215" s="105">
        <f t="shared" si="6"/>
        <v>62.984335994084653</v>
      </c>
    </row>
    <row r="216" spans="1:9" x14ac:dyDescent="0.3">
      <c r="A216">
        <v>2039</v>
      </c>
      <c r="B216">
        <v>8</v>
      </c>
      <c r="C216">
        <v>31</v>
      </c>
      <c r="D216">
        <v>2039.6657534246576</v>
      </c>
      <c r="E216">
        <v>50.877418891301623</v>
      </c>
      <c r="F216">
        <v>12.279986042655583</v>
      </c>
      <c r="G216">
        <v>0</v>
      </c>
      <c r="H216">
        <v>0</v>
      </c>
      <c r="I216" s="105">
        <f t="shared" si="6"/>
        <v>63.15740493395721</v>
      </c>
    </row>
    <row r="217" spans="1:9" x14ac:dyDescent="0.3">
      <c r="A217">
        <v>2039</v>
      </c>
      <c r="B217">
        <v>9</v>
      </c>
      <c r="C217">
        <v>30</v>
      </c>
      <c r="D217">
        <v>2039.7479452054795</v>
      </c>
      <c r="E217">
        <v>51.013885979179456</v>
      </c>
      <c r="F217">
        <v>12.324888375954973</v>
      </c>
      <c r="G217">
        <v>0</v>
      </c>
      <c r="H217">
        <v>0</v>
      </c>
      <c r="I217" s="105">
        <f t="shared" si="6"/>
        <v>63.338774355134433</v>
      </c>
    </row>
    <row r="218" spans="1:9" x14ac:dyDescent="0.3">
      <c r="A218">
        <v>2039</v>
      </c>
      <c r="B218">
        <v>10</v>
      </c>
      <c r="C218">
        <v>31</v>
      </c>
      <c r="D218">
        <v>2039.8328767123287</v>
      </c>
      <c r="E218">
        <v>51.154027885421968</v>
      </c>
      <c r="F218">
        <v>12.382376845587583</v>
      </c>
      <c r="G218">
        <v>0</v>
      </c>
      <c r="H218">
        <v>0</v>
      </c>
      <c r="I218" s="105">
        <f t="shared" si="6"/>
        <v>63.536404731009554</v>
      </c>
    </row>
    <row r="219" spans="1:9" x14ac:dyDescent="0.3">
      <c r="A219">
        <v>2039</v>
      </c>
      <c r="B219">
        <v>11</v>
      </c>
      <c r="C219">
        <v>30</v>
      </c>
      <c r="D219">
        <v>2039.9150684931508</v>
      </c>
      <c r="E219">
        <v>51.288810502343672</v>
      </c>
      <c r="F219">
        <v>12.45163856594313</v>
      </c>
      <c r="G219">
        <v>0</v>
      </c>
      <c r="H219">
        <v>0</v>
      </c>
      <c r="I219" s="105">
        <f t="shared" si="6"/>
        <v>63.7404490682868</v>
      </c>
    </row>
    <row r="220" spans="1:9" x14ac:dyDescent="0.3">
      <c r="A220">
        <v>2039</v>
      </c>
      <c r="B220">
        <v>12</v>
      </c>
      <c r="C220">
        <v>31</v>
      </c>
      <c r="D220">
        <v>2040</v>
      </c>
      <c r="E220">
        <v>51.427226891156806</v>
      </c>
      <c r="F220">
        <v>12.538690828575046</v>
      </c>
      <c r="G220">
        <v>0</v>
      </c>
      <c r="H220">
        <v>0</v>
      </c>
      <c r="I220" s="105">
        <f t="shared" si="6"/>
        <v>63.965917719731848</v>
      </c>
    </row>
    <row r="221" spans="1:9" x14ac:dyDescent="0.3">
      <c r="A221">
        <v>2040</v>
      </c>
      <c r="B221">
        <v>1</v>
      </c>
      <c r="C221">
        <v>31</v>
      </c>
      <c r="D221">
        <v>2040.0846994535518</v>
      </c>
      <c r="E221">
        <v>51.564777813714031</v>
      </c>
      <c r="F221">
        <v>12.659749579949267</v>
      </c>
      <c r="G221">
        <v>0</v>
      </c>
      <c r="H221">
        <v>0</v>
      </c>
      <c r="I221" s="105">
        <f t="shared" si="6"/>
        <v>64.224527393663294</v>
      </c>
    </row>
    <row r="222" spans="1:9" x14ac:dyDescent="0.3">
      <c r="A222">
        <v>2040</v>
      </c>
      <c r="B222">
        <v>2</v>
      </c>
      <c r="C222">
        <v>29</v>
      </c>
      <c r="D222">
        <v>2040.1639344262296</v>
      </c>
      <c r="E222">
        <v>51.692677704193166</v>
      </c>
      <c r="F222">
        <v>12.801457214649442</v>
      </c>
      <c r="G222">
        <v>0</v>
      </c>
      <c r="H222">
        <v>0</v>
      </c>
      <c r="I222" s="105">
        <f t="shared" si="6"/>
        <v>64.494134918842605</v>
      </c>
    </row>
    <row r="223" spans="1:9" x14ac:dyDescent="0.3">
      <c r="A223">
        <v>2040</v>
      </c>
      <c r="B223">
        <v>3</v>
      </c>
      <c r="C223">
        <v>31</v>
      </c>
      <c r="D223">
        <v>2040.2486338797814</v>
      </c>
      <c r="E223">
        <v>51.828575050538007</v>
      </c>
      <c r="F223">
        <v>12.857898442928088</v>
      </c>
      <c r="G223">
        <v>0</v>
      </c>
      <c r="H223">
        <v>0</v>
      </c>
      <c r="I223" s="105">
        <f t="shared" si="6"/>
        <v>64.686473493466096</v>
      </c>
    </row>
    <row r="224" spans="1:9" x14ac:dyDescent="0.3">
      <c r="A224">
        <v>2040</v>
      </c>
      <c r="B224">
        <v>4</v>
      </c>
      <c r="C224">
        <v>30</v>
      </c>
      <c r="D224">
        <v>2040.3306010928961</v>
      </c>
      <c r="E224">
        <v>51.959285523989521</v>
      </c>
      <c r="F224">
        <v>12.889590213956915</v>
      </c>
      <c r="G224">
        <v>0</v>
      </c>
      <c r="H224">
        <v>0</v>
      </c>
      <c r="I224" s="105">
        <f t="shared" si="6"/>
        <v>64.848875737946429</v>
      </c>
    </row>
    <row r="225" spans="1:9" x14ac:dyDescent="0.3">
      <c r="A225">
        <v>2040</v>
      </c>
      <c r="B225">
        <v>5</v>
      </c>
      <c r="C225">
        <v>31</v>
      </c>
      <c r="D225">
        <v>2040.4153005464482</v>
      </c>
      <c r="E225">
        <v>52.093530329034536</v>
      </c>
      <c r="F225">
        <v>12.914153781156669</v>
      </c>
      <c r="G225">
        <v>0</v>
      </c>
      <c r="H225">
        <v>0</v>
      </c>
      <c r="I225" s="105">
        <f t="shared" si="6"/>
        <v>65.007684110191207</v>
      </c>
    </row>
    <row r="226" spans="1:9" x14ac:dyDescent="0.3">
      <c r="A226">
        <v>2040</v>
      </c>
      <c r="B226">
        <v>6</v>
      </c>
      <c r="C226">
        <v>30</v>
      </c>
      <c r="D226">
        <v>2040.4972677595629</v>
      </c>
      <c r="E226">
        <v>52.222655305727884</v>
      </c>
      <c r="F226">
        <v>12.943184140065837</v>
      </c>
      <c r="G226">
        <v>0</v>
      </c>
      <c r="H226">
        <v>0</v>
      </c>
      <c r="I226" s="105">
        <f t="shared" si="6"/>
        <v>65.165839445793722</v>
      </c>
    </row>
    <row r="227" spans="1:9" x14ac:dyDescent="0.3">
      <c r="A227">
        <v>2040</v>
      </c>
      <c r="B227">
        <v>7</v>
      </c>
      <c r="C227">
        <v>31</v>
      </c>
      <c r="D227">
        <v>2040.5819672131147</v>
      </c>
      <c r="E227">
        <v>52.355275811470932</v>
      </c>
      <c r="F227">
        <v>12.967901674848139</v>
      </c>
      <c r="G227">
        <v>0</v>
      </c>
      <c r="H227">
        <v>0</v>
      </c>
      <c r="I227" s="105">
        <f t="shared" si="6"/>
        <v>65.323177486319068</v>
      </c>
    </row>
    <row r="228" spans="1:9" x14ac:dyDescent="0.3">
      <c r="A228">
        <v>2040</v>
      </c>
      <c r="B228">
        <v>8</v>
      </c>
      <c r="C228">
        <v>31</v>
      </c>
      <c r="D228">
        <v>2040.6666666666667</v>
      </c>
      <c r="E228">
        <v>52.487081490534436</v>
      </c>
      <c r="F228">
        <v>12.994909166387135</v>
      </c>
      <c r="G228">
        <v>0</v>
      </c>
      <c r="H228">
        <v>0</v>
      </c>
      <c r="I228" s="105">
        <f t="shared" si="6"/>
        <v>65.481990656921568</v>
      </c>
    </row>
    <row r="229" spans="1:9" x14ac:dyDescent="0.3">
      <c r="A229">
        <v>2040</v>
      </c>
      <c r="B229">
        <v>9</v>
      </c>
      <c r="C229">
        <v>30</v>
      </c>
      <c r="D229">
        <v>2040.7486338797814</v>
      </c>
      <c r="E229">
        <v>52.613866208795095</v>
      </c>
      <c r="F229">
        <v>13.036111404078614</v>
      </c>
      <c r="G229">
        <v>0</v>
      </c>
      <c r="H229">
        <v>0</v>
      </c>
      <c r="I229" s="105">
        <f t="shared" si="6"/>
        <v>65.649977612873712</v>
      </c>
    </row>
    <row r="230" spans="1:9" x14ac:dyDescent="0.3">
      <c r="A230">
        <v>2040</v>
      </c>
      <c r="B230">
        <v>10</v>
      </c>
      <c r="C230">
        <v>31</v>
      </c>
      <c r="D230">
        <v>2040.8333333333333</v>
      </c>
      <c r="E230">
        <v>52.744089090024701</v>
      </c>
      <c r="F230">
        <v>13.090488475519297</v>
      </c>
      <c r="G230">
        <v>0</v>
      </c>
      <c r="H230">
        <v>0</v>
      </c>
      <c r="I230" s="105">
        <f t="shared" si="6"/>
        <v>65.834577565543995</v>
      </c>
    </row>
    <row r="231" spans="1:9" x14ac:dyDescent="0.3">
      <c r="A231">
        <v>2040</v>
      </c>
      <c r="B231">
        <v>11</v>
      </c>
      <c r="C231">
        <v>30</v>
      </c>
      <c r="D231">
        <v>2040.9153005464482</v>
      </c>
      <c r="E231">
        <v>52.869355108731469</v>
      </c>
      <c r="F231">
        <v>13.157334044091227</v>
      </c>
      <c r="G231">
        <v>0</v>
      </c>
      <c r="H231">
        <v>0</v>
      </c>
      <c r="I231" s="105">
        <f t="shared" si="6"/>
        <v>66.026689152822698</v>
      </c>
    </row>
    <row r="232" spans="1:9" x14ac:dyDescent="0.3">
      <c r="A232">
        <v>2040</v>
      </c>
      <c r="B232">
        <v>12</v>
      </c>
      <c r="C232">
        <v>31</v>
      </c>
      <c r="D232">
        <v>2041</v>
      </c>
      <c r="E232">
        <v>52.998022002336533</v>
      </c>
      <c r="F232">
        <v>13.243261622055293</v>
      </c>
      <c r="G232">
        <v>0</v>
      </c>
      <c r="H232">
        <v>0</v>
      </c>
      <c r="I232" s="105">
        <f t="shared" si="6"/>
        <v>66.241283624391826</v>
      </c>
    </row>
    <row r="233" spans="1:9" x14ac:dyDescent="0.3">
      <c r="A233">
        <v>2041</v>
      </c>
      <c r="B233">
        <v>1</v>
      </c>
      <c r="C233">
        <v>31</v>
      </c>
      <c r="D233">
        <v>2041.0849315068492</v>
      </c>
      <c r="E233">
        <v>53.125908245958215</v>
      </c>
      <c r="F233">
        <v>13.365745906952835</v>
      </c>
      <c r="G233">
        <v>0</v>
      </c>
      <c r="H233">
        <v>0</v>
      </c>
      <c r="I233" s="105">
        <f t="shared" si="6"/>
        <v>66.491654152911053</v>
      </c>
    </row>
    <row r="234" spans="1:9" x14ac:dyDescent="0.3">
      <c r="A234">
        <v>2041</v>
      </c>
      <c r="B234">
        <v>2</v>
      </c>
      <c r="C234">
        <v>28</v>
      </c>
      <c r="D234">
        <v>2041.1616438356164</v>
      </c>
      <c r="E234">
        <v>53.24075299967101</v>
      </c>
      <c r="F234">
        <v>13.502178392535535</v>
      </c>
      <c r="G234">
        <v>0</v>
      </c>
      <c r="H234">
        <v>0</v>
      </c>
      <c r="I234" s="105">
        <f t="shared" si="6"/>
        <v>66.742931392206543</v>
      </c>
    </row>
    <row r="235" spans="1:9" x14ac:dyDescent="0.3">
      <c r="A235">
        <v>2041</v>
      </c>
      <c r="B235">
        <v>3</v>
      </c>
      <c r="C235">
        <v>31</v>
      </c>
      <c r="D235">
        <v>2041.2465753424658</v>
      </c>
      <c r="E235">
        <v>53.367171972139943</v>
      </c>
      <c r="F235">
        <v>13.555781286218147</v>
      </c>
      <c r="G235">
        <v>0</v>
      </c>
      <c r="H235">
        <v>0</v>
      </c>
      <c r="I235" s="105">
        <f t="shared" si="6"/>
        <v>66.922953258358092</v>
      </c>
    </row>
    <row r="236" spans="1:9" x14ac:dyDescent="0.3">
      <c r="A236">
        <v>2041</v>
      </c>
      <c r="B236">
        <v>4</v>
      </c>
      <c r="C236">
        <v>30</v>
      </c>
      <c r="D236">
        <v>2041.3287671232877</v>
      </c>
      <c r="E236">
        <v>53.48878793012188</v>
      </c>
      <c r="F236">
        <v>13.583606696581835</v>
      </c>
      <c r="G236">
        <v>0</v>
      </c>
      <c r="H236">
        <v>0</v>
      </c>
      <c r="I236" s="105">
        <f t="shared" si="6"/>
        <v>67.072394626703712</v>
      </c>
    </row>
    <row r="237" spans="1:9" x14ac:dyDescent="0.3">
      <c r="A237">
        <v>2041</v>
      </c>
      <c r="B237">
        <v>5</v>
      </c>
      <c r="C237">
        <v>31</v>
      </c>
      <c r="D237">
        <v>2041.4136986301369</v>
      </c>
      <c r="E237">
        <v>53.613714940464639</v>
      </c>
      <c r="F237">
        <v>13.603614860928925</v>
      </c>
      <c r="G237">
        <v>0</v>
      </c>
      <c r="H237">
        <v>0</v>
      </c>
      <c r="I237" s="105">
        <f t="shared" si="6"/>
        <v>67.217329801393561</v>
      </c>
    </row>
    <row r="238" spans="1:9" x14ac:dyDescent="0.3">
      <c r="A238">
        <v>2041</v>
      </c>
      <c r="B238">
        <v>6</v>
      </c>
      <c r="C238">
        <v>30</v>
      </c>
      <c r="D238">
        <v>2041.495890410959</v>
      </c>
      <c r="E238">
        <v>53.733899198950077</v>
      </c>
      <c r="F238">
        <v>13.628307933269856</v>
      </c>
      <c r="G238">
        <v>0</v>
      </c>
      <c r="H238">
        <v>0</v>
      </c>
      <c r="I238" s="105">
        <f t="shared" si="6"/>
        <v>67.362207132219936</v>
      </c>
    </row>
    <row r="239" spans="1:9" x14ac:dyDescent="0.3">
      <c r="A239">
        <v>2041</v>
      </c>
      <c r="B239">
        <v>7</v>
      </c>
      <c r="C239">
        <v>31</v>
      </c>
      <c r="D239">
        <v>2041.5808219178082</v>
      </c>
      <c r="E239">
        <v>53.857359196197734</v>
      </c>
      <c r="F239">
        <v>13.648274902516325</v>
      </c>
      <c r="G239">
        <v>0</v>
      </c>
      <c r="H239">
        <v>0</v>
      </c>
      <c r="I239" s="105">
        <f t="shared" si="6"/>
        <v>67.505634098714054</v>
      </c>
    </row>
    <row r="240" spans="1:9" x14ac:dyDescent="0.3">
      <c r="A240">
        <v>2041</v>
      </c>
      <c r="B240">
        <v>8</v>
      </c>
      <c r="C240">
        <v>31</v>
      </c>
      <c r="D240">
        <v>2041.6657534246576</v>
      </c>
      <c r="E240">
        <v>53.980083059593532</v>
      </c>
      <c r="F240">
        <v>13.670580629164984</v>
      </c>
      <c r="G240">
        <v>0</v>
      </c>
      <c r="H240">
        <v>0</v>
      </c>
      <c r="I240" s="105">
        <f t="shared" si="6"/>
        <v>67.650663688758513</v>
      </c>
    </row>
    <row r="241" spans="1:9" x14ac:dyDescent="0.3">
      <c r="A241">
        <v>2041</v>
      </c>
      <c r="B241">
        <v>9</v>
      </c>
      <c r="C241">
        <v>30</v>
      </c>
      <c r="D241">
        <v>2041.7479452054795</v>
      </c>
      <c r="E241">
        <v>54.098153074526152</v>
      </c>
      <c r="F241">
        <v>13.707849095592135</v>
      </c>
      <c r="G241">
        <v>0</v>
      </c>
      <c r="H241">
        <v>0</v>
      </c>
      <c r="I241" s="105">
        <f t="shared" si="6"/>
        <v>67.80600217011829</v>
      </c>
    </row>
    <row r="242" spans="1:9" x14ac:dyDescent="0.3">
      <c r="A242">
        <v>2041</v>
      </c>
      <c r="B242">
        <v>10</v>
      </c>
      <c r="C242">
        <v>31</v>
      </c>
      <c r="D242">
        <v>2041.8328767123287</v>
      </c>
      <c r="E242">
        <v>54.219446591898368</v>
      </c>
      <c r="F242">
        <v>13.758698880652771</v>
      </c>
      <c r="G242">
        <v>0</v>
      </c>
      <c r="H242">
        <v>0</v>
      </c>
      <c r="I242" s="105">
        <f t="shared" si="6"/>
        <v>67.978145472551134</v>
      </c>
    </row>
    <row r="243" spans="1:9" x14ac:dyDescent="0.3">
      <c r="A243">
        <v>2041</v>
      </c>
      <c r="B243">
        <v>11</v>
      </c>
      <c r="C243">
        <v>30</v>
      </c>
      <c r="D243">
        <v>2041.9150684931508</v>
      </c>
      <c r="E243">
        <v>54.336143923679913</v>
      </c>
      <c r="F243">
        <v>13.822773410764174</v>
      </c>
      <c r="G243">
        <v>0</v>
      </c>
      <c r="H243">
        <v>0</v>
      </c>
      <c r="I243" s="105">
        <f t="shared" si="6"/>
        <v>68.158917334444084</v>
      </c>
    </row>
    <row r="244" spans="1:9" x14ac:dyDescent="0.3">
      <c r="A244">
        <v>2041</v>
      </c>
      <c r="B244">
        <v>12</v>
      </c>
      <c r="C244">
        <v>31</v>
      </c>
      <c r="D244">
        <v>2042</v>
      </c>
      <c r="E244">
        <v>54.456030785939816</v>
      </c>
      <c r="F244">
        <v>13.906576559427799</v>
      </c>
      <c r="G244">
        <v>0</v>
      </c>
      <c r="H244">
        <v>0</v>
      </c>
      <c r="I244" s="105">
        <f t="shared" si="6"/>
        <v>68.362607345367621</v>
      </c>
    </row>
    <row r="245" spans="1:9" x14ac:dyDescent="0.3">
      <c r="A245">
        <v>2042</v>
      </c>
      <c r="B245">
        <v>1</v>
      </c>
      <c r="C245">
        <v>31</v>
      </c>
      <c r="D245">
        <v>2042.0849315068492</v>
      </c>
      <c r="E245">
        <v>54.57521171475706</v>
      </c>
      <c r="F245">
        <v>14.028400224131644</v>
      </c>
      <c r="G245">
        <v>0</v>
      </c>
      <c r="H245">
        <v>0</v>
      </c>
      <c r="I245" s="105">
        <f t="shared" si="6"/>
        <v>68.603611938888704</v>
      </c>
    </row>
    <row r="246" spans="1:9" x14ac:dyDescent="0.3">
      <c r="A246">
        <v>2042</v>
      </c>
      <c r="B246">
        <v>2</v>
      </c>
      <c r="C246">
        <v>28</v>
      </c>
      <c r="D246">
        <v>2042.1616438356164</v>
      </c>
      <c r="E246">
        <v>54.682257175459092</v>
      </c>
      <c r="F246">
        <v>14.165369441337509</v>
      </c>
      <c r="G246">
        <v>0</v>
      </c>
      <c r="H246">
        <v>0</v>
      </c>
      <c r="I246" s="105">
        <f t="shared" si="6"/>
        <v>68.847626616796603</v>
      </c>
    </row>
    <row r="247" spans="1:9" x14ac:dyDescent="0.3">
      <c r="A247">
        <v>2042</v>
      </c>
      <c r="B247">
        <v>3</v>
      </c>
      <c r="C247">
        <v>31</v>
      </c>
      <c r="D247">
        <v>2042.2465753424658</v>
      </c>
      <c r="E247">
        <v>54.800110889468783</v>
      </c>
      <c r="F247">
        <v>14.216228381155982</v>
      </c>
      <c r="G247">
        <v>0</v>
      </c>
      <c r="H247">
        <v>0</v>
      </c>
      <c r="I247" s="105">
        <f t="shared" si="6"/>
        <v>69.016339270624769</v>
      </c>
    </row>
    <row r="248" spans="1:9" x14ac:dyDescent="0.3">
      <c r="A248">
        <v>2042</v>
      </c>
      <c r="B248">
        <v>4</v>
      </c>
      <c r="C248">
        <v>30</v>
      </c>
      <c r="D248">
        <v>2042.3287671232877</v>
      </c>
      <c r="E248">
        <v>54.91350690376116</v>
      </c>
      <c r="F248">
        <v>14.240347500937983</v>
      </c>
      <c r="G248">
        <v>0</v>
      </c>
      <c r="H248">
        <v>0</v>
      </c>
      <c r="I248" s="105">
        <f t="shared" si="6"/>
        <v>69.153854404699146</v>
      </c>
    </row>
    <row r="249" spans="1:9" x14ac:dyDescent="0.3">
      <c r="A249">
        <v>2042</v>
      </c>
      <c r="B249">
        <v>5</v>
      </c>
      <c r="C249">
        <v>31</v>
      </c>
      <c r="D249">
        <v>2042.4136986301369</v>
      </c>
      <c r="E249">
        <v>55.030010554524665</v>
      </c>
      <c r="F249">
        <v>14.255998518972071</v>
      </c>
      <c r="G249">
        <v>0</v>
      </c>
      <c r="H249">
        <v>0</v>
      </c>
      <c r="I249" s="105">
        <f t="shared" si="6"/>
        <v>69.286009073496729</v>
      </c>
    </row>
    <row r="250" spans="1:9" x14ac:dyDescent="0.3">
      <c r="A250">
        <v>2042</v>
      </c>
      <c r="B250">
        <v>6</v>
      </c>
      <c r="C250">
        <v>30</v>
      </c>
      <c r="D250">
        <v>2042.495890410959</v>
      </c>
      <c r="E250">
        <v>55.142110784852939</v>
      </c>
      <c r="F250">
        <v>14.276541046246596</v>
      </c>
      <c r="G250">
        <v>0</v>
      </c>
      <c r="H250">
        <v>0</v>
      </c>
      <c r="I250" s="105">
        <f t="shared" si="6"/>
        <v>69.418651831099538</v>
      </c>
    </row>
    <row r="251" spans="1:9" x14ac:dyDescent="0.3">
      <c r="A251">
        <v>2042</v>
      </c>
      <c r="B251">
        <v>7</v>
      </c>
      <c r="C251">
        <v>31</v>
      </c>
      <c r="D251">
        <v>2042.5808219178082</v>
      </c>
      <c r="E251">
        <v>55.257286431874178</v>
      </c>
      <c r="F251">
        <v>14.29196793144534</v>
      </c>
      <c r="G251">
        <v>0</v>
      </c>
      <c r="H251">
        <v>0</v>
      </c>
      <c r="I251" s="105">
        <f t="shared" si="6"/>
        <v>69.54925436331952</v>
      </c>
    </row>
    <row r="252" spans="1:9" x14ac:dyDescent="0.3">
      <c r="A252">
        <v>2042</v>
      </c>
      <c r="B252">
        <v>8</v>
      </c>
      <c r="C252">
        <v>31</v>
      </c>
      <c r="D252">
        <v>2042.6657534246576</v>
      </c>
      <c r="E252">
        <v>55.371795502211604</v>
      </c>
      <c r="F252">
        <v>14.309780405338071</v>
      </c>
      <c r="G252">
        <v>0</v>
      </c>
      <c r="H252">
        <v>0</v>
      </c>
      <c r="I252" s="105">
        <f t="shared" si="6"/>
        <v>69.681575907549671</v>
      </c>
    </row>
    <row r="253" spans="1:9" x14ac:dyDescent="0.3">
      <c r="A253">
        <v>2042</v>
      </c>
      <c r="B253">
        <v>9</v>
      </c>
      <c r="C253">
        <v>30</v>
      </c>
      <c r="D253">
        <v>2042.7479452054795</v>
      </c>
      <c r="E253">
        <v>55.481981265383048</v>
      </c>
      <c r="F253">
        <v>14.343280608205927</v>
      </c>
      <c r="G253">
        <v>0</v>
      </c>
      <c r="H253">
        <v>0</v>
      </c>
      <c r="I253" s="105">
        <f t="shared" si="6"/>
        <v>69.825261873588971</v>
      </c>
    </row>
    <row r="254" spans="1:9" x14ac:dyDescent="0.3">
      <c r="A254">
        <v>2042</v>
      </c>
      <c r="B254">
        <v>10</v>
      </c>
      <c r="C254">
        <v>31</v>
      </c>
      <c r="D254">
        <v>2042.8328767123287</v>
      </c>
      <c r="E254">
        <v>55.595194761009523</v>
      </c>
      <c r="F254">
        <v>14.390743725737178</v>
      </c>
      <c r="G254">
        <v>0</v>
      </c>
      <c r="H254">
        <v>0</v>
      </c>
      <c r="I254" s="105">
        <f t="shared" si="6"/>
        <v>69.985938486746704</v>
      </c>
    </row>
    <row r="255" spans="1:9" x14ac:dyDescent="0.3">
      <c r="A255">
        <v>2042</v>
      </c>
      <c r="B255">
        <v>11</v>
      </c>
      <c r="C255">
        <v>30</v>
      </c>
      <c r="D255">
        <v>2042.9150684931508</v>
      </c>
      <c r="E255">
        <v>55.704136935403696</v>
      </c>
      <c r="F255">
        <v>14.452146610023085</v>
      </c>
      <c r="G255">
        <v>0</v>
      </c>
      <c r="H255">
        <v>0</v>
      </c>
      <c r="I255" s="105">
        <f t="shared" si="6"/>
        <v>70.156283545426788</v>
      </c>
    </row>
    <row r="256" spans="1:9" x14ac:dyDescent="0.3">
      <c r="A256">
        <v>2042</v>
      </c>
      <c r="B256">
        <v>12</v>
      </c>
      <c r="C256">
        <v>31</v>
      </c>
      <c r="D256">
        <v>2043</v>
      </c>
      <c r="E256">
        <v>55.816075815045259</v>
      </c>
      <c r="F256">
        <v>14.533885514878198</v>
      </c>
      <c r="G256">
        <v>0</v>
      </c>
      <c r="H256">
        <v>0</v>
      </c>
      <c r="I256" s="105">
        <f t="shared" si="6"/>
        <v>70.34996132992346</v>
      </c>
    </row>
    <row r="257" spans="1:9" x14ac:dyDescent="0.3">
      <c r="A257">
        <v>2043</v>
      </c>
      <c r="B257">
        <v>1</v>
      </c>
      <c r="C257">
        <v>31</v>
      </c>
      <c r="D257">
        <v>2043.0849315068492</v>
      </c>
      <c r="E257">
        <v>55.92737483552829</v>
      </c>
      <c r="F257">
        <v>14.655021207613803</v>
      </c>
      <c r="G257">
        <v>0</v>
      </c>
      <c r="H257">
        <v>0</v>
      </c>
      <c r="I257" s="105">
        <f t="shared" si="6"/>
        <v>70.582396043142097</v>
      </c>
    </row>
    <row r="258" spans="1:9" x14ac:dyDescent="0.3">
      <c r="A258">
        <v>2043</v>
      </c>
      <c r="B258">
        <v>2</v>
      </c>
      <c r="C258">
        <v>28</v>
      </c>
      <c r="D258">
        <v>2043.1616438356164</v>
      </c>
      <c r="E258">
        <v>56.027357377962232</v>
      </c>
      <c r="F258">
        <v>14.792436374767231</v>
      </c>
      <c r="G258">
        <v>0</v>
      </c>
      <c r="H258">
        <v>0</v>
      </c>
      <c r="I258" s="105">
        <f t="shared" si="6"/>
        <v>70.819793752729467</v>
      </c>
    </row>
    <row r="259" spans="1:9" x14ac:dyDescent="0.3">
      <c r="A259">
        <v>2043</v>
      </c>
      <c r="B259">
        <v>3</v>
      </c>
      <c r="C259">
        <v>31</v>
      </c>
      <c r="D259">
        <v>2043.2465753424658</v>
      </c>
      <c r="E259">
        <v>56.137453059949564</v>
      </c>
      <c r="F259">
        <v>14.840663818686476</v>
      </c>
      <c r="G259">
        <v>0</v>
      </c>
      <c r="H259">
        <v>0</v>
      </c>
      <c r="I259" s="105">
        <f t="shared" si="6"/>
        <v>70.978116878636044</v>
      </c>
    </row>
    <row r="260" spans="1:9" x14ac:dyDescent="0.3">
      <c r="A260">
        <v>2043</v>
      </c>
      <c r="B260">
        <v>4</v>
      </c>
      <c r="C260">
        <v>30</v>
      </c>
      <c r="D260">
        <v>2043.3287671232877</v>
      </c>
      <c r="E260">
        <v>56.243402354518821</v>
      </c>
      <c r="F260">
        <v>14.861249925102019</v>
      </c>
      <c r="G260">
        <v>0</v>
      </c>
      <c r="H260">
        <v>0</v>
      </c>
      <c r="I260" s="105">
        <f t="shared" si="6"/>
        <v>71.104652279620836</v>
      </c>
    </row>
    <row r="261" spans="1:9" x14ac:dyDescent="0.3">
      <c r="A261">
        <v>2043</v>
      </c>
      <c r="B261">
        <v>5</v>
      </c>
      <c r="C261">
        <v>31</v>
      </c>
      <c r="D261">
        <v>2043.4136986301369</v>
      </c>
      <c r="E261">
        <v>56.352273507627444</v>
      </c>
      <c r="F261">
        <v>14.872754104720869</v>
      </c>
      <c r="G261">
        <v>0</v>
      </c>
      <c r="H261">
        <v>0</v>
      </c>
      <c r="I261" s="105">
        <f t="shared" si="6"/>
        <v>71.225027612348313</v>
      </c>
    </row>
    <row r="262" spans="1:9" x14ac:dyDescent="0.3">
      <c r="A262">
        <v>2043</v>
      </c>
      <c r="B262">
        <v>6</v>
      </c>
      <c r="C262">
        <v>30</v>
      </c>
      <c r="D262">
        <v>2043.495890410959</v>
      </c>
      <c r="E262">
        <v>56.457047273709236</v>
      </c>
      <c r="F262">
        <v>14.889345081254794</v>
      </c>
      <c r="G262">
        <v>0</v>
      </c>
      <c r="H262">
        <v>0</v>
      </c>
      <c r="I262" s="105">
        <f t="shared" si="6"/>
        <v>71.346392354964024</v>
      </c>
    </row>
    <row r="263" spans="1:9" x14ac:dyDescent="0.3">
      <c r="A263">
        <v>2043</v>
      </c>
      <c r="B263">
        <v>7</v>
      </c>
      <c r="C263">
        <v>31</v>
      </c>
      <c r="D263">
        <v>2043.5808219178082</v>
      </c>
      <c r="E263">
        <v>56.564713431061541</v>
      </c>
      <c r="F263">
        <v>14.900453636525453</v>
      </c>
      <c r="G263">
        <v>0</v>
      </c>
      <c r="H263">
        <v>0</v>
      </c>
      <c r="I263" s="105">
        <f t="shared" si="6"/>
        <v>71.465167067586989</v>
      </c>
    </row>
    <row r="264" spans="1:9" x14ac:dyDescent="0.3">
      <c r="A264">
        <v>2043</v>
      </c>
      <c r="B264">
        <v>8</v>
      </c>
      <c r="C264">
        <v>31</v>
      </c>
      <c r="D264">
        <v>2043.6657534246576</v>
      </c>
      <c r="E264">
        <v>56.671774573971362</v>
      </c>
      <c r="F264">
        <v>14.913992508944805</v>
      </c>
      <c r="G264">
        <v>0</v>
      </c>
      <c r="H264">
        <v>0</v>
      </c>
      <c r="I264" s="105">
        <f t="shared" si="6"/>
        <v>71.585767082916163</v>
      </c>
    </row>
    <row r="265" spans="1:9" x14ac:dyDescent="0.3">
      <c r="A265">
        <v>2043</v>
      </c>
      <c r="B265">
        <v>9</v>
      </c>
      <c r="C265">
        <v>30</v>
      </c>
      <c r="D265">
        <v>2043.7479452054795</v>
      </c>
      <c r="E265">
        <v>56.774810686938352</v>
      </c>
      <c r="F265">
        <v>14.943902686157053</v>
      </c>
      <c r="G265">
        <v>0</v>
      </c>
      <c r="H265">
        <v>0</v>
      </c>
      <c r="I265" s="105">
        <f t="shared" si="6"/>
        <v>71.718713373095397</v>
      </c>
    </row>
    <row r="266" spans="1:9" x14ac:dyDescent="0.3">
      <c r="A266">
        <v>2043</v>
      </c>
      <c r="B266">
        <v>10</v>
      </c>
      <c r="C266">
        <v>31</v>
      </c>
      <c r="D266">
        <v>2043.8328767123287</v>
      </c>
      <c r="E266">
        <v>56.880695559465288</v>
      </c>
      <c r="F266">
        <v>14.988134195021061</v>
      </c>
      <c r="G266">
        <v>0</v>
      </c>
      <c r="H266">
        <v>0</v>
      </c>
      <c r="I266" s="105">
        <f t="shared" si="6"/>
        <v>71.868829754486342</v>
      </c>
    </row>
    <row r="267" spans="1:9" x14ac:dyDescent="0.3">
      <c r="A267">
        <v>2043</v>
      </c>
      <c r="B267">
        <v>11</v>
      </c>
      <c r="C267">
        <v>30</v>
      </c>
      <c r="D267">
        <v>2043.9150684931508</v>
      </c>
      <c r="E267">
        <v>56.982602378000166</v>
      </c>
      <c r="F267">
        <v>15.046980475481959</v>
      </c>
      <c r="G267">
        <v>0</v>
      </c>
      <c r="H267">
        <v>0</v>
      </c>
      <c r="I267" s="105">
        <f t="shared" ref="I267:I311" si="7">E267+F267</f>
        <v>72.029582853482125</v>
      </c>
    </row>
    <row r="268" spans="1:9" x14ac:dyDescent="0.3">
      <c r="A268">
        <v>2043</v>
      </c>
      <c r="B268">
        <v>12</v>
      </c>
      <c r="C268">
        <v>31</v>
      </c>
      <c r="D268">
        <v>2044</v>
      </c>
      <c r="E268">
        <v>57.087329552154671</v>
      </c>
      <c r="F268">
        <v>15.126733559139705</v>
      </c>
      <c r="G268">
        <v>0</v>
      </c>
      <c r="H268">
        <v>0</v>
      </c>
      <c r="I268" s="105">
        <f t="shared" si="7"/>
        <v>72.214063111294379</v>
      </c>
    </row>
    <row r="269" spans="1:9" x14ac:dyDescent="0.3">
      <c r="A269">
        <v>2044</v>
      </c>
      <c r="B269">
        <v>1</v>
      </c>
      <c r="C269">
        <v>31</v>
      </c>
      <c r="D269">
        <v>2044.0846994535518</v>
      </c>
      <c r="E269">
        <v>57.191475386865505</v>
      </c>
      <c r="F269">
        <v>15.247177427498361</v>
      </c>
      <c r="G269">
        <v>0</v>
      </c>
      <c r="H269">
        <v>0</v>
      </c>
      <c r="I269" s="105">
        <f t="shared" si="7"/>
        <v>72.438652814363863</v>
      </c>
    </row>
    <row r="270" spans="1:9" x14ac:dyDescent="0.3">
      <c r="A270">
        <v>2044</v>
      </c>
      <c r="B270">
        <v>2</v>
      </c>
      <c r="C270">
        <v>29</v>
      </c>
      <c r="D270">
        <v>2044.1639344262296</v>
      </c>
      <c r="E270">
        <v>57.288379967979168</v>
      </c>
      <c r="F270">
        <v>15.386158891291188</v>
      </c>
      <c r="G270">
        <v>0</v>
      </c>
      <c r="H270">
        <v>0</v>
      </c>
      <c r="I270" s="105">
        <f t="shared" si="7"/>
        <v>72.674538859270356</v>
      </c>
    </row>
    <row r="271" spans="1:9" x14ac:dyDescent="0.3">
      <c r="A271">
        <v>2044</v>
      </c>
      <c r="B271">
        <v>3</v>
      </c>
      <c r="C271">
        <v>31</v>
      </c>
      <c r="D271">
        <v>2044.2486338797814</v>
      </c>
      <c r="E271">
        <v>57.39141380838474</v>
      </c>
      <c r="F271">
        <v>15.430749509287676</v>
      </c>
      <c r="G271">
        <v>0</v>
      </c>
      <c r="H271">
        <v>0</v>
      </c>
      <c r="I271" s="105">
        <f t="shared" si="7"/>
        <v>72.82216331767242</v>
      </c>
    </row>
    <row r="272" spans="1:9" x14ac:dyDescent="0.3">
      <c r="A272">
        <v>2044</v>
      </c>
      <c r="B272">
        <v>4</v>
      </c>
      <c r="C272">
        <v>30</v>
      </c>
      <c r="D272">
        <v>2044.3306010928961</v>
      </c>
      <c r="E272">
        <v>57.490583298215938</v>
      </c>
      <c r="F272">
        <v>15.447620038683684</v>
      </c>
      <c r="G272">
        <v>0</v>
      </c>
      <c r="H272">
        <v>0</v>
      </c>
      <c r="I272" s="105">
        <f t="shared" si="7"/>
        <v>72.938203336899619</v>
      </c>
    </row>
    <row r="273" spans="1:9" x14ac:dyDescent="0.3">
      <c r="A273">
        <v>2044</v>
      </c>
      <c r="B273">
        <v>5</v>
      </c>
      <c r="C273">
        <v>31</v>
      </c>
      <c r="D273">
        <v>2044.4153005464482</v>
      </c>
      <c r="E273">
        <v>57.592504134351799</v>
      </c>
      <c r="F273">
        <v>15.455748886374817</v>
      </c>
      <c r="G273">
        <v>0</v>
      </c>
      <c r="H273">
        <v>0</v>
      </c>
      <c r="I273" s="105">
        <f t="shared" si="7"/>
        <v>73.048253020726619</v>
      </c>
    </row>
    <row r="274" spans="1:9" x14ac:dyDescent="0.3">
      <c r="A274">
        <v>2044</v>
      </c>
      <c r="B274">
        <v>6</v>
      </c>
      <c r="C274">
        <v>30</v>
      </c>
      <c r="D274">
        <v>2044.4972677595629</v>
      </c>
      <c r="E274">
        <v>57.690604946813203</v>
      </c>
      <c r="F274">
        <v>15.46839052538674</v>
      </c>
      <c r="G274">
        <v>0</v>
      </c>
      <c r="H274">
        <v>0</v>
      </c>
      <c r="I274" s="105">
        <f t="shared" si="7"/>
        <v>73.158995472199948</v>
      </c>
    </row>
    <row r="275" spans="1:9" x14ac:dyDescent="0.3">
      <c r="A275">
        <v>2044</v>
      </c>
      <c r="B275">
        <v>7</v>
      </c>
      <c r="C275">
        <v>31</v>
      </c>
      <c r="D275">
        <v>2044.5819672131147</v>
      </c>
      <c r="E275">
        <v>57.791430100883261</v>
      </c>
      <c r="F275">
        <v>15.475422534677646</v>
      </c>
      <c r="G275">
        <v>0</v>
      </c>
      <c r="H275">
        <v>0</v>
      </c>
      <c r="I275" s="105">
        <f t="shared" si="7"/>
        <v>73.266852635560909</v>
      </c>
    </row>
    <row r="276" spans="1:9" x14ac:dyDescent="0.3">
      <c r="A276">
        <v>2044</v>
      </c>
      <c r="B276">
        <v>8</v>
      </c>
      <c r="C276">
        <v>31</v>
      </c>
      <c r="D276">
        <v>2044.6666666666667</v>
      </c>
      <c r="E276">
        <v>57.891704962075309</v>
      </c>
      <c r="F276">
        <v>15.485741312679647</v>
      </c>
      <c r="G276">
        <v>0</v>
      </c>
      <c r="H276">
        <v>0</v>
      </c>
      <c r="I276" s="105">
        <f t="shared" si="7"/>
        <v>73.377446274754959</v>
      </c>
    </row>
    <row r="277" spans="1:9" x14ac:dyDescent="0.3">
      <c r="A277">
        <v>2044</v>
      </c>
      <c r="B277">
        <v>9</v>
      </c>
      <c r="C277">
        <v>30</v>
      </c>
      <c r="D277">
        <v>2044.7486338797814</v>
      </c>
      <c r="E277">
        <v>57.988225288163683</v>
      </c>
      <c r="F277">
        <v>15.512698112143699</v>
      </c>
      <c r="G277">
        <v>0</v>
      </c>
      <c r="H277">
        <v>0</v>
      </c>
      <c r="I277" s="105">
        <f t="shared" si="7"/>
        <v>73.500923400307386</v>
      </c>
    </row>
    <row r="278" spans="1:9" x14ac:dyDescent="0.3">
      <c r="A278">
        <v>2044</v>
      </c>
      <c r="B278">
        <v>10</v>
      </c>
      <c r="C278">
        <v>31</v>
      </c>
      <c r="D278">
        <v>2044.8333333333333</v>
      </c>
      <c r="E278">
        <v>58.087429951975338</v>
      </c>
      <c r="F278">
        <v>15.554498217664364</v>
      </c>
      <c r="G278">
        <v>0</v>
      </c>
      <c r="H278">
        <v>0</v>
      </c>
      <c r="I278" s="105">
        <f t="shared" si="7"/>
        <v>73.641928169639698</v>
      </c>
    </row>
    <row r="279" spans="1:9" x14ac:dyDescent="0.3">
      <c r="A279">
        <v>2044</v>
      </c>
      <c r="B279">
        <v>11</v>
      </c>
      <c r="C279">
        <v>30</v>
      </c>
      <c r="D279">
        <v>2044.9153005464482</v>
      </c>
      <c r="E279">
        <v>58.182922618746517</v>
      </c>
      <c r="F279">
        <v>15.611435293726093</v>
      </c>
      <c r="G279">
        <v>0</v>
      </c>
      <c r="H279">
        <v>0</v>
      </c>
      <c r="I279" s="105">
        <f t="shared" si="7"/>
        <v>73.794357912472606</v>
      </c>
    </row>
    <row r="280" spans="1:9" x14ac:dyDescent="0.3">
      <c r="A280">
        <v>2044</v>
      </c>
      <c r="B280">
        <v>12</v>
      </c>
      <c r="C280">
        <v>31</v>
      </c>
      <c r="D280">
        <v>2045</v>
      </c>
      <c r="E280">
        <v>58.281073569043151</v>
      </c>
      <c r="F280">
        <v>15.69051121404738</v>
      </c>
      <c r="G280">
        <v>0</v>
      </c>
      <c r="H280">
        <v>0</v>
      </c>
      <c r="I280" s="105">
        <f t="shared" si="7"/>
        <v>73.971584783090535</v>
      </c>
    </row>
    <row r="281" spans="1:9" x14ac:dyDescent="0.3">
      <c r="A281">
        <v>2045</v>
      </c>
      <c r="B281">
        <v>1</v>
      </c>
      <c r="C281">
        <v>31</v>
      </c>
      <c r="D281">
        <v>2045.0849315068492</v>
      </c>
      <c r="E281">
        <v>58.378695239527495</v>
      </c>
      <c r="F281">
        <v>15.812652086737412</v>
      </c>
      <c r="G281">
        <v>0</v>
      </c>
      <c r="H281">
        <v>0</v>
      </c>
      <c r="I281" s="105">
        <f t="shared" si="7"/>
        <v>74.191347326264903</v>
      </c>
    </row>
    <row r="282" spans="1:9" x14ac:dyDescent="0.3">
      <c r="A282">
        <v>2045</v>
      </c>
      <c r="B282">
        <v>2</v>
      </c>
      <c r="C282">
        <v>28</v>
      </c>
      <c r="D282">
        <v>2045.1616438356164</v>
      </c>
      <c r="E282">
        <v>58.466418162681421</v>
      </c>
      <c r="F282">
        <v>15.945779832699467</v>
      </c>
      <c r="G282">
        <v>0</v>
      </c>
      <c r="H282">
        <v>0</v>
      </c>
      <c r="I282" s="105">
        <f t="shared" si="7"/>
        <v>74.412197995380893</v>
      </c>
    </row>
    <row r="283" spans="1:9" x14ac:dyDescent="0.3">
      <c r="A283">
        <v>2045</v>
      </c>
      <c r="B283">
        <v>3</v>
      </c>
      <c r="C283">
        <v>31</v>
      </c>
      <c r="D283">
        <v>2045.2465753424658</v>
      </c>
      <c r="E283">
        <v>58.563043877726365</v>
      </c>
      <c r="F283">
        <v>15.987956534700519</v>
      </c>
      <c r="G283">
        <v>0</v>
      </c>
      <c r="H283">
        <v>0</v>
      </c>
      <c r="I283" s="105">
        <f t="shared" si="7"/>
        <v>74.551000412426887</v>
      </c>
    </row>
    <row r="284" spans="1:9" x14ac:dyDescent="0.3">
      <c r="A284">
        <v>2045</v>
      </c>
      <c r="B284">
        <v>4</v>
      </c>
      <c r="C284">
        <v>30</v>
      </c>
      <c r="D284">
        <v>2045.3287671232877</v>
      </c>
      <c r="E284">
        <v>58.656059964651931</v>
      </c>
      <c r="F284">
        <v>16.001638568178983</v>
      </c>
      <c r="G284">
        <v>0</v>
      </c>
      <c r="H284">
        <v>0</v>
      </c>
      <c r="I284" s="105">
        <f t="shared" si="7"/>
        <v>74.657698532830921</v>
      </c>
    </row>
    <row r="285" spans="1:9" x14ac:dyDescent="0.3">
      <c r="A285">
        <v>2045</v>
      </c>
      <c r="B285">
        <v>5</v>
      </c>
      <c r="C285">
        <v>31</v>
      </c>
      <c r="D285">
        <v>2045.4136986301369</v>
      </c>
      <c r="E285">
        <v>58.751671404415887</v>
      </c>
      <c r="F285">
        <v>16.006059456744271</v>
      </c>
      <c r="G285">
        <v>0</v>
      </c>
      <c r="H285">
        <v>0</v>
      </c>
      <c r="I285" s="105">
        <f t="shared" si="7"/>
        <v>74.757730861160155</v>
      </c>
    </row>
    <row r="286" spans="1:9" x14ac:dyDescent="0.3">
      <c r="A286">
        <v>2045</v>
      </c>
      <c r="B286">
        <v>6</v>
      </c>
      <c r="C286">
        <v>30</v>
      </c>
      <c r="D286">
        <v>2045.495890410959</v>
      </c>
      <c r="E286">
        <v>58.84371342202315</v>
      </c>
      <c r="F286">
        <v>16.015150668864329</v>
      </c>
      <c r="G286">
        <v>0</v>
      </c>
      <c r="H286">
        <v>0</v>
      </c>
      <c r="I286" s="105">
        <f t="shared" si="7"/>
        <v>74.858864090887479</v>
      </c>
    </row>
    <row r="287" spans="1:9" x14ac:dyDescent="0.3">
      <c r="A287">
        <v>2045</v>
      </c>
      <c r="B287">
        <v>7</v>
      </c>
      <c r="C287">
        <v>31</v>
      </c>
      <c r="D287">
        <v>2045.5808219178082</v>
      </c>
      <c r="E287">
        <v>58.938325985035263</v>
      </c>
      <c r="F287">
        <v>16.018313674529068</v>
      </c>
      <c r="G287">
        <v>0</v>
      </c>
      <c r="H287">
        <v>0</v>
      </c>
      <c r="I287" s="105">
        <f t="shared" si="7"/>
        <v>74.956639659564331</v>
      </c>
    </row>
    <row r="288" spans="1:9" x14ac:dyDescent="0.3">
      <c r="A288">
        <v>2045</v>
      </c>
      <c r="B288">
        <v>8</v>
      </c>
      <c r="C288">
        <v>31</v>
      </c>
      <c r="D288">
        <v>2045.6657534246576</v>
      </c>
      <c r="E288">
        <v>59.032436727995005</v>
      </c>
      <c r="F288">
        <v>16.02482590606801</v>
      </c>
      <c r="G288">
        <v>0</v>
      </c>
      <c r="H288">
        <v>0</v>
      </c>
      <c r="I288" s="105">
        <f t="shared" si="7"/>
        <v>75.057262634063022</v>
      </c>
    </row>
    <row r="289" spans="1:9" x14ac:dyDescent="0.3">
      <c r="A289">
        <v>2045</v>
      </c>
      <c r="B289">
        <v>9</v>
      </c>
      <c r="C289">
        <v>30</v>
      </c>
      <c r="D289">
        <v>2045.7479452054795</v>
      </c>
      <c r="E289">
        <v>59.123037478753815</v>
      </c>
      <c r="F289">
        <v>16.048575128974178</v>
      </c>
      <c r="G289">
        <v>0</v>
      </c>
      <c r="H289">
        <v>0</v>
      </c>
      <c r="I289" s="105">
        <f t="shared" si="7"/>
        <v>75.171612607727994</v>
      </c>
    </row>
    <row r="290" spans="1:9" x14ac:dyDescent="0.3">
      <c r="A290">
        <v>2045</v>
      </c>
      <c r="B290">
        <v>10</v>
      </c>
      <c r="C290">
        <v>31</v>
      </c>
      <c r="D290">
        <v>2045.8328767123287</v>
      </c>
      <c r="E290">
        <v>59.216172009820745</v>
      </c>
      <c r="F290">
        <v>16.08748966631908</v>
      </c>
      <c r="G290">
        <v>0</v>
      </c>
      <c r="H290">
        <v>0</v>
      </c>
      <c r="I290" s="105">
        <f t="shared" si="7"/>
        <v>75.303661676139825</v>
      </c>
    </row>
    <row r="291" spans="1:9" x14ac:dyDescent="0.3">
      <c r="A291">
        <v>2045</v>
      </c>
      <c r="B291">
        <v>11</v>
      </c>
      <c r="C291">
        <v>30</v>
      </c>
      <c r="D291">
        <v>2045.9150684931508</v>
      </c>
      <c r="E291">
        <v>59.305835170687807</v>
      </c>
      <c r="F291">
        <v>16.14213848173312</v>
      </c>
      <c r="G291">
        <v>0</v>
      </c>
      <c r="H291">
        <v>0</v>
      </c>
      <c r="I291" s="105">
        <f t="shared" si="7"/>
        <v>75.447973652420927</v>
      </c>
    </row>
    <row r="292" spans="1:9" x14ac:dyDescent="0.3">
      <c r="A292">
        <v>2045</v>
      </c>
      <c r="B292">
        <v>12</v>
      </c>
      <c r="C292">
        <v>31</v>
      </c>
      <c r="D292">
        <v>2046</v>
      </c>
      <c r="E292">
        <v>59.398008156594763</v>
      </c>
      <c r="F292">
        <v>16.219448199473799</v>
      </c>
      <c r="G292">
        <v>0</v>
      </c>
      <c r="H292">
        <v>0</v>
      </c>
      <c r="I292" s="105">
        <f t="shared" si="7"/>
        <v>75.617456356068558</v>
      </c>
    </row>
    <row r="293" spans="1:9" x14ac:dyDescent="0.3">
      <c r="A293">
        <v>2046</v>
      </c>
      <c r="B293">
        <v>1</v>
      </c>
      <c r="C293">
        <v>31</v>
      </c>
      <c r="D293">
        <v>2046.0849315068492</v>
      </c>
      <c r="E293">
        <v>59.489698019056867</v>
      </c>
      <c r="F293">
        <v>16.340996356163899</v>
      </c>
      <c r="G293">
        <v>0</v>
      </c>
      <c r="H293">
        <v>0</v>
      </c>
      <c r="I293" s="105">
        <f t="shared" si="7"/>
        <v>75.830694375220759</v>
      </c>
    </row>
    <row r="294" spans="1:9" x14ac:dyDescent="0.3">
      <c r="A294">
        <v>2046</v>
      </c>
      <c r="B294">
        <v>2</v>
      </c>
      <c r="C294">
        <v>28</v>
      </c>
      <c r="D294">
        <v>2046.1616438356164</v>
      </c>
      <c r="E294">
        <v>59.572102475176095</v>
      </c>
      <c r="F294">
        <v>16.474311503602252</v>
      </c>
      <c r="G294">
        <v>0</v>
      </c>
      <c r="H294">
        <v>0</v>
      </c>
      <c r="I294" s="105">
        <f t="shared" si="7"/>
        <v>76.046413978778347</v>
      </c>
    </row>
    <row r="295" spans="1:9" x14ac:dyDescent="0.3">
      <c r="A295">
        <v>2046</v>
      </c>
      <c r="B295">
        <v>3</v>
      </c>
      <c r="C295">
        <v>31</v>
      </c>
      <c r="D295">
        <v>2046.2465753424658</v>
      </c>
      <c r="E295">
        <v>59.662882979569922</v>
      </c>
      <c r="F295">
        <v>16.514206475132447</v>
      </c>
      <c r="G295">
        <v>0</v>
      </c>
      <c r="H295">
        <v>0</v>
      </c>
      <c r="I295" s="105">
        <f t="shared" si="7"/>
        <v>76.177089454702369</v>
      </c>
    </row>
    <row r="296" spans="1:9" x14ac:dyDescent="0.3">
      <c r="A296">
        <v>2046</v>
      </c>
      <c r="B296">
        <v>4</v>
      </c>
      <c r="C296">
        <v>30</v>
      </c>
      <c r="D296">
        <v>2046.3287671232877</v>
      </c>
      <c r="E296">
        <v>59.750285122517653</v>
      </c>
      <c r="F296">
        <v>16.524879101090228</v>
      </c>
      <c r="G296">
        <v>0</v>
      </c>
      <c r="H296">
        <v>0</v>
      </c>
      <c r="I296" s="105">
        <f t="shared" si="7"/>
        <v>76.275164223607874</v>
      </c>
    </row>
    <row r="297" spans="1:9" x14ac:dyDescent="0.3">
      <c r="A297">
        <v>2046</v>
      </c>
      <c r="B297">
        <v>5</v>
      </c>
      <c r="C297">
        <v>31</v>
      </c>
      <c r="D297">
        <v>2046.4136986301369</v>
      </c>
      <c r="E297">
        <v>59.840139195060033</v>
      </c>
      <c r="F297">
        <v>16.525801662152801</v>
      </c>
      <c r="G297">
        <v>0</v>
      </c>
      <c r="H297">
        <v>0</v>
      </c>
      <c r="I297" s="105">
        <f t="shared" si="7"/>
        <v>76.365940857212834</v>
      </c>
    </row>
    <row r="298" spans="1:9" x14ac:dyDescent="0.3">
      <c r="A298">
        <v>2046</v>
      </c>
      <c r="B298">
        <v>6</v>
      </c>
      <c r="C298">
        <v>30</v>
      </c>
      <c r="D298">
        <v>2046.495890410959</v>
      </c>
      <c r="E298">
        <v>59.926651461120194</v>
      </c>
      <c r="F298">
        <v>16.531543097051411</v>
      </c>
      <c r="G298">
        <v>0</v>
      </c>
      <c r="H298">
        <v>0</v>
      </c>
      <c r="I298" s="105">
        <f t="shared" si="7"/>
        <v>76.458194558171613</v>
      </c>
    </row>
    <row r="299" spans="1:9" x14ac:dyDescent="0.3">
      <c r="A299">
        <v>2046</v>
      </c>
      <c r="B299">
        <v>7</v>
      </c>
      <c r="C299">
        <v>31</v>
      </c>
      <c r="D299">
        <v>2046.5808219178082</v>
      </c>
      <c r="E299">
        <v>60.015592820707475</v>
      </c>
      <c r="F299">
        <v>16.5310566885247</v>
      </c>
      <c r="G299">
        <v>0</v>
      </c>
      <c r="H299">
        <v>0</v>
      </c>
      <c r="I299" s="105">
        <f t="shared" si="7"/>
        <v>76.546649509232168</v>
      </c>
    </row>
    <row r="300" spans="1:9" x14ac:dyDescent="0.3">
      <c r="A300">
        <v>2046</v>
      </c>
      <c r="B300">
        <v>8</v>
      </c>
      <c r="C300">
        <v>31</v>
      </c>
      <c r="D300">
        <v>2046.6657534246576</v>
      </c>
      <c r="E300">
        <v>60.104075516760794</v>
      </c>
      <c r="F300">
        <v>16.533978566391653</v>
      </c>
      <c r="G300">
        <v>0</v>
      </c>
      <c r="H300">
        <v>0</v>
      </c>
      <c r="I300" s="105">
        <f t="shared" si="7"/>
        <v>76.63805408315244</v>
      </c>
    </row>
    <row r="301" spans="1:9" x14ac:dyDescent="0.3">
      <c r="A301">
        <v>2046</v>
      </c>
      <c r="B301">
        <v>9</v>
      </c>
      <c r="C301">
        <v>30</v>
      </c>
      <c r="D301">
        <v>2046.7479452054795</v>
      </c>
      <c r="E301">
        <v>60.189270466329312</v>
      </c>
      <c r="F301">
        <v>16.554701540602281</v>
      </c>
      <c r="G301">
        <v>0</v>
      </c>
      <c r="H301">
        <v>0</v>
      </c>
      <c r="I301" s="105">
        <f t="shared" si="7"/>
        <v>76.743972006931585</v>
      </c>
    </row>
    <row r="302" spans="1:9" x14ac:dyDescent="0.3">
      <c r="A302">
        <v>2046</v>
      </c>
      <c r="B302">
        <v>10</v>
      </c>
      <c r="C302">
        <v>31</v>
      </c>
      <c r="D302">
        <v>2046.8328767123287</v>
      </c>
      <c r="E302">
        <v>60.276860651681275</v>
      </c>
      <c r="F302">
        <v>16.590893016487211</v>
      </c>
      <c r="G302">
        <v>0</v>
      </c>
      <c r="H302">
        <v>0</v>
      </c>
      <c r="I302" s="105">
        <f t="shared" si="7"/>
        <v>76.86775366816849</v>
      </c>
    </row>
    <row r="303" spans="1:9" x14ac:dyDescent="0.3">
      <c r="A303">
        <v>2046</v>
      </c>
      <c r="B303">
        <v>11</v>
      </c>
      <c r="C303">
        <v>30</v>
      </c>
      <c r="D303">
        <v>2046.9150684931508</v>
      </c>
      <c r="E303">
        <v>60.361198240119663</v>
      </c>
      <c r="F303">
        <v>16.643381573558617</v>
      </c>
      <c r="G303">
        <v>0</v>
      </c>
      <c r="H303">
        <v>0</v>
      </c>
      <c r="I303" s="105">
        <f t="shared" si="7"/>
        <v>77.004579813678276</v>
      </c>
    </row>
    <row r="304" spans="1:9" x14ac:dyDescent="0.3">
      <c r="A304">
        <v>2046</v>
      </c>
      <c r="B304">
        <v>12</v>
      </c>
      <c r="C304">
        <v>31</v>
      </c>
      <c r="D304">
        <v>2047</v>
      </c>
      <c r="E304">
        <v>60.447908994203097</v>
      </c>
      <c r="F304">
        <v>16.719022605069132</v>
      </c>
      <c r="G304">
        <v>0</v>
      </c>
      <c r="H304">
        <v>0</v>
      </c>
      <c r="I304" s="105">
        <f t="shared" si="7"/>
        <v>77.166931599272232</v>
      </c>
    </row>
    <row r="305" spans="1:9" x14ac:dyDescent="0.3">
      <c r="A305">
        <v>2047</v>
      </c>
      <c r="B305">
        <v>1</v>
      </c>
      <c r="C305">
        <v>31</v>
      </c>
      <c r="D305">
        <v>2047.0849315068492</v>
      </c>
      <c r="E305">
        <v>60.53417775788747</v>
      </c>
      <c r="F305">
        <v>16.840006792536734</v>
      </c>
      <c r="G305">
        <v>0</v>
      </c>
      <c r="H305">
        <v>0</v>
      </c>
      <c r="I305" s="105">
        <f t="shared" si="7"/>
        <v>77.374184550424204</v>
      </c>
    </row>
    <row r="306" spans="1:9" x14ac:dyDescent="0.3">
      <c r="A306">
        <v>2047</v>
      </c>
      <c r="B306">
        <v>2</v>
      </c>
      <c r="C306">
        <v>28</v>
      </c>
      <c r="D306">
        <v>2047.1616438356164</v>
      </c>
      <c r="E306">
        <v>60.611720762714263</v>
      </c>
      <c r="F306">
        <v>16.973493434815111</v>
      </c>
      <c r="G306">
        <v>0</v>
      </c>
      <c r="H306">
        <v>0</v>
      </c>
      <c r="I306" s="105">
        <f t="shared" si="7"/>
        <v>77.585214197529382</v>
      </c>
    </row>
    <row r="307" spans="1:9" x14ac:dyDescent="0.3">
      <c r="A307">
        <v>2047</v>
      </c>
      <c r="B307">
        <v>3</v>
      </c>
      <c r="C307">
        <v>31</v>
      </c>
      <c r="D307">
        <v>2047.2465753424658</v>
      </c>
      <c r="E307">
        <v>60.697157362742118</v>
      </c>
      <c r="F307">
        <v>17.011237485654796</v>
      </c>
      <c r="G307">
        <v>0</v>
      </c>
      <c r="H307">
        <v>0</v>
      </c>
      <c r="I307" s="105">
        <f t="shared" si="7"/>
        <v>77.708394848396921</v>
      </c>
    </row>
    <row r="308" spans="1:9" x14ac:dyDescent="0.3">
      <c r="A308">
        <v>2047</v>
      </c>
      <c r="B308">
        <v>4</v>
      </c>
      <c r="C308">
        <v>30</v>
      </c>
      <c r="D308">
        <v>2047.3287671232877</v>
      </c>
      <c r="E308">
        <v>60.779426069781344</v>
      </c>
      <c r="F308">
        <v>17.019074865635208</v>
      </c>
      <c r="G308">
        <v>0</v>
      </c>
      <c r="H308">
        <v>0</v>
      </c>
      <c r="I308" s="105">
        <f t="shared" si="7"/>
        <v>77.798500935416556</v>
      </c>
    </row>
    <row r="309" spans="1:9" x14ac:dyDescent="0.3">
      <c r="A309">
        <v>2047</v>
      </c>
      <c r="B309">
        <v>5</v>
      </c>
      <c r="C309">
        <v>31</v>
      </c>
      <c r="D309">
        <v>2047.4136986301369</v>
      </c>
      <c r="E309">
        <v>60.864014572596105</v>
      </c>
      <c r="F309">
        <v>17.016702076647796</v>
      </c>
      <c r="G309">
        <v>0</v>
      </c>
      <c r="H309">
        <v>0</v>
      </c>
      <c r="I309" s="105">
        <f t="shared" si="7"/>
        <v>77.880716649243908</v>
      </c>
    </row>
    <row r="310" spans="1:9" x14ac:dyDescent="0.3">
      <c r="A310">
        <v>2047</v>
      </c>
      <c r="B310">
        <v>6</v>
      </c>
      <c r="C310">
        <v>30</v>
      </c>
      <c r="D310">
        <v>2047.495890410959</v>
      </c>
      <c r="E310">
        <v>60.945468496006562</v>
      </c>
      <c r="F310">
        <v>17.019288195364563</v>
      </c>
      <c r="G310">
        <v>0</v>
      </c>
      <c r="H310">
        <v>0</v>
      </c>
      <c r="I310" s="105">
        <f t="shared" si="7"/>
        <v>77.964756691371122</v>
      </c>
    </row>
    <row r="311" spans="1:9" x14ac:dyDescent="0.3">
      <c r="A311">
        <v>2047</v>
      </c>
      <c r="B311">
        <v>7</v>
      </c>
      <c r="C311">
        <v>30</v>
      </c>
      <c r="D311">
        <v>2047.5780821917808</v>
      </c>
      <c r="E311">
        <v>61.026526028276663</v>
      </c>
      <c r="F311">
        <v>17.015664138631973</v>
      </c>
      <c r="G311">
        <v>0</v>
      </c>
      <c r="H311">
        <v>0</v>
      </c>
      <c r="I311" s="105">
        <f t="shared" si="7"/>
        <v>78.04219016690864</v>
      </c>
    </row>
    <row r="314" spans="1:9" x14ac:dyDescent="0.3">
      <c r="I314" s="55"/>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033af7-4c98-44f3-88f9-8e263aa4342a">
      <Terms xmlns="http://schemas.microsoft.com/office/infopath/2007/PartnerControls"/>
    </lcf76f155ced4ddcb4097134ff3c332f>
    <TaxCatchAll xmlns="7b595572-ed96-4f68-bcb3-6d348b810855" xsi:nil="true"/>
    <Document_x0020_Type xmlns="05033af7-4c98-44f3-88f9-8e263aa4342a" xsi:nil="true"/>
    <Business_x0020_Area xmlns="05033af7-4c98-44f3-88f9-8e263aa4342a" xsi:nil="true"/>
    <Project_x0020_Type xmlns="05033af7-4c98-44f3-88f9-8e263aa4342a" xsi:nil="true"/>
    <_Flow_SignoffStatus xmlns="05033af7-4c98-44f3-88f9-8e263aa4342a" xsi:nil="true"/>
    <Process xmlns="05033af7-4c98-44f3-88f9-8e263aa4342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87A1DB8E9B5340A1B0B5BEAE95B2CB" ma:contentTypeVersion="21" ma:contentTypeDescription="Create a new document." ma:contentTypeScope="" ma:versionID="3fb77f79c6681a65604f3b2d4d453377">
  <xsd:schema xmlns:xsd="http://www.w3.org/2001/XMLSchema" xmlns:xs="http://www.w3.org/2001/XMLSchema" xmlns:p="http://schemas.microsoft.com/office/2006/metadata/properties" xmlns:ns2="05033af7-4c98-44f3-88f9-8e263aa4342a" xmlns:ns3="7b595572-ed96-4f68-bcb3-6d348b810855" targetNamespace="http://schemas.microsoft.com/office/2006/metadata/properties" ma:root="true" ma:fieldsID="c2c5c34fc670555dc9f53a8b9f6c6269" ns2:_="" ns3:_="">
    <xsd:import namespace="05033af7-4c98-44f3-88f9-8e263aa4342a"/>
    <xsd:import namespace="7b595572-ed96-4f68-bcb3-6d348b810855"/>
    <xsd:element name="properties">
      <xsd:complexType>
        <xsd:sequence>
          <xsd:element name="documentManagement">
            <xsd:complexType>
              <xsd:all>
                <xsd:element ref="ns2:Document_x0020_Type" minOccurs="0"/>
                <xsd:element ref="ns2:Process" minOccurs="0"/>
                <xsd:element ref="ns2:Business_x0020_Area" minOccurs="0"/>
                <xsd:element ref="ns2:Project_x0020_Type"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033af7-4c98-44f3-88f9-8e263aa4342a" elementFormDefault="qualified">
    <xsd:import namespace="http://schemas.microsoft.com/office/2006/documentManagement/types"/>
    <xsd:import namespace="http://schemas.microsoft.com/office/infopath/2007/PartnerControls"/>
    <xsd:element name="Document_x0020_Type" ma:index="8" nillable="true" ma:displayName="Document Type" ma:format="Dropdown" ma:internalName="Document_x0020_Type">
      <xsd:simpleType>
        <xsd:restriction base="dms:Choice">
          <xsd:enumeration value="Agreement"/>
          <xsd:enumeration value="CER"/>
          <xsd:enumeration value="Checklist"/>
          <xsd:enumeration value="Client info"/>
          <xsd:enumeration value="Data"/>
          <xsd:enumeration value="ERF Application"/>
          <xsd:enumeration value="ERF Audit Schedule"/>
          <xsd:enumeration value="ERF Report"/>
          <xsd:enumeration value="Financial / Budget"/>
          <xsd:enumeration value="Form"/>
          <xsd:enumeration value="Invoice"/>
          <xsd:enumeration value="Other"/>
          <xsd:enumeration value="Policy"/>
          <xsd:enumeration value="Presentation"/>
          <xsd:enumeration value="Proposal"/>
          <xsd:enumeration value="Quote"/>
          <xsd:enumeration value="Reference"/>
          <xsd:enumeration value="Report"/>
          <xsd:enumeration value="SOP"/>
          <xsd:enumeration value="Staff File"/>
          <xsd:enumeration value="Tool"/>
          <xsd:enumeration value="Working File"/>
        </xsd:restriction>
      </xsd:simpleType>
    </xsd:element>
    <xsd:element name="Process" ma:index="9" nillable="true" ma:displayName="Process" ma:format="Dropdown" ma:internalName="Process">
      <xsd:simpleType>
        <xsd:restriction base="dms:Choice">
          <xsd:enumeration value="Assessment"/>
          <xsd:enumeration value="Business Development"/>
          <xsd:enumeration value="Delivery"/>
          <xsd:enumeration value="Sales"/>
        </xsd:restriction>
      </xsd:simpleType>
    </xsd:element>
    <xsd:element name="Business_x0020_Area" ma:index="10" nillable="true" ma:displayName="Business Area" ma:format="Dropdown" ma:internalName="Business_x0020_Area">
      <xsd:simpleType>
        <xsd:restriction base="dms:Choice">
          <xsd:enumeration value="Agribusiness"/>
          <xsd:enumeration value="AspiraDAC"/>
          <xsd:enumeration value="Business Operations"/>
          <xsd:enumeration value="Decarbonisation"/>
          <xsd:enumeration value="Finance &amp; Strategy"/>
          <xsd:enumeration value="Maki"/>
        </xsd:restriction>
      </xsd:simpleType>
    </xsd:element>
    <xsd:element name="Project_x0020_Type" ma:index="11" nillable="true" ma:displayName="Project Type" ma:format="Dropdown" ma:internalName="Project_x0020_Type">
      <xsd:simpleType>
        <xsd:restriction base="dms:Choice">
          <xsd:enumeration value="Afforestation / Reforestation"/>
          <xsd:enumeration value="Agroforestry"/>
          <xsd:enumeration value="Avoided Deforestation"/>
          <xsd:enumeration value="Beef Herd"/>
          <xsd:enumeration value="Blue Carbon"/>
          <xsd:enumeration value="Carbon Capture &amp; Storage"/>
          <xsd:enumeration value="Energy &amp; Biogas"/>
          <xsd:enumeration value="Energy Efficiency"/>
          <xsd:enumeration value="Improved Forest Management"/>
          <xsd:enumeration value="Landfill Gas"/>
          <xsd:enumeration value="Methane Reduction in Rice Cultivation"/>
          <xsd:enumeration value="Natural Capital"/>
          <xsd:enumeration value="Peatland"/>
          <xsd:enumeration value="Producer Investment Evaluation"/>
          <xsd:enumeration value="REDD"/>
          <xsd:enumeration value="Savanna Fire Management"/>
          <xsd:enumeration value="Soil Carbon"/>
          <xsd:enumeration value="Transport"/>
          <xsd:enumeration value="Vegetation"/>
          <xsd:enumeration value="Waste"/>
          <xsd:enumeration value="Wetland Carbon"/>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c2beac-4731-49a6-8bfe-aa826acef37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_Flow_SignoffStatus" ma:index="27" nillable="true" ma:displayName="Sign-off status" ma:internalName="Sign_x002d_off_x0020_status">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595572-ed96-4f68-bcb3-6d348b8108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643ff79-f07b-45f2-971e-31dee8387b9c}" ma:internalName="TaxCatchAll" ma:showField="CatchAllData" ma:web="7b595572-ed96-4f68-bcb3-6d348b810855">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D78C0-7D5A-40D4-9BF4-AF94ECED16C0}">
  <ds:schemaRefs>
    <ds:schemaRef ds:uri="http://schemas.microsoft.com/office/2006/metadata/properties"/>
    <ds:schemaRef ds:uri="http://schemas.microsoft.com/office/infopath/2007/PartnerControls"/>
    <ds:schemaRef ds:uri="05033af7-4c98-44f3-88f9-8e263aa4342a"/>
    <ds:schemaRef ds:uri="7b595572-ed96-4f68-bcb3-6d348b810855"/>
  </ds:schemaRefs>
</ds:datastoreItem>
</file>

<file path=customXml/itemProps2.xml><?xml version="1.0" encoding="utf-8"?>
<ds:datastoreItem xmlns:ds="http://schemas.openxmlformats.org/officeDocument/2006/customXml" ds:itemID="{9F6D2354-8393-4416-BB05-9F6708DF92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033af7-4c98-44f3-88f9-8e263aa4342a"/>
    <ds:schemaRef ds:uri="7b595572-ed96-4f68-bcb3-6d348b8108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2F6D67-D14B-46D7-BD32-319AAE29D6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Forecast_script_helper</vt:lpstr>
      <vt:lpstr>Cover</vt:lpstr>
      <vt:lpstr>Net Abatement</vt:lpstr>
      <vt:lpstr>Property Summary</vt:lpstr>
      <vt:lpstr>CEA Attributes</vt:lpstr>
      <vt:lpstr>Abatement</vt:lpstr>
      <vt:lpstr>Project Emissions</vt:lpstr>
      <vt:lpstr>Global Warm Pot</vt:lpstr>
      <vt:lpstr>Fuel Emissions</vt:lpstr>
      <vt:lpstr>Fuel Reference previous report</vt:lpstr>
      <vt:lpstr>Tree Seedlings</vt:lpstr>
      <vt:lpstr>BW_CEA_01</vt:lpstr>
      <vt:lpstr>BW_CEA_02</vt:lpstr>
      <vt:lpstr>BW_CEA_03</vt:lpstr>
      <vt:lpstr>BW_CEA_04</vt:lpstr>
      <vt:lpstr>BW_CEA_05</vt:lpstr>
      <vt:lpstr>BW_CEA_06</vt:lpstr>
      <vt:lpstr>BW_CEA_07</vt:lpstr>
      <vt:lpstr>BW_CEA_01!_04._HID_CEA_01_GENERIC_NO_INIT_CAL___Output_1_1</vt:lpstr>
      <vt:lpstr>BW_CEA_05!_04._JIN_CEA_01_GENERIC_NO_INIT_CAL___Output_1_1</vt:lpstr>
      <vt:lpstr>BW_CEA_06!_04._JIN_CEA_01_GENERIC_NO_INIT_CAL___Output_1_1</vt:lpstr>
      <vt:lpstr>BW_CEA_07!_04._JIN_CEA_01_GENERIC_NO_INIT_CAL___Output_1_1</vt:lpstr>
      <vt:lpstr>BW_CEA_02!_04._LIS_CEA_01_GENERIC_NO_INIT_CAL___Output_1</vt:lpstr>
      <vt:lpstr>BW_CEA_03!_04._LIS_CEA_01_GENERIC_NO_INIT_CAL___Output_1</vt:lpstr>
      <vt:lpstr>BW_CEA_04!_04._LIS_CEA_01_GENERIC_NO_INIT_CAL___Output_1</vt:lpstr>
      <vt:lpstr>BW_CEA_02!_04._LIS_CEA_01_GENERIC_NO_INIT_CAL___Output_1_1</vt:lpstr>
      <vt:lpstr>BW_CEA_03!_04._LIS_CEA_01_GENERIC_NO_INIT_CAL___Output_1_1</vt:lpstr>
      <vt:lpstr>BW_CEA_04!_04._LIS_CEA_01_GENERIC_NO_INIT_CAL___Output_1_1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2026-02-03T04:50:51Z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0x0101007387A1DB8E9B5340A1B0B5BEAE95B2CB</vt:lpwstr>
  </property>
  <property fmtid="{D5CDD505-2E9C-101B-9397-08002B2CF9AE}" pid="3" name="Order">
    <vt:r8>14732000</vt:r8>
  </property>
  <property fmtid="{D5CDD505-2E9C-101B-9397-08002B2CF9AE}" pid="4" name="MediaServiceImageTags">
    <vt:lpwstr/>
  </property>
</Properties>
</file>