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updateLinks="never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4D/Desktop/DC PREP/"/>
    </mc:Choice>
  </mc:AlternateContent>
  <xr:revisionPtr revIDLastSave="0" documentId="13_ncr:1_{28514C99-AF3B-BE48-A752-785284179A21}" xr6:coauthVersionLast="47" xr6:coauthVersionMax="47" xr10:uidLastSave="{00000000-0000-0000-0000-000000000000}"/>
  <bookViews>
    <workbookView xWindow="1340" yWindow="500" windowWidth="27460" windowHeight="17500" xr2:uid="{00000000-000D-0000-FFFF-FFFF00000000}"/>
  </bookViews>
  <sheets>
    <sheet name="Patient List" sheetId="77" r:id="rId1"/>
    <sheet name="INV" sheetId="78" r:id="rId2"/>
    <sheet name="Dec'22" sheetId="89" r:id="rId3"/>
    <sheet name="Nov'22" sheetId="88" r:id="rId4"/>
    <sheet name="Oct'22" sheetId="87" r:id="rId5"/>
    <sheet name="Look Up List" sheetId="7" r:id="rId6"/>
  </sheets>
  <definedNames>
    <definedName name="_xlnm._FilterDatabase" localSheetId="2" hidden="1">'Dec''22'!$H$53:$H$67</definedName>
    <definedName name="_xlnm._FilterDatabase" localSheetId="5" hidden="1">'Look Up List'!$C$34:$C$47</definedName>
    <definedName name="_xlnm._FilterDatabase" localSheetId="3" hidden="1">'Nov''22'!$H$53:$H$67</definedName>
    <definedName name="_xlnm._FilterDatabase" localSheetId="4" hidden="1">'Oct''22'!$H$53:$H$67</definedName>
    <definedName name="AccountLookup" localSheetId="2">#REF!</definedName>
    <definedName name="AccountLookup" localSheetId="3">#REF!</definedName>
    <definedName name="AccountLookup" localSheetId="4">#REF!</definedName>
    <definedName name="AccountLookup" localSheetId="0">#REF!</definedName>
    <definedName name="AccountLookup">#REF!</definedName>
    <definedName name="MileageRate" localSheetId="2">#REF!</definedName>
    <definedName name="MileageRate" localSheetId="3">#REF!</definedName>
    <definedName name="MileageRate" localSheetId="4">#REF!</definedName>
    <definedName name="MileageRate" localSheetId="0">#REF!</definedName>
    <definedName name="MileageR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5" i="89" l="1"/>
  <c r="J56" i="89"/>
  <c r="J57" i="89"/>
  <c r="J55" i="87"/>
  <c r="J56" i="87"/>
  <c r="J55" i="88"/>
  <c r="J56" i="88"/>
  <c r="P26" i="77" l="1"/>
  <c r="D7" i="78"/>
  <c r="D8" i="78"/>
  <c r="D5" i="78"/>
  <c r="D6" i="78"/>
  <c r="D4" i="78"/>
  <c r="G8" i="89"/>
  <c r="AL69" i="89" l="1"/>
  <c r="P67" i="89"/>
  <c r="V66" i="89"/>
  <c r="P66" i="89"/>
  <c r="M66" i="89"/>
  <c r="C66" i="89"/>
  <c r="B66" i="89"/>
  <c r="V65" i="89"/>
  <c r="C65" i="89"/>
  <c r="B65" i="89"/>
  <c r="V64" i="89"/>
  <c r="M64" i="89"/>
  <c r="C64" i="89"/>
  <c r="B64" i="89"/>
  <c r="V63" i="89"/>
  <c r="M63" i="89"/>
  <c r="C63" i="89"/>
  <c r="B63" i="89"/>
  <c r="V62" i="89"/>
  <c r="M62" i="89"/>
  <c r="C62" i="89"/>
  <c r="B62" i="89"/>
  <c r="V61" i="89"/>
  <c r="M61" i="89"/>
  <c r="C61" i="89"/>
  <c r="B61" i="89"/>
  <c r="V60" i="89"/>
  <c r="P60" i="89"/>
  <c r="M60" i="89"/>
  <c r="C60" i="89"/>
  <c r="B60" i="89"/>
  <c r="V59" i="89"/>
  <c r="P59" i="89"/>
  <c r="M59" i="89"/>
  <c r="C59" i="89"/>
  <c r="B59" i="89"/>
  <c r="V58" i="89"/>
  <c r="M58" i="89"/>
  <c r="C58" i="89"/>
  <c r="B58" i="89"/>
  <c r="V57" i="89"/>
  <c r="M57" i="89"/>
  <c r="C57" i="89"/>
  <c r="B57" i="89"/>
  <c r="V56" i="89"/>
  <c r="M56" i="89"/>
  <c r="C56" i="89"/>
  <c r="B56" i="89"/>
  <c r="V55" i="89"/>
  <c r="M55" i="89"/>
  <c r="C55" i="89"/>
  <c r="B55" i="89"/>
  <c r="L49" i="89"/>
  <c r="H49" i="89"/>
  <c r="F49" i="89"/>
  <c r="G38" i="89"/>
  <c r="G39" i="89" s="1"/>
  <c r="G40" i="89" s="1"/>
  <c r="G41" i="89" s="1"/>
  <c r="G42" i="89" s="1"/>
  <c r="G43" i="89" s="1"/>
  <c r="G44" i="89" s="1"/>
  <c r="G45" i="89" s="1"/>
  <c r="G46" i="89" s="1"/>
  <c r="G47" i="89" s="1"/>
  <c r="G48" i="89" s="1"/>
  <c r="F37" i="89"/>
  <c r="L34" i="89"/>
  <c r="H34" i="89"/>
  <c r="F34" i="89"/>
  <c r="S23" i="89"/>
  <c r="G23" i="89"/>
  <c r="G24" i="89" s="1"/>
  <c r="G25" i="89" s="1"/>
  <c r="G26" i="89" s="1"/>
  <c r="G27" i="89" s="1"/>
  <c r="G28" i="89" s="1"/>
  <c r="G29" i="89" s="1"/>
  <c r="G30" i="89" s="1"/>
  <c r="G31" i="89" s="1"/>
  <c r="G32" i="89" s="1"/>
  <c r="G33" i="89" s="1"/>
  <c r="F22" i="89"/>
  <c r="L19" i="89"/>
  <c r="H19" i="89"/>
  <c r="F19" i="89"/>
  <c r="T15" i="89"/>
  <c r="T8" i="89" a="1"/>
  <c r="T8" i="89" s="1"/>
  <c r="G9" i="89"/>
  <c r="G10" i="89" s="1"/>
  <c r="G11" i="89" s="1"/>
  <c r="G12" i="89" s="1"/>
  <c r="G13" i="89" s="1"/>
  <c r="G14" i="89" s="1"/>
  <c r="G15" i="89" s="1"/>
  <c r="G16" i="89" s="1"/>
  <c r="G17" i="89" s="1"/>
  <c r="G18" i="89" s="1"/>
  <c r="F7" i="89"/>
  <c r="T6" i="89" a="1"/>
  <c r="T6" i="89" s="1"/>
  <c r="T12" i="89" s="1"/>
  <c r="AL69" i="88"/>
  <c r="P67" i="88"/>
  <c r="V66" i="88"/>
  <c r="P66" i="88"/>
  <c r="M66" i="88"/>
  <c r="C66" i="88"/>
  <c r="B66" i="88"/>
  <c r="V65" i="88"/>
  <c r="C65" i="88"/>
  <c r="B65" i="88"/>
  <c r="V64" i="88"/>
  <c r="M64" i="88"/>
  <c r="C64" i="88"/>
  <c r="B64" i="88"/>
  <c r="V63" i="88"/>
  <c r="M63" i="88"/>
  <c r="C63" i="88"/>
  <c r="B63" i="88"/>
  <c r="V62" i="88"/>
  <c r="P62" i="88"/>
  <c r="M62" i="88"/>
  <c r="C62" i="88"/>
  <c r="B62" i="88"/>
  <c r="V61" i="88"/>
  <c r="M61" i="88"/>
  <c r="C61" i="88"/>
  <c r="B61" i="88"/>
  <c r="V60" i="88"/>
  <c r="P60" i="88"/>
  <c r="M60" i="88"/>
  <c r="C60" i="88"/>
  <c r="B60" i="88"/>
  <c r="V59" i="88"/>
  <c r="P59" i="88"/>
  <c r="M59" i="88"/>
  <c r="C59" i="88"/>
  <c r="B59" i="88"/>
  <c r="V58" i="88"/>
  <c r="M58" i="88"/>
  <c r="C58" i="88"/>
  <c r="B58" i="88"/>
  <c r="V57" i="88"/>
  <c r="M57" i="88"/>
  <c r="J57" i="88"/>
  <c r="C57" i="88"/>
  <c r="B57" i="88"/>
  <c r="V56" i="88"/>
  <c r="M56" i="88"/>
  <c r="C56" i="88"/>
  <c r="B56" i="88"/>
  <c r="V55" i="88"/>
  <c r="M55" i="88"/>
  <c r="C55" i="88"/>
  <c r="B55" i="88"/>
  <c r="L49" i="88"/>
  <c r="H49" i="88"/>
  <c r="F49" i="88"/>
  <c r="G38" i="88"/>
  <c r="G39" i="88" s="1"/>
  <c r="G40" i="88" s="1"/>
  <c r="G41" i="88" s="1"/>
  <c r="G42" i="88" s="1"/>
  <c r="G43" i="88" s="1"/>
  <c r="G44" i="88" s="1"/>
  <c r="G45" i="88" s="1"/>
  <c r="G46" i="88" s="1"/>
  <c r="G47" i="88" s="1"/>
  <c r="G48" i="88" s="1"/>
  <c r="F37" i="88"/>
  <c r="L34" i="88"/>
  <c r="H34" i="88"/>
  <c r="F34" i="88"/>
  <c r="S23" i="88"/>
  <c r="G23" i="88"/>
  <c r="G24" i="88" s="1"/>
  <c r="G25" i="88" s="1"/>
  <c r="G26" i="88" s="1"/>
  <c r="G27" i="88" s="1"/>
  <c r="G28" i="88" s="1"/>
  <c r="G29" i="88" s="1"/>
  <c r="G30" i="88" s="1"/>
  <c r="G31" i="88" s="1"/>
  <c r="G32" i="88" s="1"/>
  <c r="G33" i="88" s="1"/>
  <c r="F22" i="88"/>
  <c r="L19" i="88"/>
  <c r="H19" i="88"/>
  <c r="G19" i="88" s="1"/>
  <c r="F19" i="88"/>
  <c r="T15" i="88"/>
  <c r="T8" i="88" a="1"/>
  <c r="T8" i="88" s="1"/>
  <c r="G8" i="88"/>
  <c r="G9" i="88" s="1"/>
  <c r="G10" i="88" s="1"/>
  <c r="G11" i="88" s="1"/>
  <c r="G12" i="88" s="1"/>
  <c r="G13" i="88" s="1"/>
  <c r="G14" i="88" s="1"/>
  <c r="G15" i="88" s="1"/>
  <c r="G16" i="88" s="1"/>
  <c r="G17" i="88" s="1"/>
  <c r="G18" i="88" s="1"/>
  <c r="F7" i="88"/>
  <c r="T6" i="88" a="1"/>
  <c r="T6" i="88" s="1"/>
  <c r="AL69" i="87"/>
  <c r="P67" i="87"/>
  <c r="M67" i="87"/>
  <c r="V66" i="87"/>
  <c r="P66" i="87"/>
  <c r="M66" i="87"/>
  <c r="C66" i="87"/>
  <c r="B66" i="87"/>
  <c r="V65" i="87"/>
  <c r="C65" i="87"/>
  <c r="B65" i="87"/>
  <c r="V64" i="87"/>
  <c r="M64" i="87"/>
  <c r="C64" i="87"/>
  <c r="B64" i="87"/>
  <c r="V63" i="87"/>
  <c r="P63" i="87"/>
  <c r="M63" i="87"/>
  <c r="C63" i="87"/>
  <c r="B63" i="87"/>
  <c r="V62" i="87"/>
  <c r="P62" i="87"/>
  <c r="M62" i="87"/>
  <c r="C62" i="87"/>
  <c r="B62" i="87"/>
  <c r="V61" i="87"/>
  <c r="M61" i="87"/>
  <c r="C61" i="87"/>
  <c r="B61" i="87"/>
  <c r="V60" i="87"/>
  <c r="P60" i="87"/>
  <c r="M60" i="87"/>
  <c r="C60" i="87"/>
  <c r="B60" i="87"/>
  <c r="V59" i="87"/>
  <c r="P59" i="87"/>
  <c r="M59" i="87"/>
  <c r="C59" i="87"/>
  <c r="B59" i="87"/>
  <c r="V58" i="87"/>
  <c r="M58" i="87"/>
  <c r="C58" i="87"/>
  <c r="B58" i="87"/>
  <c r="V57" i="87"/>
  <c r="M57" i="87"/>
  <c r="J57" i="87"/>
  <c r="C57" i="87"/>
  <c r="B57" i="87"/>
  <c r="V56" i="87"/>
  <c r="P56" i="87"/>
  <c r="M56" i="87"/>
  <c r="C56" i="87"/>
  <c r="B56" i="87"/>
  <c r="V55" i="87"/>
  <c r="M55" i="87"/>
  <c r="C55" i="87"/>
  <c r="B55" i="87"/>
  <c r="L49" i="87"/>
  <c r="H49" i="87"/>
  <c r="F49" i="87"/>
  <c r="G38" i="87"/>
  <c r="G39" i="87" s="1"/>
  <c r="G40" i="87" s="1"/>
  <c r="G41" i="87" s="1"/>
  <c r="G42" i="87" s="1"/>
  <c r="G43" i="87" s="1"/>
  <c r="G44" i="87" s="1"/>
  <c r="G45" i="87" s="1"/>
  <c r="G46" i="87" s="1"/>
  <c r="G47" i="87" s="1"/>
  <c r="G48" i="87" s="1"/>
  <c r="F37" i="87"/>
  <c r="L34" i="87"/>
  <c r="H34" i="87"/>
  <c r="F34" i="87"/>
  <c r="S23" i="87"/>
  <c r="G23" i="87"/>
  <c r="G24" i="87" s="1"/>
  <c r="G25" i="87" s="1"/>
  <c r="G26" i="87" s="1"/>
  <c r="G27" i="87" s="1"/>
  <c r="G28" i="87" s="1"/>
  <c r="G29" i="87" s="1"/>
  <c r="G30" i="87" s="1"/>
  <c r="G31" i="87" s="1"/>
  <c r="G32" i="87" s="1"/>
  <c r="G33" i="87" s="1"/>
  <c r="F22" i="87"/>
  <c r="L19" i="87"/>
  <c r="H19" i="87"/>
  <c r="F19" i="87"/>
  <c r="T15" i="87"/>
  <c r="T8" i="87" a="1"/>
  <c r="T8" i="87" s="1"/>
  <c r="G8" i="87"/>
  <c r="G9" i="87" s="1"/>
  <c r="G10" i="87" s="1"/>
  <c r="G11" i="87" s="1"/>
  <c r="G12" i="87" s="1"/>
  <c r="G13" i="87" s="1"/>
  <c r="G14" i="87" s="1"/>
  <c r="G15" i="87" s="1"/>
  <c r="G16" i="87" s="1"/>
  <c r="G17" i="87" s="1"/>
  <c r="G18" i="87" s="1"/>
  <c r="F7" i="87"/>
  <c r="T6" i="87" a="1"/>
  <c r="T6" i="87" s="1"/>
  <c r="T12" i="87" s="1"/>
  <c r="G49" i="87" l="1"/>
  <c r="G19" i="89"/>
  <c r="G34" i="89"/>
  <c r="G49" i="89"/>
  <c r="S25" i="89"/>
  <c r="G34" i="88"/>
  <c r="G49" i="88"/>
  <c r="S25" i="88"/>
  <c r="T12" i="88"/>
  <c r="G34" i="87"/>
  <c r="G19" i="87"/>
  <c r="S25" i="87"/>
  <c r="N6" i="78"/>
  <c r="R6" i="78" s="1"/>
  <c r="V6" i="78" s="1"/>
  <c r="Z6" i="78" s="1"/>
  <c r="AD6" i="78" s="1"/>
  <c r="AH6" i="78" s="1"/>
  <c r="AL6" i="78" s="1"/>
  <c r="AP6" i="78" s="1"/>
  <c r="AT6" i="78" s="1"/>
  <c r="AX6" i="78" s="1"/>
  <c r="BB6" i="78" s="1"/>
  <c r="BF6" i="78" s="1"/>
  <c r="H6" i="78"/>
  <c r="G6" i="78"/>
  <c r="I6" i="78" l="1"/>
  <c r="N8" i="78" l="1"/>
  <c r="R8" i="78" s="1"/>
  <c r="V8" i="78" s="1"/>
  <c r="Z8" i="78" s="1"/>
  <c r="AD8" i="78" s="1"/>
  <c r="AH8" i="78" s="1"/>
  <c r="AL8" i="78" s="1"/>
  <c r="AP8" i="78" s="1"/>
  <c r="AT8" i="78" s="1"/>
  <c r="AX8" i="78" s="1"/>
  <c r="BB8" i="78" s="1"/>
  <c r="BF8" i="78" s="1"/>
  <c r="H8" i="78"/>
  <c r="G8" i="78"/>
  <c r="H23" i="77"/>
  <c r="H24" i="77"/>
  <c r="H14" i="77"/>
  <c r="H15" i="77"/>
  <c r="H16" i="77"/>
  <c r="H17" i="77"/>
  <c r="H18" i="77"/>
  <c r="H19" i="77"/>
  <c r="H20" i="77"/>
  <c r="H21" i="77"/>
  <c r="H22" i="77"/>
  <c r="I8" i="78" l="1"/>
  <c r="H13" i="77" l="1"/>
  <c r="N5" i="78"/>
  <c r="R5" i="78" s="1"/>
  <c r="V5" i="78" s="1"/>
  <c r="Z5" i="78" s="1"/>
  <c r="AD5" i="78" s="1"/>
  <c r="AH5" i="78" s="1"/>
  <c r="AL5" i="78" s="1"/>
  <c r="AP5" i="78" s="1"/>
  <c r="AT5" i="78" s="1"/>
  <c r="AX5" i="78" s="1"/>
  <c r="BB5" i="78" s="1"/>
  <c r="BF5" i="78" s="1"/>
  <c r="N7" i="78"/>
  <c r="R7" i="78" s="1"/>
  <c r="V7" i="78" s="1"/>
  <c r="Z7" i="78" s="1"/>
  <c r="AD7" i="78" s="1"/>
  <c r="AH7" i="78" s="1"/>
  <c r="AL7" i="78" s="1"/>
  <c r="AP7" i="78" s="1"/>
  <c r="AT7" i="78" s="1"/>
  <c r="AX7" i="78" s="1"/>
  <c r="BB7" i="78" s="1"/>
  <c r="BF7" i="78" s="1"/>
  <c r="N4" i="78"/>
  <c r="R4" i="78" s="1"/>
  <c r="V4" i="78" s="1"/>
  <c r="Z4" i="78" s="1"/>
  <c r="AD4" i="78" s="1"/>
  <c r="AH4" i="78" s="1"/>
  <c r="AL4" i="78" s="1"/>
  <c r="AP4" i="78" s="1"/>
  <c r="AT4" i="78" s="1"/>
  <c r="AX4" i="78" s="1"/>
  <c r="BB4" i="78" s="1"/>
  <c r="BF4" i="78" s="1"/>
  <c r="G5" i="78"/>
  <c r="H5" i="78"/>
  <c r="G7" i="78"/>
  <c r="H7" i="78"/>
  <c r="G4" i="78"/>
  <c r="H4" i="78"/>
  <c r="I7" i="78" l="1"/>
  <c r="I4" i="78"/>
  <c r="I5" i="7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<sst xmlns="http://schemas.openxmlformats.org/spreadsheetml/2006/main" count="663" uniqueCount="202">
  <si>
    <t>Date</t>
  </si>
  <si>
    <t>Email:</t>
  </si>
  <si>
    <t>Department:</t>
  </si>
  <si>
    <t>Province</t>
  </si>
  <si>
    <t>Gender</t>
  </si>
  <si>
    <t>Discontinued</t>
  </si>
  <si>
    <t>Active</t>
  </si>
  <si>
    <t>Units Received</t>
  </si>
  <si>
    <t>Received From</t>
  </si>
  <si>
    <t>Units Released</t>
  </si>
  <si>
    <t>Product</t>
  </si>
  <si>
    <t>Patient Name</t>
  </si>
  <si>
    <t xml:space="preserve">Name: </t>
  </si>
  <si>
    <t xml:space="preserve">Profession: </t>
  </si>
  <si>
    <t xml:space="preserve">Phone: </t>
  </si>
  <si>
    <t>Inactive</t>
  </si>
  <si>
    <t>Lost Follow Up</t>
  </si>
  <si>
    <t>mg/dL</t>
  </si>
  <si>
    <t>%</t>
  </si>
  <si>
    <t>Updated FBG</t>
  </si>
  <si>
    <t>Updated 
HbA1c</t>
  </si>
  <si>
    <t>Standard</t>
  </si>
  <si>
    <t>SAC</t>
  </si>
  <si>
    <t>Deceased</t>
  </si>
  <si>
    <t>Patient has passed away</t>
  </si>
  <si>
    <t>Partial</t>
  </si>
  <si>
    <t>Premixed 30/70 BD</t>
  </si>
  <si>
    <t>Self-mixed BD</t>
  </si>
  <si>
    <t>Modified conventional TID</t>
  </si>
  <si>
    <t>Active - Remote</t>
  </si>
  <si>
    <t>Patient regularly visits Clinic and receives medical supplies from A4D</t>
  </si>
  <si>
    <t>Query</t>
  </si>
  <si>
    <t>Patient is not able to visit Clinic due to Covid-19 or war or natural disaster but is receiving medical supplies remotely</t>
  </si>
  <si>
    <t>Patient has transferred to other department or hospital or moved out of A4D coverage or no longer requires support from A4D</t>
  </si>
  <si>
    <t>All Inclusive</t>
  </si>
  <si>
    <t>Insulin + BG &amp; HbA1c Testing</t>
  </si>
  <si>
    <t>BG Testing only, HbA1c Testing only, BG &amp; HbA1c Testing</t>
  </si>
  <si>
    <t>Insulin Regimen</t>
  </si>
  <si>
    <t>TOTAL RECRUITMENT</t>
  </si>
  <si>
    <t>CLINIC QUOTA</t>
  </si>
  <si>
    <t>SPACES REMAINING</t>
  </si>
  <si>
    <t>PROGRAMME START DATE</t>
  </si>
  <si>
    <t>CLINIC CONTACT INFORMATION</t>
  </si>
  <si>
    <t>MEDICAL SUPPLIES DISTRIBUTION</t>
  </si>
  <si>
    <t>Entry Date</t>
  </si>
  <si>
    <t>Balance</t>
  </si>
  <si>
    <t>PATIENT RECRUITMENT SUMMARY</t>
  </si>
  <si>
    <t xml:space="preserve">Date of Recruitment </t>
  </si>
  <si>
    <t>Level of Education
Or Occupation</t>
  </si>
  <si>
    <t>Level of Support</t>
  </si>
  <si>
    <t>Patient no longer visits the clinic or receives medical supplies and has been uncontactable for atleast 6 months</t>
  </si>
  <si>
    <t>Accu-Chek SoftClix Lancet (200s)</t>
  </si>
  <si>
    <t>Patient ID</t>
  </si>
  <si>
    <t>Patient has not visited Clinic or received supplies for over 4 months - request for HCP to contact patient</t>
  </si>
  <si>
    <t>Patient is contactable by phone but has not visited the hospital or received medical supplies in over 4 months</t>
  </si>
  <si>
    <t>Complication Screening</t>
  </si>
  <si>
    <t>Purpose</t>
  </si>
  <si>
    <t>Test</t>
  </si>
  <si>
    <t>Frequency</t>
  </si>
  <si>
    <t>Yearly</t>
  </si>
  <si>
    <t>Lipid profile</t>
  </si>
  <si>
    <t>1 - 3 years</t>
  </si>
  <si>
    <t>TSH</t>
  </si>
  <si>
    <t>1 - 2 years</t>
  </si>
  <si>
    <t>Dilated Eye Examination</t>
  </si>
  <si>
    <t>Patient 
ID</t>
  </si>
  <si>
    <t>Accu-Chek Instant Forward Glucometer Set</t>
  </si>
  <si>
    <t>Accu-Chek Instant Test Strips (100s/ box)</t>
  </si>
  <si>
    <t>Date of T1D
Diagnosis</t>
  </si>
  <si>
    <t>Age*</t>
  </si>
  <si>
    <t>Baseline HbA1c</t>
  </si>
  <si>
    <t>Baseline 
FBG</t>
  </si>
  <si>
    <t>Testing Frequency</t>
  </si>
  <si>
    <t>Body 
Weight</t>
  </si>
  <si>
    <t>Height</t>
  </si>
  <si>
    <t>(dd-mmm-yyyy)</t>
  </si>
  <si>
    <t>D.O.B.</t>
  </si>
  <si>
    <t>(mmm-yy)</t>
  </si>
  <si>
    <t>Clinic Visit</t>
  </si>
  <si>
    <t>Released To (Drop Down)</t>
  </si>
  <si>
    <t xml:space="preserve">PATIENT DATA SUMMARY																													</t>
  </si>
  <si>
    <t xml:space="preserve">Blood Pressure </t>
  </si>
  <si>
    <t>kg</t>
  </si>
  <si>
    <t>meters</t>
  </si>
  <si>
    <t>mm HG</t>
  </si>
  <si>
    <t>per day</t>
  </si>
  <si>
    <t>Last Clinic 
Visit</t>
  </si>
  <si>
    <t>Drop Down</t>
  </si>
  <si>
    <t>Patient Status</t>
  </si>
  <si>
    <t>BMI*</t>
  </si>
  <si>
    <t>Semi-Partial</t>
  </si>
  <si>
    <t>Monitoring</t>
  </si>
  <si>
    <t>Eye</t>
  </si>
  <si>
    <t>Kidney</t>
  </si>
  <si>
    <t>Foot</t>
  </si>
  <si>
    <t>Urine Albumin:Creatinine Ratio</t>
  </si>
  <si>
    <t>Foot Examination</t>
  </si>
  <si>
    <t>Lipids</t>
  </si>
  <si>
    <t>tTG-IgA</t>
  </si>
  <si>
    <t>Results</t>
  </si>
  <si>
    <t>Category</t>
  </si>
  <si>
    <t>2 years from Dx + 5 yearly</t>
  </si>
  <si>
    <t>Status IN</t>
  </si>
  <si>
    <t>Status OUT</t>
  </si>
  <si>
    <t>Hospital</t>
  </si>
  <si>
    <t>General</t>
  </si>
  <si>
    <t>Family</t>
  </si>
  <si>
    <t>Insulin Analogue: bolus (x3) at main meal + basal (x1) at bedtime</t>
  </si>
  <si>
    <t>Human Insulin: bolus (x3) at main meal + basal (x1) at bedtime</t>
  </si>
  <si>
    <t>Basal-bolus MDI (AN)</t>
  </si>
  <si>
    <t>Basal-bolus MDI (HI)</t>
  </si>
  <si>
    <t>Other</t>
  </si>
  <si>
    <t>Flexible ratio of short/ intermediate acting insulin (e.g. Actrapid + Insulatard) x3 before main meals</t>
  </si>
  <si>
    <t>Reduced support for over 25s</t>
  </si>
  <si>
    <t>Monitoring only</t>
  </si>
  <si>
    <t>Fixed ratio of short/ intermediate acting insulin (e.g. Mixtard 30) 
x2 before breakfast &amp; dinner</t>
  </si>
  <si>
    <t>Flexible ratio of short/ intermediate acting insulin (e.g. Actrapid + Insulatard) x2 before breakfast &amp; dinner.</t>
  </si>
  <si>
    <t>Patient Name (A-Z)</t>
  </si>
  <si>
    <t xml:space="preserve">Support 	</t>
  </si>
  <si>
    <t>Observation 
Categories</t>
  </si>
  <si>
    <t>Country
Provinces</t>
  </si>
  <si>
    <t>Kidney 
Damage</t>
  </si>
  <si>
    <t>Eye 
Damage</t>
  </si>
  <si>
    <t>Nerve 
Damage</t>
  </si>
  <si>
    <t>Thyroid 
Disease</t>
  </si>
  <si>
    <t>Celiac 
Disease</t>
  </si>
  <si>
    <t>CV 
Disease</t>
  </si>
  <si>
    <t>DKA @
Diagnosis</t>
  </si>
  <si>
    <t>Y OR N</t>
  </si>
  <si>
    <t>Current Patient
Observations</t>
  </si>
  <si>
    <t>Received</t>
  </si>
  <si>
    <t>Released</t>
  </si>
  <si>
    <t>Remarks</t>
  </si>
  <si>
    <t>Total
Received</t>
  </si>
  <si>
    <t>Total
Released</t>
  </si>
  <si>
    <t>Current 
Balance</t>
  </si>
  <si>
    <t>C/F 2022</t>
  </si>
  <si>
    <t>Age at
Diagnosis*</t>
  </si>
  <si>
    <t>Updated
2022</t>
  </si>
  <si>
    <t>Date of 
BMI</t>
  </si>
  <si>
    <t>PROVINCE</t>
  </si>
  <si>
    <t>CURRENT 
Active, Active - Remote, Inactive, Query</t>
  </si>
  <si>
    <t>LOST 
Deceased, Lost F/U, Discontinued</t>
  </si>
  <si>
    <t>Average HbA1c</t>
  </si>
  <si>
    <t>Patient 
ID*</t>
  </si>
  <si>
    <t>Patient Name*</t>
  </si>
  <si>
    <t>Baseline 
HbA1c*</t>
  </si>
  <si>
    <t>Baseline FBG*</t>
  </si>
  <si>
    <t>Lost Date</t>
  </si>
  <si>
    <t>Lost Patients 
Summary</t>
  </si>
  <si>
    <r>
      <t>Current Month
Complication Screening</t>
    </r>
    <r>
      <rPr>
        <sz val="12"/>
        <color theme="1"/>
        <rFont val="Arial"/>
        <family val="2"/>
      </rPr>
      <t xml:space="preserve">
(kidney, eye, foot)</t>
    </r>
  </si>
  <si>
    <r>
      <t xml:space="preserve">Current Month Hospitalisation 
</t>
    </r>
    <r>
      <rPr>
        <sz val="12"/>
        <color theme="1"/>
        <rFont val="Arial"/>
        <family val="2"/>
      </rPr>
      <t>(DKA, Hypo, Other)</t>
    </r>
  </si>
  <si>
    <t>Last Remote 
Follow Up</t>
  </si>
  <si>
    <t>Oct-2019</t>
  </si>
  <si>
    <t>F</t>
  </si>
  <si>
    <t>M</t>
  </si>
  <si>
    <t>Basal-bolus</t>
  </si>
  <si>
    <t>Accu-Chek Performa Glucometer Set</t>
  </si>
  <si>
    <t>Accu-Chek Performa Test Strips (100s/box)</t>
  </si>
  <si>
    <t>102/64</t>
  </si>
  <si>
    <t>T</t>
  </si>
  <si>
    <t>106/74</t>
  </si>
  <si>
    <t>92/44</t>
  </si>
  <si>
    <t>Report Start Date</t>
  </si>
  <si>
    <t>Report End Date</t>
  </si>
  <si>
    <t>Meter 
Received</t>
  </si>
  <si>
    <t>On Reporting</t>
  </si>
  <si>
    <t>A4D</t>
  </si>
  <si>
    <t>Total Patient Visits</t>
  </si>
  <si>
    <t xml:space="preserve">% Patients Visited </t>
  </si>
  <si>
    <t>Remote Follow Up</t>
  </si>
  <si>
    <t>CURRENT MONTH</t>
  </si>
  <si>
    <t>Y</t>
  </si>
  <si>
    <t>TEMP Transfer from STH</t>
  </si>
  <si>
    <t>104/76</t>
  </si>
  <si>
    <t>114/72</t>
  </si>
  <si>
    <t>96/41</t>
  </si>
  <si>
    <t>Discontinued - support not required</t>
  </si>
  <si>
    <t>114/54</t>
  </si>
  <si>
    <t>124/57</t>
  </si>
  <si>
    <t>119/67</t>
  </si>
  <si>
    <t>Moved to Kampheng Phet Province &amp; lost contact</t>
  </si>
  <si>
    <t>96/58</t>
  </si>
  <si>
    <t>92/46</t>
  </si>
  <si>
    <t>110/83</t>
  </si>
  <si>
    <t>105/56</t>
  </si>
  <si>
    <t>98/48</t>
  </si>
  <si>
    <t>AVG Released</t>
  </si>
  <si>
    <r>
      <rPr>
        <b/>
        <sz val="18"/>
        <color rgb="FFCD257F"/>
        <rFont val="Arial"/>
        <family val="2"/>
      </rPr>
      <t>CLINIC SUPPORT PROGRAMME</t>
    </r>
    <r>
      <rPr>
        <b/>
        <sz val="18"/>
        <color theme="2" tint="-0.249977111117893"/>
        <rFont val="Arial"/>
        <family val="2"/>
      </rPr>
      <t xml:space="preserve">
</t>
    </r>
    <r>
      <rPr>
        <b/>
        <sz val="18"/>
        <color theme="3"/>
        <rFont val="Arial"/>
        <family val="2"/>
      </rPr>
      <t>MONTHLY TRACKER</t>
    </r>
    <r>
      <rPr>
        <b/>
        <sz val="18"/>
        <color theme="2" tint="-0.249977111117893"/>
        <rFont val="Arial"/>
        <family val="2"/>
      </rPr>
      <t xml:space="preserve">
</t>
    </r>
    <r>
      <rPr>
        <b/>
        <sz val="18"/>
        <color theme="5"/>
        <rFont val="Arial"/>
        <family val="2"/>
      </rPr>
      <t>&lt;COUNTRY&gt;</t>
    </r>
    <r>
      <rPr>
        <b/>
        <sz val="18"/>
        <color theme="2" tint="-0.249977111117893"/>
        <rFont val="Arial"/>
        <family val="2"/>
      </rPr>
      <t xml:space="preserve">	</t>
    </r>
  </si>
  <si>
    <t>&lt;CLINIC NAME&gt;</t>
  </si>
  <si>
    <t>Alabama</t>
  </si>
  <si>
    <t>North Carolina</t>
  </si>
  <si>
    <t>Washington</t>
  </si>
  <si>
    <t>BK_PV001</t>
  </si>
  <si>
    <t>BK_PV002</t>
  </si>
  <si>
    <t>BK_PV003</t>
  </si>
  <si>
    <t>Claire Jarvis</t>
  </si>
  <si>
    <t>Melvin Ponce</t>
  </si>
  <si>
    <t>Kaleb Christensen</t>
  </si>
  <si>
    <t>University 1</t>
  </si>
  <si>
    <t>Primary 3</t>
  </si>
  <si>
    <t>Fruit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</si>
</sst>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0.0"/>
    <numFmt numFmtId="165" formatCode="[$-409]d\-mmm\-yyyy;@"/>
    <numFmt numFmtId="166" formatCode="[$-409]d\-mmm\-yy;@"/>
    <numFmt numFmtId="167" formatCode="[$-409]mmm\-yy;@"/>
    <numFmt numFmtId="168" formatCode="0;\-0;;@"/>
    <numFmt numFmtId="169" formatCode="0.00_);\(0.00\)"/>
    <numFmt numFmtId="170" formatCode="[$-409]dd\-mmm\-yy;@"/>
  </numFmts>
  <fonts count="45" x14ac:knownFonts="1"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1"/>
      <color theme="1" tint="0.24994659260841701"/>
      <name val="Rockwell"/>
      <family val="2"/>
      <scheme val="minor"/>
    </font>
    <font>
      <b/>
      <sz val="15"/>
      <color theme="3"/>
      <name val="Rockwell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u/>
      <sz val="12"/>
      <color theme="11"/>
      <name val="Rockwell"/>
      <family val="2"/>
      <scheme val="minor"/>
    </font>
    <font>
      <sz val="12"/>
      <color rgb="FF000000"/>
      <name val="Arial"/>
      <family val="2"/>
    </font>
    <font>
      <u/>
      <sz val="12"/>
      <color theme="10"/>
      <name val="Rockwell"/>
      <family val="2"/>
      <scheme val="minor"/>
    </font>
    <font>
      <b/>
      <sz val="18"/>
      <color theme="2" tint="-0.249977111117893"/>
      <name val="Arial"/>
      <family val="2"/>
    </font>
    <font>
      <sz val="14"/>
      <color theme="1"/>
      <name val="Arial"/>
      <family val="2"/>
    </font>
    <font>
      <b/>
      <sz val="14"/>
      <color theme="1" tint="0.249977111117893"/>
      <name val="Arial"/>
      <family val="2"/>
    </font>
    <font>
      <sz val="14"/>
      <color theme="1" tint="0.249977111117893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1"/>
      <color theme="3" tint="0.249977111117893"/>
      <name val="Arial"/>
      <family val="2"/>
    </font>
    <font>
      <u/>
      <sz val="12"/>
      <color theme="10"/>
      <name val="Arial"/>
      <family val="2"/>
    </font>
    <font>
      <b/>
      <sz val="16"/>
      <color theme="0"/>
      <name val="Arial"/>
      <family val="2"/>
    </font>
    <font>
      <sz val="14"/>
      <color theme="0"/>
      <name val="Arial"/>
      <family val="2"/>
    </font>
    <font>
      <sz val="10"/>
      <color theme="1"/>
      <name val="Arial"/>
      <family val="2"/>
    </font>
    <font>
      <sz val="8"/>
      <name val="Rockwell"/>
      <family val="2"/>
      <scheme val="minor"/>
    </font>
    <font>
      <sz val="11"/>
      <color theme="1" tint="0.249977111117893"/>
      <name val="Arial"/>
      <family val="2"/>
    </font>
    <font>
      <b/>
      <sz val="11"/>
      <color theme="0"/>
      <name val="Arial"/>
      <family val="2"/>
    </font>
    <font>
      <b/>
      <sz val="11"/>
      <color theme="1" tint="0.249977111117893"/>
      <name val="Arial"/>
      <family val="2"/>
    </font>
    <font>
      <b/>
      <sz val="18"/>
      <color rgb="FFCD257F"/>
      <name val="Arial"/>
      <family val="2"/>
    </font>
    <font>
      <b/>
      <sz val="18"/>
      <color theme="3"/>
      <name val="Arial"/>
      <family val="2"/>
    </font>
    <font>
      <b/>
      <sz val="18"/>
      <color theme="5"/>
      <name val="Arial"/>
      <family val="2"/>
    </font>
    <font>
      <b/>
      <sz val="13"/>
      <color theme="1"/>
      <name val="Arial"/>
      <family val="2"/>
    </font>
    <font>
      <i/>
      <sz val="12"/>
      <color theme="1"/>
      <name val="Arial"/>
      <family val="2"/>
    </font>
    <font>
      <b/>
      <sz val="13"/>
      <color theme="0"/>
      <name val="Arial"/>
      <family val="2"/>
    </font>
    <font>
      <sz val="11"/>
      <color theme="0"/>
      <name val="Arial"/>
      <family val="2"/>
    </font>
    <font>
      <sz val="10"/>
      <color theme="0" tint="-0.499984740745262"/>
      <name val="Arial"/>
      <family val="2"/>
    </font>
    <font>
      <sz val="14"/>
      <color theme="0" tint="-0.499984740745262"/>
      <name val="Arial"/>
      <family val="2"/>
    </font>
    <font>
      <b/>
      <sz val="14"/>
      <color theme="0" tint="-0.499984740745262"/>
      <name val="Arial"/>
      <family val="2"/>
    </font>
    <font>
      <sz val="12"/>
      <color theme="0" tint="-0.499984740745262"/>
      <name val="Arial"/>
      <family val="2"/>
    </font>
    <font>
      <b/>
      <sz val="12"/>
      <color theme="0" tint="-0.499984740745262"/>
      <name val="Arial"/>
      <family val="2"/>
    </font>
    <font>
      <b/>
      <sz val="12"/>
      <color rgb="FFCD257F"/>
      <name val="Arial"/>
      <family val="2"/>
    </font>
    <font>
      <sz val="14"/>
      <color rgb="FF000000"/>
      <name val="Arial"/>
      <family val="2"/>
    </font>
    <font>
      <sz val="12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ACB"/>
        <bgColor indexed="64"/>
      </patternFill>
    </fill>
    <fill>
      <patternFill patternType="solid">
        <fgColor rgb="FFFFCEC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6DEFF"/>
        <bgColor indexed="64"/>
      </patternFill>
    </fill>
    <fill>
      <patternFill patternType="solid">
        <fgColor rgb="FFCD257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F3FC"/>
        <bgColor rgb="FF000000"/>
      </patternFill>
    </fill>
    <fill>
      <patternFill patternType="solid">
        <fgColor rgb="FFFFFACB"/>
        <bgColor rgb="FF000000"/>
      </patternFill>
    </fill>
    <fill>
      <patternFill patternType="solid">
        <fgColor theme="5" tint="0.59999389629810485"/>
        <bgColor indexed="64"/>
      </patternFill>
    </fill>
  </fills>
  <borders count="10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medium">
        <color rgb="FF00B0F0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/>
      <top style="thin">
        <color theme="1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theme="0" tint="-0.34998626667073579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0" tint="-0.1499984740745262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CD257F"/>
      </left>
      <right/>
      <top style="medium">
        <color rgb="FFCD257F"/>
      </top>
      <bottom/>
      <diagonal/>
    </border>
    <border>
      <left/>
      <right/>
      <top style="medium">
        <color rgb="FFCD257F"/>
      </top>
      <bottom/>
      <diagonal/>
    </border>
    <border>
      <left/>
      <right style="medium">
        <color rgb="FFCD257F"/>
      </right>
      <top style="medium">
        <color rgb="FFCD257F"/>
      </top>
      <bottom/>
      <diagonal/>
    </border>
    <border>
      <left/>
      <right style="medium">
        <color rgb="FFCD257F"/>
      </right>
      <top style="thin">
        <color theme="0" tint="-0.14999847407452621"/>
      </top>
      <bottom/>
      <diagonal/>
    </border>
    <border>
      <left style="medium">
        <color rgb="FFCD257F"/>
      </left>
      <right/>
      <top/>
      <bottom style="medium">
        <color rgb="FFCD257F"/>
      </bottom>
      <diagonal/>
    </border>
    <border>
      <left/>
      <right/>
      <top/>
      <bottom style="medium">
        <color rgb="FFCD257F"/>
      </bottom>
      <diagonal/>
    </border>
    <border>
      <left/>
      <right style="thin">
        <color theme="0" tint="-0.14999847407452621"/>
      </right>
      <top/>
      <bottom style="medium">
        <color rgb="FFCD257F"/>
      </bottom>
      <diagonal/>
    </border>
    <border>
      <left/>
      <right style="medium">
        <color rgb="FFCD257F"/>
      </right>
      <top/>
      <bottom style="medium">
        <color rgb="FFCD257F"/>
      </bottom>
      <diagonal/>
    </border>
    <border>
      <left/>
      <right style="medium">
        <color rgb="FFCD257F"/>
      </right>
      <top/>
      <bottom/>
      <diagonal/>
    </border>
    <border>
      <left style="medium">
        <color rgb="FFCD257F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rgb="FFCD257F"/>
      </left>
      <right/>
      <top style="thin">
        <color theme="0"/>
      </top>
      <bottom/>
      <diagonal/>
    </border>
    <border>
      <left/>
      <right style="thin">
        <color theme="0"/>
      </right>
      <top style="medium">
        <color rgb="FFCD257F"/>
      </top>
      <bottom/>
      <diagonal/>
    </border>
    <border>
      <left/>
      <right style="thin">
        <color theme="0"/>
      </right>
      <top/>
      <bottom style="medium">
        <color rgb="FFCD257F"/>
      </bottom>
      <diagonal/>
    </border>
    <border>
      <left style="thin">
        <color theme="0"/>
      </left>
      <right style="medium">
        <color rgb="FFCD257F"/>
      </right>
      <top style="medium">
        <color rgb="FFCD257F"/>
      </top>
      <bottom/>
      <diagonal/>
    </border>
    <border>
      <left style="thin">
        <color theme="0"/>
      </left>
      <right style="medium">
        <color rgb="FFCD257F"/>
      </right>
      <top/>
      <bottom style="medium">
        <color rgb="FFCD257F"/>
      </bottom>
      <diagonal/>
    </border>
    <border>
      <left style="thin">
        <color theme="0"/>
      </left>
      <right style="medium">
        <color rgb="FFCD257F"/>
      </right>
      <top/>
      <bottom style="thin">
        <color theme="0"/>
      </bottom>
      <diagonal/>
    </border>
    <border>
      <left style="thin">
        <color theme="0"/>
      </left>
      <right style="medium">
        <color rgb="FFCD257F"/>
      </right>
      <top style="thin">
        <color theme="0"/>
      </top>
      <bottom/>
      <diagonal/>
    </border>
    <border>
      <left style="medium">
        <color rgb="FFCD257F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rgb="FFCD257F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CD257F"/>
      </left>
      <right/>
      <top style="medium">
        <color rgb="FFCD257F"/>
      </top>
      <bottom style="thin">
        <color theme="0" tint="-0.14999847407452621"/>
      </bottom>
      <diagonal/>
    </border>
    <border>
      <left/>
      <right/>
      <top style="medium">
        <color rgb="FFCD257F"/>
      </top>
      <bottom style="thin">
        <color theme="0" tint="-0.14999847407452621"/>
      </bottom>
      <diagonal/>
    </border>
    <border>
      <left/>
      <right style="medium">
        <color rgb="FFCD257F"/>
      </right>
      <top style="medium">
        <color rgb="FFCD257F"/>
      </top>
      <bottom style="thin">
        <color theme="0" tint="-0.14999847407452621"/>
      </bottom>
      <diagonal/>
    </border>
    <border>
      <left style="medium">
        <color rgb="FFCD257F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rgb="FFCD257F"/>
      </left>
      <right style="thin">
        <color theme="0" tint="-0.14999847407452621"/>
      </right>
      <top/>
      <bottom/>
      <diagonal/>
    </border>
    <border>
      <left style="medium">
        <color rgb="FFCD257F"/>
      </left>
      <right style="thin">
        <color theme="0" tint="-0.14999847407452621"/>
      </right>
      <top/>
      <bottom style="medium">
        <color rgb="FFCD257F"/>
      </bottom>
      <diagonal/>
    </border>
    <border>
      <left style="thin">
        <color theme="0" tint="-0.14999847407452621"/>
      </left>
      <right/>
      <top/>
      <bottom style="medium">
        <color rgb="FFCD257F"/>
      </bottom>
      <diagonal/>
    </border>
    <border>
      <left style="medium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rgb="FFFFFFFF"/>
      </right>
      <top style="medium">
        <color rgb="FFCD257F"/>
      </top>
      <bottom/>
      <diagonal/>
    </border>
    <border>
      <left style="thin">
        <color rgb="FFFFFFFF"/>
      </left>
      <right/>
      <top style="medium">
        <color rgb="FFCD257F"/>
      </top>
      <bottom/>
      <diagonal/>
    </border>
    <border>
      <left style="medium">
        <color rgb="FFCD257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medium">
        <color rgb="FFCD257F"/>
      </right>
      <top/>
      <bottom style="thin">
        <color rgb="FFFFFFFF"/>
      </bottom>
      <diagonal/>
    </border>
    <border>
      <left style="medium">
        <color rgb="FFCD257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medium">
        <color rgb="FFCD257F"/>
      </right>
      <top style="thin">
        <color rgb="FFFFFFFF"/>
      </top>
      <bottom/>
      <diagonal/>
    </border>
    <border>
      <left/>
      <right style="thin">
        <color rgb="FFFFFFFF"/>
      </right>
      <top/>
      <bottom style="medium">
        <color rgb="FFCD257F"/>
      </bottom>
      <diagonal/>
    </border>
    <border>
      <left style="thin">
        <color rgb="FFFFFFFF"/>
      </left>
      <right/>
      <top/>
      <bottom style="medium">
        <color rgb="FFCD257F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 style="medium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medium">
        <color rgb="FFCD257F"/>
      </bottom>
      <diagonal/>
    </border>
    <border>
      <left/>
      <right style="medium">
        <color rgb="FFCD257F"/>
      </right>
      <top style="thin">
        <color theme="0" tint="-0.14999847407452621"/>
      </top>
      <bottom style="medium">
        <color rgb="FFCD257F"/>
      </bottom>
      <diagonal/>
    </border>
    <border>
      <left style="medium">
        <color rgb="FFCD257F"/>
      </left>
      <right/>
      <top style="thin">
        <color theme="0" tint="-0.14999847407452621"/>
      </top>
      <bottom style="medium">
        <color rgb="FFCD257F"/>
      </bottom>
      <diagonal/>
    </border>
    <border>
      <left style="thin">
        <color theme="0"/>
      </left>
      <right/>
      <top style="medium">
        <color rgb="FFCD257F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medium">
        <color rgb="FFCD257F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medium">
        <color rgb="FFCD257F"/>
      </right>
      <top style="thin">
        <color theme="0"/>
      </top>
      <bottom/>
      <diagonal/>
    </border>
    <border>
      <left style="thin">
        <color theme="0"/>
      </left>
      <right/>
      <top/>
      <bottom style="medium">
        <color rgb="FFCD257F"/>
      </bottom>
      <diagonal/>
    </border>
    <border>
      <left style="thin">
        <color rgb="FFD9D9D9"/>
      </left>
      <right style="medium">
        <color rgb="FFD9D9D9"/>
      </right>
      <top style="thin">
        <color rgb="FFD9D9D9"/>
      </top>
      <bottom style="thin">
        <color rgb="FFD9D9D9"/>
      </bottom>
      <diagonal/>
    </border>
  </borders>
  <cellStyleXfs count="51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1" fillId="0" borderId="0"/>
    <xf numFmtId="0" fontId="2" fillId="2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" fillId="0" borderId="0"/>
  </cellStyleXfs>
  <cellXfs count="404">
    <xf numFmtId="0" fontId="0" fillId="0" borderId="0" xfId="0"/>
    <xf numFmtId="0" fontId="7" fillId="0" borderId="0" xfId="0" applyFont="1"/>
    <xf numFmtId="0" fontId="10" fillId="0" borderId="0" xfId="0" applyFont="1" applyAlignment="1">
      <alignment vertical="center" wrapText="1"/>
    </xf>
    <xf numFmtId="0" fontId="7" fillId="0" borderId="0" xfId="2" applyFont="1" applyFill="1" applyBorder="1" applyAlignment="1">
      <alignment horizontal="left" vertical="center" wrapText="1"/>
    </xf>
    <xf numFmtId="0" fontId="12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11" borderId="31" xfId="0" applyFont="1" applyFill="1" applyBorder="1" applyAlignment="1">
      <alignment vertical="center"/>
    </xf>
    <xf numFmtId="0" fontId="9" fillId="8" borderId="33" xfId="0" applyFont="1" applyFill="1" applyBorder="1" applyAlignment="1">
      <alignment vertical="center"/>
    </xf>
    <xf numFmtId="0" fontId="7" fillId="12" borderId="33" xfId="0" applyFont="1" applyFill="1" applyBorder="1" applyAlignment="1">
      <alignment vertical="center"/>
    </xf>
    <xf numFmtId="0" fontId="9" fillId="10" borderId="33" xfId="0" applyFont="1" applyFill="1" applyBorder="1" applyAlignment="1">
      <alignment vertical="center"/>
    </xf>
    <xf numFmtId="0" fontId="9" fillId="6" borderId="33" xfId="0" applyFont="1" applyFill="1" applyBorder="1" applyAlignment="1">
      <alignment vertical="center"/>
    </xf>
    <xf numFmtId="0" fontId="9" fillId="9" borderId="33" xfId="0" applyFont="1" applyFill="1" applyBorder="1" applyAlignment="1">
      <alignment vertical="center"/>
    </xf>
    <xf numFmtId="0" fontId="7" fillId="7" borderId="33" xfId="0" applyFont="1" applyFill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7" fillId="0" borderId="26" xfId="0" applyFont="1" applyBorder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4" fillId="0" borderId="40" xfId="0" applyFont="1" applyBorder="1" applyAlignment="1">
      <alignment horizontal="left" vertical="center"/>
    </xf>
    <xf numFmtId="0" fontId="4" fillId="0" borderId="38" xfId="0" applyFont="1" applyBorder="1"/>
    <xf numFmtId="0" fontId="4" fillId="0" borderId="40" xfId="0" applyFont="1" applyBorder="1"/>
    <xf numFmtId="0" fontId="7" fillId="0" borderId="38" xfId="0" applyFont="1" applyBorder="1" applyAlignment="1">
      <alignment horizontal="left" vertical="center"/>
    </xf>
    <xf numFmtId="0" fontId="7" fillId="0" borderId="40" xfId="0" applyFont="1" applyBorder="1" applyAlignment="1">
      <alignment horizontal="left" vertical="center"/>
    </xf>
    <xf numFmtId="0" fontId="6" fillId="8" borderId="36" xfId="0" applyFont="1" applyFill="1" applyBorder="1" applyAlignment="1">
      <alignment horizontal="center" wrapText="1"/>
    </xf>
    <xf numFmtId="0" fontId="6" fillId="8" borderId="35" xfId="0" applyFont="1" applyFill="1" applyBorder="1" applyAlignment="1">
      <alignment horizontal="center"/>
    </xf>
    <xf numFmtId="0" fontId="6" fillId="8" borderId="34" xfId="0" applyFont="1" applyFill="1" applyBorder="1" applyAlignment="1">
      <alignment horizontal="center"/>
    </xf>
    <xf numFmtId="0" fontId="4" fillId="0" borderId="32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8" fillId="8" borderId="43" xfId="0" applyFont="1" applyFill="1" applyBorder="1" applyAlignment="1">
      <alignment horizontal="center" wrapText="1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16" fillId="4" borderId="0" xfId="0" applyFont="1" applyFill="1" applyProtection="1">
      <protection locked="0"/>
    </xf>
    <xf numFmtId="0" fontId="17" fillId="0" borderId="0" xfId="0" applyFont="1" applyAlignment="1" applyProtection="1">
      <alignment horizontal="left" vertical="center"/>
      <protection locked="0"/>
    </xf>
    <xf numFmtId="167" fontId="17" fillId="0" borderId="0" xfId="0" applyNumberFormat="1" applyFont="1" applyAlignment="1" applyProtection="1">
      <alignment vertical="center"/>
      <protection locked="0"/>
    </xf>
    <xf numFmtId="0" fontId="17" fillId="0" borderId="0" xfId="0" applyFont="1" applyAlignment="1" applyProtection="1">
      <alignment vertical="center"/>
      <protection locked="0"/>
    </xf>
    <xf numFmtId="166" fontId="27" fillId="0" borderId="0" xfId="0" applyNumberFormat="1" applyFont="1" applyAlignment="1" applyProtection="1">
      <alignment horizontal="center" vertical="center"/>
      <protection locked="0"/>
    </xf>
    <xf numFmtId="0" fontId="21" fillId="4" borderId="0" xfId="0" applyFont="1" applyFill="1" applyAlignment="1" applyProtection="1">
      <alignment horizontal="center" vertical="top"/>
      <protection locked="0"/>
    </xf>
    <xf numFmtId="0" fontId="4" fillId="0" borderId="0" xfId="0" applyFont="1" applyProtection="1">
      <protection locked="0"/>
    </xf>
    <xf numFmtId="0" fontId="18" fillId="0" borderId="0" xfId="0" applyFont="1" applyAlignment="1" applyProtection="1">
      <alignment horizontal="left" vertical="center"/>
      <protection locked="0"/>
    </xf>
    <xf numFmtId="167" fontId="18" fillId="0" borderId="0" xfId="0" applyNumberFormat="1" applyFont="1" applyAlignment="1" applyProtection="1">
      <alignment horizontal="left" vertical="center"/>
      <protection locked="0"/>
    </xf>
    <xf numFmtId="166" fontId="28" fillId="0" borderId="0" xfId="0" applyNumberFormat="1" applyFont="1" applyAlignment="1" applyProtection="1">
      <alignment horizontal="center" vertical="center"/>
      <protection locked="0"/>
    </xf>
    <xf numFmtId="0" fontId="19" fillId="0" borderId="0" xfId="0" applyFont="1" applyProtection="1">
      <protection locked="0"/>
    </xf>
    <xf numFmtId="167" fontId="4" fillId="0" borderId="0" xfId="0" applyNumberFormat="1" applyFont="1" applyProtection="1">
      <protection locked="0"/>
    </xf>
    <xf numFmtId="166" fontId="7" fillId="0" borderId="0" xfId="0" applyNumberFormat="1" applyFont="1" applyAlignment="1" applyProtection="1">
      <alignment horizontal="center"/>
      <protection locked="0"/>
    </xf>
    <xf numFmtId="0" fontId="24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wrapText="1"/>
      <protection locked="0"/>
    </xf>
    <xf numFmtId="167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24" fillId="3" borderId="0" xfId="0" applyFont="1" applyFill="1" applyAlignment="1" applyProtection="1">
      <alignment horizontal="center" vertical="center" wrapText="1"/>
      <protection locked="0"/>
    </xf>
    <xf numFmtId="165" fontId="4" fillId="5" borderId="9" xfId="0" applyNumberFormat="1" applyFont="1" applyFill="1" applyBorder="1" applyAlignment="1" applyProtection="1">
      <alignment horizontal="center"/>
      <protection locked="0"/>
    </xf>
    <xf numFmtId="15" fontId="4" fillId="4" borderId="0" xfId="0" applyNumberFormat="1" applyFont="1" applyFill="1" applyAlignment="1" applyProtection="1">
      <alignment horizontal="left"/>
      <protection locked="0"/>
    </xf>
    <xf numFmtId="167" fontId="4" fillId="4" borderId="0" xfId="0" applyNumberFormat="1" applyFont="1" applyFill="1" applyProtection="1">
      <protection locked="0"/>
    </xf>
    <xf numFmtId="0" fontId="4" fillId="4" borderId="0" xfId="0" applyFont="1" applyFill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15" fontId="4" fillId="4" borderId="0" xfId="0" applyNumberFormat="1" applyFont="1" applyFill="1" applyProtection="1">
      <protection locked="0"/>
    </xf>
    <xf numFmtId="0" fontId="4" fillId="4" borderId="42" xfId="0" applyFont="1" applyFill="1" applyBorder="1" applyProtection="1">
      <protection locked="0"/>
    </xf>
    <xf numFmtId="0" fontId="4" fillId="0" borderId="42" xfId="0" applyFont="1" applyBorder="1" applyProtection="1">
      <protection locked="0"/>
    </xf>
    <xf numFmtId="166" fontId="7" fillId="0" borderId="42" xfId="0" applyNumberFormat="1" applyFont="1" applyBorder="1" applyAlignment="1" applyProtection="1">
      <alignment horizontal="center"/>
      <protection locked="0"/>
    </xf>
    <xf numFmtId="0" fontId="6" fillId="5" borderId="0" xfId="1" applyFont="1" applyFill="1" applyBorder="1" applyAlignment="1" applyProtection="1">
      <alignment horizontal="center" vertical="center" wrapText="1"/>
      <protection locked="0"/>
    </xf>
    <xf numFmtId="0" fontId="6" fillId="5" borderId="20" xfId="5" applyFont="1" applyFill="1" applyBorder="1" applyAlignment="1" applyProtection="1">
      <alignment horizontal="center" vertical="center" wrapText="1"/>
      <protection locked="0"/>
    </xf>
    <xf numFmtId="0" fontId="6" fillId="5" borderId="18" xfId="1" applyFont="1" applyFill="1" applyBorder="1" applyAlignment="1" applyProtection="1">
      <alignment horizontal="center" vertical="center" wrapText="1"/>
      <protection locked="0"/>
    </xf>
    <xf numFmtId="0" fontId="6" fillId="5" borderId="19" xfId="1" applyFont="1" applyFill="1" applyBorder="1" applyAlignment="1" applyProtection="1">
      <alignment horizontal="center" vertical="center" wrapText="1"/>
      <protection locked="0"/>
    </xf>
    <xf numFmtId="0" fontId="7" fillId="5" borderId="14" xfId="1" applyFont="1" applyFill="1" applyBorder="1" applyAlignment="1" applyProtection="1">
      <alignment horizontal="center" vertical="center" wrapText="1"/>
      <protection locked="0"/>
    </xf>
    <xf numFmtId="0" fontId="7" fillId="5" borderId="14" xfId="5" applyFont="1" applyFill="1" applyBorder="1" applyAlignment="1" applyProtection="1">
      <alignment horizontal="center" vertical="center" wrapText="1"/>
      <protection locked="0"/>
    </xf>
    <xf numFmtId="0" fontId="7" fillId="5" borderId="0" xfId="1" applyFont="1" applyFill="1" applyBorder="1" applyAlignment="1" applyProtection="1">
      <alignment horizontal="center" vertical="center" wrapText="1"/>
      <protection locked="0"/>
    </xf>
    <xf numFmtId="0" fontId="7" fillId="5" borderId="20" xfId="1" applyFont="1" applyFill="1" applyBorder="1" applyAlignment="1" applyProtection="1">
      <alignment horizontal="center" vertical="center" wrapText="1"/>
      <protection locked="0"/>
    </xf>
    <xf numFmtId="0" fontId="7" fillId="5" borderId="21" xfId="1" applyFont="1" applyFill="1" applyBorder="1" applyAlignment="1" applyProtection="1">
      <alignment horizontal="center" vertical="center" wrapText="1"/>
      <protection locked="0"/>
    </xf>
    <xf numFmtId="0" fontId="7" fillId="5" borderId="24" xfId="5" applyFont="1" applyFill="1" applyBorder="1" applyAlignment="1" applyProtection="1">
      <alignment horizontal="center" vertical="center" wrapText="1"/>
      <protection locked="0"/>
    </xf>
    <xf numFmtId="0" fontId="7" fillId="5" borderId="21" xfId="5" applyFont="1" applyFill="1" applyBorder="1" applyAlignment="1" applyProtection="1">
      <alignment horizontal="center" vertical="center" wrapText="1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0" fontId="7" fillId="5" borderId="21" xfId="0" applyFont="1" applyFill="1" applyBorder="1" applyAlignment="1" applyProtection="1">
      <alignment horizontal="center" vertical="center"/>
      <protection locked="0"/>
    </xf>
    <xf numFmtId="0" fontId="4" fillId="0" borderId="8" xfId="2" applyFont="1" applyFill="1" applyBorder="1" applyAlignment="1" applyProtection="1">
      <alignment horizontal="center" vertical="center" wrapText="1"/>
      <protection locked="0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2" fontId="4" fillId="6" borderId="22" xfId="0" applyNumberFormat="1" applyFont="1" applyFill="1" applyBorder="1" applyAlignment="1" applyProtection="1">
      <alignment horizontal="center" vertical="center"/>
      <protection locked="0"/>
    </xf>
    <xf numFmtId="1" fontId="4" fillId="6" borderId="22" xfId="0" applyNumberFormat="1" applyFont="1" applyFill="1" applyBorder="1" applyAlignment="1" applyProtection="1">
      <alignment horizontal="center" vertical="center"/>
      <protection locked="0"/>
    </xf>
    <xf numFmtId="0" fontId="4" fillId="6" borderId="22" xfId="0" applyFont="1" applyFill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/>
      <protection locked="0"/>
    </xf>
    <xf numFmtId="2" fontId="4" fillId="6" borderId="27" xfId="0" applyNumberFormat="1" applyFont="1" applyFill="1" applyBorder="1" applyAlignment="1" applyProtection="1">
      <alignment horizontal="center" vertical="center"/>
      <protection locked="0"/>
    </xf>
    <xf numFmtId="0" fontId="4" fillId="6" borderId="27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/>
      <protection locked="0"/>
    </xf>
    <xf numFmtId="0" fontId="14" fillId="0" borderId="17" xfId="3" applyFont="1" applyFill="1" applyBorder="1" applyAlignment="1" applyProtection="1">
      <alignment horizontal="left" wrapText="1"/>
      <protection locked="0"/>
    </xf>
    <xf numFmtId="166" fontId="7" fillId="0" borderId="17" xfId="0" applyNumberFormat="1" applyFont="1" applyBorder="1" applyAlignment="1" applyProtection="1">
      <alignment horizontal="center"/>
      <protection locked="0"/>
    </xf>
    <xf numFmtId="0" fontId="15" fillId="0" borderId="17" xfId="0" applyFont="1" applyBorder="1" applyProtection="1">
      <protection locked="0"/>
    </xf>
    <xf numFmtId="0" fontId="18" fillId="0" borderId="0" xfId="0" applyFont="1" applyAlignment="1" applyProtection="1">
      <alignment vertical="center"/>
      <protection locked="0"/>
    </xf>
    <xf numFmtId="0" fontId="20" fillId="0" borderId="0" xfId="0" applyFont="1" applyAlignment="1" applyProtection="1">
      <alignment vertical="top" wrapText="1"/>
      <protection locked="0"/>
    </xf>
    <xf numFmtId="166" fontId="9" fillId="0" borderId="0" xfId="0" applyNumberFormat="1" applyFont="1" applyAlignment="1" applyProtection="1">
      <alignment horizontal="center" vertical="top"/>
      <protection locked="0"/>
    </xf>
    <xf numFmtId="0" fontId="20" fillId="0" borderId="0" xfId="0" applyFont="1" applyAlignment="1" applyProtection="1">
      <alignment horizontal="left" vertical="top"/>
      <protection locked="0"/>
    </xf>
    <xf numFmtId="0" fontId="20" fillId="0" borderId="0" xfId="0" applyFont="1" applyAlignment="1" applyProtection="1">
      <alignment horizontal="right" vertical="top" wrapText="1"/>
      <protection locked="0"/>
    </xf>
    <xf numFmtId="0" fontId="21" fillId="4" borderId="0" xfId="0" applyFont="1" applyFill="1" applyAlignment="1" applyProtection="1">
      <alignment horizontal="left" vertical="top"/>
      <protection locked="0"/>
    </xf>
    <xf numFmtId="0" fontId="7" fillId="5" borderId="39" xfId="5" applyFont="1" applyFill="1" applyBorder="1" applyAlignment="1" applyProtection="1">
      <alignment horizontal="center" wrapText="1"/>
      <protection locked="0"/>
    </xf>
    <xf numFmtId="0" fontId="6" fillId="5" borderId="25" xfId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textRotation="180"/>
    </xf>
    <xf numFmtId="0" fontId="4" fillId="0" borderId="4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textRotation="180"/>
    </xf>
    <xf numFmtId="0" fontId="33" fillId="0" borderId="0" xfId="0" applyFont="1"/>
    <xf numFmtId="0" fontId="33" fillId="0" borderId="0" xfId="0" applyFont="1" applyAlignment="1">
      <alignment horizontal="center" wrapText="1"/>
    </xf>
    <xf numFmtId="0" fontId="33" fillId="0" borderId="0" xfId="0" applyFont="1" applyAlignment="1">
      <alignment wrapText="1"/>
    </xf>
    <xf numFmtId="17" fontId="33" fillId="0" borderId="0" xfId="0" applyNumberFormat="1" applyFont="1" applyAlignment="1">
      <alignment horizontal="center"/>
    </xf>
    <xf numFmtId="0" fontId="5" fillId="13" borderId="47" xfId="0" applyFont="1" applyFill="1" applyBorder="1" applyAlignment="1">
      <alignment horizontal="center" vertical="center" textRotation="180"/>
    </xf>
    <xf numFmtId="0" fontId="5" fillId="13" borderId="48" xfId="0" applyFont="1" applyFill="1" applyBorder="1" applyAlignment="1">
      <alignment horizontal="center" vertical="center" textRotation="180"/>
    </xf>
    <xf numFmtId="0" fontId="5" fillId="13" borderId="46" xfId="0" applyFont="1" applyFill="1" applyBorder="1" applyAlignment="1">
      <alignment horizontal="center" vertical="center" textRotation="180"/>
    </xf>
    <xf numFmtId="0" fontId="6" fillId="0" borderId="0" xfId="0" applyFont="1" applyAlignment="1">
      <alignment horizontal="center" vertical="center" wrapText="1"/>
    </xf>
    <xf numFmtId="0" fontId="5" fillId="13" borderId="4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6" fillId="13" borderId="46" xfId="0" applyFont="1" applyFill="1" applyBorder="1" applyAlignment="1">
      <alignment horizontal="center" vertical="center" textRotation="180" wrapText="1"/>
    </xf>
    <xf numFmtId="0" fontId="37" fillId="0" borderId="0" xfId="0" applyFont="1" applyAlignment="1">
      <alignment horizontal="center" vertical="center"/>
    </xf>
    <xf numFmtId="0" fontId="6" fillId="8" borderId="49" xfId="0" applyFont="1" applyFill="1" applyBorder="1" applyAlignment="1">
      <alignment horizontal="center"/>
    </xf>
    <xf numFmtId="0" fontId="6" fillId="8" borderId="50" xfId="0" applyFont="1" applyFill="1" applyBorder="1" applyAlignment="1">
      <alignment horizontal="center"/>
    </xf>
    <xf numFmtId="0" fontId="25" fillId="0" borderId="6" xfId="0" applyFont="1" applyBorder="1" applyAlignment="1" applyProtection="1">
      <alignment horizontal="center" vertical="center" textRotation="45"/>
      <protection locked="0"/>
    </xf>
    <xf numFmtId="0" fontId="25" fillId="0" borderId="7" xfId="0" applyFont="1" applyBorder="1" applyAlignment="1" applyProtection="1">
      <alignment horizontal="center" vertical="center" textRotation="45"/>
      <protection locked="0"/>
    </xf>
    <xf numFmtId="166" fontId="6" fillId="5" borderId="18" xfId="1" applyNumberFormat="1" applyFont="1" applyFill="1" applyBorder="1" applyAlignment="1" applyProtection="1">
      <alignment horizontal="center" vertical="center" wrapText="1"/>
      <protection locked="0"/>
    </xf>
    <xf numFmtId="166" fontId="7" fillId="5" borderId="20" xfId="1" applyNumberFormat="1" applyFont="1" applyFill="1" applyBorder="1" applyAlignment="1" applyProtection="1">
      <alignment horizontal="center" vertical="center" wrapText="1"/>
      <protection locked="0"/>
    </xf>
    <xf numFmtId="164" fontId="4" fillId="6" borderId="27" xfId="0" applyNumberFormat="1" applyFont="1" applyFill="1" applyBorder="1" applyAlignment="1" applyProtection="1">
      <alignment horizontal="center" vertical="center"/>
      <protection locked="0"/>
    </xf>
    <xf numFmtId="168" fontId="4" fillId="0" borderId="8" xfId="1" applyNumberFormat="1" applyFont="1" applyFill="1" applyBorder="1" applyAlignment="1" applyProtection="1">
      <alignment horizontal="center" vertical="center" wrapText="1"/>
    </xf>
    <xf numFmtId="165" fontId="4" fillId="6" borderId="28" xfId="0" applyNumberFormat="1" applyFont="1" applyFill="1" applyBorder="1" applyAlignment="1" applyProtection="1">
      <alignment horizontal="center" vertical="center"/>
      <protection locked="0"/>
    </xf>
    <xf numFmtId="167" fontId="6" fillId="5" borderId="19" xfId="1" applyNumberFormat="1" applyFont="1" applyFill="1" applyBorder="1" applyAlignment="1" applyProtection="1">
      <alignment horizontal="center" vertical="center" wrapText="1"/>
      <protection locked="0"/>
    </xf>
    <xf numFmtId="167" fontId="7" fillId="5" borderId="21" xfId="1" applyNumberFormat="1" applyFont="1" applyFill="1" applyBorder="1" applyAlignment="1" applyProtection="1">
      <alignment horizontal="center" vertical="center" wrapText="1"/>
      <protection locked="0"/>
    </xf>
    <xf numFmtId="2" fontId="4" fillId="6" borderId="7" xfId="0" applyNumberFormat="1" applyFont="1" applyFill="1" applyBorder="1" applyAlignment="1" applyProtection="1">
      <alignment horizontal="center" vertical="center"/>
      <protection locked="0"/>
    </xf>
    <xf numFmtId="164" fontId="4" fillId="0" borderId="7" xfId="0" applyNumberFormat="1" applyFont="1" applyBorder="1" applyAlignment="1" applyProtection="1">
      <alignment horizontal="center" vertical="center"/>
      <protection locked="0"/>
    </xf>
    <xf numFmtId="165" fontId="4" fillId="0" borderId="23" xfId="0" applyNumberFormat="1" applyFont="1" applyBorder="1" applyAlignment="1" applyProtection="1">
      <alignment horizontal="center" vertical="center"/>
      <protection locked="0"/>
    </xf>
    <xf numFmtId="165" fontId="4" fillId="0" borderId="7" xfId="0" applyNumberFormat="1" applyFont="1" applyBorder="1" applyAlignment="1" applyProtection="1">
      <alignment horizontal="center" vertical="center"/>
      <protection locked="0"/>
    </xf>
    <xf numFmtId="1" fontId="40" fillId="0" borderId="0" xfId="0" applyNumberFormat="1" applyFont="1" applyAlignment="1" applyProtection="1">
      <alignment horizontal="center"/>
      <protection locked="0"/>
    </xf>
    <xf numFmtId="1" fontId="41" fillId="0" borderId="0" xfId="0" applyNumberFormat="1" applyFont="1" applyAlignment="1" applyProtection="1">
      <alignment horizontal="center" vertical="center"/>
      <protection locked="0"/>
    </xf>
    <xf numFmtId="1" fontId="38" fillId="0" borderId="0" xfId="0" applyNumberFormat="1" applyFont="1" applyAlignment="1" applyProtection="1">
      <alignment horizontal="center" vertical="center"/>
      <protection locked="0"/>
    </xf>
    <xf numFmtId="1" fontId="39" fillId="0" borderId="0" xfId="0" applyNumberFormat="1" applyFont="1" applyAlignment="1" applyProtection="1">
      <alignment horizontal="center"/>
      <protection locked="0"/>
    </xf>
    <xf numFmtId="1" fontId="40" fillId="0" borderId="0" xfId="0" applyNumberFormat="1" applyFont="1" applyAlignment="1" applyProtection="1">
      <alignment horizontal="center" vertical="center"/>
      <protection locked="0"/>
    </xf>
    <xf numFmtId="1" fontId="4" fillId="0" borderId="2" xfId="48" applyNumberFormat="1" applyFont="1" applyBorder="1" applyAlignment="1" applyProtection="1">
      <alignment horizontal="center" vertical="center"/>
      <protection locked="0"/>
    </xf>
    <xf numFmtId="1" fontId="38" fillId="0" borderId="17" xfId="0" applyNumberFormat="1" applyFont="1" applyBorder="1" applyAlignment="1" applyProtection="1">
      <alignment horizontal="center" vertical="center"/>
      <protection locked="0"/>
    </xf>
    <xf numFmtId="1" fontId="39" fillId="0" borderId="0" xfId="0" applyNumberFormat="1" applyFont="1" applyAlignment="1" applyProtection="1">
      <alignment horizontal="center" vertical="center"/>
      <protection locked="0"/>
    </xf>
    <xf numFmtId="15" fontId="40" fillId="0" borderId="0" xfId="0" applyNumberFormat="1" applyFont="1" applyAlignment="1" applyProtection="1">
      <alignment horizontal="left"/>
      <protection locked="0"/>
    </xf>
    <xf numFmtId="15" fontId="4" fillId="0" borderId="0" xfId="0" applyNumberFormat="1" applyFont="1" applyAlignment="1">
      <alignment horizontal="left"/>
    </xf>
    <xf numFmtId="49" fontId="20" fillId="5" borderId="73" xfId="0" applyNumberFormat="1" applyFont="1" applyFill="1" applyBorder="1" applyAlignment="1" applyProtection="1">
      <alignment horizontal="center" vertical="center"/>
      <protection locked="0"/>
    </xf>
    <xf numFmtId="0" fontId="20" fillId="5" borderId="77" xfId="0" applyFont="1" applyFill="1" applyBorder="1" applyAlignment="1" applyProtection="1">
      <alignment vertical="center"/>
      <protection locked="0"/>
    </xf>
    <xf numFmtId="0" fontId="4" fillId="5" borderId="78" xfId="0" applyFont="1" applyFill="1" applyBorder="1" applyAlignment="1" applyProtection="1">
      <alignment vertical="center"/>
      <protection locked="0"/>
    </xf>
    <xf numFmtId="0" fontId="20" fillId="5" borderId="78" xfId="0" applyFont="1" applyFill="1" applyBorder="1" applyAlignment="1" applyProtection="1">
      <alignment vertical="center"/>
      <protection locked="0"/>
    </xf>
    <xf numFmtId="0" fontId="20" fillId="5" borderId="79" xfId="0" applyFont="1" applyFill="1" applyBorder="1" applyAlignment="1" applyProtection="1">
      <alignment vertical="center"/>
      <protection locked="0"/>
    </xf>
    <xf numFmtId="49" fontId="4" fillId="0" borderId="7" xfId="1" applyNumberFormat="1" applyFont="1" applyFill="1" applyBorder="1" applyAlignment="1" applyProtection="1">
      <alignment horizontal="left" vertical="center" wrapText="1"/>
      <protection locked="0"/>
    </xf>
    <xf numFmtId="0" fontId="4" fillId="0" borderId="7" xfId="4" applyFont="1" applyBorder="1" applyAlignment="1" applyProtection="1">
      <alignment horizontal="center" vertical="center"/>
      <protection locked="0"/>
    </xf>
    <xf numFmtId="165" fontId="4" fillId="0" borderId="7" xfId="4" applyNumberFormat="1" applyFont="1" applyBorder="1" applyAlignment="1" applyProtection="1">
      <alignment horizontal="center" vertical="center"/>
      <protection locked="0"/>
    </xf>
    <xf numFmtId="165" fontId="4" fillId="0" borderId="22" xfId="1" applyNumberFormat="1" applyFont="1" applyFill="1" applyBorder="1" applyAlignment="1" applyProtection="1">
      <alignment horizontal="center" vertical="center" wrapText="1"/>
      <protection locked="0"/>
    </xf>
    <xf numFmtId="167" fontId="4" fillId="0" borderId="22" xfId="0" applyNumberFormat="1" applyFont="1" applyBorder="1" applyAlignment="1" applyProtection="1">
      <alignment horizontal="center" vertical="center"/>
      <protection locked="0"/>
    </xf>
    <xf numFmtId="2" fontId="4" fillId="0" borderId="7" xfId="0" applyNumberFormat="1" applyFont="1" applyBorder="1" applyAlignment="1" applyProtection="1">
      <alignment horizontal="center" vertical="center"/>
      <protection locked="0"/>
    </xf>
    <xf numFmtId="164" fontId="4" fillId="0" borderId="23" xfId="0" applyNumberFormat="1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4" fillId="0" borderId="23" xfId="1" applyNumberFormat="1" applyFont="1" applyFill="1" applyBorder="1" applyAlignment="1" applyProtection="1">
      <alignment horizontal="center" vertical="center" wrapText="1"/>
      <protection locked="0"/>
    </xf>
    <xf numFmtId="168" fontId="4" fillId="0" borderId="7" xfId="2" applyNumberFormat="1" applyFont="1" applyFill="1" applyBorder="1" applyAlignment="1" applyProtection="1">
      <alignment horizontal="left" vertical="center" wrapText="1"/>
    </xf>
    <xf numFmtId="169" fontId="4" fillId="0" borderId="8" xfId="1" applyNumberFormat="1" applyFont="1" applyFill="1" applyBorder="1" applyAlignment="1" applyProtection="1">
      <alignment horizontal="center" vertical="center" wrapText="1"/>
    </xf>
    <xf numFmtId="170" fontId="4" fillId="6" borderId="23" xfId="0" applyNumberFormat="1" applyFont="1" applyFill="1" applyBorder="1" applyAlignment="1" applyProtection="1">
      <alignment horizontal="center" vertical="center"/>
      <protection locked="0"/>
    </xf>
    <xf numFmtId="0" fontId="8" fillId="5" borderId="0" xfId="0" applyFont="1" applyFill="1" applyAlignment="1" applyProtection="1">
      <alignment horizontal="center" vertical="center" wrapText="1"/>
      <protection locked="0"/>
    </xf>
    <xf numFmtId="0" fontId="8" fillId="5" borderId="21" xfId="5" applyFont="1" applyFill="1" applyBorder="1" applyAlignment="1" applyProtection="1">
      <alignment horizontal="center" vertical="center" wrapText="1"/>
      <protection locked="0"/>
    </xf>
    <xf numFmtId="165" fontId="4" fillId="0" borderId="6" xfId="0" applyNumberFormat="1" applyFont="1" applyBorder="1" applyAlignment="1" applyProtection="1">
      <alignment horizontal="center" vertical="center"/>
      <protection locked="0"/>
    </xf>
    <xf numFmtId="0" fontId="6" fillId="8" borderId="46" xfId="0" applyFont="1" applyFill="1" applyBorder="1" applyAlignment="1">
      <alignment horizontal="center" vertical="center"/>
    </xf>
    <xf numFmtId="0" fontId="29" fillId="5" borderId="14" xfId="5" applyFont="1" applyFill="1" applyBorder="1" applyAlignment="1" applyProtection="1">
      <alignment horizontal="left" vertical="center" wrapText="1"/>
      <protection locked="0"/>
    </xf>
    <xf numFmtId="166" fontId="27" fillId="0" borderId="0" xfId="0" applyNumberFormat="1" applyFont="1" applyAlignment="1" applyProtection="1">
      <alignment horizontal="left" vertical="center" wrapText="1"/>
      <protection locked="0"/>
    </xf>
    <xf numFmtId="166" fontId="28" fillId="0" borderId="0" xfId="0" applyNumberFormat="1" applyFont="1" applyAlignment="1" applyProtection="1">
      <alignment horizontal="left" vertical="center" wrapText="1"/>
      <protection locked="0"/>
    </xf>
    <xf numFmtId="166" fontId="7" fillId="0" borderId="0" xfId="0" applyNumberFormat="1" applyFont="1" applyAlignment="1" applyProtection="1">
      <alignment horizontal="left" wrapText="1"/>
      <protection locked="0"/>
    </xf>
    <xf numFmtId="0" fontId="4" fillId="0" borderId="6" xfId="0" applyFont="1" applyBorder="1" applyAlignment="1" applyProtection="1">
      <alignment horizontal="left" vertical="center" wrapText="1"/>
      <protection locked="0"/>
    </xf>
    <xf numFmtId="164" fontId="4" fillId="6" borderId="81" xfId="0" applyNumberFormat="1" applyFont="1" applyFill="1" applyBorder="1" applyAlignment="1" applyProtection="1">
      <alignment horizontal="center" vertical="center"/>
      <protection locked="0"/>
    </xf>
    <xf numFmtId="0" fontId="7" fillId="5" borderId="24" xfId="1" applyFont="1" applyFill="1" applyBorder="1" applyAlignment="1" applyProtection="1">
      <alignment horizontal="center" vertical="center" wrapText="1"/>
      <protection locked="0"/>
    </xf>
    <xf numFmtId="1" fontId="4" fillId="0" borderId="46" xfId="0" applyNumberFormat="1" applyFont="1" applyBorder="1" applyAlignment="1">
      <alignment horizontal="center" vertical="center"/>
    </xf>
    <xf numFmtId="0" fontId="4" fillId="0" borderId="23" xfId="0" applyFont="1" applyBorder="1" applyAlignment="1" applyProtection="1">
      <alignment horizontal="left" vertical="center" wrapText="1"/>
      <protection locked="0"/>
    </xf>
    <xf numFmtId="166" fontId="7" fillId="0" borderId="0" xfId="0" applyNumberFormat="1" applyFont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15" fillId="0" borderId="17" xfId="0" applyFont="1" applyBorder="1" applyAlignment="1" applyProtection="1">
      <alignment horizontal="left" vertic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19" fillId="0" borderId="0" xfId="0" applyFont="1" applyAlignment="1" applyProtection="1">
      <alignment horizontal="left" vertical="center" wrapText="1"/>
      <protection locked="0"/>
    </xf>
    <xf numFmtId="0" fontId="4" fillId="0" borderId="2" xfId="48" applyFont="1" applyBorder="1" applyAlignment="1" applyProtection="1">
      <alignment horizontal="center" vertical="center"/>
      <protection locked="0"/>
    </xf>
    <xf numFmtId="0" fontId="42" fillId="12" borderId="46" xfId="0" applyFont="1" applyFill="1" applyBorder="1" applyAlignment="1">
      <alignment horizontal="center" vertical="center"/>
    </xf>
    <xf numFmtId="164" fontId="4" fillId="5" borderId="7" xfId="0" applyNumberFormat="1" applyFont="1" applyFill="1" applyBorder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right"/>
    </xf>
    <xf numFmtId="165" fontId="4" fillId="6" borderId="8" xfId="2" applyNumberFormat="1" applyFont="1" applyFill="1" applyBorder="1" applyAlignment="1" applyProtection="1">
      <alignment horizontal="center" vertical="center" wrapText="1"/>
      <protection locked="0"/>
    </xf>
    <xf numFmtId="0" fontId="8" fillId="5" borderId="19" xfId="1" applyFont="1" applyFill="1" applyBorder="1" applyAlignment="1" applyProtection="1">
      <alignment horizontal="center" vertical="center" wrapText="1"/>
      <protection locked="0"/>
    </xf>
    <xf numFmtId="0" fontId="7" fillId="5" borderId="39" xfId="1" applyFont="1" applyFill="1" applyBorder="1" applyAlignment="1" applyProtection="1">
      <alignment horizontal="center" vertical="center" wrapText="1"/>
      <protection locked="0"/>
    </xf>
    <xf numFmtId="15" fontId="4" fillId="0" borderId="23" xfId="2" applyNumberFormat="1" applyFont="1" applyFill="1" applyBorder="1" applyAlignment="1" applyProtection="1">
      <alignment horizontal="center" vertical="center" wrapText="1"/>
      <protection locked="0"/>
    </xf>
    <xf numFmtId="165" fontId="4" fillId="6" borderId="9" xfId="0" applyNumberFormat="1" applyFont="1" applyFill="1" applyBorder="1" applyAlignment="1" applyProtection="1">
      <alignment horizontal="center" vertical="center"/>
      <protection locked="0"/>
    </xf>
    <xf numFmtId="0" fontId="8" fillId="5" borderId="96" xfId="1" applyFont="1" applyFill="1" applyBorder="1" applyAlignment="1" applyProtection="1">
      <alignment horizontal="center" vertical="center" wrapText="1"/>
      <protection locked="0"/>
    </xf>
    <xf numFmtId="0" fontId="6" fillId="0" borderId="20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164" fontId="6" fillId="5" borderId="7" xfId="0" applyNumberFormat="1" applyFont="1" applyFill="1" applyBorder="1" applyAlignment="1">
      <alignment horizontal="center"/>
    </xf>
    <xf numFmtId="165" fontId="6" fillId="5" borderId="9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0" fillId="0" borderId="46" xfId="0" applyFont="1" applyBorder="1" applyAlignment="1">
      <alignment horizontal="center" vertical="center"/>
    </xf>
    <xf numFmtId="0" fontId="40" fillId="0" borderId="0" xfId="0" applyFont="1" applyAlignment="1">
      <alignment horizontal="center"/>
    </xf>
    <xf numFmtId="0" fontId="41" fillId="12" borderId="46" xfId="0" applyFont="1" applyFill="1" applyBorder="1" applyAlignment="1">
      <alignment horizontal="center" vertical="center"/>
    </xf>
    <xf numFmtId="0" fontId="40" fillId="0" borderId="0" xfId="0" applyFont="1"/>
    <xf numFmtId="0" fontId="41" fillId="8" borderId="46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8" borderId="46" xfId="0" applyFont="1" applyFill="1" applyBorder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167" fontId="4" fillId="0" borderId="0" xfId="0" applyNumberFormat="1" applyFont="1" applyAlignment="1" applyProtection="1">
      <alignment vertical="center"/>
      <protection locked="0"/>
    </xf>
    <xf numFmtId="166" fontId="7" fillId="0" borderId="0" xfId="0" applyNumberFormat="1" applyFont="1" applyAlignment="1" applyProtection="1">
      <alignment horizontal="center" vertical="center"/>
      <protection locked="0"/>
    </xf>
    <xf numFmtId="0" fontId="4" fillId="0" borderId="94" xfId="0" applyFont="1" applyBorder="1" applyAlignment="1" applyProtection="1">
      <alignment horizontal="center" vertical="center"/>
      <protection locked="0"/>
    </xf>
    <xf numFmtId="15" fontId="4" fillId="0" borderId="94" xfId="0" applyNumberFormat="1" applyFont="1" applyBorder="1" applyAlignment="1" applyProtection="1">
      <alignment horizontal="center" vertical="center"/>
      <protection locked="0"/>
    </xf>
    <xf numFmtId="0" fontId="4" fillId="0" borderId="95" xfId="0" applyFont="1" applyBorder="1" applyAlignment="1" applyProtection="1">
      <alignment horizontal="center" vertical="center"/>
      <protection locked="0"/>
    </xf>
    <xf numFmtId="15" fontId="4" fillId="0" borderId="97" xfId="0" applyNumberFormat="1" applyFont="1" applyBorder="1" applyAlignment="1" applyProtection="1">
      <alignment horizontal="center" vertical="center"/>
      <protection locked="0"/>
    </xf>
    <xf numFmtId="0" fontId="4" fillId="0" borderId="95" xfId="0" applyFont="1" applyBorder="1" applyAlignment="1">
      <alignment horizontal="center" vertical="center"/>
    </xf>
    <xf numFmtId="164" fontId="4" fillId="0" borderId="46" xfId="0" applyNumberFormat="1" applyFont="1" applyBorder="1" applyAlignment="1">
      <alignment horizontal="center" vertical="center"/>
    </xf>
    <xf numFmtId="164" fontId="6" fillId="9" borderId="5" xfId="0" applyNumberFormat="1" applyFont="1" applyFill="1" applyBorder="1" applyAlignment="1">
      <alignment horizontal="center"/>
    </xf>
    <xf numFmtId="0" fontId="6" fillId="9" borderId="0" xfId="0" applyFont="1" applyFill="1" applyAlignment="1" applyProtection="1">
      <alignment horizontal="center" vertical="center" textRotation="90" wrapText="1"/>
      <protection locked="0"/>
    </xf>
    <xf numFmtId="15" fontId="12" fillId="0" borderId="107" xfId="0" applyNumberFormat="1" applyFont="1" applyBorder="1" applyAlignment="1" applyProtection="1">
      <alignment horizontal="center" vertical="center" wrapText="1"/>
      <protection locked="0"/>
    </xf>
    <xf numFmtId="165" fontId="4" fillId="4" borderId="9" xfId="0" applyNumberFormat="1" applyFont="1" applyFill="1" applyBorder="1" applyAlignment="1" applyProtection="1">
      <alignment horizontal="center" vertical="center"/>
      <protection locked="0"/>
    </xf>
    <xf numFmtId="165" fontId="4" fillId="5" borderId="9" xfId="0" applyNumberFormat="1" applyFont="1" applyFill="1" applyBorder="1" applyAlignment="1">
      <alignment horizontal="center"/>
    </xf>
    <xf numFmtId="0" fontId="4" fillId="8" borderId="94" xfId="0" applyFont="1" applyFill="1" applyBorder="1" applyAlignment="1" applyProtection="1">
      <alignment horizontal="center" vertical="center"/>
      <protection locked="0"/>
    </xf>
    <xf numFmtId="0" fontId="4" fillId="6" borderId="94" xfId="0" applyFont="1" applyFill="1" applyBorder="1" applyAlignment="1" applyProtection="1">
      <alignment horizontal="center" vertical="center"/>
      <protection locked="0"/>
    </xf>
    <xf numFmtId="15" fontId="4" fillId="6" borderId="23" xfId="2" applyNumberFormat="1" applyFont="1" applyFill="1" applyBorder="1" applyAlignment="1" applyProtection="1">
      <alignment horizontal="center" vertical="center" wrapText="1"/>
      <protection locked="0"/>
    </xf>
    <xf numFmtId="0" fontId="4" fillId="8" borderId="97" xfId="0" applyFont="1" applyFill="1" applyBorder="1" applyAlignment="1" applyProtection="1">
      <alignment horizontal="center" vertical="center"/>
      <protection locked="0"/>
    </xf>
    <xf numFmtId="165" fontId="4" fillId="0" borderId="15" xfId="0" applyNumberFormat="1" applyFont="1" applyBorder="1" applyAlignment="1" applyProtection="1">
      <alignment horizontal="center" vertical="center"/>
      <protection locked="0"/>
    </xf>
    <xf numFmtId="165" fontId="4" fillId="0" borderId="7" xfId="2" applyNumberFormat="1" applyFont="1" applyFill="1" applyBorder="1" applyAlignment="1" applyProtection="1">
      <alignment horizontal="center" vertical="center" wrapText="1"/>
      <protection locked="0"/>
    </xf>
    <xf numFmtId="15" fontId="4" fillId="0" borderId="7" xfId="0" applyNumberFormat="1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Protection="1">
      <protection locked="0"/>
    </xf>
    <xf numFmtId="0" fontId="8" fillId="5" borderId="15" xfId="1" applyFont="1" applyFill="1" applyBorder="1" applyAlignment="1" applyProtection="1">
      <alignment horizontal="center" vertical="center" wrapText="1"/>
      <protection locked="0"/>
    </xf>
    <xf numFmtId="0" fontId="7" fillId="5" borderId="4" xfId="1" applyFont="1" applyFill="1" applyBorder="1" applyAlignment="1" applyProtection="1">
      <alignment horizontal="center" vertical="center" wrapText="1"/>
      <protection locked="0"/>
    </xf>
    <xf numFmtId="0" fontId="4" fillId="0" borderId="23" xfId="0" applyFont="1" applyBorder="1" applyAlignment="1" applyProtection="1">
      <alignment horizontal="center" vertical="center" wrapText="1"/>
      <protection locked="0"/>
    </xf>
    <xf numFmtId="0" fontId="20" fillId="12" borderId="99" xfId="0" applyFont="1" applyFill="1" applyBorder="1" applyAlignment="1" applyProtection="1">
      <alignment horizontal="center" vertical="center"/>
      <protection locked="0"/>
    </xf>
    <xf numFmtId="0" fontId="7" fillId="12" borderId="0" xfId="0" applyFont="1" applyFill="1"/>
    <xf numFmtId="49" fontId="7" fillId="12" borderId="0" xfId="0" applyNumberFormat="1" applyFont="1" applyFill="1"/>
    <xf numFmtId="0" fontId="7" fillId="12" borderId="44" xfId="0" applyFont="1" applyFill="1" applyBorder="1" applyAlignment="1">
      <alignment horizontal="center" vertical="center"/>
    </xf>
    <xf numFmtId="0" fontId="7" fillId="12" borderId="45" xfId="0" applyFont="1" applyFill="1" applyBorder="1" applyAlignment="1">
      <alignment horizontal="center" vertical="center"/>
    </xf>
    <xf numFmtId="49" fontId="4" fillId="12" borderId="7" xfId="1" applyNumberFormat="1" applyFont="1" applyFill="1" applyBorder="1" applyAlignment="1" applyProtection="1">
      <alignment horizontal="left" vertical="center" wrapText="1"/>
      <protection locked="0"/>
    </xf>
    <xf numFmtId="49" fontId="4" fillId="12" borderId="7" xfId="2" applyNumberFormat="1" applyFont="1" applyFill="1" applyBorder="1" applyAlignment="1" applyProtection="1">
      <alignment horizontal="left" vertical="center" wrapText="1"/>
      <protection locked="0"/>
    </xf>
    <xf numFmtId="0" fontId="4" fillId="12" borderId="7" xfId="4" applyFont="1" applyFill="1" applyBorder="1" applyAlignment="1" applyProtection="1">
      <alignment horizontal="center" vertical="center"/>
      <protection locked="0"/>
    </xf>
    <xf numFmtId="165" fontId="44" fillId="0" borderId="22" xfId="1" applyNumberFormat="1" applyFont="1" applyFill="1" applyBorder="1" applyAlignment="1" applyProtection="1">
      <alignment horizontal="center" vertical="center" wrapText="1"/>
      <protection locked="0"/>
    </xf>
    <xf numFmtId="0" fontId="44" fillId="0" borderId="7" xfId="0" applyFont="1" applyBorder="1" applyAlignment="1" applyProtection="1">
      <alignment horizontal="center" vertical="center"/>
      <protection locked="0"/>
    </xf>
    <xf numFmtId="0" fontId="4" fillId="12" borderId="22" xfId="0" applyFont="1" applyFill="1" applyBorder="1" applyAlignment="1" applyProtection="1">
      <alignment horizontal="center" vertical="center"/>
      <protection locked="0"/>
    </xf>
    <xf numFmtId="15" fontId="4" fillId="12" borderId="23" xfId="2" applyNumberFormat="1" applyFont="1" applyFill="1" applyBorder="1" applyAlignment="1" applyProtection="1">
      <alignment horizontal="center" vertical="center" wrapText="1"/>
      <protection locked="0"/>
    </xf>
    <xf numFmtId="168" fontId="4" fillId="12" borderId="7" xfId="2" applyNumberFormat="1" applyFont="1" applyFill="1" applyBorder="1" applyAlignment="1" applyProtection="1">
      <alignment horizontal="left" vertical="center" wrapText="1"/>
    </xf>
    <xf numFmtId="0" fontId="23" fillId="3" borderId="0" xfId="0" applyFont="1" applyFill="1" applyAlignment="1" applyProtection="1">
      <alignment horizontal="center" vertical="center"/>
      <protection locked="0"/>
    </xf>
    <xf numFmtId="0" fontId="6" fillId="5" borderId="0" xfId="0" applyFont="1" applyFill="1" applyAlignment="1" applyProtection="1">
      <alignment horizontal="center" vertical="center" wrapText="1"/>
      <protection locked="0"/>
    </xf>
    <xf numFmtId="0" fontId="6" fillId="5" borderId="0" xfId="0" applyFont="1" applyFill="1" applyAlignment="1" applyProtection="1">
      <alignment horizontal="center" vertical="center"/>
      <protection locked="0"/>
    </xf>
    <xf numFmtId="0" fontId="6" fillId="5" borderId="0" xfId="1" applyFont="1" applyFill="1" applyBorder="1" applyAlignment="1" applyProtection="1">
      <alignment horizontal="center" vertical="center" wrapText="1"/>
      <protection locked="0"/>
    </xf>
    <xf numFmtId="0" fontId="6" fillId="5" borderId="25" xfId="1" applyFont="1" applyFill="1" applyBorder="1" applyAlignment="1" applyProtection="1">
      <alignment horizontal="center" vertical="center" wrapText="1"/>
      <protection locked="0"/>
    </xf>
    <xf numFmtId="0" fontId="6" fillId="5" borderId="18" xfId="5" applyFont="1" applyFill="1" applyBorder="1" applyAlignment="1" applyProtection="1">
      <alignment horizontal="center" vertical="center" wrapText="1"/>
      <protection locked="0"/>
    </xf>
    <xf numFmtId="0" fontId="6" fillId="5" borderId="24" xfId="5" applyFont="1" applyFill="1" applyBorder="1" applyAlignment="1" applyProtection="1">
      <alignment horizontal="center" vertical="center" wrapText="1"/>
      <protection locked="0"/>
    </xf>
    <xf numFmtId="0" fontId="6" fillId="5" borderId="19" xfId="5" applyFont="1" applyFill="1" applyBorder="1" applyAlignment="1" applyProtection="1">
      <alignment horizontal="center" vertical="center" wrapText="1"/>
      <protection locked="0"/>
    </xf>
    <xf numFmtId="0" fontId="20" fillId="0" borderId="0" xfId="0" applyFont="1" applyAlignment="1" applyProtection="1">
      <alignment horizontal="left" vertical="center" wrapText="1"/>
      <protection locked="0"/>
    </xf>
    <xf numFmtId="166" fontId="20" fillId="0" borderId="0" xfId="0" applyNumberFormat="1" applyFont="1" applyAlignment="1" applyProtection="1">
      <alignment horizontal="center" vertical="center"/>
      <protection locked="0"/>
    </xf>
    <xf numFmtId="0" fontId="4" fillId="12" borderId="11" xfId="0" applyFont="1" applyFill="1" applyBorder="1" applyAlignment="1" applyProtection="1">
      <alignment horizontal="left" vertical="center"/>
      <protection locked="0"/>
    </xf>
    <xf numFmtId="0" fontId="4" fillId="12" borderId="0" xfId="0" applyFont="1" applyFill="1" applyAlignment="1" applyProtection="1">
      <alignment horizontal="left" vertical="center"/>
      <protection locked="0"/>
    </xf>
    <xf numFmtId="0" fontId="4" fillId="12" borderId="12" xfId="0" applyFont="1" applyFill="1" applyBorder="1" applyAlignment="1" applyProtection="1">
      <alignment horizontal="left" vertical="center"/>
      <protection locked="0"/>
    </xf>
    <xf numFmtId="49" fontId="20" fillId="12" borderId="11" xfId="0" applyNumberFormat="1" applyFont="1" applyFill="1" applyBorder="1" applyAlignment="1" applyProtection="1">
      <alignment horizontal="left" vertical="center"/>
      <protection locked="0"/>
    </xf>
    <xf numFmtId="49" fontId="20" fillId="12" borderId="0" xfId="0" applyNumberFormat="1" applyFont="1" applyFill="1" applyAlignment="1" applyProtection="1">
      <alignment horizontal="left" vertical="center"/>
      <protection locked="0"/>
    </xf>
    <xf numFmtId="49" fontId="20" fillId="12" borderId="59" xfId="0" applyNumberFormat="1" applyFont="1" applyFill="1" applyBorder="1" applyAlignment="1" applyProtection="1">
      <alignment horizontal="left" vertical="center"/>
      <protection locked="0"/>
    </xf>
    <xf numFmtId="0" fontId="22" fillId="12" borderId="80" xfId="49" applyFont="1" applyFill="1" applyBorder="1" applyAlignment="1" applyProtection="1">
      <alignment horizontal="left" vertical="center"/>
      <protection locked="0"/>
    </xf>
    <xf numFmtId="0" fontId="22" fillId="12" borderId="56" xfId="49" applyFont="1" applyFill="1" applyBorder="1" applyAlignment="1" applyProtection="1">
      <alignment horizontal="left" vertical="center"/>
      <protection locked="0"/>
    </xf>
    <xf numFmtId="0" fontId="22" fillId="12" borderId="57" xfId="49" applyFont="1" applyFill="1" applyBorder="1" applyAlignment="1" applyProtection="1">
      <alignment horizontal="left" vertical="center"/>
      <protection locked="0"/>
    </xf>
    <xf numFmtId="0" fontId="22" fillId="12" borderId="58" xfId="49" applyFont="1" applyFill="1" applyBorder="1" applyAlignment="1" applyProtection="1">
      <alignment horizontal="left" vertical="center"/>
      <protection locked="0"/>
    </xf>
    <xf numFmtId="0" fontId="4" fillId="5" borderId="100" xfId="0" applyFont="1" applyFill="1" applyBorder="1" applyAlignment="1" applyProtection="1">
      <alignment vertical="center" wrapText="1"/>
      <protection locked="0"/>
    </xf>
    <xf numFmtId="0" fontId="4" fillId="5" borderId="98" xfId="0" applyFont="1" applyFill="1" applyBorder="1" applyAlignment="1" applyProtection="1">
      <alignment vertical="center" wrapText="1"/>
      <protection locked="0"/>
    </xf>
    <xf numFmtId="0" fontId="4" fillId="12" borderId="59" xfId="0" applyFont="1" applyFill="1" applyBorder="1" applyAlignment="1" applyProtection="1">
      <alignment horizontal="left" vertical="center"/>
      <protection locked="0"/>
    </xf>
    <xf numFmtId="0" fontId="20" fillId="0" borderId="0" xfId="0" applyFont="1" applyAlignment="1" applyProtection="1">
      <alignment vertical="center" wrapText="1"/>
      <protection locked="0"/>
    </xf>
    <xf numFmtId="0" fontId="4" fillId="12" borderId="11" xfId="0" applyFont="1" applyFill="1" applyBorder="1" applyAlignment="1" applyProtection="1">
      <alignment horizontal="left" vertical="center" wrapText="1"/>
      <protection locked="0"/>
    </xf>
    <xf numFmtId="0" fontId="15" fillId="0" borderId="17" xfId="0" applyFont="1" applyBorder="1" applyAlignment="1" applyProtection="1">
      <alignment horizontal="center"/>
      <protection locked="0"/>
    </xf>
    <xf numFmtId="0" fontId="14" fillId="0" borderId="17" xfId="3" applyFont="1" applyBorder="1" applyAlignment="1" applyProtection="1">
      <alignment horizontal="left" vertical="center" wrapText="1"/>
      <protection locked="0"/>
    </xf>
    <xf numFmtId="0" fontId="16" fillId="4" borderId="0" xfId="0" applyFont="1" applyFill="1" applyAlignment="1" applyProtection="1">
      <alignment horizontal="left"/>
      <protection locked="0"/>
    </xf>
    <xf numFmtId="0" fontId="23" fillId="3" borderId="51" xfId="0" applyFont="1" applyFill="1" applyBorder="1" applyAlignment="1" applyProtection="1">
      <alignment horizontal="center" vertical="center" wrapText="1"/>
      <protection locked="0"/>
    </xf>
    <xf numFmtId="0" fontId="23" fillId="3" borderId="52" xfId="0" applyFont="1" applyFill="1" applyBorder="1" applyAlignment="1" applyProtection="1">
      <alignment horizontal="center" vertical="center" wrapText="1"/>
      <protection locked="0"/>
    </xf>
    <xf numFmtId="0" fontId="23" fillId="3" borderId="53" xfId="0" applyFont="1" applyFill="1" applyBorder="1" applyAlignment="1" applyProtection="1">
      <alignment horizontal="center" vertical="center" wrapText="1"/>
      <protection locked="0"/>
    </xf>
    <xf numFmtId="0" fontId="23" fillId="3" borderId="74" xfId="0" applyFont="1" applyFill="1" applyBorder="1" applyAlignment="1" applyProtection="1">
      <alignment horizontal="center" vertical="center"/>
      <protection locked="0"/>
    </xf>
    <xf numFmtId="0" fontId="23" fillId="3" borderId="75" xfId="0" applyFont="1" applyFill="1" applyBorder="1" applyAlignment="1" applyProtection="1">
      <alignment horizontal="center" vertical="center"/>
      <protection locked="0"/>
    </xf>
    <xf numFmtId="0" fontId="23" fillId="3" borderId="76" xfId="0" applyFont="1" applyFill="1" applyBorder="1" applyAlignment="1" applyProtection="1">
      <alignment horizontal="center" vertical="center"/>
      <protection locked="0"/>
    </xf>
    <xf numFmtId="0" fontId="20" fillId="5" borderId="72" xfId="0" applyFont="1" applyFill="1" applyBorder="1" applyAlignment="1" applyProtection="1">
      <alignment vertical="center" wrapText="1"/>
      <protection locked="0"/>
    </xf>
    <xf numFmtId="0" fontId="20" fillId="5" borderId="2" xfId="0" applyFont="1" applyFill="1" applyBorder="1" applyAlignment="1" applyProtection="1">
      <alignment vertical="center" wrapText="1"/>
      <protection locked="0"/>
    </xf>
    <xf numFmtId="0" fontId="20" fillId="12" borderId="10" xfId="0" applyFont="1" applyFill="1" applyBorder="1" applyAlignment="1" applyProtection="1">
      <alignment horizontal="left" vertical="center" wrapText="1"/>
      <protection locked="0"/>
    </xf>
    <xf numFmtId="0" fontId="20" fillId="12" borderId="13" xfId="0" applyFont="1" applyFill="1" applyBorder="1" applyAlignment="1" applyProtection="1">
      <alignment horizontal="left" vertical="center"/>
      <protection locked="0"/>
    </xf>
    <xf numFmtId="0" fontId="20" fillId="12" borderId="9" xfId="0" applyFont="1" applyFill="1" applyBorder="1" applyAlignment="1" applyProtection="1">
      <alignment horizontal="left" vertical="center"/>
      <protection locked="0"/>
    </xf>
    <xf numFmtId="0" fontId="20" fillId="12" borderId="10" xfId="0" applyFont="1" applyFill="1" applyBorder="1" applyAlignment="1" applyProtection="1">
      <alignment horizontal="left" vertical="center"/>
      <protection locked="0"/>
    </xf>
    <xf numFmtId="0" fontId="20" fillId="12" borderId="54" xfId="0" applyFont="1" applyFill="1" applyBorder="1" applyAlignment="1" applyProtection="1">
      <alignment horizontal="left" vertical="center"/>
      <protection locked="0"/>
    </xf>
    <xf numFmtId="0" fontId="34" fillId="0" borderId="46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17" fontId="35" fillId="13" borderId="46" xfId="0" applyNumberFormat="1" applyFont="1" applyFill="1" applyBorder="1" applyAlignment="1">
      <alignment horizontal="center"/>
    </xf>
    <xf numFmtId="0" fontId="23" fillId="13" borderId="0" xfId="0" applyFont="1" applyFill="1" applyAlignment="1" applyProtection="1">
      <alignment horizontal="center" vertical="center" wrapText="1"/>
      <protection locked="0"/>
    </xf>
    <xf numFmtId="0" fontId="18" fillId="14" borderId="0" xfId="0" applyFont="1" applyFill="1" applyAlignment="1" applyProtection="1">
      <alignment horizontal="center" vertical="center"/>
      <protection locked="0"/>
    </xf>
    <xf numFmtId="0" fontId="15" fillId="5" borderId="51" xfId="0" applyFont="1" applyFill="1" applyBorder="1" applyAlignment="1" applyProtection="1">
      <alignment horizontal="center" vertical="center" wrapText="1"/>
      <protection locked="0"/>
    </xf>
    <xf numFmtId="0" fontId="15" fillId="5" borderId="52" xfId="0" applyFont="1" applyFill="1" applyBorder="1" applyAlignment="1" applyProtection="1">
      <alignment horizontal="center" vertical="center" wrapText="1"/>
      <protection locked="0"/>
    </xf>
    <xf numFmtId="0" fontId="15" fillId="5" borderId="66" xfId="0" applyFont="1" applyFill="1" applyBorder="1" applyAlignment="1" applyProtection="1">
      <alignment horizontal="center" vertical="center" wrapText="1"/>
      <protection locked="0"/>
    </xf>
    <xf numFmtId="0" fontId="15" fillId="5" borderId="60" xfId="0" applyFont="1" applyFill="1" applyBorder="1" applyAlignment="1" applyProtection="1">
      <alignment horizontal="center" vertical="center" wrapText="1"/>
      <protection locked="0"/>
    </xf>
    <xf numFmtId="0" fontId="15" fillId="5" borderId="61" xfId="0" applyFont="1" applyFill="1" applyBorder="1" applyAlignment="1" applyProtection="1">
      <alignment horizontal="center" vertical="center" wrapText="1"/>
      <protection locked="0"/>
    </xf>
    <xf numFmtId="0" fontId="15" fillId="5" borderId="64" xfId="0" applyFont="1" applyFill="1" applyBorder="1" applyAlignment="1" applyProtection="1">
      <alignment horizontal="center" vertical="center" wrapText="1"/>
      <protection locked="0"/>
    </xf>
    <xf numFmtId="0" fontId="20" fillId="5" borderId="68" xfId="0" applyFont="1" applyFill="1" applyBorder="1" applyAlignment="1">
      <alignment horizontal="center" vertical="center"/>
    </xf>
    <xf numFmtId="0" fontId="20" fillId="5" borderId="70" xfId="0" applyFont="1" applyFill="1" applyBorder="1" applyAlignment="1">
      <alignment horizontal="center" vertical="center"/>
    </xf>
    <xf numFmtId="0" fontId="24" fillId="3" borderId="0" xfId="0" applyFont="1" applyFill="1" applyAlignment="1" applyProtection="1">
      <alignment horizontal="center" vertical="center" wrapText="1"/>
      <protection locked="0"/>
    </xf>
    <xf numFmtId="0" fontId="4" fillId="5" borderId="65" xfId="0" applyFont="1" applyFill="1" applyBorder="1" applyAlignment="1" applyProtection="1">
      <alignment horizontal="center" vertical="center" wrapText="1"/>
      <protection locked="0"/>
    </xf>
    <xf numFmtId="0" fontId="4" fillId="5" borderId="62" xfId="0" applyFont="1" applyFill="1" applyBorder="1" applyAlignment="1" applyProtection="1">
      <alignment horizontal="center" vertical="center" wrapText="1"/>
      <protection locked="0"/>
    </xf>
    <xf numFmtId="0" fontId="4" fillId="5" borderId="63" xfId="0" applyFont="1" applyFill="1" applyBorder="1" applyAlignment="1" applyProtection="1">
      <alignment horizontal="center" vertical="center" wrapText="1"/>
      <protection locked="0"/>
    </xf>
    <xf numFmtId="0" fontId="4" fillId="5" borderId="60" xfId="0" applyFont="1" applyFill="1" applyBorder="1" applyAlignment="1" applyProtection="1">
      <alignment horizontal="center" vertical="center" wrapText="1"/>
      <protection locked="0"/>
    </xf>
    <xf numFmtId="0" fontId="4" fillId="5" borderId="61" xfId="0" applyFont="1" applyFill="1" applyBorder="1" applyAlignment="1" applyProtection="1">
      <alignment horizontal="center" vertical="center" wrapText="1"/>
      <protection locked="0"/>
    </xf>
    <xf numFmtId="0" fontId="4" fillId="5" borderId="64" xfId="0" applyFont="1" applyFill="1" applyBorder="1" applyAlignment="1" applyProtection="1">
      <alignment horizontal="center" vertical="center" wrapText="1"/>
      <protection locked="0"/>
    </xf>
    <xf numFmtId="0" fontId="20" fillId="5" borderId="71" xfId="0" applyFont="1" applyFill="1" applyBorder="1" applyAlignment="1">
      <alignment horizontal="center" vertical="center"/>
    </xf>
    <xf numFmtId="0" fontId="4" fillId="5" borderId="7" xfId="0" applyFont="1" applyFill="1" applyBorder="1" applyAlignment="1" applyProtection="1">
      <alignment horizontal="center"/>
      <protection locked="0"/>
    </xf>
    <xf numFmtId="0" fontId="20" fillId="5" borderId="8" xfId="0" applyFont="1" applyFill="1" applyBorder="1" applyAlignment="1" applyProtection="1">
      <alignment horizontal="center"/>
      <protection locked="0"/>
    </xf>
    <xf numFmtId="0" fontId="20" fillId="5" borderId="6" xfId="0" applyFont="1" applyFill="1" applyBorder="1" applyAlignment="1" applyProtection="1">
      <alignment horizontal="center"/>
      <protection locked="0"/>
    </xf>
    <xf numFmtId="0" fontId="19" fillId="5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5" borderId="4" xfId="0" applyFont="1" applyFill="1" applyBorder="1" applyAlignment="1" applyProtection="1">
      <alignment horizontal="center"/>
      <protection locked="0"/>
    </xf>
    <xf numFmtId="0" fontId="20" fillId="12" borderId="5" xfId="0" applyFont="1" applyFill="1" applyBorder="1" applyAlignment="1" applyProtection="1">
      <alignment horizontal="center"/>
      <protection locked="0"/>
    </xf>
    <xf numFmtId="0" fontId="20" fillId="12" borderId="3" xfId="0" applyFont="1" applyFill="1" applyBorder="1" applyAlignment="1" applyProtection="1">
      <alignment horizontal="center"/>
      <protection locked="0"/>
    </xf>
    <xf numFmtId="0" fontId="15" fillId="5" borderId="65" xfId="0" applyFont="1" applyFill="1" applyBorder="1" applyAlignment="1" applyProtection="1">
      <alignment horizontal="center" vertical="center" wrapText="1"/>
      <protection locked="0"/>
    </xf>
    <xf numFmtId="0" fontId="15" fillId="5" borderId="62" xfId="0" applyFont="1" applyFill="1" applyBorder="1" applyAlignment="1" applyProtection="1">
      <alignment horizontal="center" vertical="center" wrapText="1"/>
      <protection locked="0"/>
    </xf>
    <xf numFmtId="0" fontId="15" fillId="5" borderId="63" xfId="0" applyFont="1" applyFill="1" applyBorder="1" applyAlignment="1" applyProtection="1">
      <alignment horizontal="center" vertical="center" wrapText="1"/>
      <protection locked="0"/>
    </xf>
    <xf numFmtId="0" fontId="20" fillId="5" borderId="7" xfId="0" applyFont="1" applyFill="1" applyBorder="1" applyAlignment="1" applyProtection="1">
      <alignment horizontal="center"/>
      <protection locked="0"/>
    </xf>
    <xf numFmtId="0" fontId="15" fillId="5" borderId="55" xfId="0" applyFont="1" applyFill="1" applyBorder="1" applyAlignment="1" applyProtection="1">
      <alignment horizontal="center" vertical="center" wrapText="1"/>
      <protection locked="0"/>
    </xf>
    <xf numFmtId="0" fontId="15" fillId="5" borderId="56" xfId="0" applyFont="1" applyFill="1" applyBorder="1" applyAlignment="1" applyProtection="1">
      <alignment horizontal="center" vertical="center" wrapText="1"/>
      <protection locked="0"/>
    </xf>
    <xf numFmtId="0" fontId="15" fillId="5" borderId="67" xfId="0" applyFont="1" applyFill="1" applyBorder="1" applyAlignment="1" applyProtection="1">
      <alignment horizontal="center" vertical="center" wrapText="1"/>
      <protection locked="0"/>
    </xf>
    <xf numFmtId="0" fontId="20" fillId="5" borderId="69" xfId="0" applyFont="1" applyFill="1" applyBorder="1" applyAlignment="1">
      <alignment horizontal="center" vertical="center"/>
    </xf>
    <xf numFmtId="2" fontId="20" fillId="5" borderId="53" xfId="0" applyNumberFormat="1" applyFont="1" applyFill="1" applyBorder="1" applyAlignment="1">
      <alignment horizontal="center" vertical="center"/>
    </xf>
    <xf numFmtId="0" fontId="20" fillId="5" borderId="58" xfId="0" applyFont="1" applyFill="1" applyBorder="1" applyAlignment="1">
      <alignment horizontal="center" vertical="center"/>
    </xf>
    <xf numFmtId="0" fontId="4" fillId="5" borderId="8" xfId="0" applyFont="1" applyFill="1" applyBorder="1" applyAlignment="1" applyProtection="1">
      <alignment horizontal="center"/>
      <protection locked="0"/>
    </xf>
    <xf numFmtId="0" fontId="4" fillId="5" borderId="6" xfId="0" applyFont="1" applyFill="1" applyBorder="1" applyAlignment="1" applyProtection="1">
      <alignment horizontal="center"/>
      <protection locked="0"/>
    </xf>
    <xf numFmtId="0" fontId="4" fillId="5" borderId="15" xfId="0" applyFont="1" applyFill="1" applyBorder="1" applyAlignment="1" applyProtection="1">
      <alignment horizontal="center"/>
      <protection locked="0"/>
    </xf>
    <xf numFmtId="0" fontId="43" fillId="16" borderId="88" xfId="0" applyFont="1" applyFill="1" applyBorder="1" applyAlignment="1" applyProtection="1">
      <alignment horizontal="center" vertical="center" wrapText="1"/>
      <protection locked="0"/>
    </xf>
    <xf numFmtId="0" fontId="43" fillId="16" borderId="89" xfId="0" applyFont="1" applyFill="1" applyBorder="1" applyAlignment="1" applyProtection="1">
      <alignment horizontal="center" vertical="center" wrapText="1"/>
      <protection locked="0"/>
    </xf>
    <xf numFmtId="0" fontId="43" fillId="16" borderId="55" xfId="0" applyFont="1" applyFill="1" applyBorder="1" applyAlignment="1" applyProtection="1">
      <alignment horizontal="center" vertical="center" wrapText="1"/>
      <protection locked="0"/>
    </xf>
    <xf numFmtId="0" fontId="43" fillId="16" borderId="92" xfId="0" applyFont="1" applyFill="1" applyBorder="1" applyAlignment="1" applyProtection="1">
      <alignment horizontal="center" vertical="center" wrapText="1"/>
      <protection locked="0"/>
    </xf>
    <xf numFmtId="15" fontId="43" fillId="17" borderId="90" xfId="0" applyNumberFormat="1" applyFont="1" applyFill="1" applyBorder="1" applyAlignment="1" applyProtection="1">
      <alignment horizontal="center" vertical="center" wrapText="1"/>
      <protection locked="0"/>
    </xf>
    <xf numFmtId="15" fontId="43" fillId="17" borderId="91" xfId="0" applyNumberFormat="1" applyFont="1" applyFill="1" applyBorder="1" applyAlignment="1" applyProtection="1">
      <alignment horizontal="center" vertical="center" wrapText="1"/>
      <protection locked="0"/>
    </xf>
    <xf numFmtId="15" fontId="43" fillId="17" borderId="93" xfId="0" applyNumberFormat="1" applyFont="1" applyFill="1" applyBorder="1" applyAlignment="1" applyProtection="1">
      <alignment horizontal="center" vertical="center" wrapText="1"/>
      <protection locked="0"/>
    </xf>
    <xf numFmtId="15" fontId="43" fillId="17" borderId="58" xfId="0" applyNumberFormat="1" applyFont="1" applyFill="1" applyBorder="1" applyAlignment="1" applyProtection="1">
      <alignment horizontal="center" vertical="center" wrapText="1"/>
      <protection locked="0"/>
    </xf>
    <xf numFmtId="0" fontId="43" fillId="16" borderId="51" xfId="0" applyFont="1" applyFill="1" applyBorder="1" applyAlignment="1" applyProtection="1">
      <alignment horizontal="center" vertical="center" wrapText="1"/>
      <protection locked="0"/>
    </xf>
    <xf numFmtId="0" fontId="43" fillId="16" borderId="82" xfId="0" applyFont="1" applyFill="1" applyBorder="1" applyAlignment="1" applyProtection="1">
      <alignment horizontal="center" vertical="center" wrapText="1"/>
      <protection locked="0"/>
    </xf>
    <xf numFmtId="0" fontId="43" fillId="16" borderId="84" xfId="0" applyFont="1" applyFill="1" applyBorder="1" applyAlignment="1" applyProtection="1">
      <alignment horizontal="center" vertical="center" wrapText="1"/>
      <protection locked="0"/>
    </xf>
    <xf numFmtId="0" fontId="43" fillId="16" borderId="85" xfId="0" applyFont="1" applyFill="1" applyBorder="1" applyAlignment="1" applyProtection="1">
      <alignment horizontal="center" vertical="center" wrapText="1"/>
      <protection locked="0"/>
    </xf>
    <xf numFmtId="15" fontId="43" fillId="17" borderId="83" xfId="0" applyNumberFormat="1" applyFont="1" applyFill="1" applyBorder="1" applyAlignment="1" applyProtection="1">
      <alignment horizontal="center" vertical="center" wrapText="1"/>
      <protection locked="0"/>
    </xf>
    <xf numFmtId="15" fontId="43" fillId="17" borderId="53" xfId="0" applyNumberFormat="1" applyFont="1" applyFill="1" applyBorder="1" applyAlignment="1" applyProtection="1">
      <alignment horizontal="center" vertical="center" wrapText="1"/>
      <protection locked="0"/>
    </xf>
    <xf numFmtId="15" fontId="43" fillId="17" borderId="86" xfId="0" applyNumberFormat="1" applyFont="1" applyFill="1" applyBorder="1" applyAlignment="1" applyProtection="1">
      <alignment horizontal="center" vertical="center" wrapText="1"/>
      <protection locked="0"/>
    </xf>
    <xf numFmtId="15" fontId="43" fillId="17" borderId="87" xfId="0" applyNumberFormat="1" applyFont="1" applyFill="1" applyBorder="1" applyAlignment="1" applyProtection="1">
      <alignment horizontal="center" vertical="center" wrapText="1"/>
      <protection locked="0"/>
    </xf>
    <xf numFmtId="0" fontId="4" fillId="5" borderId="16" xfId="0" applyFont="1" applyFill="1" applyBorder="1" applyAlignment="1">
      <alignment horizontal="center"/>
    </xf>
    <xf numFmtId="0" fontId="4" fillId="5" borderId="16" xfId="0" applyFont="1" applyFill="1" applyBorder="1" applyAlignment="1" applyProtection="1">
      <alignment horizontal="center"/>
      <protection locked="0"/>
    </xf>
    <xf numFmtId="1" fontId="15" fillId="5" borderId="101" xfId="0" applyNumberFormat="1" applyFont="1" applyFill="1" applyBorder="1" applyAlignment="1">
      <alignment horizontal="center" vertical="center" wrapText="1"/>
    </xf>
    <xf numFmtId="1" fontId="15" fillId="5" borderId="53" xfId="0" applyNumberFormat="1" applyFont="1" applyFill="1" applyBorder="1" applyAlignment="1">
      <alignment horizontal="center" vertical="center" wrapText="1"/>
    </xf>
    <xf numFmtId="1" fontId="15" fillId="5" borderId="102" xfId="0" applyNumberFormat="1" applyFont="1" applyFill="1" applyBorder="1" applyAlignment="1">
      <alignment horizontal="center" vertical="center" wrapText="1"/>
    </xf>
    <xf numFmtId="1" fontId="15" fillId="5" borderId="103" xfId="0" applyNumberFormat="1" applyFont="1" applyFill="1" applyBorder="1" applyAlignment="1">
      <alignment horizontal="center" vertical="center" wrapText="1"/>
    </xf>
    <xf numFmtId="0" fontId="4" fillId="12" borderId="5" xfId="0" applyFont="1" applyFill="1" applyBorder="1" applyAlignment="1" applyProtection="1">
      <alignment horizontal="center"/>
      <protection locked="0"/>
    </xf>
    <xf numFmtId="0" fontId="4" fillId="12" borderId="3" xfId="0" applyFont="1" applyFill="1" applyBorder="1" applyAlignment="1" applyProtection="1">
      <alignment horizontal="center"/>
      <protection locked="0"/>
    </xf>
    <xf numFmtId="9" fontId="15" fillId="5" borderId="104" xfId="0" applyNumberFormat="1" applyFont="1" applyFill="1" applyBorder="1" applyAlignment="1">
      <alignment horizontal="center" vertical="center" wrapText="1"/>
    </xf>
    <xf numFmtId="9" fontId="15" fillId="5" borderId="105" xfId="0" applyNumberFormat="1" applyFont="1" applyFill="1" applyBorder="1" applyAlignment="1">
      <alignment horizontal="center" vertical="center" wrapText="1"/>
    </xf>
    <xf numFmtId="9" fontId="15" fillId="5" borderId="106" xfId="0" applyNumberFormat="1" applyFont="1" applyFill="1" applyBorder="1" applyAlignment="1">
      <alignment horizontal="center" vertical="center" wrapText="1"/>
    </xf>
    <xf numFmtId="9" fontId="15" fillId="5" borderId="58" xfId="0" applyNumberFormat="1" applyFont="1" applyFill="1" applyBorder="1" applyAlignment="1">
      <alignment horizontal="center" vertical="center" wrapText="1"/>
    </xf>
    <xf numFmtId="0" fontId="4" fillId="5" borderId="5" xfId="0" applyFont="1" applyFill="1" applyBorder="1" applyAlignment="1" applyProtection="1">
      <alignment horizontal="center"/>
      <protection locked="0"/>
    </xf>
    <xf numFmtId="0" fontId="4" fillId="5" borderId="3" xfId="0" applyFont="1" applyFill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4" fillId="0" borderId="37" xfId="0" applyFont="1" applyBorder="1" applyAlignment="1" applyProtection="1">
      <alignment horizontal="center"/>
      <protection locked="0"/>
    </xf>
    <xf numFmtId="0" fontId="6" fillId="9" borderId="0" xfId="5" applyFont="1" applyFill="1" applyBorder="1" applyAlignment="1" applyProtection="1">
      <alignment horizontal="center" vertical="center" wrapText="1"/>
      <protection locked="0"/>
    </xf>
    <xf numFmtId="0" fontId="6" fillId="9" borderId="21" xfId="5" applyFont="1" applyFill="1" applyBorder="1" applyAlignment="1" applyProtection="1">
      <alignment horizontal="center" vertical="center" wrapText="1"/>
      <protection locked="0"/>
    </xf>
    <xf numFmtId="0" fontId="6" fillId="9" borderId="0" xfId="0" applyFont="1" applyFill="1" applyAlignment="1" applyProtection="1">
      <alignment horizontal="center" vertical="center" wrapText="1"/>
      <protection locked="0"/>
    </xf>
    <xf numFmtId="0" fontId="6" fillId="9" borderId="0" xfId="0" applyFont="1" applyFill="1" applyAlignment="1" applyProtection="1">
      <alignment horizontal="center" vertical="center"/>
      <protection locked="0"/>
    </xf>
    <xf numFmtId="0" fontId="6" fillId="9" borderId="21" xfId="0" applyFont="1" applyFill="1" applyBorder="1" applyAlignment="1" applyProtection="1">
      <alignment horizontal="center" vertical="center"/>
      <protection locked="0"/>
    </xf>
    <xf numFmtId="0" fontId="6" fillId="9" borderId="25" xfId="5" applyFont="1" applyFill="1" applyBorder="1" applyAlignment="1" applyProtection="1">
      <alignment horizontal="center" vertical="center" wrapText="1"/>
      <protection locked="0"/>
    </xf>
    <xf numFmtId="0" fontId="6" fillId="9" borderId="19" xfId="5" applyFont="1" applyFill="1" applyBorder="1" applyAlignment="1" applyProtection="1">
      <alignment horizontal="center" vertical="center" wrapText="1"/>
      <protection locked="0"/>
    </xf>
    <xf numFmtId="0" fontId="25" fillId="5" borderId="14" xfId="0" applyFont="1" applyFill="1" applyBorder="1" applyAlignment="1" applyProtection="1">
      <alignment horizontal="center" vertical="center" wrapText="1"/>
      <protection locked="0"/>
    </xf>
    <xf numFmtId="0" fontId="7" fillId="15" borderId="14" xfId="0" applyFont="1" applyFill="1" applyBorder="1" applyAlignment="1" applyProtection="1">
      <alignment horizontal="center" vertical="center"/>
      <protection locked="0"/>
    </xf>
    <xf numFmtId="0" fontId="6" fillId="5" borderId="14" xfId="1" applyFont="1" applyFill="1" applyBorder="1" applyAlignment="1" applyProtection="1">
      <alignment horizontal="center" vertical="center" wrapText="1"/>
      <protection locked="0"/>
    </xf>
    <xf numFmtId="0" fontId="6" fillId="5" borderId="0" xfId="5" applyFont="1" applyFill="1" applyAlignment="1" applyProtection="1">
      <alignment horizontal="center" vertical="center" wrapText="1"/>
      <protection locked="0"/>
    </xf>
    <xf numFmtId="0" fontId="6" fillId="5" borderId="14" xfId="5" applyFont="1" applyFill="1" applyBorder="1" applyAlignment="1" applyProtection="1">
      <alignment horizontal="center" vertical="center" wrapText="1"/>
      <protection locked="0"/>
    </xf>
    <xf numFmtId="0" fontId="6" fillId="5" borderId="18" xfId="1" applyFont="1" applyFill="1" applyBorder="1" applyAlignment="1" applyProtection="1">
      <alignment horizontal="center" vertical="center" wrapText="1"/>
      <protection locked="0"/>
    </xf>
    <xf numFmtId="0" fontId="6" fillId="5" borderId="19" xfId="1" applyFont="1" applyFill="1" applyBorder="1" applyAlignment="1" applyProtection="1">
      <alignment horizontal="center" vertical="center" wrapText="1"/>
      <protection locked="0"/>
    </xf>
    <xf numFmtId="0" fontId="6" fillId="5" borderId="18" xfId="1" applyFont="1" applyFill="1" applyBorder="1" applyAlignment="1" applyProtection="1">
      <alignment horizontal="center" vertical="center"/>
      <protection locked="0"/>
    </xf>
    <xf numFmtId="0" fontId="6" fillId="5" borderId="19" xfId="1" applyFont="1" applyFill="1" applyBorder="1" applyAlignment="1" applyProtection="1">
      <alignment horizontal="center" vertical="center"/>
      <protection locked="0"/>
    </xf>
    <xf numFmtId="1" fontId="4" fillId="0" borderId="8" xfId="48" applyNumberFormat="1" applyFont="1" applyBorder="1" applyAlignment="1" applyProtection="1">
      <alignment horizontal="center" vertical="center"/>
      <protection locked="0"/>
    </xf>
    <xf numFmtId="1" fontId="4" fillId="0" borderId="6" xfId="48" applyNumberFormat="1" applyFont="1" applyBorder="1" applyAlignment="1" applyProtection="1">
      <alignment horizontal="center" vertical="center"/>
      <protection locked="0"/>
    </xf>
    <xf numFmtId="0" fontId="6" fillId="18" borderId="0" xfId="0" applyFont="1" applyFill="1" applyAlignment="1" applyProtection="1">
      <alignment horizontal="center" vertical="center" wrapText="1"/>
      <protection locked="0"/>
    </xf>
    <xf numFmtId="0" fontId="6" fillId="18" borderId="0" xfId="0" applyFont="1" applyFill="1" applyAlignment="1" applyProtection="1">
      <alignment horizontal="center" vertical="center"/>
      <protection locked="0"/>
    </xf>
    <xf numFmtId="0" fontId="6" fillId="18" borderId="21" xfId="0" applyFont="1" applyFill="1" applyBorder="1" applyAlignment="1" applyProtection="1">
      <alignment horizontal="center" vertical="center"/>
      <protection locked="0"/>
    </xf>
    <xf numFmtId="0" fontId="4" fillId="12" borderId="4" xfId="0" applyFont="1" applyFill="1" applyBorder="1" applyAlignment="1" applyProtection="1">
      <alignment horizontal="center"/>
      <protection locked="0"/>
    </xf>
    <xf numFmtId="0" fontId="4" fillId="12" borderId="8" xfId="0" applyFont="1" applyFill="1" applyBorder="1" applyAlignment="1" applyProtection="1">
      <alignment horizontal="center"/>
      <protection locked="0"/>
    </xf>
    <xf numFmtId="0" fontId="4" fillId="12" borderId="6" xfId="0" applyFont="1" applyFill="1" applyBorder="1" applyAlignment="1" applyProtection="1">
      <alignment horizontal="center"/>
      <protection locked="0"/>
    </xf>
    <xf numFmtId="0" fontId="7" fillId="0" borderId="1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left" vertical="center" wrapText="1"/>
    </xf>
    <xf numFmtId="0" fontId="8" fillId="8" borderId="36" xfId="0" applyFont="1" applyFill="1" applyBorder="1" applyAlignment="1">
      <alignment horizontal="center"/>
    </xf>
    <xf numFmtId="0" fontId="8" fillId="8" borderId="35" xfId="0" applyFont="1" applyFill="1" applyBorder="1" applyAlignment="1">
      <alignment horizontal="center"/>
    </xf>
    <xf numFmtId="0" fontId="8" fillId="8" borderId="34" xfId="0" applyFont="1" applyFill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41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41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6" fillId="8" borderId="36" xfId="0" applyFont="1" applyFill="1" applyBorder="1" applyAlignment="1">
      <alignment horizontal="center"/>
    </xf>
    <xf numFmtId="0" fontId="6" fillId="8" borderId="35" xfId="0" applyFont="1" applyFill="1" applyBorder="1" applyAlignment="1">
      <alignment horizontal="center"/>
    </xf>
    <xf numFmtId="0" fontId="6" fillId="8" borderId="34" xfId="0" applyFont="1" applyFill="1" applyBorder="1" applyAlignment="1">
      <alignment horizontal="center"/>
    </xf>
    <xf numFmtId="0" fontId="7" fillId="0" borderId="30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32" xfId="0" applyFont="1" applyBorder="1" applyAlignment="1">
      <alignment horizontal="left"/>
    </xf>
    <xf numFmtId="165" fontId="44" fillId="12" borderId="7" xfId="4" applyNumberFormat="1" applyFont="1" applyFill="1" applyBorder="1" applyAlignment="1" applyProtection="1">
      <alignment horizontal="center" vertical="center"/>
      <protection locked="0"/>
    </xf>
  </cellXfs>
  <cellStyles count="51">
    <cellStyle name="60% - Accent1" xfId="1" builtinId="32"/>
    <cellStyle name="60% - Accent1 2" xfId="5" xr:uid="{00000000-0005-0000-0000-000000000000}"/>
    <cellStyle name="60% - ส่วนที่ถูกเน้น1 3" xfId="2" xr:uid="{00000000-0005-0000-0000-000002000000}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Heading 1" xfId="3" builtinId="16"/>
    <cellStyle name="Hyperlink" xfId="49" builtinId="8"/>
    <cellStyle name="Normal" xfId="0" builtinId="0"/>
    <cellStyle name="Normal 3" xfId="50" xr:uid="{00000000-0005-0000-0000-00002E000000}"/>
    <cellStyle name="Normal 4 2" xfId="48" xr:uid="{00000000-0005-0000-0000-00002F000000}"/>
    <cellStyle name="ปกติ 3" xfId="4" xr:uid="{00000000-0005-0000-0000-000031000000}"/>
  </cellStyles>
  <dxfs count="323">
    <dxf>
      <font>
        <b/>
        <i val="0"/>
        <color rgb="FFCD257F"/>
      </font>
    </dxf>
    <dxf>
      <font>
        <b/>
        <i val="0"/>
        <color rgb="FFCD257F"/>
      </font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00B0F0"/>
      </font>
    </dxf>
    <dxf>
      <fill>
        <patternFill>
          <bgColor theme="8" tint="0.79998168889431442"/>
        </patternFill>
      </fill>
    </dxf>
    <dxf>
      <fill>
        <patternFill>
          <bgColor rgb="FFFFFACB"/>
        </patternFill>
      </fill>
    </dxf>
    <dxf>
      <font>
        <b/>
        <i/>
      </font>
      <fill>
        <patternFill>
          <bgColor theme="5" tint="0.79998168889431442"/>
        </patternFill>
      </fill>
    </dxf>
    <dxf>
      <fill>
        <patternFill>
          <bgColor rgb="FFFFCEC7"/>
        </patternFill>
      </fill>
    </dxf>
    <dxf>
      <fill>
        <patternFill>
          <bgColor rgb="FFF6DEFF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00B0F0"/>
      </font>
    </dxf>
    <dxf>
      <font>
        <b/>
        <i val="0"/>
        <color rgb="FFCD257F"/>
      </font>
    </dxf>
    <dxf>
      <font>
        <b/>
        <i val="0"/>
        <color rgb="FFCD257F"/>
      </font>
    </dxf>
    <dxf>
      <font>
        <b/>
        <i val="0"/>
        <color rgb="FFCD257F"/>
      </font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b/>
        <i val="0"/>
        <color rgb="FFCD257F"/>
      </font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00B0F0"/>
      </font>
    </dxf>
    <dxf>
      <fill>
        <patternFill>
          <bgColor theme="8" tint="0.79998168889431442"/>
        </patternFill>
      </fill>
    </dxf>
    <dxf>
      <fill>
        <patternFill>
          <bgColor rgb="FFFFFACB"/>
        </patternFill>
      </fill>
    </dxf>
    <dxf>
      <font>
        <b/>
        <i/>
      </font>
      <fill>
        <patternFill>
          <bgColor theme="5" tint="0.79998168889431442"/>
        </patternFill>
      </fill>
    </dxf>
    <dxf>
      <fill>
        <patternFill>
          <bgColor rgb="FFFFCEC7"/>
        </patternFill>
      </fill>
    </dxf>
    <dxf>
      <fill>
        <patternFill>
          <bgColor rgb="FFF6DEFF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00B0F0"/>
      </font>
    </dxf>
    <dxf>
      <font>
        <b/>
        <i val="0"/>
        <color rgb="FFCD257F"/>
      </font>
    </dxf>
    <dxf>
      <font>
        <b/>
        <i val="0"/>
        <color rgb="FFCD257F"/>
      </font>
    </dxf>
    <dxf>
      <font>
        <b/>
        <i val="0"/>
        <color rgb="FFCD257F"/>
      </font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b/>
        <i val="0"/>
        <color rgb="FFCD257F"/>
      </font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b/>
        <i val="0"/>
        <color rgb="FFCD257F"/>
      </font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00B0F0"/>
      </font>
    </dxf>
    <dxf>
      <fill>
        <patternFill>
          <bgColor theme="8" tint="0.79998168889431442"/>
        </patternFill>
      </fill>
    </dxf>
    <dxf>
      <fill>
        <patternFill>
          <bgColor rgb="FFFFFACB"/>
        </patternFill>
      </fill>
    </dxf>
    <dxf>
      <font>
        <b/>
        <i/>
      </font>
      <fill>
        <patternFill>
          <bgColor theme="5" tint="0.79998168889431442"/>
        </patternFill>
      </fill>
    </dxf>
    <dxf>
      <fill>
        <patternFill>
          <bgColor rgb="FFFFCEC7"/>
        </patternFill>
      </fill>
    </dxf>
    <dxf>
      <fill>
        <patternFill>
          <bgColor rgb="FFF6DEFF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rgb="FF00B0F0"/>
      </font>
    </dxf>
    <dxf>
      <font>
        <b/>
        <i val="0"/>
        <color rgb="FFCD257F"/>
      </font>
    </dxf>
    <dxf>
      <font>
        <b/>
        <i val="0"/>
        <color rgb="FFCD257F"/>
      </font>
    </dxf>
    <dxf>
      <font>
        <b/>
        <i val="0"/>
        <color rgb="FFCD257F"/>
      </font>
    </dxf>
    <dxf>
      <font>
        <b/>
        <i val="0"/>
        <color rgb="FFCD257F"/>
      </font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 tint="-0.24994659260841701"/>
          <bgColor theme="4" tint="-0.24994659260841701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 tint="-0.24994659260841701"/>
          <bgColor theme="4" tint="-0.24994659260841701"/>
        </patternFill>
      </fill>
      <border>
        <bottom style="thick">
          <color theme="0"/>
        </bottom>
      </border>
    </dxf>
    <dxf>
      <font>
        <color theme="0"/>
      </font>
      <fill>
        <patternFill patternType="solid">
          <fgColor theme="4" tint="0.39994506668294322"/>
          <bgColor theme="4" tint="0.3999450666829432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 tint="-0.24994659260841701"/>
          <bgColor theme="7" tint="-0.24994659260841701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7" tint="-0.24994659260841701"/>
          <bgColor theme="7" tint="-0.24994659260841701"/>
        </patternFill>
      </fill>
      <border>
        <bottom style="thick">
          <color theme="0"/>
        </bottom>
      </border>
    </dxf>
    <dxf>
      <font>
        <color theme="0"/>
      </font>
      <fill>
        <patternFill patternType="solid">
          <fgColor theme="7" tint="0.39994506668294322"/>
          <bgColor theme="7" tint="0.3999450666829432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2" defaultTableStyle="TableStyleMedium2" defaultPivotStyle="PivotStyleLight16">
    <tableStyle name="Expense Report" pivot="0" count="7" xr9:uid="{00000000-0011-0000-FFFF-FFFF00000000}">
      <tableStyleElement type="wholeTable" dxfId="322"/>
      <tableStyleElement type="headerRow" dxfId="321"/>
      <tableStyleElement type="totalRow" dxfId="320"/>
      <tableStyleElement type="firstColumn" dxfId="319"/>
      <tableStyleElement type="lastColumn" dxfId="318"/>
      <tableStyleElement type="firstRowStripe" dxfId="317"/>
      <tableStyleElement type="firstColumnStripe" dxfId="316"/>
    </tableStyle>
    <tableStyle name="Expense Report 2" pivot="0" count="7" xr9:uid="{00000000-0011-0000-FFFF-FFFF01000000}">
      <tableStyleElement type="wholeTable" dxfId="315"/>
      <tableStyleElement type="headerRow" dxfId="314"/>
      <tableStyleElement type="totalRow" dxfId="313"/>
      <tableStyleElement type="firstColumn" dxfId="312"/>
      <tableStyleElement type="lastColumn" dxfId="311"/>
      <tableStyleElement type="firstRowStripe" dxfId="310"/>
      <tableStyleElement type="firstColumnStripe" dxfId="309"/>
    </tableStyle>
  </tableStyles>
  <colors>
    <mruColors>
      <color rgb="FFF6DEFF"/>
      <color rgb="FFFFFACB"/>
      <color rgb="FFCD257F"/>
      <color rgb="FFFFAEE3"/>
      <color rgb="FFFFCEC7"/>
      <color rgb="FFF69F00"/>
      <color rgb="FFFF6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83457</xdr:colOff>
      <xdr:row>0</xdr:row>
      <xdr:rowOff>132443</xdr:rowOff>
    </xdr:from>
    <xdr:to>
      <xdr:col>5</xdr:col>
      <xdr:colOff>429985</xdr:colOff>
      <xdr:row>0</xdr:row>
      <xdr:rowOff>132443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3957" y="132443"/>
          <a:ext cx="259442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18187</xdr:colOff>
      <xdr:row>0</xdr:row>
      <xdr:rowOff>47625</xdr:rowOff>
    </xdr:from>
    <xdr:to>
      <xdr:col>2</xdr:col>
      <xdr:colOff>1571625</xdr:colOff>
      <xdr:row>0</xdr:row>
      <xdr:rowOff>953718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937" y="47625"/>
          <a:ext cx="2855188" cy="9060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83457</xdr:colOff>
      <xdr:row>0</xdr:row>
      <xdr:rowOff>0</xdr:rowOff>
    </xdr:from>
    <xdr:to>
      <xdr:col>7</xdr:col>
      <xdr:colOff>101372</xdr:colOff>
      <xdr:row>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0957" y="0"/>
          <a:ext cx="260871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301624</xdr:colOff>
      <xdr:row>0</xdr:row>
      <xdr:rowOff>82156</xdr:rowOff>
    </xdr:from>
    <xdr:to>
      <xdr:col>2</xdr:col>
      <xdr:colOff>1675032</xdr:colOff>
      <xdr:row>2</xdr:row>
      <xdr:rowOff>174625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1624" y="82156"/>
          <a:ext cx="2999008" cy="9560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83457</xdr:colOff>
      <xdr:row>0</xdr:row>
      <xdr:rowOff>0</xdr:rowOff>
    </xdr:from>
    <xdr:to>
      <xdr:col>7</xdr:col>
      <xdr:colOff>101372</xdr:colOff>
      <xdr:row>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0957" y="0"/>
          <a:ext cx="260871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301624</xdr:colOff>
      <xdr:row>0</xdr:row>
      <xdr:rowOff>82156</xdr:rowOff>
    </xdr:from>
    <xdr:to>
      <xdr:col>2</xdr:col>
      <xdr:colOff>1675032</xdr:colOff>
      <xdr:row>2</xdr:row>
      <xdr:rowOff>174625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1624" y="82156"/>
          <a:ext cx="2999008" cy="9560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83457</xdr:colOff>
      <xdr:row>0</xdr:row>
      <xdr:rowOff>0</xdr:rowOff>
    </xdr:from>
    <xdr:to>
      <xdr:col>7</xdr:col>
      <xdr:colOff>101372</xdr:colOff>
      <xdr:row>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0957" y="0"/>
          <a:ext cx="260871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301624</xdr:colOff>
      <xdr:row>0</xdr:row>
      <xdr:rowOff>82156</xdr:rowOff>
    </xdr:from>
    <xdr:to>
      <xdr:col>2</xdr:col>
      <xdr:colOff>1675032</xdr:colOff>
      <xdr:row>2</xdr:row>
      <xdr:rowOff>174625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1624" y="82156"/>
          <a:ext cx="2999008" cy="956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ilter">
  <a:themeElements>
    <a:clrScheme name="Kilter">
      <a:dk1>
        <a:sysClr val="windowText" lastClr="000000"/>
      </a:dk1>
      <a:lt1>
        <a:sysClr val="window" lastClr="FFFFFF"/>
      </a:lt1>
      <a:dk2>
        <a:srgbClr val="318FC5"/>
      </a:dk2>
      <a:lt2>
        <a:srgbClr val="AEE8FB"/>
      </a:lt2>
      <a:accent1>
        <a:srgbClr val="76C5EF"/>
      </a:accent1>
      <a:accent2>
        <a:srgbClr val="FEA022"/>
      </a:accent2>
      <a:accent3>
        <a:srgbClr val="FF6700"/>
      </a:accent3>
      <a:accent4>
        <a:srgbClr val="70A525"/>
      </a:accent4>
      <a:accent5>
        <a:srgbClr val="A5D848"/>
      </a:accent5>
      <a:accent6>
        <a:srgbClr val="20768C"/>
      </a:accent6>
      <a:hlink>
        <a:srgbClr val="7AB6E8"/>
      </a:hlink>
      <a:folHlink>
        <a:srgbClr val="83B0D3"/>
      </a:folHlink>
    </a:clrScheme>
    <a:fontScheme name="Kilter">
      <a:majorFont>
        <a:latin typeface="Rockwell"/>
        <a:ea typeface=""/>
        <a:cs typeface=""/>
        <a:font script="Grek" typeface="Cambria"/>
        <a:font script="Cyrl" typeface="Cambria"/>
        <a:font script="Jpan" typeface="ＭＳ 明朝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ＭＳ 明朝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Kilter">
      <a:fillStyleLst>
        <a:solidFill>
          <a:schemeClr val="phClr"/>
        </a:solidFill>
        <a:gradFill rotWithShape="1">
          <a:gsLst>
            <a:gs pos="0">
              <a:schemeClr val="phClr">
                <a:tint val="14000"/>
                <a:satMod val="180000"/>
                <a:lumMod val="100000"/>
              </a:schemeClr>
            </a:gs>
            <a:gs pos="42000">
              <a:schemeClr val="phClr">
                <a:tint val="40000"/>
                <a:satMod val="160000"/>
                <a:lumMod val="94000"/>
              </a:schemeClr>
            </a:gs>
            <a:gs pos="100000">
              <a:schemeClr val="phClr">
                <a:tint val="94000"/>
                <a:satMod val="140000"/>
              </a:schemeClr>
            </a:gs>
          </a:gsLst>
          <a:lin ang="5160000" scaled="1"/>
        </a:gradFill>
        <a:gradFill rotWithShape="1">
          <a:gsLst>
            <a:gs pos="38000">
              <a:schemeClr val="phClr">
                <a:satMod val="120000"/>
              </a:schemeClr>
            </a:gs>
            <a:gs pos="100000">
              <a:schemeClr val="phClr">
                <a:shade val="60000"/>
                <a:satMod val="180000"/>
                <a:lumMod val="70000"/>
              </a:schemeClr>
            </a:gs>
          </a:gsLst>
          <a:lin ang="4680000" scaled="0"/>
        </a:gradFill>
      </a:fillStyleLst>
      <a:lnStyleLst>
        <a:ln w="12700" cap="flat" cmpd="sng" algn="ctr">
          <a:solidFill>
            <a:schemeClr val="phClr">
              <a:shade val="50000"/>
            </a:schemeClr>
          </a:solidFill>
          <a:prstDash val="solid"/>
        </a:ln>
        <a:ln w="25400" cap="flat" cmpd="sng" algn="ctr">
          <a:solidFill>
            <a:schemeClr val="phClr">
              <a:shade val="75000"/>
              <a:lumMod val="9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20000"/>
              </a:srgbClr>
            </a:outerShdw>
          </a:effectLst>
        </a:effectStyle>
        <a:effectStyle>
          <a:effectLst>
            <a:outerShdw blurRad="76200" dist="25400" dir="5400000" rotWithShape="0">
              <a:srgbClr val="000000">
                <a:alpha val="50000"/>
              </a:srgb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19800000"/>
            </a:lightRig>
          </a:scene3d>
          <a:sp3d prstMaterial="metal">
            <a:bevelT w="152400" h="63500" prst="softRound"/>
          </a:sp3d>
        </a:effectStyle>
        <a:effectStyle>
          <a:effectLst>
            <a:outerShdw blurRad="107950" dist="12700" dir="5040000" rotWithShape="0">
              <a:srgbClr val="000000">
                <a:alpha val="5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9800000"/>
            </a:lightRig>
          </a:scene3d>
          <a:sp3d prstMaterial="plastic">
            <a:bevelT h="63500" prst="softRound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5000"/>
                <a:satMod val="140000"/>
                <a:lumMod val="120000"/>
              </a:schemeClr>
            </a:gs>
            <a:gs pos="100000">
              <a:schemeClr val="phClr">
                <a:tint val="95000"/>
                <a:shade val="70000"/>
                <a:satMod val="180000"/>
                <a:lumMod val="82000"/>
              </a:schemeClr>
            </a:gs>
          </a:gsLst>
          <a:path path="circle">
            <a:fillToRect l="25000" t="25000" r="25000" b="25000"/>
          </a:path>
        </a:gradFill>
        <a:gradFill rotWithShape="1">
          <a:gsLst>
            <a:gs pos="0">
              <a:schemeClr val="phClr">
                <a:tint val="94000"/>
                <a:satMod val="140000"/>
                <a:lumMod val="120000"/>
              </a:schemeClr>
            </a:gs>
            <a:gs pos="100000">
              <a:schemeClr val="phClr">
                <a:tint val="97000"/>
                <a:shade val="70000"/>
                <a:satMod val="190000"/>
                <a:lumMod val="72000"/>
              </a:schemeClr>
            </a:gs>
          </a:gsLst>
          <a:path path="circle">
            <a:fillToRect l="50000" t="50000" r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showGridLines="0" tabSelected="1" zoomScale="80" zoomScaleNormal="80" zoomScalePageLayoutView="70" workbookViewId="0">
      <selection activeCell="F13" sqref="F13:F24"/>
    </sheetView>
  </sheetViews>
  <sheetFormatPr baseColWidth="10" defaultColWidth="10.5703125" defaultRowHeight="16" x14ac:dyDescent="0.2"/>
  <cols>
    <col min="1" max="1" width="3.140625" style="137" customWidth="1"/>
    <col min="2" max="2" width="14.5703125" style="51" customWidth="1"/>
    <col min="3" max="3" width="28" style="41" customWidth="1"/>
    <col min="4" max="4" width="16" style="41" customWidth="1"/>
    <col min="5" max="5" width="9.28515625" style="41" customWidth="1"/>
    <col min="6" max="6" width="13.7109375" style="41" customWidth="1"/>
    <col min="7" max="7" width="12.42578125" style="41" customWidth="1"/>
    <col min="8" max="8" width="13.85546875" style="41" customWidth="1"/>
    <col min="9" max="9" width="10.42578125" style="41" customWidth="1"/>
    <col min="10" max="10" width="12" style="41" customWidth="1"/>
    <col min="11" max="11" width="12.42578125" style="41" customWidth="1"/>
    <col min="12" max="12" width="10.5703125" style="41" customWidth="1"/>
    <col min="13" max="13" width="18.140625" style="88" customWidth="1"/>
    <col min="14" max="14" width="12.85546875" style="88" customWidth="1"/>
    <col min="15" max="15" width="14.85546875" style="47" customWidth="1"/>
    <col min="16" max="16" width="46.7109375" style="41" customWidth="1"/>
    <col min="17" max="17" width="31.5703125" style="174" customWidth="1"/>
    <col min="18" max="16384" width="10.5703125" style="41"/>
  </cols>
  <sheetData>
    <row r="1" spans="1:17" s="91" customFormat="1" ht="77" customHeight="1" thickBot="1" x14ac:dyDescent="0.3">
      <c r="A1" s="139"/>
      <c r="B1" s="269"/>
      <c r="C1" s="269"/>
      <c r="D1" s="270" t="s">
        <v>188</v>
      </c>
      <c r="E1" s="270"/>
      <c r="F1" s="270"/>
      <c r="G1" s="270"/>
      <c r="H1" s="270"/>
      <c r="I1" s="270"/>
      <c r="J1" s="270"/>
      <c r="K1" s="270"/>
      <c r="L1" s="270"/>
      <c r="M1" s="89"/>
      <c r="N1" s="89"/>
      <c r="O1" s="90"/>
      <c r="Q1" s="175"/>
    </row>
    <row r="2" spans="1:17" s="38" customFormat="1" ht="15" customHeight="1" thickBot="1" x14ac:dyDescent="0.25">
      <c r="A2" s="135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36"/>
      <c r="N2" s="36"/>
      <c r="O2" s="39"/>
      <c r="Q2" s="176"/>
    </row>
    <row r="3" spans="1:17" s="45" customFormat="1" ht="50" customHeight="1" x14ac:dyDescent="0.2">
      <c r="A3" s="140"/>
      <c r="B3" s="272" t="s">
        <v>189</v>
      </c>
      <c r="C3" s="273"/>
      <c r="D3" s="274"/>
      <c r="E3" s="92"/>
      <c r="F3" s="275" t="s">
        <v>42</v>
      </c>
      <c r="G3" s="276"/>
      <c r="H3" s="276"/>
      <c r="I3" s="276"/>
      <c r="J3" s="276"/>
      <c r="K3" s="276"/>
      <c r="L3" s="277"/>
      <c r="M3" s="42"/>
      <c r="N3" s="42"/>
      <c r="O3" s="44"/>
      <c r="P3" s="42"/>
      <c r="Q3" s="177"/>
    </row>
    <row r="4" spans="1:17" ht="36" customHeight="1" x14ac:dyDescent="0.2">
      <c r="B4" s="278" t="s">
        <v>41</v>
      </c>
      <c r="C4" s="279"/>
      <c r="D4" s="143" t="s">
        <v>153</v>
      </c>
      <c r="E4" s="93"/>
      <c r="F4" s="144" t="s">
        <v>12</v>
      </c>
      <c r="G4" s="280"/>
      <c r="H4" s="281"/>
      <c r="I4" s="282"/>
      <c r="J4" s="283"/>
      <c r="K4" s="281"/>
      <c r="L4" s="284"/>
      <c r="M4" s="41"/>
      <c r="N4" s="41"/>
      <c r="O4" s="94"/>
      <c r="P4" s="95"/>
    </row>
    <row r="5" spans="1:17" ht="25.25" customHeight="1" thickBot="1" x14ac:dyDescent="0.25">
      <c r="B5" s="264" t="s">
        <v>140</v>
      </c>
      <c r="C5" s="265"/>
      <c r="D5" s="231"/>
      <c r="E5" s="93"/>
      <c r="F5" s="145" t="s">
        <v>13</v>
      </c>
      <c r="G5" s="254"/>
      <c r="H5" s="255"/>
      <c r="I5" s="256"/>
      <c r="J5" s="254"/>
      <c r="K5" s="255"/>
      <c r="L5" s="266"/>
      <c r="M5" s="41"/>
      <c r="N5" s="41"/>
      <c r="O5" s="94"/>
      <c r="P5" s="95"/>
    </row>
    <row r="6" spans="1:17" ht="25.25" customHeight="1" x14ac:dyDescent="0.2">
      <c r="B6" s="267"/>
      <c r="C6" s="267"/>
      <c r="D6" s="194"/>
      <c r="E6" s="96"/>
      <c r="F6" s="146" t="s">
        <v>2</v>
      </c>
      <c r="G6" s="254"/>
      <c r="H6" s="255"/>
      <c r="I6" s="256"/>
      <c r="J6" s="268"/>
      <c r="K6" s="255"/>
      <c r="L6" s="266"/>
      <c r="M6" s="95"/>
      <c r="N6" s="95"/>
      <c r="O6" s="94"/>
      <c r="P6" s="95"/>
    </row>
    <row r="7" spans="1:17" ht="25.25" customHeight="1" x14ac:dyDescent="0.2">
      <c r="B7" s="252"/>
      <c r="C7" s="252"/>
      <c r="D7" s="253"/>
      <c r="E7" s="96"/>
      <c r="F7" s="146" t="s">
        <v>14</v>
      </c>
      <c r="G7" s="254"/>
      <c r="H7" s="255"/>
      <c r="I7" s="256"/>
      <c r="J7" s="257"/>
      <c r="K7" s="258"/>
      <c r="L7" s="259"/>
      <c r="M7" s="95"/>
      <c r="N7" s="95"/>
      <c r="O7" s="94"/>
      <c r="P7" s="95"/>
    </row>
    <row r="8" spans="1:17" ht="25.25" customHeight="1" thickBot="1" x14ac:dyDescent="0.25">
      <c r="B8" s="252"/>
      <c r="C8" s="252"/>
      <c r="D8" s="253"/>
      <c r="E8" s="96"/>
      <c r="F8" s="147" t="s">
        <v>1</v>
      </c>
      <c r="G8" s="260"/>
      <c r="H8" s="261"/>
      <c r="I8" s="262"/>
      <c r="J8" s="260"/>
      <c r="K8" s="261"/>
      <c r="L8" s="263"/>
      <c r="M8" s="95"/>
      <c r="N8" s="95"/>
      <c r="O8" s="94"/>
      <c r="P8" s="95"/>
    </row>
    <row r="9" spans="1:17" x14ac:dyDescent="0.2">
      <c r="B9" s="40"/>
      <c r="C9" s="97"/>
      <c r="D9" s="97"/>
      <c r="E9" s="97"/>
      <c r="F9" s="97"/>
      <c r="G9" s="97"/>
      <c r="H9" s="97"/>
      <c r="I9" s="97"/>
      <c r="J9" s="97"/>
      <c r="K9" s="56"/>
      <c r="L9" s="56"/>
      <c r="M9" s="41"/>
      <c r="N9" s="41"/>
      <c r="O9" s="94"/>
      <c r="P9" s="95"/>
    </row>
    <row r="10" spans="1:17" ht="23" customHeight="1" thickBot="1" x14ac:dyDescent="0.25">
      <c r="B10" s="244" t="s">
        <v>46</v>
      </c>
      <c r="C10" s="244"/>
      <c r="D10" s="244"/>
      <c r="E10" s="244"/>
      <c r="F10" s="244"/>
      <c r="G10" s="244"/>
      <c r="H10" s="244"/>
      <c r="I10" s="244"/>
      <c r="J10" s="244"/>
      <c r="K10" s="244"/>
      <c r="L10" s="244"/>
      <c r="M10" s="244"/>
      <c r="N10" s="244"/>
      <c r="O10" s="244"/>
      <c r="P10" s="244"/>
    </row>
    <row r="11" spans="1:17" s="57" customFormat="1" ht="51" customHeight="1" x14ac:dyDescent="0.2">
      <c r="A11" s="134"/>
      <c r="B11" s="245" t="s">
        <v>65</v>
      </c>
      <c r="C11" s="245" t="s">
        <v>11</v>
      </c>
      <c r="D11" s="247" t="s">
        <v>3</v>
      </c>
      <c r="E11" s="247" t="s">
        <v>4</v>
      </c>
      <c r="F11" s="64" t="s">
        <v>76</v>
      </c>
      <c r="G11" s="66" t="s">
        <v>68</v>
      </c>
      <c r="H11" s="248" t="s">
        <v>137</v>
      </c>
      <c r="I11" s="67" t="s">
        <v>127</v>
      </c>
      <c r="J11" s="122" t="s">
        <v>47</v>
      </c>
      <c r="K11" s="99" t="s">
        <v>70</v>
      </c>
      <c r="L11" s="67" t="s">
        <v>71</v>
      </c>
      <c r="M11" s="249" t="s">
        <v>48</v>
      </c>
      <c r="N11" s="185" t="s">
        <v>138</v>
      </c>
      <c r="O11" s="249" t="s">
        <v>149</v>
      </c>
      <c r="P11" s="251"/>
      <c r="Q11" s="41"/>
    </row>
    <row r="12" spans="1:17" s="57" customFormat="1" ht="18" customHeight="1" x14ac:dyDescent="0.2">
      <c r="A12" s="134"/>
      <c r="B12" s="246"/>
      <c r="C12" s="245"/>
      <c r="D12" s="247"/>
      <c r="E12" s="247"/>
      <c r="F12" s="70" t="s">
        <v>75</v>
      </c>
      <c r="G12" s="71" t="s">
        <v>75</v>
      </c>
      <c r="H12" s="247"/>
      <c r="I12" s="72" t="s">
        <v>128</v>
      </c>
      <c r="J12" s="123" t="s">
        <v>77</v>
      </c>
      <c r="K12" s="70" t="s">
        <v>18</v>
      </c>
      <c r="L12" s="72" t="s">
        <v>17</v>
      </c>
      <c r="M12" s="250"/>
      <c r="N12" s="186" t="s">
        <v>0</v>
      </c>
      <c r="O12" s="160" t="s">
        <v>148</v>
      </c>
      <c r="P12" s="161" t="s">
        <v>103</v>
      </c>
    </row>
    <row r="13" spans="1:17" ht="26" customHeight="1" x14ac:dyDescent="0.2">
      <c r="A13" s="137">
        <v>1</v>
      </c>
      <c r="B13" s="236" t="s">
        <v>193</v>
      </c>
      <c r="C13" s="237" t="s">
        <v>196</v>
      </c>
      <c r="D13" s="238" t="s">
        <v>191</v>
      </c>
      <c r="E13" s="149" t="s">
        <v>154</v>
      </c>
      <c r="F13" s="403">
        <v>43816</v>
      </c>
      <c r="G13" s="239"/>
      <c r="H13" s="240" t="e">
        <f t="shared" ref="H13:H24" si="0">DATEDIF(F13,G13,"y")</f>
        <v>#NUM!</v>
      </c>
      <c r="I13" s="83"/>
      <c r="J13" s="152">
        <v>43739</v>
      </c>
      <c r="K13" s="153">
        <v>12.4</v>
      </c>
      <c r="L13" s="154">
        <v>142</v>
      </c>
      <c r="M13" s="241" t="s">
        <v>199</v>
      </c>
      <c r="N13" s="242">
        <v>44866</v>
      </c>
      <c r="O13" s="162"/>
      <c r="P13" s="172"/>
      <c r="Q13" s="41"/>
    </row>
    <row r="14" spans="1:17" ht="26" customHeight="1" x14ac:dyDescent="0.2">
      <c r="A14" s="137">
        <v>2</v>
      </c>
      <c r="B14" s="236" t="s">
        <v>194</v>
      </c>
      <c r="C14" s="236" t="s">
        <v>197</v>
      </c>
      <c r="D14" s="238" t="s">
        <v>191</v>
      </c>
      <c r="E14" s="79" t="s">
        <v>155</v>
      </c>
      <c r="F14" s="403">
        <v>37743</v>
      </c>
      <c r="G14" s="239"/>
      <c r="H14" s="240" t="e">
        <f t="shared" si="0"/>
        <v>#NUM!</v>
      </c>
      <c r="I14" s="156"/>
      <c r="J14" s="152">
        <v>43739</v>
      </c>
      <c r="K14" s="153">
        <v>7</v>
      </c>
      <c r="L14" s="154">
        <v>319</v>
      </c>
      <c r="M14" s="241" t="s">
        <v>200</v>
      </c>
      <c r="N14" s="242">
        <v>44867</v>
      </c>
      <c r="O14" s="162"/>
      <c r="P14" s="172"/>
      <c r="Q14" s="41"/>
    </row>
    <row r="15" spans="1:17" ht="26" customHeight="1" x14ac:dyDescent="0.2">
      <c r="A15" s="137">
        <v>3</v>
      </c>
      <c r="B15" s="236" t="s">
        <v>195</v>
      </c>
      <c r="C15" s="236" t="s">
        <v>198</v>
      </c>
      <c r="D15" s="238" t="s">
        <v>191</v>
      </c>
      <c r="E15" s="79" t="s">
        <v>155</v>
      </c>
      <c r="F15" s="403">
        <v>40955</v>
      </c>
      <c r="G15" s="239"/>
      <c r="H15" s="240" t="e">
        <f t="shared" si="0"/>
        <v>#NUM!</v>
      </c>
      <c r="I15" s="156"/>
      <c r="J15" s="152">
        <v>44545</v>
      </c>
      <c r="K15" s="153">
        <v>10.5</v>
      </c>
      <c r="L15" s="154">
        <v>177</v>
      </c>
      <c r="M15" s="241" t="s">
        <v>201</v>
      </c>
      <c r="N15" s="242">
        <v>44868</v>
      </c>
      <c r="O15" s="162"/>
      <c r="P15" s="172"/>
      <c r="Q15" s="41"/>
    </row>
    <row r="16" spans="1:17" ht="26" customHeight="1" x14ac:dyDescent="0.2">
      <c r="A16" s="137">
        <v>4</v>
      </c>
      <c r="B16" s="236"/>
      <c r="C16" s="236"/>
      <c r="D16" s="238"/>
      <c r="E16" s="79" t="s">
        <v>155</v>
      </c>
      <c r="F16" s="403"/>
      <c r="G16" s="239"/>
      <c r="H16" s="240">
        <f t="shared" si="0"/>
        <v>0</v>
      </c>
      <c r="I16" s="156"/>
      <c r="J16" s="152">
        <v>44215</v>
      </c>
      <c r="K16" s="153">
        <v>10.4</v>
      </c>
      <c r="L16" s="154">
        <v>214</v>
      </c>
      <c r="M16" s="241"/>
      <c r="N16" s="242"/>
      <c r="O16" s="162"/>
      <c r="P16" s="172"/>
      <c r="Q16" s="41"/>
    </row>
    <row r="17" spans="1:17" ht="26" customHeight="1" x14ac:dyDescent="0.2">
      <c r="A17" s="137">
        <v>5</v>
      </c>
      <c r="B17" s="236"/>
      <c r="C17" s="236"/>
      <c r="D17" s="238"/>
      <c r="E17" s="79" t="s">
        <v>155</v>
      </c>
      <c r="F17" s="403"/>
      <c r="G17" s="239"/>
      <c r="H17" s="240">
        <f t="shared" si="0"/>
        <v>0</v>
      </c>
      <c r="I17" s="156"/>
      <c r="J17" s="152">
        <v>43739</v>
      </c>
      <c r="K17" s="153">
        <v>9.4</v>
      </c>
      <c r="L17" s="154">
        <v>203</v>
      </c>
      <c r="M17" s="241"/>
      <c r="N17" s="242"/>
      <c r="O17" s="162">
        <v>44446</v>
      </c>
      <c r="P17" s="172" t="s">
        <v>5</v>
      </c>
      <c r="Q17" s="41"/>
    </row>
    <row r="18" spans="1:17" ht="26" customHeight="1" x14ac:dyDescent="0.2">
      <c r="A18" s="137">
        <v>6</v>
      </c>
      <c r="B18" s="236"/>
      <c r="C18" s="236"/>
      <c r="D18" s="238"/>
      <c r="E18" s="79" t="s">
        <v>154</v>
      </c>
      <c r="F18" s="403"/>
      <c r="G18" s="239"/>
      <c r="H18" s="240">
        <f t="shared" si="0"/>
        <v>0</v>
      </c>
      <c r="I18" s="156"/>
      <c r="J18" s="152">
        <v>43739</v>
      </c>
      <c r="K18" s="153">
        <v>7.8</v>
      </c>
      <c r="L18" s="154">
        <v>97</v>
      </c>
      <c r="M18" s="241"/>
      <c r="N18" s="242"/>
      <c r="O18" s="162"/>
      <c r="P18" s="172" t="s">
        <v>23</v>
      </c>
      <c r="Q18" s="41"/>
    </row>
    <row r="19" spans="1:17" ht="26" customHeight="1" x14ac:dyDescent="0.2">
      <c r="A19" s="137">
        <v>7</v>
      </c>
      <c r="B19" s="236"/>
      <c r="C19" s="236"/>
      <c r="D19" s="238"/>
      <c r="E19" s="79" t="s">
        <v>154</v>
      </c>
      <c r="F19" s="403"/>
      <c r="G19" s="239"/>
      <c r="H19" s="240">
        <f t="shared" si="0"/>
        <v>0</v>
      </c>
      <c r="I19" s="156"/>
      <c r="J19" s="152">
        <v>44215</v>
      </c>
      <c r="K19" s="153">
        <v>10.8</v>
      </c>
      <c r="L19" s="154">
        <v>148</v>
      </c>
      <c r="M19" s="241"/>
      <c r="N19" s="242"/>
      <c r="O19" s="162"/>
      <c r="P19" s="172"/>
      <c r="Q19" s="41"/>
    </row>
    <row r="20" spans="1:17" ht="26" customHeight="1" x14ac:dyDescent="0.2">
      <c r="A20" s="137">
        <v>8</v>
      </c>
      <c r="B20" s="236"/>
      <c r="C20" s="236"/>
      <c r="D20" s="238"/>
      <c r="E20" s="79" t="s">
        <v>155</v>
      </c>
      <c r="F20" s="403"/>
      <c r="G20" s="239"/>
      <c r="H20" s="240">
        <f t="shared" si="0"/>
        <v>0</v>
      </c>
      <c r="I20" s="156"/>
      <c r="J20" s="152">
        <v>44271</v>
      </c>
      <c r="K20" s="153">
        <v>7.2</v>
      </c>
      <c r="L20" s="154">
        <v>140</v>
      </c>
      <c r="M20" s="241"/>
      <c r="N20" s="242"/>
      <c r="O20" s="162"/>
      <c r="P20" s="172"/>
      <c r="Q20" s="41"/>
    </row>
    <row r="21" spans="1:17" ht="26" customHeight="1" x14ac:dyDescent="0.2">
      <c r="A21" s="137">
        <v>9</v>
      </c>
      <c r="B21" s="236"/>
      <c r="C21" s="236"/>
      <c r="D21" s="238"/>
      <c r="E21" s="79" t="s">
        <v>154</v>
      </c>
      <c r="F21" s="403"/>
      <c r="G21" s="239"/>
      <c r="H21" s="240">
        <f t="shared" si="0"/>
        <v>0</v>
      </c>
      <c r="I21" s="156"/>
      <c r="J21" s="152">
        <v>44306</v>
      </c>
      <c r="K21" s="153">
        <v>9.8000000000000007</v>
      </c>
      <c r="L21" s="154">
        <v>207</v>
      </c>
      <c r="M21" s="241"/>
      <c r="N21" s="242"/>
      <c r="O21" s="162"/>
      <c r="P21" s="172"/>
      <c r="Q21" s="41"/>
    </row>
    <row r="22" spans="1:17" ht="26" customHeight="1" x14ac:dyDescent="0.2">
      <c r="A22" s="137">
        <v>10</v>
      </c>
      <c r="B22" s="236"/>
      <c r="C22" s="236"/>
      <c r="D22" s="238"/>
      <c r="E22" s="79" t="s">
        <v>154</v>
      </c>
      <c r="F22" s="403"/>
      <c r="G22" s="239"/>
      <c r="H22" s="240">
        <f t="shared" si="0"/>
        <v>0</v>
      </c>
      <c r="I22" s="156"/>
      <c r="J22" s="152">
        <v>44348</v>
      </c>
      <c r="K22" s="153">
        <v>8.9</v>
      </c>
      <c r="L22" s="154">
        <v>160</v>
      </c>
      <c r="M22" s="241"/>
      <c r="N22" s="242"/>
      <c r="O22" s="162"/>
      <c r="P22" s="172"/>
      <c r="Q22" s="41"/>
    </row>
    <row r="23" spans="1:17" ht="26" customHeight="1" x14ac:dyDescent="0.2">
      <c r="A23" s="137">
        <v>11</v>
      </c>
      <c r="B23" s="236"/>
      <c r="C23" s="236"/>
      <c r="D23" s="238"/>
      <c r="E23" s="79" t="s">
        <v>155</v>
      </c>
      <c r="F23" s="403"/>
      <c r="G23" s="239"/>
      <c r="H23" s="240">
        <f t="shared" si="0"/>
        <v>0</v>
      </c>
      <c r="I23" s="156"/>
      <c r="J23" s="152">
        <v>42835</v>
      </c>
      <c r="K23" s="153">
        <v>10.1</v>
      </c>
      <c r="L23" s="154">
        <v>204</v>
      </c>
      <c r="M23" s="241"/>
      <c r="N23" s="242"/>
      <c r="O23" s="162"/>
      <c r="P23" s="172"/>
      <c r="Q23" s="41"/>
    </row>
    <row r="24" spans="1:17" ht="26" customHeight="1" x14ac:dyDescent="0.2">
      <c r="A24" s="137">
        <v>12</v>
      </c>
      <c r="B24" s="236"/>
      <c r="C24" s="236"/>
      <c r="D24" s="238"/>
      <c r="E24" s="79" t="s">
        <v>154</v>
      </c>
      <c r="F24" s="403"/>
      <c r="G24" s="239"/>
      <c r="H24" s="240">
        <f t="shared" si="0"/>
        <v>0</v>
      </c>
      <c r="I24" s="156"/>
      <c r="J24" s="152">
        <v>44593</v>
      </c>
      <c r="K24" s="153">
        <v>15.1</v>
      </c>
      <c r="L24" s="154">
        <v>589</v>
      </c>
      <c r="M24" s="241"/>
      <c r="N24" s="242"/>
      <c r="O24" s="162">
        <v>44571</v>
      </c>
      <c r="P24" s="172" t="s">
        <v>181</v>
      </c>
      <c r="Q24" s="41"/>
    </row>
    <row r="25" spans="1:17" ht="26" customHeight="1" x14ac:dyDescent="0.2">
      <c r="B25" s="148"/>
      <c r="C25" s="148"/>
      <c r="D25" s="149"/>
      <c r="E25" s="79"/>
      <c r="F25" s="150"/>
      <c r="G25" s="151"/>
      <c r="H25" s="79"/>
      <c r="I25" s="156"/>
      <c r="J25" s="152"/>
      <c r="K25" s="153"/>
      <c r="L25" s="154"/>
      <c r="M25" s="155"/>
      <c r="N25" s="187"/>
      <c r="O25" s="162"/>
      <c r="P25" s="172"/>
      <c r="Q25" s="41"/>
    </row>
    <row r="26" spans="1:17" ht="29" customHeight="1" x14ac:dyDescent="0.2">
      <c r="P26" s="230">
        <f>COUNTA(P13:P25)</f>
        <v>3</v>
      </c>
      <c r="Q26" s="173"/>
    </row>
    <row r="27" spans="1:17" x14ac:dyDescent="0.2">
      <c r="P27" s="47"/>
      <c r="Q27" s="173"/>
    </row>
    <row r="28" spans="1:17" x14ac:dyDescent="0.2">
      <c r="P28" s="47"/>
      <c r="Q28" s="173"/>
    </row>
    <row r="29" spans="1:17" x14ac:dyDescent="0.2">
      <c r="P29" s="47"/>
      <c r="Q29" s="173"/>
    </row>
    <row r="30" spans="1:17" x14ac:dyDescent="0.2">
      <c r="P30" s="47"/>
      <c r="Q30" s="173"/>
    </row>
    <row r="31" spans="1:17" x14ac:dyDescent="0.2">
      <c r="P31" s="47"/>
      <c r="Q31" s="173"/>
    </row>
    <row r="32" spans="1:17" x14ac:dyDescent="0.2">
      <c r="P32" s="47"/>
      <c r="Q32" s="173"/>
    </row>
    <row r="33" spans="16:17" x14ac:dyDescent="0.2">
      <c r="P33" s="47"/>
      <c r="Q33" s="173"/>
    </row>
    <row r="34" spans="16:17" x14ac:dyDescent="0.2">
      <c r="P34" s="47"/>
      <c r="Q34" s="173"/>
    </row>
    <row r="35" spans="16:17" x14ac:dyDescent="0.2">
      <c r="P35" s="47"/>
      <c r="Q35" s="173"/>
    </row>
    <row r="36" spans="16:17" x14ac:dyDescent="0.2">
      <c r="P36" s="47"/>
      <c r="Q36" s="173"/>
    </row>
    <row r="37" spans="16:17" x14ac:dyDescent="0.2">
      <c r="P37" s="47"/>
      <c r="Q37" s="173"/>
    </row>
    <row r="38" spans="16:17" x14ac:dyDescent="0.2">
      <c r="P38" s="47"/>
      <c r="Q38" s="173"/>
    </row>
    <row r="39" spans="16:17" x14ac:dyDescent="0.2">
      <c r="P39" s="47"/>
      <c r="Q39" s="173"/>
    </row>
    <row r="40" spans="16:17" x14ac:dyDescent="0.2">
      <c r="P40" s="47"/>
      <c r="Q40" s="173"/>
    </row>
    <row r="41" spans="16:17" x14ac:dyDescent="0.2">
      <c r="P41" s="47"/>
      <c r="Q41" s="173"/>
    </row>
    <row r="42" spans="16:17" x14ac:dyDescent="0.2">
      <c r="P42" s="47"/>
      <c r="Q42" s="173"/>
    </row>
    <row r="43" spans="16:17" x14ac:dyDescent="0.2">
      <c r="P43" s="47"/>
      <c r="Q43" s="173"/>
    </row>
    <row r="44" spans="16:17" x14ac:dyDescent="0.2">
      <c r="P44" s="47"/>
      <c r="Q44" s="173"/>
    </row>
    <row r="45" spans="16:17" x14ac:dyDescent="0.2">
      <c r="P45" s="47"/>
      <c r="Q45" s="173"/>
    </row>
    <row r="46" spans="16:17" x14ac:dyDescent="0.2">
      <c r="P46" s="47"/>
      <c r="Q46" s="173"/>
    </row>
    <row r="47" spans="16:17" x14ac:dyDescent="0.2">
      <c r="P47" s="47"/>
      <c r="Q47" s="173"/>
    </row>
    <row r="48" spans="16:17" x14ac:dyDescent="0.2">
      <c r="P48" s="47"/>
      <c r="Q48" s="173"/>
    </row>
    <row r="49" spans="16:17" x14ac:dyDescent="0.2">
      <c r="P49" s="47"/>
      <c r="Q49" s="173"/>
    </row>
    <row r="50" spans="16:17" x14ac:dyDescent="0.2">
      <c r="P50" s="47"/>
      <c r="Q50" s="173"/>
    </row>
    <row r="51" spans="16:17" x14ac:dyDescent="0.2">
      <c r="P51" s="47"/>
      <c r="Q51" s="173"/>
    </row>
  </sheetData>
  <sheetProtection formatCells="0" formatColumns="0" formatRows="0" insertRows="0" autoFilter="0"/>
  <mergeCells count="28">
    <mergeCell ref="B4:C4"/>
    <mergeCell ref="G4:I4"/>
    <mergeCell ref="B6:C6"/>
    <mergeCell ref="G6:I6"/>
    <mergeCell ref="G7:I7"/>
    <mergeCell ref="B7:C8"/>
    <mergeCell ref="D7:D8"/>
    <mergeCell ref="B5:C5"/>
    <mergeCell ref="J4:L4"/>
    <mergeCell ref="M11:M12"/>
    <mergeCell ref="E11:E12"/>
    <mergeCell ref="H11:H12"/>
    <mergeCell ref="J6:L6"/>
    <mergeCell ref="J7:L7"/>
    <mergeCell ref="G8:I8"/>
    <mergeCell ref="J8:L8"/>
    <mergeCell ref="G5:I5"/>
    <mergeCell ref="J5:L5"/>
    <mergeCell ref="B1:C1"/>
    <mergeCell ref="D1:L1"/>
    <mergeCell ref="B2:L2"/>
    <mergeCell ref="B3:D3"/>
    <mergeCell ref="F3:L3"/>
    <mergeCell ref="B11:B12"/>
    <mergeCell ref="C11:C12"/>
    <mergeCell ref="D11:D12"/>
    <mergeCell ref="B10:P10"/>
    <mergeCell ref="O11:P11"/>
  </mergeCells>
  <phoneticPr fontId="26" type="noConversion"/>
  <conditionalFormatting sqref="B13:N25">
    <cfRule type="expression" dxfId="308" priority="82">
      <formula>$O13&lt;&gt;""</formula>
    </cfRule>
  </conditionalFormatting>
  <conditionalFormatting sqref="P26 B13:P25">
    <cfRule type="expression" dxfId="307" priority="212">
      <formula>$P13&lt;&gt;""</formula>
    </cfRule>
  </conditionalFormatting>
  <dataValidations count="3">
    <dataValidation type="list" allowBlank="1" showInputMessage="1" showErrorMessage="1" sqref="E13:E25" xr:uid="{00000000-0002-0000-0000-000000000000}">
      <formula1>"M, F"</formula1>
    </dataValidation>
    <dataValidation type="list" allowBlank="1" showInputMessage="1" showErrorMessage="1" sqref="I13:I25" xr:uid="{00000000-0002-0000-0000-000001000000}">
      <formula1>"Y, N"</formula1>
    </dataValidation>
    <dataValidation type="list" allowBlank="1" showInputMessage="1" showErrorMessage="1" sqref="L12" xr:uid="{00000000-0002-0000-0000-000002000000}">
      <formula1>"mg/dL,mmol/L"</formula1>
    </dataValidation>
  </dataValidations>
  <pageMargins left="0.75" right="0.75" top="1" bottom="1" header="0.5" footer="0.5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4000000}">
          <x14:formula1>
            <xm:f>'Look Up List'!$E$35:$E$106</xm:f>
          </x14:formula1>
          <xm:sqref>D13:D25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4"/>
  <sheetViews>
    <sheetView showGridLines="0" zoomScaleNormal="100" workbookViewId="0">
      <pane xSplit="2" topLeftCell="C1" activePane="topRight" state="frozen"/>
      <selection pane="topRight" activeCell="I4" sqref="I4:I8"/>
    </sheetView>
  </sheetViews>
  <sheetFormatPr baseColWidth="10" defaultColWidth="10.7109375" defaultRowHeight="16" x14ac:dyDescent="0.2"/>
  <cols>
    <col min="1" max="1" width="4" style="14" customWidth="1"/>
    <col min="2" max="2" width="37.85546875" style="14" customWidth="1"/>
    <col min="3" max="3" width="0.85546875" style="14" customWidth="1"/>
    <col min="4" max="4" width="5.140625" style="14" customWidth="1"/>
    <col min="5" max="5" width="0.85546875" style="14" customWidth="1"/>
    <col min="6" max="6" width="4.42578125" style="15" bestFit="1" customWidth="1"/>
    <col min="7" max="9" width="4.28515625" style="14" customWidth="1"/>
    <col min="10" max="10" width="0.7109375" style="14" customWidth="1"/>
    <col min="11" max="11" width="0.85546875" style="14" customWidth="1"/>
    <col min="12" max="14" width="3.7109375" style="14" customWidth="1"/>
    <col min="15" max="15" width="0.85546875" style="14" customWidth="1"/>
    <col min="16" max="18" width="3.7109375" style="14" customWidth="1"/>
    <col min="19" max="19" width="0.85546875" style="14" customWidth="1"/>
    <col min="20" max="22" width="3.7109375" style="14" customWidth="1"/>
    <col min="23" max="23" width="0.85546875" style="14" customWidth="1"/>
    <col min="24" max="26" width="3.7109375" style="14" customWidth="1"/>
    <col min="27" max="27" width="0.85546875" style="14" customWidth="1"/>
    <col min="28" max="30" width="3.7109375" style="14" customWidth="1"/>
    <col min="31" max="31" width="0.85546875" style="14" customWidth="1"/>
    <col min="32" max="34" width="3.7109375" style="14" customWidth="1"/>
    <col min="35" max="35" width="0.85546875" style="14" customWidth="1"/>
    <col min="36" max="38" width="3.7109375" style="14" customWidth="1"/>
    <col min="39" max="39" width="0.85546875" style="14" customWidth="1"/>
    <col min="40" max="42" width="3.7109375" style="14" customWidth="1"/>
    <col min="43" max="43" width="0.85546875" style="14" customWidth="1"/>
    <col min="44" max="46" width="3.7109375" style="14" customWidth="1"/>
    <col min="47" max="47" width="0.85546875" style="14" customWidth="1"/>
    <col min="48" max="50" width="3.7109375" style="14" customWidth="1"/>
    <col min="51" max="51" width="0.85546875" style="14" customWidth="1"/>
    <col min="52" max="54" width="3.7109375" style="14" customWidth="1"/>
    <col min="55" max="55" width="0.85546875" style="14" customWidth="1"/>
    <col min="56" max="58" width="3.7109375" style="14" customWidth="1"/>
    <col min="59" max="59" width="0.85546875" style="14" customWidth="1"/>
    <col min="60" max="16384" width="10.7109375" style="14"/>
  </cols>
  <sheetData>
    <row r="1" spans="1:59" ht="6" customHeight="1" x14ac:dyDescent="0.2"/>
    <row r="2" spans="1:59" s="106" customFormat="1" ht="17" x14ac:dyDescent="0.2">
      <c r="F2" s="107"/>
      <c r="K2" s="108"/>
      <c r="L2" s="287">
        <v>44562</v>
      </c>
      <c r="M2" s="287"/>
      <c r="N2" s="287"/>
      <c r="O2" s="109"/>
      <c r="P2" s="287">
        <v>44593</v>
      </c>
      <c r="Q2" s="287"/>
      <c r="R2" s="287"/>
      <c r="S2" s="109"/>
      <c r="T2" s="287">
        <v>44621</v>
      </c>
      <c r="U2" s="287"/>
      <c r="V2" s="287"/>
      <c r="W2" s="109"/>
      <c r="X2" s="287">
        <v>44652</v>
      </c>
      <c r="Y2" s="287"/>
      <c r="Z2" s="287"/>
      <c r="AA2" s="109"/>
      <c r="AB2" s="287">
        <v>44682</v>
      </c>
      <c r="AC2" s="287"/>
      <c r="AD2" s="287"/>
      <c r="AE2" s="109"/>
      <c r="AF2" s="287">
        <v>44713</v>
      </c>
      <c r="AG2" s="287"/>
      <c r="AH2" s="287"/>
      <c r="AJ2" s="287">
        <v>44743</v>
      </c>
      <c r="AK2" s="287"/>
      <c r="AL2" s="287"/>
      <c r="AM2" s="109"/>
      <c r="AN2" s="287">
        <v>44774</v>
      </c>
      <c r="AO2" s="287"/>
      <c r="AP2" s="287"/>
      <c r="AQ2" s="109"/>
      <c r="AR2" s="287">
        <v>44805</v>
      </c>
      <c r="AS2" s="287"/>
      <c r="AT2" s="287"/>
      <c r="AU2" s="108"/>
      <c r="AV2" s="287">
        <v>44835</v>
      </c>
      <c r="AW2" s="287"/>
      <c r="AX2" s="287"/>
      <c r="AY2" s="109"/>
      <c r="AZ2" s="287">
        <v>44866</v>
      </c>
      <c r="BA2" s="287"/>
      <c r="BB2" s="287"/>
      <c r="BC2" s="109"/>
      <c r="BD2" s="287">
        <v>44896</v>
      </c>
      <c r="BE2" s="287"/>
      <c r="BF2" s="287"/>
      <c r="BG2" s="109"/>
    </row>
    <row r="3" spans="1:59" s="101" customFormat="1" ht="69" customHeight="1" x14ac:dyDescent="0.2">
      <c r="B3" s="114" t="s">
        <v>10</v>
      </c>
      <c r="C3" s="115"/>
      <c r="D3" s="116" t="s">
        <v>187</v>
      </c>
      <c r="E3" s="115"/>
      <c r="F3" s="116" t="s">
        <v>136</v>
      </c>
      <c r="G3" s="116" t="s">
        <v>133</v>
      </c>
      <c r="H3" s="116" t="s">
        <v>134</v>
      </c>
      <c r="I3" s="116" t="s">
        <v>135</v>
      </c>
      <c r="L3" s="110" t="s">
        <v>130</v>
      </c>
      <c r="M3" s="110" t="s">
        <v>131</v>
      </c>
      <c r="N3" s="110" t="s">
        <v>45</v>
      </c>
      <c r="O3" s="105"/>
      <c r="P3" s="111" t="s">
        <v>130</v>
      </c>
      <c r="Q3" s="111" t="s">
        <v>131</v>
      </c>
      <c r="R3" s="111" t="s">
        <v>45</v>
      </c>
      <c r="S3" s="105"/>
      <c r="T3" s="112" t="s">
        <v>130</v>
      </c>
      <c r="U3" s="112" t="s">
        <v>131</v>
      </c>
      <c r="V3" s="112" t="s">
        <v>45</v>
      </c>
      <c r="W3" s="105"/>
      <c r="X3" s="112" t="s">
        <v>130</v>
      </c>
      <c r="Y3" s="112" t="s">
        <v>131</v>
      </c>
      <c r="Z3" s="112" t="s">
        <v>45</v>
      </c>
      <c r="AA3" s="105"/>
      <c r="AB3" s="112" t="s">
        <v>130</v>
      </c>
      <c r="AC3" s="112" t="s">
        <v>131</v>
      </c>
      <c r="AD3" s="112" t="s">
        <v>45</v>
      </c>
      <c r="AE3" s="105"/>
      <c r="AF3" s="112" t="s">
        <v>130</v>
      </c>
      <c r="AG3" s="112" t="s">
        <v>131</v>
      </c>
      <c r="AH3" s="112" t="s">
        <v>45</v>
      </c>
      <c r="AI3" s="104"/>
      <c r="AJ3" s="112" t="s">
        <v>130</v>
      </c>
      <c r="AK3" s="112" t="s">
        <v>131</v>
      </c>
      <c r="AL3" s="112" t="s">
        <v>45</v>
      </c>
      <c r="AM3" s="105"/>
      <c r="AN3" s="112" t="s">
        <v>130</v>
      </c>
      <c r="AO3" s="112" t="s">
        <v>131</v>
      </c>
      <c r="AP3" s="112" t="s">
        <v>45</v>
      </c>
      <c r="AQ3" s="105"/>
      <c r="AR3" s="112" t="s">
        <v>130</v>
      </c>
      <c r="AS3" s="112" t="s">
        <v>131</v>
      </c>
      <c r="AT3" s="112" t="s">
        <v>45</v>
      </c>
      <c r="AU3" s="104"/>
      <c r="AV3" s="112" t="s">
        <v>130</v>
      </c>
      <c r="AW3" s="112" t="s">
        <v>131</v>
      </c>
      <c r="AX3" s="112" t="s">
        <v>45</v>
      </c>
      <c r="AY3" s="105"/>
      <c r="AZ3" s="112" t="s">
        <v>130</v>
      </c>
      <c r="BA3" s="112" t="s">
        <v>131</v>
      </c>
      <c r="BB3" s="112" t="s">
        <v>45</v>
      </c>
      <c r="BC3" s="105"/>
      <c r="BD3" s="112" t="s">
        <v>130</v>
      </c>
      <c r="BE3" s="112" t="s">
        <v>131</v>
      </c>
      <c r="BF3" s="112" t="s">
        <v>45</v>
      </c>
      <c r="BG3" s="102"/>
    </row>
    <row r="4" spans="1:59" ht="36" customHeight="1" x14ac:dyDescent="0.2">
      <c r="A4" s="117">
        <v>1</v>
      </c>
      <c r="B4" s="103" t="s">
        <v>66</v>
      </c>
      <c r="C4" s="15"/>
      <c r="D4" s="212">
        <f>AVERAGE(M4,Q4,U4,Y4,AC4,AG4,AK4,AO4,AS4,AW4,BA4,BE4)</f>
        <v>0.75</v>
      </c>
      <c r="E4" s="15"/>
      <c r="F4" s="103">
        <v>0</v>
      </c>
      <c r="G4" s="103">
        <f>SUM(L4+P4+T4+X4+AB4+AF4+AJ4+AN4+AR4+AV4+AZ4+BD4)</f>
        <v>11</v>
      </c>
      <c r="H4" s="103">
        <f>SUM(M4+Q4+U4+Y4+AC4+AG4+AK4+AO4+AS4+AW4+BA4+BE4)</f>
        <v>9</v>
      </c>
      <c r="I4" s="179">
        <f>F4+G4-H4</f>
        <v>2</v>
      </c>
      <c r="L4" s="103">
        <v>11</v>
      </c>
      <c r="M4" s="103">
        <v>0</v>
      </c>
      <c r="N4" s="163">
        <f>F4+L4-M4</f>
        <v>11</v>
      </c>
      <c r="O4" s="104"/>
      <c r="P4" s="103">
        <v>0</v>
      </c>
      <c r="Q4" s="103">
        <v>0</v>
      </c>
      <c r="R4" s="163">
        <f>N4+P4-Q4</f>
        <v>11</v>
      </c>
      <c r="S4" s="104"/>
      <c r="T4" s="103">
        <v>0</v>
      </c>
      <c r="U4" s="103">
        <v>3</v>
      </c>
      <c r="V4" s="163">
        <f>R4+T4-U4</f>
        <v>8</v>
      </c>
      <c r="W4" s="104"/>
      <c r="X4" s="103">
        <v>0</v>
      </c>
      <c r="Y4" s="103">
        <v>0</v>
      </c>
      <c r="Z4" s="163">
        <f>V4+X4-Y4</f>
        <v>8</v>
      </c>
      <c r="AA4" s="104"/>
      <c r="AB4" s="103">
        <v>0</v>
      </c>
      <c r="AC4" s="103">
        <v>2</v>
      </c>
      <c r="AD4" s="163">
        <f>Z4+AB4-AC4</f>
        <v>6</v>
      </c>
      <c r="AE4" s="104"/>
      <c r="AF4" s="103">
        <v>0</v>
      </c>
      <c r="AG4" s="103">
        <v>1</v>
      </c>
      <c r="AH4" s="163">
        <f>AD4+AF4-AG4</f>
        <v>5</v>
      </c>
      <c r="AI4" s="104"/>
      <c r="AJ4" s="103">
        <v>0</v>
      </c>
      <c r="AK4" s="103">
        <v>1</v>
      </c>
      <c r="AL4" s="163">
        <f>AH4+AJ4-AK4</f>
        <v>4</v>
      </c>
      <c r="AM4" s="104"/>
      <c r="AN4" s="103">
        <v>0</v>
      </c>
      <c r="AO4" s="103">
        <v>0</v>
      </c>
      <c r="AP4" s="163">
        <f>AL4+AN4-AO4</f>
        <v>4</v>
      </c>
      <c r="AQ4" s="104"/>
      <c r="AR4" s="103">
        <v>0</v>
      </c>
      <c r="AS4" s="103">
        <v>0</v>
      </c>
      <c r="AT4" s="163">
        <f>AP4+AR4-AS4</f>
        <v>4</v>
      </c>
      <c r="AU4" s="104"/>
      <c r="AV4" s="103">
        <v>0</v>
      </c>
      <c r="AW4" s="103">
        <v>1</v>
      </c>
      <c r="AX4" s="163">
        <f>AT4+AV4-AW4</f>
        <v>3</v>
      </c>
      <c r="AY4" s="104"/>
      <c r="AZ4" s="103">
        <v>0</v>
      </c>
      <c r="BA4" s="103">
        <v>0</v>
      </c>
      <c r="BB4" s="163">
        <f>AX4+AZ4-BA4</f>
        <v>3</v>
      </c>
      <c r="BC4" s="104"/>
      <c r="BD4" s="103">
        <v>0</v>
      </c>
      <c r="BE4" s="103">
        <v>1</v>
      </c>
      <c r="BF4" s="163">
        <f>BB4+BD4-BE4</f>
        <v>2</v>
      </c>
      <c r="BG4" s="104"/>
    </row>
    <row r="5" spans="1:59" ht="36" customHeight="1" x14ac:dyDescent="0.2">
      <c r="A5" s="117">
        <v>2</v>
      </c>
      <c r="B5" s="103" t="s">
        <v>67</v>
      </c>
      <c r="C5" s="15"/>
      <c r="D5" s="212">
        <f t="shared" ref="D5:D8" si="0">AVERAGE(M5,Q5,U5,Y5,AC5,AG5,AK5,AO5,AS5,AW5,BA5,BE5)</f>
        <v>5.083333333333333</v>
      </c>
      <c r="E5" s="15"/>
      <c r="F5" s="103">
        <v>0</v>
      </c>
      <c r="G5" s="103">
        <f t="shared" ref="G5:G8" si="1">SUM(L5+P5+T5+X5+AB5+AF5+AJ5+AN5+AR5+AV5+AZ5+BD5)</f>
        <v>94</v>
      </c>
      <c r="H5" s="103">
        <f t="shared" ref="H5:H8" si="2">SUM(M5+Q5+U5+Y5+AC5+AG5+AK5+AO5+AS5+AW5+BA5+BE5)</f>
        <v>61</v>
      </c>
      <c r="I5" s="179">
        <f t="shared" ref="I5:I8" si="3">F5+G5-H5</f>
        <v>33</v>
      </c>
      <c r="L5" s="103">
        <v>0</v>
      </c>
      <c r="M5" s="103">
        <v>0</v>
      </c>
      <c r="N5" s="163">
        <f t="shared" ref="N5:N8" si="4">F5+L5-M5</f>
        <v>0</v>
      </c>
      <c r="O5" s="104"/>
      <c r="P5" s="103">
        <v>20</v>
      </c>
      <c r="Q5" s="103">
        <v>0</v>
      </c>
      <c r="R5" s="163">
        <f t="shared" ref="R5:R8" si="5">N5+P5-Q5</f>
        <v>20</v>
      </c>
      <c r="S5" s="104"/>
      <c r="T5" s="103">
        <v>0</v>
      </c>
      <c r="U5" s="103">
        <v>11</v>
      </c>
      <c r="V5" s="163">
        <f t="shared" ref="V5:V8" si="6">R5+T5-U5</f>
        <v>9</v>
      </c>
      <c r="W5" s="104"/>
      <c r="X5" s="103">
        <v>0</v>
      </c>
      <c r="Y5" s="103">
        <v>0</v>
      </c>
      <c r="Z5" s="163">
        <f t="shared" ref="Z5:Z8" si="7">V5+X5-Y5</f>
        <v>9</v>
      </c>
      <c r="AA5" s="104"/>
      <c r="AB5" s="103">
        <v>54</v>
      </c>
      <c r="AC5" s="103">
        <v>5</v>
      </c>
      <c r="AD5" s="163">
        <f t="shared" ref="AD5:AD8" si="8">Z5+AB5-AC5</f>
        <v>58</v>
      </c>
      <c r="AE5" s="104"/>
      <c r="AF5" s="103">
        <v>0</v>
      </c>
      <c r="AG5" s="103">
        <v>9</v>
      </c>
      <c r="AH5" s="163">
        <f t="shared" ref="AH5:AH8" si="9">AD5+AF5-AG5</f>
        <v>49</v>
      </c>
      <c r="AI5" s="104"/>
      <c r="AJ5" s="103">
        <v>0</v>
      </c>
      <c r="AK5" s="103">
        <v>8</v>
      </c>
      <c r="AL5" s="163">
        <f t="shared" ref="AL5:AL8" si="10">AH5+AJ5-AK5</f>
        <v>41</v>
      </c>
      <c r="AM5" s="104"/>
      <c r="AN5" s="103">
        <v>0</v>
      </c>
      <c r="AO5" s="103">
        <v>2</v>
      </c>
      <c r="AP5" s="163">
        <f t="shared" ref="AP5:AP8" si="11">AL5+AN5-AO5</f>
        <v>39</v>
      </c>
      <c r="AQ5" s="104"/>
      <c r="AR5" s="103">
        <v>0</v>
      </c>
      <c r="AS5" s="103">
        <v>0</v>
      </c>
      <c r="AT5" s="163">
        <f t="shared" ref="AT5:AT8" si="12">AP5+AR5-AS5</f>
        <v>39</v>
      </c>
      <c r="AU5" s="104"/>
      <c r="AV5" s="103">
        <v>0</v>
      </c>
      <c r="AW5" s="103">
        <v>16</v>
      </c>
      <c r="AX5" s="163">
        <f t="shared" ref="AX5:AX8" si="13">AT5+AV5-AW5</f>
        <v>23</v>
      </c>
      <c r="AY5" s="104"/>
      <c r="AZ5" s="103">
        <v>0</v>
      </c>
      <c r="BA5" s="103">
        <v>8</v>
      </c>
      <c r="BB5" s="163">
        <f t="shared" ref="BB5:BB8" si="14">AX5+AZ5-BA5</f>
        <v>15</v>
      </c>
      <c r="BC5" s="104"/>
      <c r="BD5" s="103">
        <v>20</v>
      </c>
      <c r="BE5" s="103">
        <v>2</v>
      </c>
      <c r="BF5" s="163">
        <f t="shared" ref="BF5:BF8" si="15">BB5+BD5-BE5</f>
        <v>33</v>
      </c>
      <c r="BG5" s="104"/>
    </row>
    <row r="6" spans="1:59" ht="36" customHeight="1" x14ac:dyDescent="0.2">
      <c r="A6" s="117">
        <v>3</v>
      </c>
      <c r="B6" s="103" t="s">
        <v>51</v>
      </c>
      <c r="C6" s="15"/>
      <c r="D6" s="212">
        <f t="shared" si="0"/>
        <v>2.3333333333333335</v>
      </c>
      <c r="E6" s="15"/>
      <c r="F6" s="103">
        <v>6</v>
      </c>
      <c r="G6" s="103">
        <f t="shared" ref="G6" si="16">SUM(L6+P6+T6+X6+AB6+AF6+AJ6+AN6+AR6+AV6+AZ6+BD6)</f>
        <v>48</v>
      </c>
      <c r="H6" s="103">
        <f t="shared" ref="H6" si="17">SUM(M6+Q6+U6+Y6+AC6+AG6+AK6+AO6+AS6+AW6+BA6+BE6)</f>
        <v>28</v>
      </c>
      <c r="I6" s="179">
        <f t="shared" ref="I6" si="18">F6+G6-H6</f>
        <v>26</v>
      </c>
      <c r="L6" s="103">
        <v>0</v>
      </c>
      <c r="M6" s="103">
        <v>4</v>
      </c>
      <c r="N6" s="163">
        <f t="shared" ref="N6" si="19">F6+L6-M6</f>
        <v>2</v>
      </c>
      <c r="O6" s="104"/>
      <c r="P6" s="103">
        <v>12</v>
      </c>
      <c r="Q6" s="103">
        <v>4</v>
      </c>
      <c r="R6" s="163">
        <f t="shared" ref="R6" si="20">N6+P6-Q6</f>
        <v>10</v>
      </c>
      <c r="S6" s="104"/>
      <c r="T6" s="103">
        <v>0</v>
      </c>
      <c r="U6" s="103">
        <v>4</v>
      </c>
      <c r="V6" s="163">
        <f t="shared" ref="V6" si="21">R6+T6-U6</f>
        <v>6</v>
      </c>
      <c r="W6" s="104"/>
      <c r="X6" s="103">
        <v>0</v>
      </c>
      <c r="Y6" s="103">
        <v>0</v>
      </c>
      <c r="Z6" s="163">
        <f t="shared" ref="Z6" si="22">V6+X6-Y6</f>
        <v>6</v>
      </c>
      <c r="AA6" s="104"/>
      <c r="AB6" s="103">
        <v>16</v>
      </c>
      <c r="AC6" s="103">
        <v>2</v>
      </c>
      <c r="AD6" s="163">
        <f t="shared" ref="AD6" si="23">Z6+AB6-AC6</f>
        <v>20</v>
      </c>
      <c r="AE6" s="104"/>
      <c r="AF6" s="103">
        <v>0</v>
      </c>
      <c r="AG6" s="103">
        <v>2</v>
      </c>
      <c r="AH6" s="163">
        <f t="shared" ref="AH6" si="24">AD6+AF6-AG6</f>
        <v>18</v>
      </c>
      <c r="AI6" s="104"/>
      <c r="AJ6" s="103">
        <v>0</v>
      </c>
      <c r="AK6" s="103">
        <v>3</v>
      </c>
      <c r="AL6" s="163">
        <f t="shared" ref="AL6" si="25">AH6+AJ6-AK6</f>
        <v>15</v>
      </c>
      <c r="AM6" s="104"/>
      <c r="AN6" s="103">
        <v>0</v>
      </c>
      <c r="AO6" s="103">
        <v>0</v>
      </c>
      <c r="AP6" s="163">
        <f t="shared" ref="AP6" si="26">AL6+AN6-AO6</f>
        <v>15</v>
      </c>
      <c r="AQ6" s="104"/>
      <c r="AR6" s="103">
        <v>0</v>
      </c>
      <c r="AS6" s="103">
        <v>0</v>
      </c>
      <c r="AT6" s="163">
        <f t="shared" ref="AT6" si="27">AP6+AR6-AS6</f>
        <v>15</v>
      </c>
      <c r="AU6" s="104"/>
      <c r="AV6" s="103">
        <v>0</v>
      </c>
      <c r="AW6" s="103">
        <v>4</v>
      </c>
      <c r="AX6" s="163">
        <f t="shared" ref="AX6" si="28">AT6+AV6-AW6</f>
        <v>11</v>
      </c>
      <c r="AY6" s="104"/>
      <c r="AZ6" s="103">
        <v>0</v>
      </c>
      <c r="BA6" s="103">
        <v>4</v>
      </c>
      <c r="BB6" s="163">
        <f t="shared" ref="BB6" si="29">AX6+AZ6-BA6</f>
        <v>7</v>
      </c>
      <c r="BC6" s="104"/>
      <c r="BD6" s="103">
        <v>20</v>
      </c>
      <c r="BE6" s="103">
        <v>1</v>
      </c>
      <c r="BF6" s="163">
        <f t="shared" ref="BF6" si="30">BB6+BD6-BE6</f>
        <v>26</v>
      </c>
      <c r="BG6" s="104"/>
    </row>
    <row r="7" spans="1:59" s="199" customFormat="1" ht="36" customHeight="1" x14ac:dyDescent="0.2">
      <c r="A7" s="117">
        <v>4</v>
      </c>
      <c r="B7" s="202" t="s">
        <v>157</v>
      </c>
      <c r="C7" s="197"/>
      <c r="D7" s="212">
        <f t="shared" si="0"/>
        <v>8.3333333333333329E-2</v>
      </c>
      <c r="E7" s="197"/>
      <c r="F7" s="196">
        <v>1</v>
      </c>
      <c r="G7" s="196">
        <f t="shared" si="1"/>
        <v>0</v>
      </c>
      <c r="H7" s="196">
        <f t="shared" si="2"/>
        <v>1</v>
      </c>
      <c r="I7" s="198">
        <f t="shared" si="3"/>
        <v>0</v>
      </c>
      <c r="L7" s="196">
        <v>0</v>
      </c>
      <c r="M7" s="196">
        <v>1</v>
      </c>
      <c r="N7" s="200">
        <f t="shared" si="4"/>
        <v>0</v>
      </c>
      <c r="O7" s="201"/>
      <c r="P7" s="196">
        <v>0</v>
      </c>
      <c r="Q7" s="196">
        <v>0</v>
      </c>
      <c r="R7" s="200">
        <f t="shared" si="5"/>
        <v>0</v>
      </c>
      <c r="S7" s="201"/>
      <c r="T7" s="196">
        <v>0</v>
      </c>
      <c r="U7" s="196">
        <v>0</v>
      </c>
      <c r="V7" s="200">
        <f t="shared" si="6"/>
        <v>0</v>
      </c>
      <c r="W7" s="201"/>
      <c r="X7" s="196">
        <v>0</v>
      </c>
      <c r="Y7" s="196">
        <v>0</v>
      </c>
      <c r="Z7" s="200">
        <f t="shared" si="7"/>
        <v>0</v>
      </c>
      <c r="AA7" s="201"/>
      <c r="AB7" s="196">
        <v>0</v>
      </c>
      <c r="AC7" s="196">
        <v>0</v>
      </c>
      <c r="AD7" s="200">
        <f t="shared" si="8"/>
        <v>0</v>
      </c>
      <c r="AE7" s="201"/>
      <c r="AF7" s="196">
        <v>0</v>
      </c>
      <c r="AG7" s="196">
        <v>0</v>
      </c>
      <c r="AH7" s="200">
        <f t="shared" si="9"/>
        <v>0</v>
      </c>
      <c r="AI7" s="201"/>
      <c r="AJ7" s="196">
        <v>0</v>
      </c>
      <c r="AK7" s="196">
        <v>0</v>
      </c>
      <c r="AL7" s="200">
        <f t="shared" si="10"/>
        <v>0</v>
      </c>
      <c r="AM7" s="201"/>
      <c r="AN7" s="196">
        <v>0</v>
      </c>
      <c r="AO7" s="196">
        <v>0</v>
      </c>
      <c r="AP7" s="200">
        <f t="shared" si="11"/>
        <v>0</v>
      </c>
      <c r="AQ7" s="201"/>
      <c r="AR7" s="196">
        <v>0</v>
      </c>
      <c r="AS7" s="196">
        <v>0</v>
      </c>
      <c r="AT7" s="200">
        <f t="shared" si="12"/>
        <v>0</v>
      </c>
      <c r="AU7" s="201"/>
      <c r="AV7" s="196">
        <v>0</v>
      </c>
      <c r="AW7" s="196">
        <v>0</v>
      </c>
      <c r="AX7" s="200">
        <f t="shared" si="13"/>
        <v>0</v>
      </c>
      <c r="AY7" s="201"/>
      <c r="AZ7" s="196">
        <v>0</v>
      </c>
      <c r="BA7" s="196">
        <v>0</v>
      </c>
      <c r="BB7" s="200">
        <f t="shared" si="14"/>
        <v>0</v>
      </c>
      <c r="BC7" s="201"/>
      <c r="BD7" s="196">
        <v>0</v>
      </c>
      <c r="BE7" s="196">
        <v>0</v>
      </c>
      <c r="BF7" s="200">
        <f t="shared" si="15"/>
        <v>0</v>
      </c>
      <c r="BG7" s="201"/>
    </row>
    <row r="8" spans="1:59" s="199" customFormat="1" ht="36" customHeight="1" x14ac:dyDescent="0.2">
      <c r="A8" s="117">
        <v>5</v>
      </c>
      <c r="B8" s="202" t="s">
        <v>158</v>
      </c>
      <c r="C8" s="197"/>
      <c r="D8" s="212">
        <f t="shared" si="0"/>
        <v>0.91666666666666663</v>
      </c>
      <c r="E8" s="197"/>
      <c r="F8" s="196">
        <v>11</v>
      </c>
      <c r="G8" s="196">
        <f t="shared" si="1"/>
        <v>0</v>
      </c>
      <c r="H8" s="196">
        <f t="shared" si="2"/>
        <v>11</v>
      </c>
      <c r="I8" s="198">
        <f t="shared" si="3"/>
        <v>0</v>
      </c>
      <c r="L8" s="196">
        <v>0</v>
      </c>
      <c r="M8" s="196">
        <v>6</v>
      </c>
      <c r="N8" s="200">
        <f t="shared" si="4"/>
        <v>5</v>
      </c>
      <c r="O8" s="201"/>
      <c r="P8" s="196">
        <v>0</v>
      </c>
      <c r="Q8" s="196">
        <v>5</v>
      </c>
      <c r="R8" s="200">
        <f t="shared" si="5"/>
        <v>0</v>
      </c>
      <c r="S8" s="201"/>
      <c r="T8" s="196">
        <v>0</v>
      </c>
      <c r="U8" s="196">
        <v>0</v>
      </c>
      <c r="V8" s="200">
        <f t="shared" si="6"/>
        <v>0</v>
      </c>
      <c r="W8" s="201"/>
      <c r="X8" s="196">
        <v>0</v>
      </c>
      <c r="Y8" s="196">
        <v>0</v>
      </c>
      <c r="Z8" s="200">
        <f t="shared" si="7"/>
        <v>0</v>
      </c>
      <c r="AA8" s="201"/>
      <c r="AB8" s="196">
        <v>0</v>
      </c>
      <c r="AC8" s="196">
        <v>0</v>
      </c>
      <c r="AD8" s="200">
        <f t="shared" si="8"/>
        <v>0</v>
      </c>
      <c r="AE8" s="201"/>
      <c r="AF8" s="196">
        <v>0</v>
      </c>
      <c r="AG8" s="196">
        <v>0</v>
      </c>
      <c r="AH8" s="200">
        <f t="shared" si="9"/>
        <v>0</v>
      </c>
      <c r="AI8" s="201"/>
      <c r="AJ8" s="196">
        <v>0</v>
      </c>
      <c r="AK8" s="196">
        <v>0</v>
      </c>
      <c r="AL8" s="200">
        <f t="shared" si="10"/>
        <v>0</v>
      </c>
      <c r="AM8" s="201"/>
      <c r="AN8" s="196">
        <v>0</v>
      </c>
      <c r="AO8" s="196">
        <v>0</v>
      </c>
      <c r="AP8" s="200">
        <f t="shared" si="11"/>
        <v>0</v>
      </c>
      <c r="AQ8" s="201"/>
      <c r="AR8" s="196">
        <v>0</v>
      </c>
      <c r="AS8" s="196">
        <v>0</v>
      </c>
      <c r="AT8" s="200">
        <f t="shared" si="12"/>
        <v>0</v>
      </c>
      <c r="AU8" s="201"/>
      <c r="AV8" s="196">
        <v>0</v>
      </c>
      <c r="AW8" s="196">
        <v>0</v>
      </c>
      <c r="AX8" s="200">
        <f t="shared" si="13"/>
        <v>0</v>
      </c>
      <c r="AY8" s="201"/>
      <c r="AZ8" s="196">
        <v>0</v>
      </c>
      <c r="BA8" s="196">
        <v>0</v>
      </c>
      <c r="BB8" s="200">
        <f t="shared" si="14"/>
        <v>0</v>
      </c>
      <c r="BC8" s="201"/>
      <c r="BD8" s="196">
        <v>0</v>
      </c>
      <c r="BE8" s="196">
        <v>0</v>
      </c>
      <c r="BF8" s="200">
        <f t="shared" si="15"/>
        <v>0</v>
      </c>
      <c r="BG8" s="201"/>
    </row>
    <row r="9" spans="1:59" ht="36" customHeight="1" x14ac:dyDescent="0.2">
      <c r="A9" s="117"/>
      <c r="B9" s="103"/>
      <c r="C9" s="15"/>
      <c r="D9" s="171"/>
      <c r="E9" s="15"/>
      <c r="F9" s="103"/>
      <c r="G9" s="103"/>
      <c r="H9" s="103"/>
      <c r="I9" s="179"/>
      <c r="L9" s="103"/>
      <c r="M9" s="103"/>
      <c r="N9" s="163"/>
      <c r="O9" s="104"/>
      <c r="P9" s="103"/>
      <c r="Q9" s="103"/>
      <c r="R9" s="163"/>
      <c r="S9" s="104"/>
      <c r="T9" s="103"/>
      <c r="U9" s="103"/>
      <c r="V9" s="163"/>
      <c r="W9" s="104"/>
      <c r="X9" s="103"/>
      <c r="Y9" s="103"/>
      <c r="Z9" s="163"/>
      <c r="AA9" s="104"/>
      <c r="AB9" s="103"/>
      <c r="AC9" s="103"/>
      <c r="AD9" s="163"/>
      <c r="AE9" s="104"/>
      <c r="AF9" s="103"/>
      <c r="AG9" s="103"/>
      <c r="AH9" s="163"/>
      <c r="AI9" s="104"/>
      <c r="AJ9" s="103"/>
      <c r="AK9" s="103"/>
      <c r="AL9" s="163"/>
      <c r="AM9" s="104"/>
      <c r="AN9" s="103"/>
      <c r="AO9" s="103"/>
      <c r="AP9" s="163"/>
      <c r="AQ9" s="104"/>
      <c r="AR9" s="103"/>
      <c r="AS9" s="103"/>
      <c r="AT9" s="163"/>
      <c r="AU9" s="104"/>
      <c r="AV9" s="103"/>
      <c r="AW9" s="103"/>
      <c r="AX9" s="163"/>
      <c r="AY9" s="104"/>
      <c r="AZ9" s="103"/>
      <c r="BA9" s="103"/>
      <c r="BB9" s="163"/>
      <c r="BC9" s="104"/>
      <c r="BD9" s="103"/>
      <c r="BE9" s="103"/>
      <c r="BF9" s="163"/>
      <c r="BG9" s="104"/>
    </row>
    <row r="10" spans="1:59" ht="5" customHeight="1" x14ac:dyDescent="0.2"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</row>
    <row r="11" spans="1:59" s="100" customFormat="1" ht="19.25" customHeight="1" x14ac:dyDescent="0.2">
      <c r="B11" s="113"/>
      <c r="C11" s="113"/>
      <c r="D11" s="113"/>
      <c r="E11" s="113"/>
      <c r="F11" s="285" t="s">
        <v>132</v>
      </c>
      <c r="G11" s="285"/>
      <c r="H11" s="285"/>
      <c r="I11" s="285"/>
      <c r="J11" s="285"/>
      <c r="L11" s="286"/>
      <c r="M11" s="286"/>
      <c r="N11" s="286"/>
      <c r="O11" s="17"/>
      <c r="P11" s="286"/>
      <c r="Q11" s="286"/>
      <c r="R11" s="286"/>
      <c r="S11" s="17"/>
      <c r="T11" s="286"/>
      <c r="U11" s="286"/>
      <c r="V11" s="286"/>
      <c r="W11" s="17"/>
      <c r="X11" s="286"/>
      <c r="Y11" s="286"/>
      <c r="Z11" s="286"/>
      <c r="AA11" s="17"/>
      <c r="AB11" s="286"/>
      <c r="AC11" s="286"/>
      <c r="AD11" s="286"/>
      <c r="AE11" s="17"/>
      <c r="AF11" s="286"/>
      <c r="AG11" s="286"/>
      <c r="AH11" s="286"/>
      <c r="AI11" s="17"/>
      <c r="AJ11" s="286"/>
      <c r="AK11" s="286"/>
      <c r="AL11" s="286"/>
      <c r="AM11" s="17"/>
      <c r="AN11" s="286"/>
      <c r="AO11" s="286"/>
      <c r="AP11" s="286"/>
      <c r="AQ11" s="17"/>
      <c r="AR11" s="286"/>
      <c r="AS11" s="286"/>
      <c r="AT11" s="286"/>
      <c r="AU11" s="17"/>
      <c r="AV11" s="286"/>
      <c r="AW11" s="286"/>
      <c r="AX11" s="286"/>
      <c r="AY11" s="17"/>
      <c r="AZ11" s="286"/>
      <c r="BA11" s="286"/>
      <c r="BB11" s="286"/>
      <c r="BC11" s="17"/>
      <c r="BD11" s="286"/>
      <c r="BE11" s="286"/>
      <c r="BF11" s="286"/>
      <c r="BG11" s="17"/>
    </row>
    <row r="12" spans="1:59" s="100" customFormat="1" ht="19.25" customHeight="1" x14ac:dyDescent="0.2">
      <c r="F12" s="285"/>
      <c r="G12" s="285"/>
      <c r="H12" s="285"/>
      <c r="I12" s="285"/>
      <c r="J12" s="285"/>
      <c r="L12" s="286"/>
      <c r="M12" s="286"/>
      <c r="N12" s="286"/>
      <c r="P12" s="286"/>
      <c r="Q12" s="286"/>
      <c r="R12" s="286"/>
      <c r="T12" s="286"/>
      <c r="U12" s="286"/>
      <c r="V12" s="286"/>
      <c r="X12" s="286"/>
      <c r="Y12" s="286"/>
      <c r="Z12" s="286"/>
      <c r="AB12" s="286"/>
      <c r="AC12" s="286"/>
      <c r="AD12" s="286"/>
      <c r="AF12" s="286"/>
      <c r="AG12" s="286"/>
      <c r="AH12" s="286"/>
      <c r="AJ12" s="286"/>
      <c r="AK12" s="286"/>
      <c r="AL12" s="286"/>
      <c r="AN12" s="286"/>
      <c r="AO12" s="286"/>
      <c r="AP12" s="286"/>
      <c r="AR12" s="286"/>
      <c r="AS12" s="286"/>
      <c r="AT12" s="286"/>
      <c r="AV12" s="286"/>
      <c r="AW12" s="286"/>
      <c r="AX12" s="286"/>
      <c r="AZ12" s="286"/>
      <c r="BA12" s="286"/>
      <c r="BB12" s="286"/>
      <c r="BD12" s="286"/>
      <c r="BE12" s="286"/>
      <c r="BF12" s="286"/>
    </row>
    <row r="13" spans="1:59" s="100" customFormat="1" ht="19.25" customHeight="1" x14ac:dyDescent="0.2">
      <c r="F13" s="285"/>
      <c r="G13" s="285"/>
      <c r="H13" s="285"/>
      <c r="I13" s="285"/>
      <c r="J13" s="285"/>
      <c r="L13" s="286"/>
      <c r="M13" s="286"/>
      <c r="N13" s="286"/>
      <c r="P13" s="286"/>
      <c r="Q13" s="286"/>
      <c r="R13" s="286"/>
      <c r="T13" s="286"/>
      <c r="U13" s="286"/>
      <c r="V13" s="286"/>
      <c r="X13" s="286"/>
      <c r="Y13" s="286"/>
      <c r="Z13" s="286"/>
      <c r="AB13" s="286"/>
      <c r="AC13" s="286"/>
      <c r="AD13" s="286"/>
      <c r="AF13" s="286"/>
      <c r="AG13" s="286"/>
      <c r="AH13" s="286"/>
      <c r="AJ13" s="286"/>
      <c r="AK13" s="286"/>
      <c r="AL13" s="286"/>
      <c r="AN13" s="286"/>
      <c r="AO13" s="286"/>
      <c r="AP13" s="286"/>
      <c r="AR13" s="286"/>
      <c r="AS13" s="286"/>
      <c r="AT13" s="286"/>
      <c r="AV13" s="286"/>
      <c r="AW13" s="286"/>
      <c r="AX13" s="286"/>
      <c r="AZ13" s="286"/>
      <c r="BA13" s="286"/>
      <c r="BB13" s="286"/>
      <c r="BD13" s="286"/>
      <c r="BE13" s="286"/>
      <c r="BF13" s="286"/>
    </row>
    <row r="14" spans="1:59" x14ac:dyDescent="0.2">
      <c r="F14" s="14"/>
      <c r="L14" s="101"/>
      <c r="M14" s="101"/>
      <c r="N14" s="101"/>
    </row>
  </sheetData>
  <mergeCells count="25">
    <mergeCell ref="BD2:BF2"/>
    <mergeCell ref="AF2:AH2"/>
    <mergeCell ref="AJ2:AL2"/>
    <mergeCell ref="AN2:AP2"/>
    <mergeCell ref="AR2:AT2"/>
    <mergeCell ref="AV2:AX2"/>
    <mergeCell ref="AZ2:BB2"/>
    <mergeCell ref="L2:N2"/>
    <mergeCell ref="P2:R2"/>
    <mergeCell ref="T2:V2"/>
    <mergeCell ref="X2:Z2"/>
    <mergeCell ref="AB2:AD2"/>
    <mergeCell ref="BD11:BF13"/>
    <mergeCell ref="T11:V13"/>
    <mergeCell ref="X11:Z13"/>
    <mergeCell ref="AB11:AD13"/>
    <mergeCell ref="AF11:AH13"/>
    <mergeCell ref="AJ11:AL13"/>
    <mergeCell ref="F11:J13"/>
    <mergeCell ref="AN11:AP13"/>
    <mergeCell ref="AR11:AT13"/>
    <mergeCell ref="AV11:AX13"/>
    <mergeCell ref="AZ11:BB13"/>
    <mergeCell ref="L11:N13"/>
    <mergeCell ref="P11:R13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9"/>
  <sheetViews>
    <sheetView showGridLines="0" zoomScale="80" zoomScaleNormal="80" zoomScalePageLayoutView="70" workbookViewId="0">
      <pane ySplit="3" topLeftCell="A47" activePane="bottomLeft" state="frozen"/>
      <selection pane="bottomLeft" activeCell="J62" sqref="J62"/>
    </sheetView>
  </sheetViews>
  <sheetFormatPr baseColWidth="10" defaultColWidth="10.5703125" defaultRowHeight="16" x14ac:dyDescent="0.2"/>
  <cols>
    <col min="1" max="1" width="3.42578125" style="133" bestFit="1" customWidth="1"/>
    <col min="2" max="2" width="14.85546875" style="51" customWidth="1"/>
    <col min="3" max="3" width="28.7109375" style="41" customWidth="1"/>
    <col min="4" max="5" width="6.85546875" style="41" customWidth="1"/>
    <col min="6" max="6" width="15" style="41" bestFit="1" customWidth="1"/>
    <col min="7" max="7" width="14.140625" style="41" customWidth="1"/>
    <col min="8" max="8" width="14.85546875" style="41" customWidth="1"/>
    <col min="9" max="13" width="12" style="41" customWidth="1"/>
    <col min="14" max="14" width="14.5703125" style="41" customWidth="1"/>
    <col min="15" max="15" width="14.85546875" style="41" customWidth="1"/>
    <col min="16" max="16" width="8.5703125" style="41" customWidth="1"/>
    <col min="17" max="17" width="14.28515625" style="41" bestFit="1" customWidth="1"/>
    <col min="18" max="18" width="14.85546875" style="41" bestFit="1" customWidth="1"/>
    <col min="19" max="21" width="11.5703125" style="88" customWidth="1"/>
    <col min="22" max="22" width="14.42578125" style="88" bestFit="1" customWidth="1"/>
    <col min="23" max="23" width="14.85546875" style="46" bestFit="1" customWidth="1"/>
    <col min="24" max="25" width="11.7109375" style="46" customWidth="1"/>
    <col min="26" max="26" width="9.28515625" style="46" bestFit="1" customWidth="1"/>
    <col min="27" max="27" width="14.85546875" style="88" customWidth="1"/>
    <col min="28" max="28" width="5.28515625" style="88" customWidth="1"/>
    <col min="29" max="31" width="5.28515625" style="41" customWidth="1"/>
    <col min="32" max="32" width="5.28515625" style="47" customWidth="1"/>
    <col min="33" max="33" width="12.28515625" style="47" customWidth="1"/>
    <col min="34" max="34" width="12.28515625" style="167" customWidth="1"/>
    <col min="35" max="35" width="29.42578125" style="47" customWidth="1"/>
    <col min="36" max="36" width="12.42578125" style="41" customWidth="1"/>
    <col min="37" max="37" width="3.7109375" style="41" customWidth="1"/>
    <col min="38" max="38" width="15" style="41" bestFit="1" customWidth="1"/>
    <col min="39" max="16384" width="10.5703125" style="41"/>
  </cols>
  <sheetData>
    <row r="1" spans="1:35" s="38" customFormat="1" ht="18" customHeight="1" x14ac:dyDescent="0.2">
      <c r="A1" s="1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6"/>
      <c r="U1" s="35"/>
      <c r="V1" s="36"/>
      <c r="W1" s="37"/>
      <c r="X1" s="37"/>
      <c r="Y1" s="37"/>
      <c r="Z1" s="37"/>
      <c r="AA1" s="36"/>
      <c r="AB1" s="36"/>
      <c r="AF1" s="39"/>
      <c r="AG1" s="39"/>
      <c r="AH1" s="165"/>
      <c r="AI1" s="39"/>
    </row>
    <row r="2" spans="1:35" s="45" customFormat="1" ht="50" customHeight="1" x14ac:dyDescent="0.2">
      <c r="A2" s="136"/>
      <c r="B2" s="40"/>
      <c r="C2" s="40"/>
      <c r="D2" s="40"/>
      <c r="E2" s="41"/>
      <c r="F2" s="288" t="s">
        <v>189</v>
      </c>
      <c r="G2" s="288"/>
      <c r="H2" s="288"/>
      <c r="I2" s="288"/>
      <c r="J2" s="288"/>
      <c r="K2" s="288"/>
      <c r="L2" s="288"/>
      <c r="M2" s="288"/>
      <c r="N2" s="288"/>
      <c r="O2" s="288"/>
      <c r="P2" s="42"/>
      <c r="Q2" s="42"/>
      <c r="R2" s="42"/>
      <c r="S2" s="42"/>
      <c r="T2" s="42"/>
      <c r="U2" s="42"/>
      <c r="V2" s="42"/>
      <c r="W2" s="43"/>
      <c r="X2" s="43"/>
      <c r="Y2" s="43"/>
      <c r="Z2" s="43"/>
      <c r="AA2" s="42"/>
      <c r="AB2" s="42"/>
      <c r="AC2" s="42"/>
      <c r="AD2" s="42"/>
      <c r="AE2" s="42"/>
      <c r="AF2" s="44"/>
      <c r="AG2" s="44"/>
      <c r="AH2" s="166"/>
      <c r="AI2" s="44"/>
    </row>
    <row r="3" spans="1:35" ht="17" customHeight="1" thickBot="1" x14ac:dyDescent="0.25">
      <c r="B3" s="40"/>
      <c r="C3" s="40"/>
      <c r="D3" s="40"/>
      <c r="S3" s="41"/>
      <c r="T3" s="41"/>
      <c r="U3" s="41"/>
      <c r="V3" s="41"/>
      <c r="AA3" s="41"/>
      <c r="AB3" s="41"/>
    </row>
    <row r="4" spans="1:35" ht="28.25" customHeight="1" x14ac:dyDescent="0.2">
      <c r="B4" s="289" t="s">
        <v>43</v>
      </c>
      <c r="C4" s="289"/>
      <c r="D4" s="289"/>
      <c r="E4" s="289"/>
      <c r="F4" s="289"/>
      <c r="G4" s="289"/>
      <c r="H4" s="289"/>
      <c r="I4" s="289"/>
      <c r="J4" s="289"/>
      <c r="K4" s="289"/>
      <c r="L4" s="289"/>
      <c r="M4" s="289"/>
      <c r="N4" s="289"/>
      <c r="O4" s="289"/>
      <c r="Q4" s="290" t="s">
        <v>38</v>
      </c>
      <c r="R4" s="291"/>
      <c r="S4" s="292"/>
      <c r="T4" s="296">
        <v>12</v>
      </c>
      <c r="U4" s="41"/>
      <c r="V4" s="41"/>
      <c r="AA4" s="41"/>
      <c r="AB4" s="41"/>
    </row>
    <row r="5" spans="1:35" s="51" customFormat="1" ht="12" customHeight="1" x14ac:dyDescent="0.2">
      <c r="A5" s="133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9"/>
      <c r="Q5" s="293"/>
      <c r="R5" s="294"/>
      <c r="S5" s="295"/>
      <c r="T5" s="297"/>
      <c r="U5" s="49"/>
      <c r="V5" s="49"/>
      <c r="W5" s="50"/>
      <c r="X5" s="50"/>
      <c r="Y5" s="50"/>
      <c r="Z5" s="50"/>
      <c r="AF5" s="47"/>
      <c r="AG5" s="47"/>
      <c r="AH5" s="167"/>
      <c r="AI5" s="47"/>
    </row>
    <row r="6" spans="1:35" s="51" customFormat="1" ht="19.25" customHeight="1" x14ac:dyDescent="0.2">
      <c r="A6" s="133"/>
      <c r="B6" s="298" t="s">
        <v>10</v>
      </c>
      <c r="C6" s="298"/>
      <c r="D6" s="52"/>
      <c r="E6" s="52"/>
      <c r="F6" s="52" t="s">
        <v>44</v>
      </c>
      <c r="G6" s="52" t="s">
        <v>45</v>
      </c>
      <c r="H6" s="298" t="s">
        <v>7</v>
      </c>
      <c r="I6" s="298"/>
      <c r="J6" s="298" t="s">
        <v>8</v>
      </c>
      <c r="K6" s="298"/>
      <c r="L6" s="298" t="s">
        <v>9</v>
      </c>
      <c r="M6" s="298"/>
      <c r="N6" s="298" t="s">
        <v>79</v>
      </c>
      <c r="O6" s="298"/>
      <c r="P6" s="49"/>
      <c r="Q6" s="299" t="s">
        <v>141</v>
      </c>
      <c r="R6" s="300"/>
      <c r="S6" s="301"/>
      <c r="T6" s="305" cm="1">
        <f t="array" ref="T6">SUM(COUNTIFS(H55:H67, {"Active","Inactive","Query","Active - Remote"}))</f>
        <v>9</v>
      </c>
      <c r="U6" s="49"/>
      <c r="V6" s="49"/>
      <c r="W6" s="50"/>
      <c r="X6" s="50"/>
      <c r="Y6" s="50"/>
      <c r="Z6" s="50"/>
      <c r="AF6" s="47"/>
      <c r="AG6" s="47"/>
      <c r="AH6" s="167"/>
      <c r="AI6" s="47"/>
    </row>
    <row r="7" spans="1:35" ht="16.25" customHeight="1" x14ac:dyDescent="0.2">
      <c r="B7" s="309" t="s">
        <v>66</v>
      </c>
      <c r="C7" s="309"/>
      <c r="D7" s="309"/>
      <c r="E7" s="309"/>
      <c r="F7" s="193">
        <f>$S$18</f>
        <v>44896</v>
      </c>
      <c r="G7" s="213">
        <v>3</v>
      </c>
      <c r="H7" s="310"/>
      <c r="I7" s="310"/>
      <c r="J7" s="310"/>
      <c r="K7" s="310"/>
      <c r="L7" s="310"/>
      <c r="M7" s="310"/>
      <c r="N7" s="310"/>
      <c r="O7" s="310"/>
      <c r="P7" s="54"/>
      <c r="Q7" s="302"/>
      <c r="R7" s="303"/>
      <c r="S7" s="304"/>
      <c r="T7" s="297"/>
      <c r="U7" s="54"/>
      <c r="V7" s="54"/>
      <c r="W7" s="55"/>
      <c r="X7" s="55"/>
      <c r="Y7" s="55"/>
      <c r="Z7" s="55"/>
      <c r="AA7" s="56"/>
      <c r="AB7" s="56"/>
    </row>
    <row r="8" spans="1:35" ht="16.25" customHeight="1" x14ac:dyDescent="0.2">
      <c r="B8" s="309"/>
      <c r="C8" s="309"/>
      <c r="D8" s="309"/>
      <c r="E8" s="309"/>
      <c r="F8" s="217">
        <v>44901</v>
      </c>
      <c r="G8" s="180">
        <f>G7+H8-L8</f>
        <v>2</v>
      </c>
      <c r="H8" s="311"/>
      <c r="I8" s="311"/>
      <c r="J8" s="311"/>
      <c r="K8" s="311"/>
      <c r="L8" s="311">
        <v>1</v>
      </c>
      <c r="M8" s="311"/>
      <c r="N8" s="312"/>
      <c r="O8" s="313"/>
      <c r="P8" s="54"/>
      <c r="Q8" s="299" t="s">
        <v>142</v>
      </c>
      <c r="R8" s="300"/>
      <c r="S8" s="301"/>
      <c r="T8" s="305" cm="1">
        <f t="array" ref="T8">SUM(COUNTIFS(H55:H67, {"Deceased","Lost Follow Up","Discontinued"}))</f>
        <v>3</v>
      </c>
      <c r="U8" s="54"/>
      <c r="V8" s="54"/>
      <c r="W8" s="55"/>
      <c r="X8" s="55"/>
      <c r="Y8" s="55"/>
      <c r="Z8" s="55"/>
      <c r="AA8" s="56"/>
      <c r="AB8" s="56"/>
    </row>
    <row r="9" spans="1:35" ht="16.25" customHeight="1" x14ac:dyDescent="0.2">
      <c r="B9" s="309"/>
      <c r="C9" s="309"/>
      <c r="D9" s="309"/>
      <c r="E9" s="309"/>
      <c r="F9" s="217"/>
      <c r="G9" s="180">
        <f t="shared" ref="G9:G18" si="0">G8+H9-L9</f>
        <v>2</v>
      </c>
      <c r="H9" s="306"/>
      <c r="I9" s="306"/>
      <c r="J9" s="306"/>
      <c r="K9" s="306"/>
      <c r="L9" s="306"/>
      <c r="M9" s="306"/>
      <c r="N9" s="307"/>
      <c r="O9" s="308"/>
      <c r="P9" s="54"/>
      <c r="Q9" s="302"/>
      <c r="R9" s="303"/>
      <c r="S9" s="304"/>
      <c r="T9" s="297"/>
      <c r="U9" s="54"/>
      <c r="V9" s="54"/>
      <c r="W9" s="55"/>
      <c r="X9" s="55"/>
      <c r="Y9" s="55"/>
      <c r="Z9" s="55"/>
      <c r="AA9" s="56"/>
      <c r="AB9" s="56"/>
    </row>
    <row r="10" spans="1:35" ht="16.25" customHeight="1" x14ac:dyDescent="0.2">
      <c r="B10" s="309"/>
      <c r="C10" s="309"/>
      <c r="D10" s="309"/>
      <c r="E10" s="309"/>
      <c r="F10" s="217"/>
      <c r="G10" s="180">
        <f t="shared" si="0"/>
        <v>2</v>
      </c>
      <c r="H10" s="306"/>
      <c r="I10" s="306"/>
      <c r="J10" s="306"/>
      <c r="K10" s="306"/>
      <c r="L10" s="306"/>
      <c r="M10" s="306"/>
      <c r="N10" s="307"/>
      <c r="O10" s="308"/>
      <c r="P10" s="54"/>
      <c r="Q10" s="314" t="s">
        <v>39</v>
      </c>
      <c r="R10" s="315"/>
      <c r="S10" s="316"/>
      <c r="T10" s="305">
        <v>12</v>
      </c>
      <c r="U10" s="54"/>
      <c r="V10" s="54"/>
      <c r="W10" s="55"/>
      <c r="X10" s="55"/>
      <c r="Y10" s="55"/>
      <c r="Z10" s="55"/>
      <c r="AA10" s="56"/>
      <c r="AB10" s="56"/>
    </row>
    <row r="11" spans="1:35" ht="16.25" customHeight="1" x14ac:dyDescent="0.2">
      <c r="B11" s="309"/>
      <c r="C11" s="309"/>
      <c r="D11" s="309"/>
      <c r="E11" s="309"/>
      <c r="F11" s="217"/>
      <c r="G11" s="180">
        <f t="shared" si="0"/>
        <v>2</v>
      </c>
      <c r="H11" s="306"/>
      <c r="I11" s="306"/>
      <c r="J11" s="306"/>
      <c r="K11" s="306"/>
      <c r="L11" s="306"/>
      <c r="M11" s="306"/>
      <c r="N11" s="317"/>
      <c r="O11" s="317"/>
      <c r="P11" s="54"/>
      <c r="Q11" s="293"/>
      <c r="R11" s="294"/>
      <c r="S11" s="295"/>
      <c r="T11" s="297"/>
      <c r="U11" s="54"/>
      <c r="V11" s="54"/>
      <c r="W11" s="55"/>
      <c r="X11" s="55"/>
      <c r="Y11" s="55"/>
      <c r="Z11" s="55"/>
      <c r="AA11" s="56"/>
      <c r="AB11" s="56"/>
    </row>
    <row r="12" spans="1:35" ht="16.25" customHeight="1" x14ac:dyDescent="0.2">
      <c r="B12" s="309"/>
      <c r="C12" s="309"/>
      <c r="D12" s="309"/>
      <c r="E12" s="309"/>
      <c r="F12" s="53"/>
      <c r="G12" s="180">
        <f t="shared" si="0"/>
        <v>2</v>
      </c>
      <c r="H12" s="306"/>
      <c r="I12" s="306"/>
      <c r="J12" s="306"/>
      <c r="K12" s="306"/>
      <c r="L12" s="306"/>
      <c r="M12" s="306"/>
      <c r="N12" s="306"/>
      <c r="O12" s="306"/>
      <c r="P12" s="54"/>
      <c r="Q12" s="314" t="s">
        <v>40</v>
      </c>
      <c r="R12" s="315"/>
      <c r="S12" s="316"/>
      <c r="T12" s="305">
        <f>T10-T6</f>
        <v>3</v>
      </c>
      <c r="U12" s="54"/>
      <c r="V12" s="54"/>
      <c r="W12" s="55"/>
      <c r="X12" s="55"/>
      <c r="Y12" s="55"/>
      <c r="Z12" s="55"/>
      <c r="AA12" s="56"/>
      <c r="AB12" s="56"/>
    </row>
    <row r="13" spans="1:35" ht="16.25" customHeight="1" thickBot="1" x14ac:dyDescent="0.25">
      <c r="B13" s="309"/>
      <c r="C13" s="309"/>
      <c r="D13" s="309"/>
      <c r="E13" s="309"/>
      <c r="F13" s="53"/>
      <c r="G13" s="180">
        <f t="shared" si="0"/>
        <v>2</v>
      </c>
      <c r="H13" s="306"/>
      <c r="I13" s="306"/>
      <c r="J13" s="306"/>
      <c r="K13" s="306"/>
      <c r="L13" s="306"/>
      <c r="M13" s="306"/>
      <c r="N13" s="306"/>
      <c r="O13" s="306"/>
      <c r="P13" s="54"/>
      <c r="Q13" s="318"/>
      <c r="R13" s="319"/>
      <c r="S13" s="320"/>
      <c r="T13" s="321"/>
      <c r="U13" s="54"/>
      <c r="V13" s="54"/>
      <c r="W13" s="55"/>
      <c r="X13" s="55"/>
      <c r="Y13" s="55"/>
      <c r="Z13" s="55"/>
      <c r="AA13" s="56"/>
      <c r="AB13" s="56"/>
    </row>
    <row r="14" spans="1:35" ht="16.25" customHeight="1" thickBot="1" x14ac:dyDescent="0.25">
      <c r="B14" s="309"/>
      <c r="C14" s="309"/>
      <c r="D14" s="309"/>
      <c r="E14" s="309"/>
      <c r="F14" s="53"/>
      <c r="G14" s="180">
        <f t="shared" si="0"/>
        <v>2</v>
      </c>
      <c r="H14" s="306"/>
      <c r="I14" s="306"/>
      <c r="J14" s="306"/>
      <c r="K14" s="306"/>
      <c r="L14" s="306"/>
      <c r="M14" s="306"/>
      <c r="N14" s="306"/>
      <c r="O14" s="306"/>
      <c r="P14" s="54"/>
      <c r="Q14" s="141"/>
      <c r="R14" s="141"/>
      <c r="S14" s="141"/>
      <c r="T14" s="142"/>
      <c r="U14" s="54"/>
      <c r="V14" s="54"/>
      <c r="W14" s="55"/>
      <c r="X14" s="55"/>
      <c r="Y14" s="55"/>
      <c r="Z14" s="55"/>
      <c r="AA14" s="56"/>
      <c r="AB14" s="56"/>
    </row>
    <row r="15" spans="1:35" ht="16.25" customHeight="1" x14ac:dyDescent="0.2">
      <c r="B15" s="309"/>
      <c r="C15" s="309"/>
      <c r="D15" s="309"/>
      <c r="E15" s="309"/>
      <c r="F15" s="53"/>
      <c r="G15" s="180">
        <f t="shared" si="0"/>
        <v>2</v>
      </c>
      <c r="H15" s="306"/>
      <c r="I15" s="306"/>
      <c r="J15" s="306"/>
      <c r="K15" s="306"/>
      <c r="L15" s="306"/>
      <c r="M15" s="306"/>
      <c r="N15" s="306"/>
      <c r="O15" s="306"/>
      <c r="P15" s="54"/>
      <c r="Q15" s="290" t="s">
        <v>143</v>
      </c>
      <c r="R15" s="291"/>
      <c r="S15" s="292"/>
      <c r="T15" s="322">
        <f>_xlfn.AGGREGATE(1,5,N55:N67)</f>
        <v>9.7000000000000011</v>
      </c>
      <c r="U15" s="54"/>
      <c r="V15" s="54"/>
      <c r="W15" s="55"/>
      <c r="X15" s="55"/>
      <c r="Y15" s="55"/>
      <c r="Z15" s="55"/>
      <c r="AA15" s="56"/>
      <c r="AB15" s="56"/>
    </row>
    <row r="16" spans="1:35" ht="16.25" customHeight="1" thickBot="1" x14ac:dyDescent="0.25">
      <c r="B16" s="309"/>
      <c r="C16" s="309"/>
      <c r="D16" s="309"/>
      <c r="E16" s="309"/>
      <c r="F16" s="53"/>
      <c r="G16" s="180">
        <f t="shared" si="0"/>
        <v>2</v>
      </c>
      <c r="H16" s="306"/>
      <c r="I16" s="306"/>
      <c r="J16" s="306"/>
      <c r="K16" s="306"/>
      <c r="L16" s="324"/>
      <c r="M16" s="325"/>
      <c r="N16" s="324"/>
      <c r="O16" s="325"/>
      <c r="P16" s="54"/>
      <c r="Q16" s="318"/>
      <c r="R16" s="319"/>
      <c r="S16" s="320"/>
      <c r="T16" s="323"/>
      <c r="U16" s="54"/>
      <c r="V16" s="54"/>
      <c r="W16" s="55"/>
      <c r="X16" s="55"/>
      <c r="Y16" s="55"/>
      <c r="Z16" s="55"/>
      <c r="AA16" s="56"/>
      <c r="AB16" s="56"/>
    </row>
    <row r="17" spans="2:28" ht="16.25" customHeight="1" thickBot="1" x14ac:dyDescent="0.25">
      <c r="B17" s="309"/>
      <c r="C17" s="309"/>
      <c r="D17" s="309"/>
      <c r="E17" s="309"/>
      <c r="F17" s="53"/>
      <c r="G17" s="180">
        <f t="shared" si="0"/>
        <v>2</v>
      </c>
      <c r="H17" s="306"/>
      <c r="I17" s="306"/>
      <c r="J17" s="306"/>
      <c r="K17" s="306"/>
      <c r="L17" s="324"/>
      <c r="M17" s="325"/>
      <c r="N17" s="324"/>
      <c r="O17" s="325"/>
      <c r="P17" s="54"/>
      <c r="Q17" s="54"/>
      <c r="R17" s="54"/>
      <c r="S17" s="54"/>
      <c r="T17" s="54"/>
      <c r="U17" s="54"/>
      <c r="V17" s="54"/>
      <c r="W17" s="55"/>
      <c r="X17" s="55"/>
      <c r="Y17" s="55"/>
      <c r="Z17" s="55"/>
      <c r="AA17" s="56"/>
      <c r="AB17" s="56"/>
    </row>
    <row r="18" spans="2:28" ht="16.25" customHeight="1" x14ac:dyDescent="0.2">
      <c r="B18" s="309"/>
      <c r="C18" s="309"/>
      <c r="D18" s="309"/>
      <c r="E18" s="309"/>
      <c r="F18" s="53"/>
      <c r="G18" s="180">
        <f t="shared" si="0"/>
        <v>2</v>
      </c>
      <c r="H18" s="326"/>
      <c r="I18" s="326"/>
      <c r="J18" s="326"/>
      <c r="K18" s="326"/>
      <c r="L18" s="326"/>
      <c r="M18" s="326"/>
      <c r="N18" s="326"/>
      <c r="O18" s="326"/>
      <c r="P18" s="54"/>
      <c r="Q18" s="335" t="s">
        <v>163</v>
      </c>
      <c r="R18" s="336"/>
      <c r="S18" s="339">
        <v>44896</v>
      </c>
      <c r="T18" s="340"/>
      <c r="U18" s="54"/>
      <c r="V18" s="54"/>
      <c r="W18" s="55"/>
      <c r="X18" s="55"/>
      <c r="Y18" s="55"/>
      <c r="Z18" s="55"/>
      <c r="AA18" s="56"/>
      <c r="AB18" s="56"/>
    </row>
    <row r="19" spans="2:28" ht="15" customHeight="1" thickBot="1" x14ac:dyDescent="0.25">
      <c r="B19" s="309"/>
      <c r="C19" s="309"/>
      <c r="D19" s="309"/>
      <c r="E19" s="309"/>
      <c r="F19" s="193">
        <f>$S$20</f>
        <v>44926</v>
      </c>
      <c r="G19" s="192">
        <f>G7+H19-L19</f>
        <v>2</v>
      </c>
      <c r="H19" s="343">
        <f>SUM(H7:I18)</f>
        <v>0</v>
      </c>
      <c r="I19" s="343"/>
      <c r="J19" s="344"/>
      <c r="K19" s="344"/>
      <c r="L19" s="343">
        <f>SUM(L7:M18)</f>
        <v>1</v>
      </c>
      <c r="M19" s="343"/>
      <c r="N19" s="344"/>
      <c r="O19" s="344"/>
      <c r="P19" s="54"/>
      <c r="Q19" s="337"/>
      <c r="R19" s="338"/>
      <c r="S19" s="341"/>
      <c r="T19" s="342"/>
      <c r="U19" s="54"/>
      <c r="V19" s="54"/>
      <c r="W19" s="55"/>
      <c r="X19" s="55"/>
      <c r="Y19" s="55"/>
      <c r="Z19" s="55"/>
      <c r="AA19" s="56"/>
      <c r="AB19" s="56"/>
    </row>
    <row r="20" spans="2:28" ht="15" customHeight="1" x14ac:dyDescent="0.2">
      <c r="B20" s="48"/>
      <c r="C20" s="48"/>
      <c r="D20" s="48"/>
      <c r="E20" s="48"/>
      <c r="F20" s="48"/>
      <c r="G20" s="181"/>
      <c r="H20" s="48"/>
      <c r="I20" s="48"/>
      <c r="J20" s="48"/>
      <c r="K20" s="48"/>
      <c r="L20" s="48"/>
      <c r="M20" s="48"/>
      <c r="N20" s="48"/>
      <c r="O20" s="48"/>
      <c r="P20" s="54"/>
      <c r="Q20" s="327" t="s">
        <v>164</v>
      </c>
      <c r="R20" s="328"/>
      <c r="S20" s="331">
        <v>44926</v>
      </c>
      <c r="T20" s="332"/>
      <c r="U20" s="54"/>
      <c r="V20" s="54"/>
      <c r="W20" s="55"/>
      <c r="X20" s="55"/>
      <c r="Y20" s="55"/>
      <c r="Z20" s="55"/>
      <c r="AA20" s="56"/>
      <c r="AB20" s="56"/>
    </row>
    <row r="21" spans="2:28" ht="15" customHeight="1" thickBot="1" x14ac:dyDescent="0.25">
      <c r="B21" s="298" t="s">
        <v>10</v>
      </c>
      <c r="C21" s="298"/>
      <c r="D21" s="52"/>
      <c r="E21" s="52"/>
      <c r="F21" s="52" t="s">
        <v>44</v>
      </c>
      <c r="G21" s="182" t="s">
        <v>45</v>
      </c>
      <c r="H21" s="298" t="s">
        <v>7</v>
      </c>
      <c r="I21" s="298"/>
      <c r="J21" s="298" t="s">
        <v>8</v>
      </c>
      <c r="K21" s="298"/>
      <c r="L21" s="298" t="s">
        <v>9</v>
      </c>
      <c r="M21" s="298"/>
      <c r="N21" s="298" t="s">
        <v>79</v>
      </c>
      <c r="O21" s="298"/>
      <c r="P21" s="54"/>
      <c r="Q21" s="329"/>
      <c r="R21" s="330"/>
      <c r="S21" s="333"/>
      <c r="T21" s="334"/>
      <c r="U21" s="54"/>
      <c r="V21" s="54"/>
      <c r="W21" s="55"/>
      <c r="X21" s="55"/>
      <c r="Y21" s="55"/>
      <c r="Z21" s="55"/>
      <c r="AA21" s="56"/>
      <c r="AB21" s="56"/>
    </row>
    <row r="22" spans="2:28" ht="15" customHeight="1" thickBot="1" x14ac:dyDescent="0.25">
      <c r="B22" s="309" t="s">
        <v>67</v>
      </c>
      <c r="C22" s="309"/>
      <c r="D22" s="309"/>
      <c r="E22" s="309"/>
      <c r="F22" s="193">
        <f>$S$18</f>
        <v>44896</v>
      </c>
      <c r="G22" s="213">
        <v>15</v>
      </c>
      <c r="H22" s="310"/>
      <c r="I22" s="310"/>
      <c r="J22" s="310"/>
      <c r="K22" s="310"/>
      <c r="L22" s="310"/>
      <c r="M22" s="310"/>
      <c r="N22" s="310"/>
      <c r="O22" s="310"/>
      <c r="P22" s="54"/>
      <c r="Q22" s="54"/>
      <c r="R22" s="54"/>
      <c r="S22" s="54"/>
      <c r="T22" s="54"/>
      <c r="U22" s="54"/>
      <c r="V22" s="54"/>
      <c r="W22" s="55"/>
      <c r="X22" s="55"/>
      <c r="Y22" s="55"/>
      <c r="Z22" s="55"/>
      <c r="AA22" s="56"/>
      <c r="AB22" s="56"/>
    </row>
    <row r="23" spans="2:28" ht="15" customHeight="1" x14ac:dyDescent="0.2">
      <c r="B23" s="309"/>
      <c r="C23" s="309"/>
      <c r="D23" s="309"/>
      <c r="E23" s="309"/>
      <c r="F23" s="217">
        <v>44901</v>
      </c>
      <c r="G23" s="180">
        <f>G22+H23-L23</f>
        <v>13</v>
      </c>
      <c r="H23" s="311"/>
      <c r="I23" s="311"/>
      <c r="J23" s="311"/>
      <c r="K23" s="311"/>
      <c r="L23" s="311">
        <v>2</v>
      </c>
      <c r="M23" s="311"/>
      <c r="N23" s="349"/>
      <c r="O23" s="350"/>
      <c r="P23" s="54"/>
      <c r="Q23" s="290" t="s">
        <v>168</v>
      </c>
      <c r="R23" s="291"/>
      <c r="S23" s="345">
        <f>COUNTIF(D55:D68,"Y")</f>
        <v>1</v>
      </c>
      <c r="T23" s="346"/>
      <c r="U23" s="54"/>
      <c r="V23" s="54"/>
      <c r="W23" s="55"/>
      <c r="X23" s="55"/>
      <c r="Y23" s="55"/>
      <c r="Z23" s="55"/>
      <c r="AA23" s="56"/>
      <c r="AB23" s="56"/>
    </row>
    <row r="24" spans="2:28" ht="15" customHeight="1" x14ac:dyDescent="0.2">
      <c r="B24" s="309"/>
      <c r="C24" s="309"/>
      <c r="D24" s="309"/>
      <c r="E24" s="309"/>
      <c r="F24" s="217">
        <v>44915</v>
      </c>
      <c r="G24" s="180">
        <f t="shared" ref="G24:G33" si="1">G23+H24-L24</f>
        <v>33</v>
      </c>
      <c r="H24" s="306">
        <v>20</v>
      </c>
      <c r="I24" s="306"/>
      <c r="J24" s="306" t="s">
        <v>167</v>
      </c>
      <c r="K24" s="306"/>
      <c r="L24" s="306"/>
      <c r="M24" s="306"/>
      <c r="N24" s="324"/>
      <c r="O24" s="325"/>
      <c r="P24" s="54"/>
      <c r="Q24" s="293"/>
      <c r="R24" s="294"/>
      <c r="S24" s="347"/>
      <c r="T24" s="348"/>
      <c r="U24" s="54"/>
      <c r="V24" s="54"/>
      <c r="W24" s="55"/>
      <c r="X24" s="55"/>
      <c r="Y24" s="55"/>
      <c r="Z24" s="55"/>
      <c r="AA24" s="56"/>
      <c r="AB24" s="56"/>
    </row>
    <row r="25" spans="2:28" ht="15" customHeight="1" x14ac:dyDescent="0.2">
      <c r="B25" s="309"/>
      <c r="C25" s="309"/>
      <c r="D25" s="309"/>
      <c r="E25" s="309"/>
      <c r="F25" s="217"/>
      <c r="G25" s="180">
        <f t="shared" si="1"/>
        <v>33</v>
      </c>
      <c r="H25" s="306"/>
      <c r="I25" s="306"/>
      <c r="J25" s="306"/>
      <c r="K25" s="306"/>
      <c r="L25" s="306"/>
      <c r="M25" s="306"/>
      <c r="N25" s="311"/>
      <c r="O25" s="311"/>
      <c r="P25" s="54"/>
      <c r="Q25" s="314" t="s">
        <v>169</v>
      </c>
      <c r="R25" s="315"/>
      <c r="S25" s="351">
        <f>S23/T6</f>
        <v>0.1111111111111111</v>
      </c>
      <c r="T25" s="352"/>
      <c r="U25" s="54"/>
      <c r="V25" s="54"/>
      <c r="W25" s="55"/>
      <c r="X25" s="55"/>
      <c r="Y25" s="55"/>
      <c r="Z25" s="55"/>
      <c r="AA25" s="56"/>
      <c r="AB25" s="56"/>
    </row>
    <row r="26" spans="2:28" ht="15" customHeight="1" thickBot="1" x14ac:dyDescent="0.25">
      <c r="B26" s="309"/>
      <c r="C26" s="309"/>
      <c r="D26" s="309"/>
      <c r="E26" s="309"/>
      <c r="F26" s="217"/>
      <c r="G26" s="180">
        <f t="shared" si="1"/>
        <v>33</v>
      </c>
      <c r="H26" s="306"/>
      <c r="I26" s="306"/>
      <c r="J26" s="306"/>
      <c r="K26" s="306"/>
      <c r="L26" s="306"/>
      <c r="M26" s="306"/>
      <c r="N26" s="311"/>
      <c r="O26" s="311"/>
      <c r="P26" s="54"/>
      <c r="Q26" s="318"/>
      <c r="R26" s="319"/>
      <c r="S26" s="353"/>
      <c r="T26" s="354"/>
      <c r="U26" s="54"/>
      <c r="V26" s="54"/>
      <c r="W26" s="55"/>
      <c r="X26" s="55"/>
      <c r="Y26" s="55"/>
      <c r="Z26" s="55"/>
      <c r="AA26" s="56"/>
      <c r="AB26" s="56"/>
    </row>
    <row r="27" spans="2:28" ht="15" customHeight="1" x14ac:dyDescent="0.2">
      <c r="B27" s="309"/>
      <c r="C27" s="309"/>
      <c r="D27" s="309"/>
      <c r="E27" s="309"/>
      <c r="F27" s="53"/>
      <c r="G27" s="180">
        <f t="shared" si="1"/>
        <v>33</v>
      </c>
      <c r="H27" s="306"/>
      <c r="I27" s="306"/>
      <c r="J27" s="306"/>
      <c r="K27" s="306"/>
      <c r="L27" s="306"/>
      <c r="M27" s="306"/>
      <c r="N27" s="306"/>
      <c r="O27" s="306"/>
      <c r="P27" s="54"/>
      <c r="Q27" s="54"/>
      <c r="R27" s="54"/>
      <c r="S27" s="54"/>
      <c r="T27" s="54"/>
      <c r="U27" s="54"/>
      <c r="V27" s="54"/>
      <c r="W27" s="55"/>
      <c r="X27" s="55"/>
      <c r="Y27" s="55"/>
      <c r="Z27" s="55"/>
      <c r="AA27" s="56"/>
      <c r="AB27" s="56"/>
    </row>
    <row r="28" spans="2:28" ht="15" customHeight="1" x14ac:dyDescent="0.2">
      <c r="B28" s="309"/>
      <c r="C28" s="309"/>
      <c r="D28" s="309"/>
      <c r="E28" s="309"/>
      <c r="F28" s="53"/>
      <c r="G28" s="180">
        <f t="shared" si="1"/>
        <v>33</v>
      </c>
      <c r="H28" s="306"/>
      <c r="I28" s="306"/>
      <c r="J28" s="306"/>
      <c r="K28" s="306"/>
      <c r="L28" s="306"/>
      <c r="M28" s="306"/>
      <c r="N28" s="306"/>
      <c r="O28" s="306"/>
      <c r="P28" s="54"/>
      <c r="Q28" s="54"/>
      <c r="R28" s="54"/>
      <c r="S28" s="54"/>
      <c r="T28" s="54"/>
      <c r="U28" s="54"/>
      <c r="V28" s="54"/>
      <c r="W28" s="55"/>
      <c r="X28" s="55"/>
      <c r="Y28" s="55"/>
      <c r="Z28" s="55"/>
      <c r="AA28" s="56"/>
      <c r="AB28" s="56"/>
    </row>
    <row r="29" spans="2:28" ht="15" customHeight="1" x14ac:dyDescent="0.2">
      <c r="B29" s="309"/>
      <c r="C29" s="309"/>
      <c r="D29" s="309"/>
      <c r="E29" s="309"/>
      <c r="F29" s="53"/>
      <c r="G29" s="180">
        <f t="shared" si="1"/>
        <v>33</v>
      </c>
      <c r="H29" s="306"/>
      <c r="I29" s="306"/>
      <c r="J29" s="306"/>
      <c r="K29" s="306"/>
      <c r="L29" s="306"/>
      <c r="M29" s="306"/>
      <c r="N29" s="306"/>
      <c r="O29" s="306"/>
      <c r="P29" s="54"/>
      <c r="Q29" s="54"/>
      <c r="R29" s="54"/>
      <c r="S29" s="54"/>
      <c r="T29" s="54"/>
      <c r="U29" s="54"/>
      <c r="V29" s="54"/>
      <c r="W29" s="55"/>
      <c r="X29" s="55"/>
      <c r="Y29" s="55"/>
      <c r="Z29" s="55"/>
      <c r="AA29" s="56"/>
      <c r="AB29" s="56"/>
    </row>
    <row r="30" spans="2:28" ht="15" customHeight="1" x14ac:dyDescent="0.2">
      <c r="B30" s="309"/>
      <c r="C30" s="309"/>
      <c r="D30" s="309"/>
      <c r="E30" s="309"/>
      <c r="F30" s="53"/>
      <c r="G30" s="180">
        <f t="shared" si="1"/>
        <v>33</v>
      </c>
      <c r="H30" s="306"/>
      <c r="I30" s="306"/>
      <c r="J30" s="306"/>
      <c r="K30" s="306"/>
      <c r="L30" s="306"/>
      <c r="M30" s="306"/>
      <c r="N30" s="306"/>
      <c r="O30" s="306"/>
      <c r="P30" s="54"/>
      <c r="Q30" s="54"/>
      <c r="R30" s="54"/>
      <c r="S30" s="54"/>
      <c r="T30" s="54"/>
      <c r="U30" s="54"/>
      <c r="V30" s="54"/>
      <c r="W30" s="55"/>
      <c r="X30" s="55"/>
      <c r="Y30" s="55"/>
      <c r="Z30" s="55"/>
      <c r="AA30" s="56"/>
      <c r="AB30" s="56"/>
    </row>
    <row r="31" spans="2:28" ht="15" customHeight="1" x14ac:dyDescent="0.2">
      <c r="B31" s="309"/>
      <c r="C31" s="309"/>
      <c r="D31" s="309"/>
      <c r="E31" s="309"/>
      <c r="F31" s="53"/>
      <c r="G31" s="180">
        <f t="shared" si="1"/>
        <v>33</v>
      </c>
      <c r="H31" s="306"/>
      <c r="I31" s="306"/>
      <c r="J31" s="306"/>
      <c r="K31" s="306"/>
      <c r="L31" s="324"/>
      <c r="M31" s="325"/>
      <c r="N31" s="324"/>
      <c r="O31" s="325"/>
      <c r="P31" s="54"/>
      <c r="Q31" s="54"/>
      <c r="R31" s="54"/>
      <c r="S31" s="54"/>
      <c r="T31" s="54"/>
      <c r="U31" s="54"/>
      <c r="V31" s="54"/>
      <c r="W31" s="55"/>
      <c r="X31" s="55"/>
      <c r="Y31" s="55"/>
      <c r="Z31" s="55"/>
      <c r="AA31" s="56"/>
      <c r="AB31" s="56"/>
    </row>
    <row r="32" spans="2:28" ht="15" customHeight="1" x14ac:dyDescent="0.2">
      <c r="B32" s="309"/>
      <c r="C32" s="309"/>
      <c r="D32" s="309"/>
      <c r="E32" s="309"/>
      <c r="F32" s="53"/>
      <c r="G32" s="180">
        <f t="shared" si="1"/>
        <v>33</v>
      </c>
      <c r="H32" s="306"/>
      <c r="I32" s="306"/>
      <c r="J32" s="306"/>
      <c r="K32" s="306"/>
      <c r="L32" s="324"/>
      <c r="M32" s="325"/>
      <c r="N32" s="324"/>
      <c r="O32" s="325"/>
      <c r="P32" s="54"/>
      <c r="Q32" s="54"/>
      <c r="R32" s="54"/>
      <c r="S32" s="54"/>
      <c r="T32" s="54"/>
      <c r="U32" s="54"/>
      <c r="V32" s="54"/>
      <c r="W32" s="55"/>
      <c r="X32" s="55"/>
      <c r="Y32" s="55"/>
      <c r="Z32" s="55"/>
      <c r="AA32" s="56"/>
      <c r="AB32" s="56"/>
    </row>
    <row r="33" spans="1:35" ht="15" customHeight="1" x14ac:dyDescent="0.2">
      <c r="B33" s="309"/>
      <c r="C33" s="309"/>
      <c r="D33" s="309"/>
      <c r="E33" s="309"/>
      <c r="F33" s="53"/>
      <c r="G33" s="180">
        <f t="shared" si="1"/>
        <v>33</v>
      </c>
      <c r="H33" s="326"/>
      <c r="I33" s="326"/>
      <c r="J33" s="326"/>
      <c r="K33" s="326"/>
      <c r="L33" s="326"/>
      <c r="M33" s="326"/>
      <c r="N33" s="326"/>
      <c r="O33" s="326"/>
      <c r="P33" s="54"/>
      <c r="Q33" s="54"/>
      <c r="R33" s="54"/>
      <c r="S33" s="54"/>
      <c r="T33" s="54"/>
      <c r="U33" s="54"/>
      <c r="V33" s="54"/>
      <c r="W33" s="55"/>
      <c r="X33" s="55"/>
      <c r="Y33" s="55"/>
      <c r="Z33" s="55"/>
      <c r="AA33" s="56"/>
      <c r="AB33" s="56"/>
    </row>
    <row r="34" spans="1:35" ht="15" customHeight="1" thickBot="1" x14ac:dyDescent="0.25">
      <c r="B34" s="309"/>
      <c r="C34" s="309"/>
      <c r="D34" s="309"/>
      <c r="E34" s="309"/>
      <c r="F34" s="193">
        <f>$S$20</f>
        <v>44926</v>
      </c>
      <c r="G34" s="180">
        <f>G22+H34-L34</f>
        <v>33</v>
      </c>
      <c r="H34" s="343">
        <f>SUM(H22:I33)</f>
        <v>20</v>
      </c>
      <c r="I34" s="343"/>
      <c r="J34" s="344"/>
      <c r="K34" s="344"/>
      <c r="L34" s="343">
        <f>SUM(L22:M33)</f>
        <v>2</v>
      </c>
      <c r="M34" s="343"/>
      <c r="N34" s="344"/>
      <c r="O34" s="344"/>
      <c r="P34" s="54"/>
      <c r="Q34" s="54"/>
      <c r="R34" s="54"/>
      <c r="S34" s="54"/>
      <c r="T34" s="54"/>
      <c r="U34" s="54"/>
      <c r="V34" s="54"/>
      <c r="W34" s="55"/>
      <c r="X34" s="55"/>
      <c r="Y34" s="55"/>
      <c r="Z34" s="55"/>
      <c r="AA34" s="56"/>
      <c r="AB34" s="56"/>
    </row>
    <row r="35" spans="1:35" ht="15" customHeight="1" x14ac:dyDescent="0.2">
      <c r="B35" s="48"/>
      <c r="C35" s="48"/>
      <c r="D35" s="48"/>
      <c r="E35" s="48"/>
      <c r="F35" s="48"/>
      <c r="G35" s="181"/>
      <c r="H35" s="48"/>
      <c r="I35" s="48"/>
      <c r="J35" s="48"/>
      <c r="K35" s="48"/>
      <c r="L35" s="48"/>
      <c r="M35" s="48"/>
      <c r="N35" s="48"/>
      <c r="O35" s="48"/>
      <c r="P35" s="54"/>
      <c r="Q35" s="54"/>
      <c r="R35" s="54"/>
      <c r="S35" s="54"/>
      <c r="T35" s="54"/>
      <c r="U35" s="54"/>
      <c r="V35" s="54"/>
      <c r="W35" s="55"/>
      <c r="X35" s="55"/>
      <c r="Y35" s="55"/>
      <c r="Z35" s="55"/>
      <c r="AA35" s="56"/>
      <c r="AB35" s="56"/>
    </row>
    <row r="36" spans="1:35" s="51" customFormat="1" ht="19" x14ac:dyDescent="0.2">
      <c r="A36" s="133"/>
      <c r="B36" s="298" t="s">
        <v>10</v>
      </c>
      <c r="C36" s="298"/>
      <c r="D36" s="52"/>
      <c r="E36" s="52"/>
      <c r="F36" s="52" t="s">
        <v>44</v>
      </c>
      <c r="G36" s="182" t="s">
        <v>45</v>
      </c>
      <c r="H36" s="298" t="s">
        <v>7</v>
      </c>
      <c r="I36" s="298"/>
      <c r="J36" s="298" t="s">
        <v>8</v>
      </c>
      <c r="K36" s="298"/>
      <c r="L36" s="298" t="s">
        <v>9</v>
      </c>
      <c r="M36" s="298"/>
      <c r="N36" s="298" t="s">
        <v>79</v>
      </c>
      <c r="O36" s="298"/>
      <c r="P36" s="49"/>
      <c r="Q36" s="49"/>
      <c r="R36" s="49"/>
      <c r="S36" s="49"/>
      <c r="T36" s="49"/>
      <c r="U36" s="49"/>
      <c r="V36" s="49"/>
      <c r="W36" s="50"/>
      <c r="X36" s="50"/>
      <c r="Y36" s="50"/>
      <c r="Z36" s="50"/>
      <c r="AF36" s="47"/>
      <c r="AG36" s="47"/>
      <c r="AH36" s="167"/>
      <c r="AI36" s="47"/>
    </row>
    <row r="37" spans="1:35" ht="15" customHeight="1" x14ac:dyDescent="0.2">
      <c r="B37" s="309" t="s">
        <v>51</v>
      </c>
      <c r="C37" s="309"/>
      <c r="D37" s="309"/>
      <c r="E37" s="309"/>
      <c r="F37" s="193">
        <f>$S$18</f>
        <v>44896</v>
      </c>
      <c r="G37" s="213">
        <v>7</v>
      </c>
      <c r="H37" s="310"/>
      <c r="I37" s="310"/>
      <c r="J37" s="310"/>
      <c r="K37" s="310"/>
      <c r="L37" s="310"/>
      <c r="M37" s="310"/>
      <c r="N37" s="310"/>
      <c r="O37" s="310"/>
      <c r="P37" s="54"/>
      <c r="Q37" s="54"/>
      <c r="R37" s="54"/>
      <c r="S37" s="54"/>
      <c r="T37" s="54"/>
      <c r="U37" s="54"/>
      <c r="V37" s="54"/>
      <c r="W37" s="55"/>
      <c r="X37" s="55"/>
      <c r="Y37" s="55"/>
      <c r="Z37" s="55"/>
      <c r="AA37" s="56"/>
      <c r="AB37" s="56"/>
    </row>
    <row r="38" spans="1:35" ht="15" customHeight="1" x14ac:dyDescent="0.2">
      <c r="B38" s="309"/>
      <c r="C38" s="309"/>
      <c r="D38" s="309"/>
      <c r="E38" s="309"/>
      <c r="F38" s="217">
        <v>44901</v>
      </c>
      <c r="G38" s="180">
        <f>G37+H38-L38</f>
        <v>6</v>
      </c>
      <c r="H38" s="355"/>
      <c r="I38" s="356"/>
      <c r="J38" s="355"/>
      <c r="K38" s="356"/>
      <c r="L38" s="311">
        <v>1</v>
      </c>
      <c r="M38" s="311"/>
      <c r="N38" s="349"/>
      <c r="O38" s="350"/>
      <c r="P38" s="54"/>
      <c r="Q38" s="54"/>
      <c r="R38" s="54"/>
      <c r="S38" s="54"/>
      <c r="T38" s="54"/>
      <c r="U38" s="54"/>
      <c r="V38" s="54"/>
      <c r="W38" s="55"/>
      <c r="X38" s="55"/>
      <c r="Y38" s="55"/>
      <c r="Z38" s="55"/>
      <c r="AA38" s="56"/>
      <c r="AB38" s="56"/>
    </row>
    <row r="39" spans="1:35" ht="15" customHeight="1" x14ac:dyDescent="0.2">
      <c r="B39" s="309"/>
      <c r="C39" s="309"/>
      <c r="D39" s="309"/>
      <c r="E39" s="309"/>
      <c r="F39" s="217">
        <v>44915</v>
      </c>
      <c r="G39" s="180">
        <f t="shared" ref="G39:G48" si="2">G38+H39-L39</f>
        <v>26</v>
      </c>
      <c r="H39" s="306">
        <v>20</v>
      </c>
      <c r="I39" s="306"/>
      <c r="J39" s="306" t="s">
        <v>167</v>
      </c>
      <c r="K39" s="306"/>
      <c r="L39" s="306"/>
      <c r="M39" s="306"/>
      <c r="N39" s="324"/>
      <c r="O39" s="325"/>
      <c r="P39" s="54"/>
      <c r="Q39" s="54"/>
      <c r="R39" s="54"/>
      <c r="S39" s="54"/>
      <c r="T39" s="54"/>
      <c r="U39" s="54"/>
      <c r="V39" s="54"/>
      <c r="W39" s="55"/>
      <c r="X39" s="55"/>
      <c r="Y39" s="55"/>
      <c r="Z39" s="55"/>
      <c r="AA39" s="56"/>
      <c r="AB39" s="56"/>
    </row>
    <row r="40" spans="1:35" ht="15" customHeight="1" x14ac:dyDescent="0.2">
      <c r="B40" s="309"/>
      <c r="C40" s="309"/>
      <c r="D40" s="309"/>
      <c r="E40" s="309"/>
      <c r="F40" s="217"/>
      <c r="G40" s="180">
        <f t="shared" si="2"/>
        <v>26</v>
      </c>
      <c r="H40" s="306"/>
      <c r="I40" s="306"/>
      <c r="J40" s="306"/>
      <c r="K40" s="306"/>
      <c r="L40" s="306"/>
      <c r="M40" s="306"/>
      <c r="N40" s="311"/>
      <c r="O40" s="311"/>
      <c r="P40" s="54"/>
      <c r="Q40" s="54"/>
      <c r="R40" s="54"/>
      <c r="S40" s="54"/>
      <c r="T40" s="54"/>
      <c r="U40" s="54"/>
      <c r="V40" s="54"/>
      <c r="W40" s="55"/>
      <c r="X40" s="55"/>
      <c r="Y40" s="55"/>
      <c r="Z40" s="55"/>
      <c r="AA40" s="56"/>
      <c r="AB40" s="56"/>
    </row>
    <row r="41" spans="1:35" ht="15" customHeight="1" x14ac:dyDescent="0.2">
      <c r="B41" s="309"/>
      <c r="C41" s="309"/>
      <c r="D41" s="309"/>
      <c r="E41" s="309"/>
      <c r="F41" s="217"/>
      <c r="G41" s="180">
        <f t="shared" si="2"/>
        <v>26</v>
      </c>
      <c r="H41" s="306"/>
      <c r="I41" s="306"/>
      <c r="J41" s="306"/>
      <c r="K41" s="306"/>
      <c r="L41" s="306"/>
      <c r="M41" s="306"/>
      <c r="N41" s="311"/>
      <c r="O41" s="311"/>
      <c r="P41" s="54"/>
      <c r="Q41" s="54"/>
      <c r="R41" s="54"/>
      <c r="S41" s="54"/>
      <c r="T41" s="54"/>
      <c r="U41" s="54"/>
      <c r="V41" s="54"/>
      <c r="W41" s="55"/>
      <c r="X41" s="55"/>
      <c r="Y41" s="55"/>
      <c r="Z41" s="55"/>
      <c r="AA41" s="56"/>
      <c r="AB41" s="56"/>
    </row>
    <row r="42" spans="1:35" ht="15" customHeight="1" x14ac:dyDescent="0.2">
      <c r="B42" s="309"/>
      <c r="C42" s="309"/>
      <c r="D42" s="309"/>
      <c r="E42" s="309"/>
      <c r="F42" s="53"/>
      <c r="G42" s="180">
        <f t="shared" si="2"/>
        <v>26</v>
      </c>
      <c r="H42" s="306"/>
      <c r="I42" s="306"/>
      <c r="J42" s="306"/>
      <c r="K42" s="306"/>
      <c r="L42" s="306"/>
      <c r="M42" s="306"/>
      <c r="N42" s="306"/>
      <c r="O42" s="306"/>
      <c r="P42" s="54"/>
      <c r="Q42" s="54"/>
      <c r="R42" s="54"/>
      <c r="S42" s="54"/>
      <c r="T42" s="54"/>
      <c r="U42" s="54"/>
      <c r="V42" s="54"/>
      <c r="W42" s="55"/>
      <c r="X42" s="55"/>
      <c r="Y42" s="55"/>
      <c r="Z42" s="55"/>
      <c r="AA42" s="56"/>
      <c r="AB42" s="56"/>
    </row>
    <row r="43" spans="1:35" ht="15" customHeight="1" x14ac:dyDescent="0.2">
      <c r="B43" s="309"/>
      <c r="C43" s="309"/>
      <c r="D43" s="309"/>
      <c r="E43" s="309"/>
      <c r="F43" s="53"/>
      <c r="G43" s="180">
        <f t="shared" si="2"/>
        <v>26</v>
      </c>
      <c r="H43" s="306"/>
      <c r="I43" s="306"/>
      <c r="J43" s="306"/>
      <c r="K43" s="306"/>
      <c r="L43" s="306"/>
      <c r="M43" s="306"/>
      <c r="N43" s="306"/>
      <c r="O43" s="306"/>
      <c r="P43" s="54"/>
      <c r="Q43" s="54"/>
      <c r="R43" s="54"/>
      <c r="S43" s="54"/>
      <c r="T43" s="54"/>
      <c r="U43" s="54"/>
      <c r="V43" s="54"/>
      <c r="W43" s="55"/>
      <c r="X43" s="55"/>
      <c r="Y43" s="55"/>
      <c r="Z43" s="55"/>
      <c r="AA43" s="56"/>
      <c r="AB43" s="56"/>
    </row>
    <row r="44" spans="1:35" ht="15" customHeight="1" x14ac:dyDescent="0.2">
      <c r="B44" s="309"/>
      <c r="C44" s="309"/>
      <c r="D44" s="309"/>
      <c r="E44" s="309"/>
      <c r="F44" s="53"/>
      <c r="G44" s="180">
        <f t="shared" si="2"/>
        <v>26</v>
      </c>
      <c r="H44" s="306"/>
      <c r="I44" s="306"/>
      <c r="J44" s="306"/>
      <c r="K44" s="306"/>
      <c r="L44" s="306"/>
      <c r="M44" s="306"/>
      <c r="N44" s="306"/>
      <c r="O44" s="306"/>
      <c r="P44" s="54"/>
      <c r="Q44" s="54"/>
      <c r="R44" s="54"/>
      <c r="S44" s="54"/>
      <c r="T44" s="54"/>
      <c r="U44" s="54"/>
      <c r="V44" s="54"/>
      <c r="W44" s="55"/>
      <c r="X44" s="55"/>
      <c r="Y44" s="55"/>
      <c r="Z44" s="55"/>
      <c r="AA44" s="56"/>
      <c r="AB44" s="56"/>
    </row>
    <row r="45" spans="1:35" ht="15" customHeight="1" x14ac:dyDescent="0.2">
      <c r="B45" s="309"/>
      <c r="C45" s="309"/>
      <c r="D45" s="309"/>
      <c r="E45" s="309"/>
      <c r="F45" s="53"/>
      <c r="G45" s="180">
        <f t="shared" si="2"/>
        <v>26</v>
      </c>
      <c r="H45" s="306"/>
      <c r="I45" s="306"/>
      <c r="J45" s="306"/>
      <c r="K45" s="306"/>
      <c r="L45" s="306"/>
      <c r="M45" s="306"/>
      <c r="N45" s="306"/>
      <c r="O45" s="306"/>
      <c r="P45" s="54"/>
      <c r="Q45" s="54"/>
      <c r="R45" s="54"/>
      <c r="S45" s="54"/>
      <c r="T45" s="54"/>
      <c r="U45" s="54"/>
      <c r="V45" s="54"/>
      <c r="W45" s="55"/>
      <c r="X45" s="55"/>
      <c r="Y45" s="55"/>
      <c r="Z45" s="55"/>
      <c r="AA45" s="56"/>
      <c r="AB45" s="56"/>
    </row>
    <row r="46" spans="1:35" ht="15" customHeight="1" x14ac:dyDescent="0.2">
      <c r="B46" s="309"/>
      <c r="C46" s="309"/>
      <c r="D46" s="309"/>
      <c r="E46" s="309"/>
      <c r="F46" s="53"/>
      <c r="G46" s="180">
        <f t="shared" si="2"/>
        <v>26</v>
      </c>
      <c r="H46" s="306"/>
      <c r="I46" s="306"/>
      <c r="J46" s="306"/>
      <c r="K46" s="306"/>
      <c r="L46" s="324"/>
      <c r="M46" s="325"/>
      <c r="N46" s="324"/>
      <c r="O46" s="325"/>
      <c r="P46" s="54"/>
      <c r="Q46" s="54"/>
      <c r="R46" s="54"/>
      <c r="S46" s="54"/>
      <c r="T46" s="54"/>
      <c r="U46" s="54"/>
      <c r="V46" s="54"/>
      <c r="W46" s="55"/>
      <c r="X46" s="55"/>
      <c r="Y46" s="55"/>
      <c r="Z46" s="55"/>
      <c r="AA46" s="56"/>
      <c r="AB46" s="56"/>
    </row>
    <row r="47" spans="1:35" ht="15" customHeight="1" x14ac:dyDescent="0.2">
      <c r="B47" s="309"/>
      <c r="C47" s="309"/>
      <c r="D47" s="309"/>
      <c r="E47" s="309"/>
      <c r="F47" s="53"/>
      <c r="G47" s="180">
        <f t="shared" si="2"/>
        <v>26</v>
      </c>
      <c r="H47" s="306"/>
      <c r="I47" s="306"/>
      <c r="J47" s="306"/>
      <c r="K47" s="306"/>
      <c r="L47" s="324"/>
      <c r="M47" s="325"/>
      <c r="N47" s="324"/>
      <c r="O47" s="325"/>
      <c r="P47" s="54"/>
      <c r="Q47" s="54"/>
      <c r="R47" s="54"/>
      <c r="S47" s="54"/>
      <c r="T47" s="54"/>
      <c r="U47" s="54"/>
      <c r="V47" s="54"/>
      <c r="W47" s="55"/>
      <c r="X47" s="55"/>
      <c r="Y47" s="55"/>
      <c r="Z47" s="55"/>
      <c r="AA47" s="56"/>
      <c r="AB47" s="56"/>
    </row>
    <row r="48" spans="1:35" ht="15" customHeight="1" x14ac:dyDescent="0.2">
      <c r="B48" s="309"/>
      <c r="C48" s="309"/>
      <c r="D48" s="309"/>
      <c r="E48" s="309"/>
      <c r="F48" s="53"/>
      <c r="G48" s="180">
        <f t="shared" si="2"/>
        <v>26</v>
      </c>
      <c r="H48" s="326"/>
      <c r="I48" s="326"/>
      <c r="J48" s="326"/>
      <c r="K48" s="326"/>
      <c r="L48" s="326"/>
      <c r="M48" s="326"/>
      <c r="N48" s="326"/>
      <c r="O48" s="326"/>
      <c r="P48" s="54"/>
      <c r="Q48" s="54"/>
      <c r="R48" s="54"/>
      <c r="S48" s="54"/>
      <c r="T48" s="54"/>
      <c r="U48" s="54"/>
      <c r="V48" s="54"/>
      <c r="W48" s="55"/>
      <c r="X48" s="55"/>
      <c r="Y48" s="55"/>
      <c r="Z48" s="55"/>
      <c r="AA48" s="56"/>
      <c r="AB48" s="56"/>
    </row>
    <row r="49" spans="1:38" ht="15" customHeight="1" thickBot="1" x14ac:dyDescent="0.25">
      <c r="B49" s="309"/>
      <c r="C49" s="309"/>
      <c r="D49" s="309"/>
      <c r="E49" s="309"/>
      <c r="F49" s="193">
        <f>$S$20</f>
        <v>44926</v>
      </c>
      <c r="G49" s="180">
        <f>G37+H49-L49</f>
        <v>26</v>
      </c>
      <c r="H49" s="343">
        <f>SUM(H37:I48)</f>
        <v>20</v>
      </c>
      <c r="I49" s="343"/>
      <c r="J49" s="344"/>
      <c r="K49" s="344"/>
      <c r="L49" s="343">
        <f>SUM(L37:M48)</f>
        <v>1</v>
      </c>
      <c r="M49" s="343"/>
      <c r="N49" s="344"/>
      <c r="O49" s="344"/>
      <c r="P49" s="54"/>
      <c r="Q49" s="54"/>
      <c r="R49" s="54"/>
      <c r="S49" s="54"/>
      <c r="T49" s="54"/>
      <c r="U49" s="54"/>
      <c r="V49" s="54"/>
      <c r="W49" s="55"/>
      <c r="X49" s="55"/>
      <c r="Y49" s="55"/>
      <c r="Z49" s="55"/>
      <c r="AA49" s="56"/>
      <c r="AB49" s="56"/>
    </row>
    <row r="50" spans="1:38" ht="15" customHeight="1" x14ac:dyDescent="0.2">
      <c r="B50" s="357"/>
      <c r="C50" s="357"/>
      <c r="D50" s="57"/>
      <c r="E50" s="57"/>
      <c r="F50" s="58"/>
      <c r="G50" s="59"/>
      <c r="H50" s="358"/>
      <c r="I50" s="358"/>
      <c r="J50" s="358"/>
      <c r="K50" s="358"/>
      <c r="L50" s="358"/>
      <c r="M50" s="358"/>
      <c r="N50" s="358"/>
      <c r="O50" s="358"/>
      <c r="P50" s="54"/>
      <c r="Q50" s="54"/>
      <c r="R50" s="54"/>
      <c r="S50" s="60"/>
      <c r="T50" s="60"/>
      <c r="U50" s="60"/>
      <c r="V50" s="60"/>
      <c r="W50" s="55"/>
      <c r="X50" s="55"/>
      <c r="Y50" s="55"/>
      <c r="Z50" s="55"/>
      <c r="AA50" s="56"/>
      <c r="AB50" s="56"/>
    </row>
    <row r="51" spans="1:38" ht="28.25" customHeight="1" x14ac:dyDescent="0.2">
      <c r="B51" s="289" t="s">
        <v>80</v>
      </c>
      <c r="C51" s="289"/>
      <c r="D51" s="289"/>
      <c r="E51" s="289"/>
      <c r="F51" s="289"/>
      <c r="G51" s="289"/>
      <c r="H51" s="289"/>
      <c r="I51" s="289"/>
      <c r="J51" s="289"/>
      <c r="K51" s="289"/>
      <c r="L51" s="289"/>
      <c r="M51" s="289"/>
      <c r="N51" s="289"/>
      <c r="O51" s="289"/>
      <c r="P51" s="54"/>
      <c r="Q51" s="54"/>
      <c r="R51" s="54"/>
      <c r="S51" s="41"/>
      <c r="T51" s="41"/>
      <c r="U51" s="41"/>
      <c r="V51" s="41"/>
      <c r="AA51" s="41"/>
      <c r="AB51" s="41"/>
    </row>
    <row r="52" spans="1:38" ht="15" customHeight="1" thickBot="1" x14ac:dyDescent="0.25">
      <c r="B52" s="57"/>
      <c r="C52" s="57"/>
      <c r="D52" s="57"/>
      <c r="E52" s="57"/>
      <c r="F52" s="58"/>
      <c r="G52" s="59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60"/>
      <c r="T52" s="60"/>
      <c r="U52" s="60"/>
      <c r="V52" s="60"/>
      <c r="W52" s="55"/>
      <c r="X52" s="55"/>
      <c r="Y52" s="55"/>
      <c r="Z52" s="55"/>
      <c r="AA52" s="61"/>
      <c r="AB52" s="61"/>
      <c r="AC52" s="62"/>
      <c r="AD52" s="62"/>
      <c r="AE52" s="62"/>
      <c r="AF52" s="63"/>
      <c r="AG52" s="63"/>
      <c r="AH52" s="63"/>
      <c r="AL52" s="227"/>
    </row>
    <row r="53" spans="1:38" s="57" customFormat="1" ht="75" customHeight="1" x14ac:dyDescent="0.2">
      <c r="A53" s="134"/>
      <c r="B53" s="245" t="s">
        <v>144</v>
      </c>
      <c r="C53" s="245" t="s">
        <v>145</v>
      </c>
      <c r="D53" s="214" t="s">
        <v>78</v>
      </c>
      <c r="E53" s="214" t="s">
        <v>170</v>
      </c>
      <c r="F53" s="64" t="s">
        <v>86</v>
      </c>
      <c r="G53" s="64" t="s">
        <v>152</v>
      </c>
      <c r="H53" s="247" t="s">
        <v>88</v>
      </c>
      <c r="I53" s="64" t="s">
        <v>49</v>
      </c>
      <c r="J53" s="64" t="s">
        <v>69</v>
      </c>
      <c r="K53" s="369" t="s">
        <v>37</v>
      </c>
      <c r="L53" s="369"/>
      <c r="M53" s="64" t="s">
        <v>146</v>
      </c>
      <c r="N53" s="371" t="s">
        <v>20</v>
      </c>
      <c r="O53" s="372"/>
      <c r="P53" s="64" t="s">
        <v>147</v>
      </c>
      <c r="Q53" s="373" t="s">
        <v>19</v>
      </c>
      <c r="R53" s="374"/>
      <c r="S53" s="65" t="s">
        <v>72</v>
      </c>
      <c r="T53" s="66" t="s">
        <v>73</v>
      </c>
      <c r="U53" s="99" t="s">
        <v>74</v>
      </c>
      <c r="V53" s="248" t="s">
        <v>89</v>
      </c>
      <c r="W53" s="127" t="s">
        <v>139</v>
      </c>
      <c r="X53" s="359" t="s">
        <v>151</v>
      </c>
      <c r="Y53" s="360"/>
      <c r="Z53" s="66" t="s">
        <v>81</v>
      </c>
      <c r="AA53" s="185" t="s">
        <v>138</v>
      </c>
      <c r="AB53" s="361" t="s">
        <v>150</v>
      </c>
      <c r="AC53" s="362"/>
      <c r="AD53" s="362"/>
      <c r="AE53" s="362"/>
      <c r="AF53" s="362"/>
      <c r="AG53" s="362"/>
      <c r="AH53" s="363"/>
      <c r="AI53" s="364" t="s">
        <v>129</v>
      </c>
      <c r="AJ53" s="365"/>
      <c r="AL53" s="228" t="s">
        <v>165</v>
      </c>
    </row>
    <row r="54" spans="1:38" s="57" customFormat="1" ht="18" customHeight="1" x14ac:dyDescent="0.15">
      <c r="A54" s="134"/>
      <c r="B54" s="246"/>
      <c r="C54" s="245"/>
      <c r="D54" s="366" t="s">
        <v>171</v>
      </c>
      <c r="E54" s="366"/>
      <c r="F54" s="68" t="s">
        <v>0</v>
      </c>
      <c r="G54" s="68" t="s">
        <v>0</v>
      </c>
      <c r="H54" s="368"/>
      <c r="I54" s="69" t="s">
        <v>87</v>
      </c>
      <c r="J54" s="69" t="s">
        <v>166</v>
      </c>
      <c r="K54" s="370"/>
      <c r="L54" s="370"/>
      <c r="M54" s="70" t="s">
        <v>18</v>
      </c>
      <c r="N54" s="71" t="s">
        <v>18</v>
      </c>
      <c r="O54" s="72" t="s">
        <v>0</v>
      </c>
      <c r="P54" s="70" t="s">
        <v>17</v>
      </c>
      <c r="Q54" s="170" t="s">
        <v>17</v>
      </c>
      <c r="R54" s="72" t="s">
        <v>0</v>
      </c>
      <c r="S54" s="73" t="s">
        <v>85</v>
      </c>
      <c r="T54" s="71" t="s">
        <v>82</v>
      </c>
      <c r="U54" s="70" t="s">
        <v>83</v>
      </c>
      <c r="V54" s="247"/>
      <c r="W54" s="128" t="s">
        <v>0</v>
      </c>
      <c r="X54" s="69" t="s">
        <v>87</v>
      </c>
      <c r="Y54" s="74" t="s">
        <v>0</v>
      </c>
      <c r="Z54" s="71" t="s">
        <v>84</v>
      </c>
      <c r="AA54" s="186" t="s">
        <v>0</v>
      </c>
      <c r="AB54" s="367" t="s">
        <v>87</v>
      </c>
      <c r="AC54" s="367"/>
      <c r="AD54" s="367"/>
      <c r="AE54" s="367"/>
      <c r="AF54" s="367"/>
      <c r="AG54" s="75" t="s">
        <v>0</v>
      </c>
      <c r="AH54" s="76" t="s">
        <v>99</v>
      </c>
      <c r="AI54" s="164"/>
      <c r="AJ54" s="98" t="s">
        <v>100</v>
      </c>
      <c r="AL54" s="229" t="s">
        <v>0</v>
      </c>
    </row>
    <row r="55" spans="1:38" s="85" customFormat="1" ht="26" customHeight="1" x14ac:dyDescent="0.2">
      <c r="A55" s="137">
        <v>1</v>
      </c>
      <c r="B55" s="243" t="str">
        <f>'Patient List'!B13</f>
        <v>BK_PV001</v>
      </c>
      <c r="C55" s="243" t="str">
        <f>'Patient List'!C13</f>
        <v>Claire Jarvis</v>
      </c>
      <c r="D55" s="77"/>
      <c r="E55" s="77"/>
      <c r="F55" s="188">
        <v>44852</v>
      </c>
      <c r="G55" s="184"/>
      <c r="H55" s="78" t="s">
        <v>6</v>
      </c>
      <c r="I55" s="79" t="s">
        <v>25</v>
      </c>
      <c r="J55" s="195">
        <f>DATEDIF('Patient List'!F13,$S$20,"y")</f>
        <v>3</v>
      </c>
      <c r="K55" s="375" t="s">
        <v>28</v>
      </c>
      <c r="L55" s="376" t="s">
        <v>28</v>
      </c>
      <c r="M55" s="158">
        <f>'Patient List'!K13</f>
        <v>12.4</v>
      </c>
      <c r="N55" s="80">
        <v>6.6</v>
      </c>
      <c r="O55" s="188">
        <v>44852</v>
      </c>
      <c r="P55" s="125">
        <v>137</v>
      </c>
      <c r="Q55" s="169">
        <v>127</v>
      </c>
      <c r="R55" s="188">
        <v>44852</v>
      </c>
      <c r="S55" s="138">
        <v>4</v>
      </c>
      <c r="T55" s="81">
        <v>49</v>
      </c>
      <c r="U55" s="129">
        <v>1.57</v>
      </c>
      <c r="V55" s="130">
        <f>T55/U55^2</f>
        <v>19.879102600511175</v>
      </c>
      <c r="W55" s="188">
        <v>44852</v>
      </c>
      <c r="X55" s="84"/>
      <c r="Y55" s="131"/>
      <c r="Z55" s="82" t="s">
        <v>178</v>
      </c>
      <c r="AA55" s="188">
        <v>44852</v>
      </c>
      <c r="AB55" s="120"/>
      <c r="AC55" s="121"/>
      <c r="AD55" s="121"/>
      <c r="AE55" s="121"/>
      <c r="AF55" s="121"/>
      <c r="AG55" s="132"/>
      <c r="AH55" s="83"/>
      <c r="AI55" s="168"/>
      <c r="AJ55" s="83"/>
      <c r="AL55" s="132">
        <v>44852</v>
      </c>
    </row>
    <row r="56" spans="1:38" s="85" customFormat="1" ht="26" customHeight="1" x14ac:dyDescent="0.2">
      <c r="A56" s="137">
        <v>2</v>
      </c>
      <c r="B56" s="243" t="str">
        <f>'Patient List'!B14</f>
        <v>BK_PV002</v>
      </c>
      <c r="C56" s="243" t="str">
        <f>'Patient List'!C14</f>
        <v>Melvin Ponce</v>
      </c>
      <c r="D56" s="77"/>
      <c r="E56" s="77"/>
      <c r="F56" s="184">
        <v>44788</v>
      </c>
      <c r="G56" s="184"/>
      <c r="H56" s="78" t="s">
        <v>6</v>
      </c>
      <c r="I56" s="79" t="s">
        <v>25</v>
      </c>
      <c r="J56" s="195">
        <f>DATEDIF('Patient List'!F14,$S$20,"y")</f>
        <v>19</v>
      </c>
      <c r="K56" s="375" t="s">
        <v>27</v>
      </c>
      <c r="L56" s="376" t="s">
        <v>27</v>
      </c>
      <c r="M56" s="158">
        <f>'Patient List'!K14</f>
        <v>7</v>
      </c>
      <c r="N56" s="86">
        <v>7.9</v>
      </c>
      <c r="O56" s="184">
        <v>44788</v>
      </c>
      <c r="P56" s="125">
        <v>229</v>
      </c>
      <c r="Q56" s="124">
        <v>231</v>
      </c>
      <c r="R56" s="184">
        <v>44788</v>
      </c>
      <c r="S56" s="138">
        <v>2</v>
      </c>
      <c r="T56" s="81">
        <v>36</v>
      </c>
      <c r="U56" s="129">
        <v>1.48</v>
      </c>
      <c r="V56" s="130">
        <f t="shared" ref="V56:V66" si="3">T56/U56^2</f>
        <v>16.435354273192111</v>
      </c>
      <c r="W56" s="184">
        <v>44788</v>
      </c>
      <c r="X56" s="84"/>
      <c r="Y56" s="131"/>
      <c r="Z56" s="87" t="s">
        <v>182</v>
      </c>
      <c r="AA56" s="184">
        <v>44788</v>
      </c>
      <c r="AB56" s="120"/>
      <c r="AC56" s="121"/>
      <c r="AD56" s="121"/>
      <c r="AE56" s="121"/>
      <c r="AF56" s="121"/>
      <c r="AG56" s="132"/>
      <c r="AH56" s="83"/>
      <c r="AI56" s="168"/>
      <c r="AJ56" s="83"/>
      <c r="AL56" s="223">
        <v>44788</v>
      </c>
    </row>
    <row r="57" spans="1:38" s="85" customFormat="1" ht="26" customHeight="1" x14ac:dyDescent="0.2">
      <c r="A57" s="137">
        <v>3</v>
      </c>
      <c r="B57" s="243" t="str">
        <f>'Patient List'!B15</f>
        <v>BK_PV003</v>
      </c>
      <c r="C57" s="243" t="str">
        <f>'Patient List'!C15</f>
        <v>Kaleb Christensen</v>
      </c>
      <c r="D57" s="77"/>
      <c r="E57" s="77"/>
      <c r="F57" s="188">
        <v>44852</v>
      </c>
      <c r="G57" s="184"/>
      <c r="H57" s="78" t="s">
        <v>6</v>
      </c>
      <c r="I57" s="79" t="s">
        <v>25</v>
      </c>
      <c r="J57" s="195">
        <f>DATEDIF('Patient List'!F15,$S$20,"y")</f>
        <v>10</v>
      </c>
      <c r="K57" s="375" t="s">
        <v>27</v>
      </c>
      <c r="L57" s="376" t="s">
        <v>27</v>
      </c>
      <c r="M57" s="158">
        <f>'Patient List'!K15</f>
        <v>10.5</v>
      </c>
      <c r="N57" s="86">
        <v>7.7</v>
      </c>
      <c r="O57" s="188">
        <v>44852</v>
      </c>
      <c r="P57" s="125">
        <v>149</v>
      </c>
      <c r="Q57" s="124">
        <v>151</v>
      </c>
      <c r="R57" s="188">
        <v>44852</v>
      </c>
      <c r="S57" s="138">
        <v>2</v>
      </c>
      <c r="T57" s="81">
        <v>52</v>
      </c>
      <c r="U57" s="129">
        <v>1.69</v>
      </c>
      <c r="V57" s="130">
        <f t="shared" si="3"/>
        <v>18.206645425580341</v>
      </c>
      <c r="W57" s="188">
        <v>44852</v>
      </c>
      <c r="X57" s="84"/>
      <c r="Y57" s="131"/>
      <c r="Z57" s="87" t="s">
        <v>180</v>
      </c>
      <c r="AA57" s="188">
        <v>44852</v>
      </c>
      <c r="AB57" s="120"/>
      <c r="AC57" s="121"/>
      <c r="AD57" s="121"/>
      <c r="AE57" s="121"/>
      <c r="AF57" s="121"/>
      <c r="AG57" s="132"/>
      <c r="AH57" s="83"/>
      <c r="AI57" s="168"/>
      <c r="AJ57" s="83"/>
      <c r="AL57" s="222">
        <v>44852</v>
      </c>
    </row>
    <row r="58" spans="1:38" s="85" customFormat="1" ht="26" customHeight="1" x14ac:dyDescent="0.2">
      <c r="A58" s="137">
        <v>4</v>
      </c>
      <c r="B58" s="243">
        <f>'Patient List'!B16</f>
        <v>0</v>
      </c>
      <c r="C58" s="243">
        <f>'Patient List'!C16</f>
        <v>0</v>
      </c>
      <c r="D58" s="77"/>
      <c r="E58" s="77"/>
      <c r="F58" s="184">
        <v>44880</v>
      </c>
      <c r="G58" s="184"/>
      <c r="H58" s="78" t="s">
        <v>6</v>
      </c>
      <c r="I58" s="79" t="s">
        <v>25</v>
      </c>
      <c r="J58" s="195">
        <v>6</v>
      </c>
      <c r="K58" s="375" t="s">
        <v>156</v>
      </c>
      <c r="L58" s="376" t="s">
        <v>156</v>
      </c>
      <c r="M58" s="158">
        <f>'Patient List'!K16</f>
        <v>10.4</v>
      </c>
      <c r="N58" s="86">
        <v>11.7</v>
      </c>
      <c r="O58" s="184">
        <v>44880</v>
      </c>
      <c r="P58" s="125">
        <v>81</v>
      </c>
      <c r="Q58" s="124">
        <v>250</v>
      </c>
      <c r="R58" s="184">
        <v>44880</v>
      </c>
      <c r="S58" s="138">
        <v>4</v>
      </c>
      <c r="T58" s="81">
        <v>19.399999999999999</v>
      </c>
      <c r="U58" s="129">
        <v>1.1299999999999999</v>
      </c>
      <c r="V58" s="130">
        <f>T58/U58^2</f>
        <v>15.193045657451643</v>
      </c>
      <c r="W58" s="184">
        <v>44880</v>
      </c>
      <c r="X58" s="84"/>
      <c r="Y58" s="131"/>
      <c r="Z58" s="87" t="s">
        <v>183</v>
      </c>
      <c r="AA58" s="184">
        <v>44880</v>
      </c>
      <c r="AB58" s="120"/>
      <c r="AC58" s="121"/>
      <c r="AD58" s="121"/>
      <c r="AE58" s="121"/>
      <c r="AF58" s="121"/>
      <c r="AG58" s="132"/>
      <c r="AH58" s="83"/>
      <c r="AI58" s="168"/>
      <c r="AJ58" s="83"/>
      <c r="AL58" s="223">
        <v>44150</v>
      </c>
    </row>
    <row r="59" spans="1:38" s="85" customFormat="1" ht="26" customHeight="1" x14ac:dyDescent="0.2">
      <c r="A59" s="137">
        <v>5</v>
      </c>
      <c r="B59" s="243">
        <f>'Patient List'!B17</f>
        <v>0</v>
      </c>
      <c r="C59" s="243">
        <f>'Patient List'!C17</f>
        <v>0</v>
      </c>
      <c r="D59" s="77"/>
      <c r="E59" s="77"/>
      <c r="F59" s="184">
        <v>44446</v>
      </c>
      <c r="G59" s="184"/>
      <c r="H59" s="78" t="s">
        <v>5</v>
      </c>
      <c r="I59" s="79" t="s">
        <v>25</v>
      </c>
      <c r="J59" s="195">
        <v>10</v>
      </c>
      <c r="K59" s="375" t="s">
        <v>28</v>
      </c>
      <c r="L59" s="376" t="s">
        <v>28</v>
      </c>
      <c r="M59" s="158">
        <f>'Patient List'!K17</f>
        <v>9.4</v>
      </c>
      <c r="N59" s="86">
        <v>9.3000000000000007</v>
      </c>
      <c r="O59" s="126">
        <v>44446</v>
      </c>
      <c r="P59" s="125">
        <f>'Patient List'!L17</f>
        <v>203</v>
      </c>
      <c r="Q59" s="124">
        <v>298</v>
      </c>
      <c r="R59" s="126">
        <v>44446</v>
      </c>
      <c r="S59" s="138">
        <v>4</v>
      </c>
      <c r="T59" s="81">
        <v>36</v>
      </c>
      <c r="U59" s="129">
        <v>1.45</v>
      </c>
      <c r="V59" s="130">
        <f t="shared" si="3"/>
        <v>17.122473246135552</v>
      </c>
      <c r="W59" s="126">
        <v>44446</v>
      </c>
      <c r="X59" s="84"/>
      <c r="Y59" s="131"/>
      <c r="Z59" s="87"/>
      <c r="AA59" s="187"/>
      <c r="AB59" s="120"/>
      <c r="AC59" s="121"/>
      <c r="AD59" s="121"/>
      <c r="AE59" s="121"/>
      <c r="AF59" s="121"/>
      <c r="AG59" s="132"/>
      <c r="AH59" s="83"/>
      <c r="AI59" s="168" t="s">
        <v>177</v>
      </c>
      <c r="AJ59" s="83" t="s">
        <v>103</v>
      </c>
      <c r="AL59" s="221"/>
    </row>
    <row r="60" spans="1:38" s="85" customFormat="1" ht="26" customHeight="1" x14ac:dyDescent="0.2">
      <c r="A60" s="137">
        <v>6</v>
      </c>
      <c r="B60" s="243">
        <f>'Patient List'!B18</f>
        <v>0</v>
      </c>
      <c r="C60" s="243">
        <f>'Patient List'!C18</f>
        <v>0</v>
      </c>
      <c r="D60" s="77"/>
      <c r="E60" s="77"/>
      <c r="F60" s="184">
        <v>44330</v>
      </c>
      <c r="G60" s="184"/>
      <c r="H60" s="78" t="s">
        <v>23</v>
      </c>
      <c r="I60" s="79" t="s">
        <v>25</v>
      </c>
      <c r="J60" s="195">
        <v>23</v>
      </c>
      <c r="K60" s="375" t="s">
        <v>156</v>
      </c>
      <c r="L60" s="376" t="s">
        <v>156</v>
      </c>
      <c r="M60" s="158">
        <f>'Patient List'!K18</f>
        <v>7.8</v>
      </c>
      <c r="N60" s="86">
        <v>4.5999999999999996</v>
      </c>
      <c r="O60" s="126">
        <v>44330</v>
      </c>
      <c r="P60" s="125">
        <f>'Patient List'!L18</f>
        <v>97</v>
      </c>
      <c r="Q60" s="124">
        <v>76</v>
      </c>
      <c r="R60" s="126">
        <v>44330</v>
      </c>
      <c r="S60" s="138">
        <v>4</v>
      </c>
      <c r="T60" s="81">
        <v>46</v>
      </c>
      <c r="U60" s="129">
        <v>1.6</v>
      </c>
      <c r="V60" s="130">
        <f t="shared" si="3"/>
        <v>17.968749999999996</v>
      </c>
      <c r="W60" s="126">
        <v>44330</v>
      </c>
      <c r="X60" s="84"/>
      <c r="Y60" s="131"/>
      <c r="Z60" s="87"/>
      <c r="AA60" s="187"/>
      <c r="AB60" s="120"/>
      <c r="AC60" s="121"/>
      <c r="AD60" s="121"/>
      <c r="AE60" s="121"/>
      <c r="AF60" s="121"/>
      <c r="AG60" s="132"/>
      <c r="AH60" s="83"/>
      <c r="AI60" s="168" t="s">
        <v>23</v>
      </c>
      <c r="AJ60" s="83" t="s">
        <v>103</v>
      </c>
      <c r="AL60" s="218"/>
    </row>
    <row r="61" spans="1:38" s="85" customFormat="1" ht="26" customHeight="1" x14ac:dyDescent="0.2">
      <c r="A61" s="137">
        <v>7</v>
      </c>
      <c r="B61" s="243">
        <f>'Patient List'!B19</f>
        <v>0</v>
      </c>
      <c r="C61" s="243">
        <f>'Patient List'!C19</f>
        <v>0</v>
      </c>
      <c r="D61" s="77"/>
      <c r="E61" s="77"/>
      <c r="F61" s="184">
        <v>44880</v>
      </c>
      <c r="G61" s="184"/>
      <c r="H61" s="78" t="s">
        <v>6</v>
      </c>
      <c r="I61" s="79" t="s">
        <v>25</v>
      </c>
      <c r="J61" s="195">
        <v>2</v>
      </c>
      <c r="K61" s="375" t="s">
        <v>28</v>
      </c>
      <c r="L61" s="376" t="s">
        <v>28</v>
      </c>
      <c r="M61" s="158">
        <f>'Patient List'!K19</f>
        <v>10.8</v>
      </c>
      <c r="N61" s="86">
        <v>10.5</v>
      </c>
      <c r="O61" s="184">
        <v>44880</v>
      </c>
      <c r="P61" s="125">
        <v>168</v>
      </c>
      <c r="Q61" s="124">
        <v>219</v>
      </c>
      <c r="R61" s="184">
        <v>44880</v>
      </c>
      <c r="S61" s="138">
        <v>4</v>
      </c>
      <c r="T61" s="81">
        <v>45</v>
      </c>
      <c r="U61" s="129">
        <v>1.55</v>
      </c>
      <c r="V61" s="130">
        <f t="shared" si="3"/>
        <v>18.730489073881373</v>
      </c>
      <c r="W61" s="184">
        <v>44880</v>
      </c>
      <c r="X61" s="84"/>
      <c r="Y61" s="131"/>
      <c r="Z61" s="87" t="s">
        <v>184</v>
      </c>
      <c r="AA61" s="184">
        <v>44880</v>
      </c>
      <c r="AB61" s="120"/>
      <c r="AC61" s="121"/>
      <c r="AD61" s="121"/>
      <c r="AE61" s="121"/>
      <c r="AF61" s="121"/>
      <c r="AG61" s="132"/>
      <c r="AH61" s="83"/>
      <c r="AI61" s="168"/>
      <c r="AJ61" s="83"/>
      <c r="AL61" s="223">
        <v>44880</v>
      </c>
    </row>
    <row r="62" spans="1:38" s="85" customFormat="1" ht="26" customHeight="1" x14ac:dyDescent="0.2">
      <c r="A62" s="137">
        <v>8</v>
      </c>
      <c r="B62" s="243">
        <f>'Patient List'!B20</f>
        <v>0</v>
      </c>
      <c r="C62" s="243">
        <f>'Patient List'!C20</f>
        <v>0</v>
      </c>
      <c r="D62" s="77" t="s">
        <v>172</v>
      </c>
      <c r="E62" s="77"/>
      <c r="F62" s="188">
        <v>44901</v>
      </c>
      <c r="G62" s="184"/>
      <c r="H62" s="78" t="s">
        <v>6</v>
      </c>
      <c r="I62" s="79" t="s">
        <v>25</v>
      </c>
      <c r="J62" s="195">
        <v>16</v>
      </c>
      <c r="K62" s="375" t="s">
        <v>27</v>
      </c>
      <c r="L62" s="376" t="s">
        <v>27</v>
      </c>
      <c r="M62" s="158">
        <f>'Patient List'!K20</f>
        <v>7.2</v>
      </c>
      <c r="N62" s="86">
        <v>18.7</v>
      </c>
      <c r="O62" s="188">
        <v>44901</v>
      </c>
      <c r="P62" s="125">
        <v>147</v>
      </c>
      <c r="Q62" s="124">
        <v>321</v>
      </c>
      <c r="R62" s="188">
        <v>44901</v>
      </c>
      <c r="S62" s="138">
        <v>2</v>
      </c>
      <c r="T62" s="81">
        <v>45</v>
      </c>
      <c r="U62" s="129">
        <v>1.77</v>
      </c>
      <c r="V62" s="130">
        <f t="shared" si="3"/>
        <v>14.363688595231254</v>
      </c>
      <c r="W62" s="188">
        <v>44901</v>
      </c>
      <c r="X62" s="84"/>
      <c r="Y62" s="131"/>
      <c r="Z62" s="87" t="s">
        <v>186</v>
      </c>
      <c r="AA62" s="188">
        <v>44901</v>
      </c>
      <c r="AB62" s="120"/>
      <c r="AC62" s="121"/>
      <c r="AD62" s="121"/>
      <c r="AE62" s="121"/>
      <c r="AF62" s="121"/>
      <c r="AG62" s="132"/>
      <c r="AH62" s="83"/>
      <c r="AI62" s="168"/>
      <c r="AJ62" s="83"/>
      <c r="AL62" s="188">
        <v>44901</v>
      </c>
    </row>
    <row r="63" spans="1:38" s="85" customFormat="1" ht="26" customHeight="1" x14ac:dyDescent="0.2">
      <c r="A63" s="137">
        <v>9</v>
      </c>
      <c r="B63" s="243">
        <f>'Patient List'!B21</f>
        <v>0</v>
      </c>
      <c r="C63" s="243">
        <f>'Patient List'!C21</f>
        <v>0</v>
      </c>
      <c r="D63" s="77"/>
      <c r="E63" s="77"/>
      <c r="F63" s="184">
        <v>44880</v>
      </c>
      <c r="G63" s="184"/>
      <c r="H63" s="78" t="s">
        <v>6</v>
      </c>
      <c r="I63" s="79" t="s">
        <v>25</v>
      </c>
      <c r="J63" s="195">
        <v>7</v>
      </c>
      <c r="K63" s="375" t="s">
        <v>27</v>
      </c>
      <c r="L63" s="376" t="s">
        <v>27</v>
      </c>
      <c r="M63" s="158">
        <f>'Patient List'!K21</f>
        <v>9.8000000000000007</v>
      </c>
      <c r="N63" s="86">
        <v>8.1999999999999993</v>
      </c>
      <c r="O63" s="184">
        <v>44880</v>
      </c>
      <c r="P63" s="125">
        <v>164</v>
      </c>
      <c r="Q63" s="124">
        <v>159</v>
      </c>
      <c r="R63" s="184">
        <v>44880</v>
      </c>
      <c r="S63" s="178">
        <v>3</v>
      </c>
      <c r="T63" s="81">
        <v>20</v>
      </c>
      <c r="U63" s="129">
        <v>1.2</v>
      </c>
      <c r="V63" s="130">
        <f t="shared" si="3"/>
        <v>13.888888888888889</v>
      </c>
      <c r="W63" s="184">
        <v>44880</v>
      </c>
      <c r="X63" s="84"/>
      <c r="Y63" s="131"/>
      <c r="Z63" s="87" t="s">
        <v>185</v>
      </c>
      <c r="AA63" s="184">
        <v>44880</v>
      </c>
      <c r="AB63" s="120"/>
      <c r="AC63" s="121"/>
      <c r="AD63" s="121"/>
      <c r="AE63" s="121"/>
      <c r="AF63" s="121"/>
      <c r="AG63" s="132"/>
      <c r="AH63" s="83"/>
      <c r="AI63" s="168"/>
      <c r="AJ63" s="83"/>
      <c r="AL63" s="223">
        <v>44880</v>
      </c>
    </row>
    <row r="64" spans="1:38" s="85" customFormat="1" ht="26" customHeight="1" x14ac:dyDescent="0.2">
      <c r="A64" s="137">
        <v>10</v>
      </c>
      <c r="B64" s="243">
        <f>'Patient List'!B22</f>
        <v>0</v>
      </c>
      <c r="C64" s="243">
        <f>'Patient List'!C22</f>
        <v>0</v>
      </c>
      <c r="D64" s="77"/>
      <c r="E64" s="77"/>
      <c r="F64" s="188">
        <v>44852</v>
      </c>
      <c r="G64" s="184"/>
      <c r="H64" s="78" t="s">
        <v>6</v>
      </c>
      <c r="I64" s="79" t="s">
        <v>25</v>
      </c>
      <c r="J64" s="195">
        <v>10</v>
      </c>
      <c r="K64" s="375" t="s">
        <v>27</v>
      </c>
      <c r="L64" s="376" t="s">
        <v>27</v>
      </c>
      <c r="M64" s="158">
        <f>'Patient List'!K22</f>
        <v>8.9</v>
      </c>
      <c r="N64" s="86">
        <v>10.1</v>
      </c>
      <c r="O64" s="188">
        <v>44852</v>
      </c>
      <c r="P64" s="125">
        <v>147</v>
      </c>
      <c r="Q64" s="124">
        <v>343</v>
      </c>
      <c r="R64" s="188">
        <v>44852</v>
      </c>
      <c r="S64" s="138">
        <v>4</v>
      </c>
      <c r="T64" s="81">
        <v>33.5</v>
      </c>
      <c r="U64" s="129">
        <v>1.43</v>
      </c>
      <c r="V64" s="130">
        <f t="shared" si="3"/>
        <v>16.38221917942198</v>
      </c>
      <c r="W64" s="188">
        <v>44852</v>
      </c>
      <c r="X64" s="84"/>
      <c r="Y64" s="131"/>
      <c r="Z64" s="87" t="s">
        <v>161</v>
      </c>
      <c r="AA64" s="188">
        <v>44852</v>
      </c>
      <c r="AB64" s="120"/>
      <c r="AC64" s="121"/>
      <c r="AD64" s="121"/>
      <c r="AE64" s="121"/>
      <c r="AF64" s="121"/>
      <c r="AG64" s="132"/>
      <c r="AH64" s="83"/>
      <c r="AI64" s="168"/>
      <c r="AJ64" s="83"/>
      <c r="AL64" s="224">
        <v>44698</v>
      </c>
    </row>
    <row r="65" spans="1:38" s="85" customFormat="1" ht="26" customHeight="1" x14ac:dyDescent="0.2">
      <c r="A65" s="137">
        <v>11</v>
      </c>
      <c r="B65" s="243">
        <f>'Patient List'!B23</f>
        <v>0</v>
      </c>
      <c r="C65" s="243">
        <f>'Patient List'!C23</f>
        <v>0</v>
      </c>
      <c r="D65" s="77"/>
      <c r="E65" s="77"/>
      <c r="F65" s="188">
        <v>44852</v>
      </c>
      <c r="G65" s="184"/>
      <c r="H65" s="78" t="s">
        <v>6</v>
      </c>
      <c r="I65" s="79" t="s">
        <v>22</v>
      </c>
      <c r="J65" s="195">
        <v>10</v>
      </c>
      <c r="K65" s="375" t="s">
        <v>109</v>
      </c>
      <c r="L65" s="376" t="s">
        <v>156</v>
      </c>
      <c r="M65" s="158">
        <v>10.8</v>
      </c>
      <c r="N65" s="86">
        <v>11.4</v>
      </c>
      <c r="O65" s="188">
        <v>44852</v>
      </c>
      <c r="P65" s="125">
        <v>210</v>
      </c>
      <c r="Q65" s="124">
        <v>332</v>
      </c>
      <c r="R65" s="188">
        <v>44852</v>
      </c>
      <c r="S65" s="138">
        <v>2</v>
      </c>
      <c r="T65" s="81">
        <v>46</v>
      </c>
      <c r="U65" s="129">
        <v>1.55</v>
      </c>
      <c r="V65" s="130">
        <f t="shared" si="3"/>
        <v>19.146722164412068</v>
      </c>
      <c r="W65" s="188">
        <v>44852</v>
      </c>
      <c r="X65" s="84"/>
      <c r="Y65" s="131"/>
      <c r="Z65" s="87" t="s">
        <v>179</v>
      </c>
      <c r="AA65" s="188">
        <v>44852</v>
      </c>
      <c r="AB65" s="120"/>
      <c r="AC65" s="121"/>
      <c r="AD65" s="121"/>
      <c r="AE65" s="121"/>
      <c r="AF65" s="121"/>
      <c r="AG65" s="132"/>
      <c r="AH65" s="83"/>
      <c r="AI65" s="168" t="s">
        <v>173</v>
      </c>
      <c r="AJ65" s="83" t="s">
        <v>105</v>
      </c>
      <c r="AL65" s="224">
        <v>44761</v>
      </c>
    </row>
    <row r="66" spans="1:38" s="85" customFormat="1" ht="26" customHeight="1" x14ac:dyDescent="0.2">
      <c r="A66" s="137">
        <v>12</v>
      </c>
      <c r="B66" s="243">
        <f>'Patient List'!B24</f>
        <v>0</v>
      </c>
      <c r="C66" s="243">
        <f>'Patient List'!C24</f>
        <v>0</v>
      </c>
      <c r="D66" s="77"/>
      <c r="E66" s="77"/>
      <c r="F66" s="184">
        <v>44571</v>
      </c>
      <c r="G66" s="184"/>
      <c r="H66" s="78" t="s">
        <v>16</v>
      </c>
      <c r="I66" s="79" t="s">
        <v>25</v>
      </c>
      <c r="J66" s="195">
        <v>8</v>
      </c>
      <c r="K66" s="375" t="s">
        <v>27</v>
      </c>
      <c r="L66" s="376"/>
      <c r="M66" s="158">
        <f>'Patient List'!K24</f>
        <v>15.1</v>
      </c>
      <c r="N66" s="86"/>
      <c r="O66" s="126"/>
      <c r="P66" s="125">
        <f>'Patient List'!L24</f>
        <v>589</v>
      </c>
      <c r="Q66" s="124"/>
      <c r="R66" s="126"/>
      <c r="S66" s="138">
        <v>3</v>
      </c>
      <c r="T66" s="81">
        <v>25</v>
      </c>
      <c r="U66" s="129">
        <v>1.29</v>
      </c>
      <c r="V66" s="130">
        <f t="shared" si="3"/>
        <v>15.023135628868456</v>
      </c>
      <c r="W66" s="159">
        <v>44571</v>
      </c>
      <c r="X66" s="84"/>
      <c r="Y66" s="131"/>
      <c r="Z66" s="87" t="s">
        <v>159</v>
      </c>
      <c r="AA66" s="187">
        <v>44571</v>
      </c>
      <c r="AB66" s="120"/>
      <c r="AC66" s="121"/>
      <c r="AD66" s="121"/>
      <c r="AE66" s="121"/>
      <c r="AF66" s="121"/>
      <c r="AG66" s="132"/>
      <c r="AH66" s="83"/>
      <c r="AI66" s="168" t="s">
        <v>181</v>
      </c>
      <c r="AJ66" s="83" t="s">
        <v>103</v>
      </c>
      <c r="AL66" s="221"/>
    </row>
    <row r="67" spans="1:38" s="85" customFormat="1" ht="26" customHeight="1" x14ac:dyDescent="0.2">
      <c r="A67" s="137">
        <v>13</v>
      </c>
      <c r="B67" s="157"/>
      <c r="C67" s="157"/>
      <c r="D67" s="77"/>
      <c r="E67" s="77"/>
      <c r="F67" s="184"/>
      <c r="G67" s="184"/>
      <c r="H67" s="78"/>
      <c r="I67" s="79"/>
      <c r="J67" s="195"/>
      <c r="K67" s="375"/>
      <c r="L67" s="376"/>
      <c r="M67" s="158"/>
      <c r="N67" s="86"/>
      <c r="O67" s="126"/>
      <c r="P67" s="125">
        <f>'Patient List'!L25</f>
        <v>0</v>
      </c>
      <c r="Q67" s="124"/>
      <c r="R67" s="126"/>
      <c r="S67" s="138"/>
      <c r="T67" s="81"/>
      <c r="U67" s="129"/>
      <c r="V67" s="130"/>
      <c r="W67" s="159"/>
      <c r="X67" s="84"/>
      <c r="Y67" s="131"/>
      <c r="Z67" s="87"/>
      <c r="AA67" s="220"/>
      <c r="AB67" s="120"/>
      <c r="AC67" s="121"/>
      <c r="AD67" s="121"/>
      <c r="AE67" s="121"/>
      <c r="AF67" s="121"/>
      <c r="AG67" s="132"/>
      <c r="AH67" s="83"/>
      <c r="AI67" s="168"/>
      <c r="AJ67" s="83"/>
      <c r="AL67" s="79"/>
    </row>
    <row r="68" spans="1:38" s="85" customFormat="1" ht="26" customHeight="1" x14ac:dyDescent="0.2">
      <c r="A68" s="137"/>
      <c r="B68" s="157"/>
      <c r="C68" s="157"/>
      <c r="D68" s="77"/>
      <c r="E68" s="77"/>
      <c r="F68" s="184"/>
      <c r="G68" s="184"/>
      <c r="H68" s="78"/>
      <c r="I68" s="79"/>
      <c r="J68" s="191"/>
      <c r="K68" s="375"/>
      <c r="L68" s="376"/>
      <c r="M68" s="158"/>
      <c r="N68" s="86"/>
      <c r="O68" s="126"/>
      <c r="P68" s="125"/>
      <c r="Q68" s="124"/>
      <c r="R68" s="126"/>
      <c r="S68" s="138"/>
      <c r="T68" s="81"/>
      <c r="U68" s="129"/>
      <c r="V68" s="130"/>
      <c r="W68" s="159"/>
      <c r="X68" s="84"/>
      <c r="Y68" s="131"/>
      <c r="Z68" s="87"/>
      <c r="AA68" s="220"/>
      <c r="AB68" s="120"/>
      <c r="AC68" s="121"/>
      <c r="AD68" s="121"/>
      <c r="AE68" s="121"/>
      <c r="AF68" s="121"/>
      <c r="AG68" s="132"/>
      <c r="AH68" s="83"/>
      <c r="AI68" s="168"/>
      <c r="AJ68" s="83"/>
      <c r="AL68" s="226"/>
    </row>
    <row r="69" spans="1:38" s="85" customFormat="1" x14ac:dyDescent="0.2">
      <c r="A69" s="137"/>
      <c r="B69" s="203"/>
      <c r="S69" s="204"/>
      <c r="T69" s="204"/>
      <c r="U69" s="204"/>
      <c r="V69" s="204"/>
      <c r="W69" s="205"/>
      <c r="X69" s="205"/>
      <c r="Y69" s="205"/>
      <c r="Z69" s="205"/>
      <c r="AA69" s="204"/>
      <c r="AB69" s="204"/>
      <c r="AF69" s="206"/>
      <c r="AG69" s="206"/>
      <c r="AH69" s="173"/>
      <c r="AI69" s="206"/>
      <c r="AL69" s="225">
        <f>COUNTA(AL55:AL68)</f>
        <v>9</v>
      </c>
    </row>
  </sheetData>
  <sheetProtection formatCells="0" formatColumns="0" formatRows="0" insertRows="0" autoFilter="0"/>
  <autoFilter ref="H53:H67" xr:uid="{00000000-0009-0000-0000-000001000000}"/>
  <mergeCells count="228">
    <mergeCell ref="K67:L67"/>
    <mergeCell ref="K68:L68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K60:L60"/>
    <mergeCell ref="V53:V54"/>
    <mergeCell ref="X53:Y53"/>
    <mergeCell ref="AB53:AH53"/>
    <mergeCell ref="AI53:AJ53"/>
    <mergeCell ref="D54:E54"/>
    <mergeCell ref="AB54:AF54"/>
    <mergeCell ref="B53:B54"/>
    <mergeCell ref="C53:C54"/>
    <mergeCell ref="H53:H54"/>
    <mergeCell ref="K53:L54"/>
    <mergeCell ref="N53:O53"/>
    <mergeCell ref="Q53:R53"/>
    <mergeCell ref="B50:C50"/>
    <mergeCell ref="H50:I50"/>
    <mergeCell ref="J50:K50"/>
    <mergeCell ref="L50:M50"/>
    <mergeCell ref="N50:O50"/>
    <mergeCell ref="B51:O51"/>
    <mergeCell ref="H48:I48"/>
    <mergeCell ref="J48:K48"/>
    <mergeCell ref="L48:M48"/>
    <mergeCell ref="N48:O48"/>
    <mergeCell ref="H49:I49"/>
    <mergeCell ref="J49:K49"/>
    <mergeCell ref="L49:M49"/>
    <mergeCell ref="N49:O49"/>
    <mergeCell ref="H46:I46"/>
    <mergeCell ref="J46:K46"/>
    <mergeCell ref="L46:M46"/>
    <mergeCell ref="N46:O46"/>
    <mergeCell ref="H47:I47"/>
    <mergeCell ref="J47:K47"/>
    <mergeCell ref="L47:M47"/>
    <mergeCell ref="N47:O47"/>
    <mergeCell ref="H44:I44"/>
    <mergeCell ref="J44:K44"/>
    <mergeCell ref="L44:M44"/>
    <mergeCell ref="N44:O44"/>
    <mergeCell ref="H45:I45"/>
    <mergeCell ref="J45:K45"/>
    <mergeCell ref="L45:M45"/>
    <mergeCell ref="N45:O45"/>
    <mergeCell ref="L43:M43"/>
    <mergeCell ref="N43:O43"/>
    <mergeCell ref="H40:I40"/>
    <mergeCell ref="J40:K40"/>
    <mergeCell ref="L40:M40"/>
    <mergeCell ref="N40:O40"/>
    <mergeCell ref="H41:I41"/>
    <mergeCell ref="J41:K41"/>
    <mergeCell ref="L41:M41"/>
    <mergeCell ref="N41:O41"/>
    <mergeCell ref="H38:I38"/>
    <mergeCell ref="J38:K38"/>
    <mergeCell ref="L38:M38"/>
    <mergeCell ref="N38:O38"/>
    <mergeCell ref="H39:I39"/>
    <mergeCell ref="J39:K39"/>
    <mergeCell ref="L39:M39"/>
    <mergeCell ref="N39:O39"/>
    <mergeCell ref="B36:C36"/>
    <mergeCell ref="H36:I36"/>
    <mergeCell ref="J36:K36"/>
    <mergeCell ref="L36:M36"/>
    <mergeCell ref="N36:O36"/>
    <mergeCell ref="B37:E49"/>
    <mergeCell ref="H37:I37"/>
    <mergeCell ref="J37:K37"/>
    <mergeCell ref="L37:M37"/>
    <mergeCell ref="N37:O37"/>
    <mergeCell ref="H42:I42"/>
    <mergeCell ref="J42:K42"/>
    <mergeCell ref="L42:M42"/>
    <mergeCell ref="N42:O42"/>
    <mergeCell ref="H43:I43"/>
    <mergeCell ref="J43:K43"/>
    <mergeCell ref="H33:I33"/>
    <mergeCell ref="J33:K33"/>
    <mergeCell ref="L33:M33"/>
    <mergeCell ref="N33:O33"/>
    <mergeCell ref="H34:I34"/>
    <mergeCell ref="J34:K34"/>
    <mergeCell ref="L34:M34"/>
    <mergeCell ref="N34:O34"/>
    <mergeCell ref="H31:I31"/>
    <mergeCell ref="J31:K31"/>
    <mergeCell ref="L31:M31"/>
    <mergeCell ref="N31:O31"/>
    <mergeCell ref="H32:I32"/>
    <mergeCell ref="J32:K32"/>
    <mergeCell ref="L32:M32"/>
    <mergeCell ref="N32:O32"/>
    <mergeCell ref="N26:O26"/>
    <mergeCell ref="H29:I29"/>
    <mergeCell ref="J29:K29"/>
    <mergeCell ref="L29:M29"/>
    <mergeCell ref="N29:O29"/>
    <mergeCell ref="H30:I30"/>
    <mergeCell ref="J30:K30"/>
    <mergeCell ref="L30:M30"/>
    <mergeCell ref="N30:O30"/>
    <mergeCell ref="H27:I27"/>
    <mergeCell ref="J27:K27"/>
    <mergeCell ref="L27:M27"/>
    <mergeCell ref="N27:O27"/>
    <mergeCell ref="H28:I28"/>
    <mergeCell ref="J28:K28"/>
    <mergeCell ref="L28:M28"/>
    <mergeCell ref="N28:O28"/>
    <mergeCell ref="Q23:R24"/>
    <mergeCell ref="S23:T24"/>
    <mergeCell ref="H24:I24"/>
    <mergeCell ref="J24:K24"/>
    <mergeCell ref="L24:M24"/>
    <mergeCell ref="N24:O24"/>
    <mergeCell ref="B22:E34"/>
    <mergeCell ref="H22:I22"/>
    <mergeCell ref="J22:K22"/>
    <mergeCell ref="L22:M22"/>
    <mergeCell ref="N22:O22"/>
    <mergeCell ref="H23:I23"/>
    <mergeCell ref="J23:K23"/>
    <mergeCell ref="L23:M23"/>
    <mergeCell ref="N23:O23"/>
    <mergeCell ref="H25:I25"/>
    <mergeCell ref="J25:K25"/>
    <mergeCell ref="L25:M25"/>
    <mergeCell ref="N25:O25"/>
    <mergeCell ref="Q25:R26"/>
    <mergeCell ref="S25:T26"/>
    <mergeCell ref="H26:I26"/>
    <mergeCell ref="J26:K26"/>
    <mergeCell ref="L26:M26"/>
    <mergeCell ref="Q20:R21"/>
    <mergeCell ref="S20:T21"/>
    <mergeCell ref="B21:C21"/>
    <mergeCell ref="H21:I21"/>
    <mergeCell ref="J21:K21"/>
    <mergeCell ref="L21:M21"/>
    <mergeCell ref="N21:O21"/>
    <mergeCell ref="Q18:R19"/>
    <mergeCell ref="S18:T19"/>
    <mergeCell ref="H19:I19"/>
    <mergeCell ref="J19:K19"/>
    <mergeCell ref="L19:M19"/>
    <mergeCell ref="N19:O19"/>
    <mergeCell ref="H17:I17"/>
    <mergeCell ref="J17:K17"/>
    <mergeCell ref="L17:M17"/>
    <mergeCell ref="N17:O17"/>
    <mergeCell ref="H18:I18"/>
    <mergeCell ref="J18:K18"/>
    <mergeCell ref="L18:M18"/>
    <mergeCell ref="N18:O18"/>
    <mergeCell ref="Q15:S16"/>
    <mergeCell ref="T15:T16"/>
    <mergeCell ref="H16:I16"/>
    <mergeCell ref="J16:K16"/>
    <mergeCell ref="L16:M16"/>
    <mergeCell ref="N16:O16"/>
    <mergeCell ref="H14:I14"/>
    <mergeCell ref="J14:K14"/>
    <mergeCell ref="L14:M14"/>
    <mergeCell ref="N14:O14"/>
    <mergeCell ref="H15:I15"/>
    <mergeCell ref="J15:K15"/>
    <mergeCell ref="L15:M15"/>
    <mergeCell ref="N15:O15"/>
    <mergeCell ref="L11:M11"/>
    <mergeCell ref="N11:O11"/>
    <mergeCell ref="H12:I12"/>
    <mergeCell ref="J12:K12"/>
    <mergeCell ref="L12:M12"/>
    <mergeCell ref="N12:O12"/>
    <mergeCell ref="Q12:S13"/>
    <mergeCell ref="T12:T13"/>
    <mergeCell ref="H13:I13"/>
    <mergeCell ref="J13:K13"/>
    <mergeCell ref="L13:M13"/>
    <mergeCell ref="N13:O13"/>
    <mergeCell ref="Q8:S9"/>
    <mergeCell ref="T8:T9"/>
    <mergeCell ref="H9:I9"/>
    <mergeCell ref="J9:K9"/>
    <mergeCell ref="L9:M9"/>
    <mergeCell ref="N9:O9"/>
    <mergeCell ref="T6:T7"/>
    <mergeCell ref="B7:E19"/>
    <mergeCell ref="H7:I7"/>
    <mergeCell ref="J7:K7"/>
    <mergeCell ref="L7:M7"/>
    <mergeCell ref="N7:O7"/>
    <mergeCell ref="H8:I8"/>
    <mergeCell ref="J8:K8"/>
    <mergeCell ref="L8:M8"/>
    <mergeCell ref="N8:O8"/>
    <mergeCell ref="H10:I10"/>
    <mergeCell ref="J10:K10"/>
    <mergeCell ref="L10:M10"/>
    <mergeCell ref="N10:O10"/>
    <mergeCell ref="Q10:S11"/>
    <mergeCell ref="T10:T11"/>
    <mergeCell ref="H11:I11"/>
    <mergeCell ref="J11:K11"/>
    <mergeCell ref="F2:O2"/>
    <mergeCell ref="B4:O4"/>
    <mergeCell ref="Q4:S5"/>
    <mergeCell ref="T4:T5"/>
    <mergeCell ref="B6:C6"/>
    <mergeCell ref="H6:I6"/>
    <mergeCell ref="J6:K6"/>
    <mergeCell ref="L6:M6"/>
    <mergeCell ref="N6:O6"/>
    <mergeCell ref="Q6:S7"/>
  </mergeCells>
  <conditionalFormatting sqref="B55:E55 B57:E57 B61:E61 B63:E65 B56:Q56 B58:Q60 B62:Q62 B66:AJ68 G55:N55 G57:N57 G61:N61 G63:N65 P55:Q55 P57:Q57 P61:Q61 P63:Q65 S55:V65 X55:Z55 X57:Z57 X61:Z61 X63:Z65 X56:AJ56 X58:AJ60 X62:AJ62 AB55:AJ55 AB57:AJ57 AB61:AJ61 AB63:AJ65 J55:J57">
    <cfRule type="expression" dxfId="306" priority="204">
      <formula>$H55="Discontinued"</formula>
    </cfRule>
    <cfRule type="expression" dxfId="305" priority="205">
      <formula>$H55="Lost Follow Up"</formula>
    </cfRule>
    <cfRule type="expression" dxfId="304" priority="206">
      <formula>$H55="Deceased"</formula>
    </cfRule>
    <cfRule type="expression" dxfId="303" priority="207">
      <formula>COUNTIF($N$7:$N$48,$C55)</formula>
    </cfRule>
  </conditionalFormatting>
  <conditionalFormatting sqref="B55:E55 B57:E57 B64:E65 B56:AJ56 B58:AJ60 B62:AJ62 B66:AJ68 G55:N55 G57:N57 G64:N65 P55:Q55 P57:Q57 P64:Q65 S55:V55 S57:V57 S64:V65 X55:Z55 X57:Z57 X64:Z65 AB55:AJ55 AB57:AJ57 AB61:AJ61 AB63:AJ65 J55:J57">
    <cfRule type="expression" dxfId="302" priority="188">
      <formula>COUNTIF($N$7:$N$48,$C55)</formula>
    </cfRule>
  </conditionalFormatting>
  <conditionalFormatting sqref="B61:Z61">
    <cfRule type="expression" dxfId="301" priority="180">
      <formula>COUNTIF($N$7:$N$48,$C61)</formula>
    </cfRule>
  </conditionalFormatting>
  <conditionalFormatting sqref="B63:Z63">
    <cfRule type="expression" dxfId="300" priority="184">
      <formula>COUNTIF($N$7:$N$48,$C63)</formula>
    </cfRule>
  </conditionalFormatting>
  <conditionalFormatting sqref="C55:C68">
    <cfRule type="expression" dxfId="299" priority="194">
      <formula>COUNTIF($I55,"SAC")</formula>
    </cfRule>
  </conditionalFormatting>
  <conditionalFormatting sqref="F61">
    <cfRule type="expression" dxfId="298" priority="90">
      <formula>$H61="Discontinued"</formula>
    </cfRule>
    <cfRule type="expression" dxfId="297" priority="91">
      <formula>$H61="Lost Follow Up"</formula>
    </cfRule>
    <cfRule type="expression" dxfId="296" priority="92">
      <formula>$H61="Deceased"</formula>
    </cfRule>
    <cfRule type="expression" dxfId="295" priority="93">
      <formula>COUNTIF($N$7:$N$48,$C61)</formula>
    </cfRule>
    <cfRule type="expression" dxfId="294" priority="177">
      <formula>$H61="Discontinued"</formula>
    </cfRule>
    <cfRule type="expression" dxfId="293" priority="178">
      <formula>$H61="Lost Follow Up"</formula>
    </cfRule>
    <cfRule type="expression" dxfId="292" priority="179">
      <formula>$H61="Deceased"</formula>
    </cfRule>
  </conditionalFormatting>
  <conditionalFormatting sqref="F63">
    <cfRule type="expression" dxfId="291" priority="60">
      <formula>$H63="Discontinued"</formula>
    </cfRule>
    <cfRule type="expression" dxfId="290" priority="61">
      <formula>$H63="Lost Follow Up"</formula>
    </cfRule>
    <cfRule type="expression" dxfId="289" priority="62">
      <formula>$H63="Deceased"</formula>
    </cfRule>
    <cfRule type="expression" dxfId="288" priority="63">
      <formula>COUNTIF($N$7:$N$48,$C63)</formula>
    </cfRule>
    <cfRule type="expression" dxfId="287" priority="149">
      <formula>$H63="Discontinued"</formula>
    </cfRule>
    <cfRule type="expression" dxfId="286" priority="150">
      <formula>$H63="Lost Follow Up"</formula>
    </cfRule>
    <cfRule type="expression" dxfId="285" priority="151">
      <formula>$H63="Deceased"</formula>
    </cfRule>
    <cfRule type="expression" dxfId="284" priority="152">
      <formula>COUNTIF($N$7:$N$48,$C63)</formula>
    </cfRule>
    <cfRule type="expression" dxfId="283" priority="181">
      <formula>$H63="Discontinued"</formula>
    </cfRule>
    <cfRule type="expression" dxfId="282" priority="182">
      <formula>$H63="Lost Follow Up"</formula>
    </cfRule>
    <cfRule type="expression" dxfId="281" priority="183">
      <formula>$H63="Deceased"</formula>
    </cfRule>
  </conditionalFormatting>
  <conditionalFormatting sqref="F63:AA63">
    <cfRule type="expression" dxfId="280" priority="26">
      <formula>COUNTIF($N$7:$N$48,$C63)</formula>
    </cfRule>
  </conditionalFormatting>
  <conditionalFormatting sqref="F63:AL63">
    <cfRule type="expression" dxfId="279" priority="18">
      <formula>$H63="Discontinued"</formula>
    </cfRule>
    <cfRule type="expression" dxfId="278" priority="19">
      <formula>$H63="Lost Follow Up"</formula>
    </cfRule>
    <cfRule type="expression" dxfId="277" priority="20">
      <formula>$H63="Deceased"</formula>
    </cfRule>
  </conditionalFormatting>
  <conditionalFormatting sqref="H55:H68">
    <cfRule type="containsText" dxfId="276" priority="196" operator="containsText" text="Discontinued">
      <formula>NOT(ISERROR(SEARCH("Discontinued",H55)))</formula>
    </cfRule>
    <cfRule type="containsText" dxfId="275" priority="197" operator="containsText" text="Deceased">
      <formula>NOT(ISERROR(SEARCH("Deceased",H55)))</formula>
    </cfRule>
    <cfRule type="containsText" dxfId="274" priority="198" operator="containsText" text="Lost Follow UP">
      <formula>NOT(ISERROR(SEARCH("Lost Follow UP",H55)))</formula>
    </cfRule>
    <cfRule type="containsText" dxfId="273" priority="199" operator="containsText" text="Inactive">
      <formula>NOT(ISERROR(SEARCH("Inactive",H55)))</formula>
    </cfRule>
    <cfRule type="containsText" dxfId="272" priority="200" operator="containsText" text="Query">
      <formula>NOT(ISERROR(SEARCH("Query",H55)))</formula>
    </cfRule>
    <cfRule type="containsText" dxfId="271" priority="201" operator="containsText" text="Active - Remote">
      <formula>NOT(ISERROR(SEARCH("Active - Remote",H55)))</formula>
    </cfRule>
    <cfRule type="endsWith" dxfId="270" priority="202" operator="endsWith" text="Active">
      <formula>RIGHT(H55,LEN("Active"))="Active"</formula>
    </cfRule>
  </conditionalFormatting>
  <conditionalFormatting sqref="I55:J68">
    <cfRule type="containsText" dxfId="269" priority="193" operator="containsText" text="SAC">
      <formula>NOT(ISERROR(SEARCH("SAC",I55)))</formula>
    </cfRule>
  </conditionalFormatting>
  <conditionalFormatting sqref="O61:O63">
    <cfRule type="expression" dxfId="268" priority="52">
      <formula>$H61="Discontinued"</formula>
    </cfRule>
    <cfRule type="expression" dxfId="267" priority="53">
      <formula>$H61="Lost Follow Up"</formula>
    </cfRule>
    <cfRule type="expression" dxfId="266" priority="54">
      <formula>$H61="Deceased"</formula>
    </cfRule>
    <cfRule type="expression" dxfId="265" priority="145">
      <formula>$H61="Discontinued"</formula>
    </cfRule>
    <cfRule type="expression" dxfId="264" priority="146">
      <formula>$H61="Lost Follow Up"</formula>
    </cfRule>
    <cfRule type="expression" dxfId="263" priority="147">
      <formula>$H61="Deceased"</formula>
    </cfRule>
    <cfRule type="expression" dxfId="262" priority="148">
      <formula>COUNTIF($N$7:$N$48,$C61)</formula>
    </cfRule>
  </conditionalFormatting>
  <conditionalFormatting sqref="O63">
    <cfRule type="expression" dxfId="261" priority="55">
      <formula>COUNTIF($N$7:$N$48,$C63)</formula>
    </cfRule>
    <cfRule type="expression" dxfId="260" priority="169">
      <formula>$H63="Discontinued"</formula>
    </cfRule>
    <cfRule type="expression" dxfId="259" priority="170">
      <formula>$H63="Lost Follow Up"</formula>
    </cfRule>
    <cfRule type="expression" dxfId="258" priority="171">
      <formula>$H63="Deceased"</formula>
    </cfRule>
    <cfRule type="expression" dxfId="257" priority="172">
      <formula>COUNTIF($N$7:$N$48,$C63)</formula>
    </cfRule>
  </conditionalFormatting>
  <conditionalFormatting sqref="O61:AA61">
    <cfRule type="expression" dxfId="256" priority="71">
      <formula>COUNTIF($N$7:$N$48,$C61)</formula>
    </cfRule>
  </conditionalFormatting>
  <conditionalFormatting sqref="R56 R58:R60 R62">
    <cfRule type="expression" dxfId="255" priority="189">
      <formula>$H56="Discontinued"</formula>
    </cfRule>
    <cfRule type="expression" dxfId="254" priority="190">
      <formula>$H56="Lost Follow Up"</formula>
    </cfRule>
    <cfRule type="expression" dxfId="253" priority="191">
      <formula>$H56="Deceased"</formula>
    </cfRule>
    <cfRule type="expression" dxfId="252" priority="192">
      <formula>COUNTIF($N$7:$N$48,$C56)</formula>
    </cfRule>
  </conditionalFormatting>
  <conditionalFormatting sqref="R56:R63">
    <cfRule type="expression" dxfId="251" priority="47">
      <formula>COUNTIF($N$7:$N$48,$C56)</formula>
    </cfRule>
  </conditionalFormatting>
  <conditionalFormatting sqref="R58">
    <cfRule type="expression" dxfId="250" priority="128">
      <formula>COUNTIF($N$7:$N$48,$C58)</formula>
    </cfRule>
  </conditionalFormatting>
  <conditionalFormatting sqref="R61:R63">
    <cfRule type="expression" dxfId="249" priority="44">
      <formula>$H61="Discontinued"</formula>
    </cfRule>
    <cfRule type="expression" dxfId="248" priority="45">
      <formula>$H61="Lost Follow Up"</formula>
    </cfRule>
    <cfRule type="expression" dxfId="247" priority="46">
      <formula>$H61="Deceased"</formula>
    </cfRule>
    <cfRule type="expression" dxfId="246" priority="141">
      <formula>$H61="Discontinued"</formula>
    </cfRule>
    <cfRule type="expression" dxfId="245" priority="142">
      <formula>$H61="Lost Follow Up"</formula>
    </cfRule>
    <cfRule type="expression" dxfId="244" priority="143">
      <formula>$H61="Deceased"</formula>
    </cfRule>
    <cfRule type="expression" dxfId="243" priority="144">
      <formula>COUNTIF($N$7:$N$48,$C61)</formula>
    </cfRule>
  </conditionalFormatting>
  <conditionalFormatting sqref="R62">
    <cfRule type="expression" dxfId="242" priority="13">
      <formula>COUNTIF($N$7:$N$48,$C62)</formula>
    </cfRule>
  </conditionalFormatting>
  <conditionalFormatting sqref="R63">
    <cfRule type="expression" dxfId="241" priority="161">
      <formula>$H63="Discontinued"</formula>
    </cfRule>
    <cfRule type="expression" dxfId="240" priority="162">
      <formula>$H63="Lost Follow Up"</formula>
    </cfRule>
    <cfRule type="expression" dxfId="239" priority="163">
      <formula>$H63="Deceased"</formula>
    </cfRule>
    <cfRule type="expression" dxfId="238" priority="164">
      <formula>COUNTIF($N$7:$N$48,$C63)</formula>
    </cfRule>
  </conditionalFormatting>
  <conditionalFormatting sqref="R56:W62">
    <cfRule type="expression" dxfId="237" priority="6">
      <formula>$H56="Discontinued"</formula>
    </cfRule>
    <cfRule type="expression" dxfId="236" priority="7">
      <formula>$H56="Lost Follow Up"</formula>
    </cfRule>
    <cfRule type="expression" dxfId="235" priority="8">
      <formula>$H56="Deceased"</formula>
    </cfRule>
  </conditionalFormatting>
  <conditionalFormatting sqref="R58:AA58">
    <cfRule type="expression" dxfId="234" priority="118">
      <formula>$H58="Discontinued"</formula>
    </cfRule>
    <cfRule type="expression" dxfId="233" priority="119">
      <formula>$H58="Lost Follow Up"</formula>
    </cfRule>
    <cfRule type="expression" dxfId="232" priority="120">
      <formula>$H58="Deceased"</formula>
    </cfRule>
  </conditionalFormatting>
  <conditionalFormatting sqref="W56:W58">
    <cfRule type="expression" dxfId="231" priority="124">
      <formula>COUNTIF($N$7:$N$48,$C56)</formula>
    </cfRule>
  </conditionalFormatting>
  <conditionalFormatting sqref="W56:W63">
    <cfRule type="expression" dxfId="230" priority="137">
      <formula>$H56="Discontinued"</formula>
    </cfRule>
    <cfRule type="expression" dxfId="229" priority="138">
      <formula>$H56="Lost Follow Up"</formula>
    </cfRule>
    <cfRule type="expression" dxfId="228" priority="139">
      <formula>$H56="Deceased"</formula>
    </cfRule>
  </conditionalFormatting>
  <conditionalFormatting sqref="W58:W63">
    <cfRule type="expression" dxfId="227" priority="39">
      <formula>COUNTIF($N$7:$N$48,$C58)</formula>
    </cfRule>
    <cfRule type="expression" dxfId="226" priority="153">
      <formula>$H58="Discontinued"</formula>
    </cfRule>
    <cfRule type="expression" dxfId="225" priority="154">
      <formula>$H58="Lost Follow Up"</formula>
    </cfRule>
    <cfRule type="expression" dxfId="224" priority="155">
      <formula>$H58="Deceased"</formula>
    </cfRule>
  </conditionalFormatting>
  <conditionalFormatting sqref="W61">
    <cfRule type="expression" dxfId="223" priority="156">
      <formula>COUNTIF($N$7:$N$48,$C61)</formula>
    </cfRule>
  </conditionalFormatting>
  <conditionalFormatting sqref="W61:W63">
    <cfRule type="expression" dxfId="222" priority="36">
      <formula>$H61="Discontinued"</formula>
    </cfRule>
    <cfRule type="expression" dxfId="221" priority="37">
      <formula>$H61="Lost Follow Up"</formula>
    </cfRule>
    <cfRule type="expression" dxfId="220" priority="38">
      <formula>$H61="Deceased"</formula>
    </cfRule>
  </conditionalFormatting>
  <conditionalFormatting sqref="W62">
    <cfRule type="expression" dxfId="219" priority="9">
      <formula>COUNTIF($N$7:$N$48,$C62)</formula>
    </cfRule>
  </conditionalFormatting>
  <conditionalFormatting sqref="W63">
    <cfRule type="expression" dxfId="218" priority="140">
      <formula>COUNTIF($N$7:$N$48,$C63)</formula>
    </cfRule>
    <cfRule type="expression" dxfId="217" priority="160">
      <formula>COUNTIF($N$7:$N$48,$C63)</formula>
    </cfRule>
  </conditionalFormatting>
  <conditionalFormatting sqref="AA58">
    <cfRule type="expression" dxfId="216" priority="114">
      <formula>$H58="Discontinued"</formula>
    </cfRule>
    <cfRule type="expression" dxfId="215" priority="115">
      <formula>$H58="Lost Follow Up"</formula>
    </cfRule>
    <cfRule type="expression" dxfId="214" priority="116">
      <formula>$H58="Deceased"</formula>
    </cfRule>
    <cfRule type="expression" dxfId="213" priority="117">
      <formula>COUNTIF($N$7:$N$48,$C58)</formula>
    </cfRule>
  </conditionalFormatting>
  <conditionalFormatting sqref="AA61">
    <cfRule type="expression" dxfId="212" priority="68">
      <formula>$H61="Discontinued"</formula>
    </cfRule>
    <cfRule type="expression" dxfId="211" priority="69">
      <formula>$H61="Lost Follow Up"</formula>
    </cfRule>
    <cfRule type="expression" dxfId="210" priority="70">
      <formula>$H61="Deceased"</formula>
    </cfRule>
  </conditionalFormatting>
  <conditionalFormatting sqref="AA61:AA63">
    <cfRule type="expression" dxfId="209" priority="27">
      <formula>$H61="Discontinued"</formula>
    </cfRule>
    <cfRule type="expression" dxfId="208" priority="28">
      <formula>$H61="Lost Follow Up"</formula>
    </cfRule>
    <cfRule type="expression" dxfId="207" priority="29">
      <formula>$H61="Deceased"</formula>
    </cfRule>
    <cfRule type="expression" dxfId="206" priority="30">
      <formula>COUNTIF($N$7:$N$48,$C61)</formula>
    </cfRule>
  </conditionalFormatting>
  <conditionalFormatting sqref="AL56 AL58">
    <cfRule type="expression" dxfId="205" priority="110">
      <formula>$H56="Discontinued"</formula>
    </cfRule>
    <cfRule type="expression" dxfId="204" priority="111">
      <formula>$H56="Lost Follow Up"</formula>
    </cfRule>
    <cfRule type="expression" dxfId="203" priority="112">
      <formula>$H56="Deceased"</formula>
    </cfRule>
    <cfRule type="expression" dxfId="202" priority="113">
      <formula>COUNTIF($N$7:$N$48,$C56)</formula>
    </cfRule>
  </conditionalFormatting>
  <conditionalFormatting sqref="AL56:AL61">
    <cfRule type="expression" dxfId="201" priority="77">
      <formula>COUNTIF($N$7:$N$48,$C56)</formula>
    </cfRule>
  </conditionalFormatting>
  <conditionalFormatting sqref="AL58">
    <cfRule type="expression" dxfId="200" priority="102">
      <formula>$H58="Discontinued"</formula>
    </cfRule>
    <cfRule type="expression" dxfId="199" priority="103">
      <formula>$H58="Lost Follow Up"</formula>
    </cfRule>
    <cfRule type="expression" dxfId="198" priority="104">
      <formula>$H58="Deceased"</formula>
    </cfRule>
    <cfRule type="expression" dxfId="197" priority="105">
      <formula>COUNTIF($N$7:$N$48,$C58)</formula>
    </cfRule>
    <cfRule type="expression" dxfId="196" priority="106">
      <formula>$H58="Discontinued"</formula>
    </cfRule>
    <cfRule type="expression" dxfId="195" priority="107">
      <formula>$H58="Lost Follow Up"</formula>
    </cfRule>
    <cfRule type="expression" dxfId="194" priority="108">
      <formula>$H58="Deceased"</formula>
    </cfRule>
    <cfRule type="expression" dxfId="193" priority="109">
      <formula>COUNTIF($N$7:$N$48,$C58)</formula>
    </cfRule>
  </conditionalFormatting>
  <conditionalFormatting sqref="AL61">
    <cfRule type="expression" dxfId="192" priority="74">
      <formula>$H61="Discontinued"</formula>
    </cfRule>
    <cfRule type="expression" dxfId="191" priority="75">
      <formula>$H61="Lost Follow Up"</formula>
    </cfRule>
    <cfRule type="expression" dxfId="190" priority="76">
      <formula>$H61="Deceased"</formula>
    </cfRule>
  </conditionalFormatting>
  <conditionalFormatting sqref="AL61:AL63">
    <cfRule type="expression" dxfId="189" priority="21">
      <formula>COUNTIF($N$7:$N$48,$C61)</formula>
    </cfRule>
  </conditionalFormatting>
  <conditionalFormatting sqref="AL62">
    <cfRule type="expression" dxfId="188" priority="1">
      <formula>COUNTIF($N$7:$N$48,$C62)</formula>
    </cfRule>
  </conditionalFormatting>
  <conditionalFormatting sqref="AL62:AL63">
    <cfRule type="expression" dxfId="187" priority="2">
      <formula>$H62="Discontinued"</formula>
    </cfRule>
    <cfRule type="expression" dxfId="186" priority="3">
      <formula>$H62="Lost Follow Up"</formula>
    </cfRule>
    <cfRule type="expression" dxfId="185" priority="4">
      <formula>$H62="Deceased"</formula>
    </cfRule>
    <cfRule type="expression" dxfId="184" priority="5">
      <formula>COUNTIF($N$7:$N$48,$C62)</formula>
    </cfRule>
  </conditionalFormatting>
  <dataValidations count="4">
    <dataValidation type="list" allowBlank="1" showInputMessage="1" showErrorMessage="1" sqref="P54:Q54" xr:uid="{00000000-0002-0000-0100-000000000000}">
      <formula1>"mg/dL,mmol/L"</formula1>
    </dataValidation>
    <dataValidation type="list" allowBlank="1" showInputMessage="1" showErrorMessage="1" sqref="AH55:AH68" xr:uid="{00000000-0002-0000-0100-000001000000}">
      <formula1>"Normal, Abnormal"</formula1>
    </dataValidation>
    <dataValidation type="list" allowBlank="1" showInputMessage="1" showErrorMessage="1" sqref="X55:X68" xr:uid="{00000000-0002-0000-0100-000002000000}">
      <formula1>"DKA, HYPO, OTHER"</formula1>
    </dataValidation>
    <dataValidation type="list" allowBlank="1" showInputMessage="1" showErrorMessage="1" sqref="D55:E68" xr:uid="{00000000-0002-0000-0100-000003000000}">
      <formula1>"Y"</formula1>
    </dataValidation>
  </dataValidations>
  <pageMargins left="0.75" right="0.75" top="1" bottom="1" header="0.5" footer="0.5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03" id="{67B2C236-B42E-B14C-8E9B-60F0AECED83C}">
            <x14:iconSet iconSet="3Flags" custom="1">
              <x14:cfvo type="percent">
                <xm:f>0</xm:f>
              </x14:cfvo>
              <x14:cfvo type="num">
                <xm:f>7.5</xm:f>
              </x14:cfvo>
              <x14:cfvo type="num">
                <xm:f>10</xm:f>
              </x14:cfvo>
              <x14:cfIcon iconSet="3Flags" iconId="2"/>
              <x14:cfIcon iconSet="3Flags" iconId="1"/>
              <x14:cfIcon iconSet="3Flags" iconId="0"/>
            </x14:iconSet>
          </x14:cfRule>
          <xm:sqref>N55:N68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100-000004000000}">
          <x14:formula1>
            <xm:f>'Look Up List'!$C$35:$C$57</xm:f>
          </x14:formula1>
          <xm:sqref>N37:O37 N7:O7 N22:O22</xm:sqref>
        </x14:dataValidation>
        <x14:dataValidation type="list" allowBlank="1" showInputMessage="1" showErrorMessage="1" xr:uid="{00000000-0002-0000-0100-000005000000}">
          <x14:formula1>
            <xm:f>'Look Up List'!$B$19:$B$24</xm:f>
          </x14:formula1>
          <xm:sqref>K55:L68</xm:sqref>
        </x14:dataValidation>
        <x14:dataValidation type="list" allowBlank="1" showInputMessage="1" showErrorMessage="1" xr:uid="{00000000-0002-0000-0100-000006000000}">
          <x14:formula1>
            <xm:f>'Look Up List'!$G$27:$G$32</xm:f>
          </x14:formula1>
          <xm:sqref>AJ55:AJ68</xm:sqref>
        </x14:dataValidation>
        <x14:dataValidation type="list" allowBlank="1" showInputMessage="1" showErrorMessage="1" xr:uid="{00000000-0002-0000-0100-000007000000}">
          <x14:formula1>
            <xm:f>'Look Up List'!#REF!</xm:f>
          </x14:formula1>
          <xm:sqref>B50:E50 B52:E52</xm:sqref>
        </x14:dataValidation>
        <x14:dataValidation type="list" allowBlank="1" showInputMessage="1" showErrorMessage="1" xr:uid="{00000000-0002-0000-0100-000008000000}">
          <x14:formula1>
            <xm:f>'Look Up List'!$B$3:$B$9</xm:f>
          </x14:formula1>
          <xm:sqref>H55:H68</xm:sqref>
        </x14:dataValidation>
        <x14:dataValidation type="list" allowBlank="1" showInputMessage="1" showErrorMessage="1" xr:uid="{00000000-0002-0000-0100-000009000000}">
          <x14:formula1>
            <xm:f>'Look Up List'!$B$27:$B$32</xm:f>
          </x14:formula1>
          <xm:sqref>AB55:AF68</xm:sqref>
        </x14:dataValidation>
        <x14:dataValidation type="list" allowBlank="1" showInputMessage="1" showErrorMessage="1" xr:uid="{00000000-0002-0000-0100-00000A000000}">
          <x14:formula1>
            <xm:f>'Look Up List'!$B$12:$B$16</xm:f>
          </x14:formula1>
          <xm:sqref>I55:I68</xm:sqref>
        </x14:dataValidation>
        <x14:dataValidation type="list" allowBlank="1" showInputMessage="1" showErrorMessage="1" xr:uid="{00000000-0002-0000-0100-00000B000000}">
          <x14:formula1>
            <xm:f>INV!$B$4:$B$9</xm:f>
          </x14:formula1>
          <xm:sqref>B37:E49 B22:E34 B7:E19</xm:sqref>
        </x14:dataValidation>
        <x14:dataValidation type="list" allowBlank="1" showInputMessage="1" showErrorMessage="1" xr:uid="{9977F3A6-6344-9948-8397-ACA61117F07E}">
          <x14:formula1>
            <xm:f>'Look Up List'!$C$35:$C$47</xm:f>
          </x14:formula1>
          <xm:sqref>N8:O18 N23:O33 N38:O48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69"/>
  <sheetViews>
    <sheetView showGridLines="0" zoomScale="80" zoomScaleNormal="80" zoomScalePageLayoutView="70" workbookViewId="0">
      <pane ySplit="3" topLeftCell="A47" activePane="bottomLeft" state="frozen"/>
      <selection pane="bottomLeft" activeCell="J58" sqref="J58:J66"/>
    </sheetView>
  </sheetViews>
  <sheetFormatPr baseColWidth="10" defaultColWidth="10.5703125" defaultRowHeight="16" x14ac:dyDescent="0.2"/>
  <cols>
    <col min="1" max="1" width="3.42578125" style="133" bestFit="1" customWidth="1"/>
    <col min="2" max="2" width="14.85546875" style="51" customWidth="1"/>
    <col min="3" max="3" width="28.7109375" style="41" customWidth="1"/>
    <col min="4" max="5" width="6.85546875" style="41" customWidth="1"/>
    <col min="6" max="6" width="15" style="41" bestFit="1" customWidth="1"/>
    <col min="7" max="7" width="14.140625" style="41" customWidth="1"/>
    <col min="8" max="8" width="14.85546875" style="41" customWidth="1"/>
    <col min="9" max="13" width="12" style="41" customWidth="1"/>
    <col min="14" max="14" width="14.5703125" style="41" customWidth="1"/>
    <col min="15" max="15" width="14.85546875" style="41" bestFit="1" customWidth="1"/>
    <col min="16" max="16" width="8.5703125" style="41" customWidth="1"/>
    <col min="17" max="17" width="14.28515625" style="41" bestFit="1" customWidth="1"/>
    <col min="18" max="18" width="14.85546875" style="41" bestFit="1" customWidth="1"/>
    <col min="19" max="21" width="11.5703125" style="88" customWidth="1"/>
    <col min="22" max="22" width="14.42578125" style="88" bestFit="1" customWidth="1"/>
    <col min="23" max="23" width="14.85546875" style="46" bestFit="1" customWidth="1"/>
    <col min="24" max="25" width="11.7109375" style="46" customWidth="1"/>
    <col min="26" max="26" width="9.28515625" style="46" bestFit="1" customWidth="1"/>
    <col min="27" max="27" width="14.85546875" style="88" customWidth="1"/>
    <col min="28" max="28" width="5.28515625" style="88" customWidth="1"/>
    <col min="29" max="31" width="5.28515625" style="41" customWidth="1"/>
    <col min="32" max="32" width="5.28515625" style="47" customWidth="1"/>
    <col min="33" max="33" width="12.28515625" style="47" customWidth="1"/>
    <col min="34" max="34" width="12.28515625" style="167" customWidth="1"/>
    <col min="35" max="35" width="29.42578125" style="47" customWidth="1"/>
    <col min="36" max="36" width="12.42578125" style="41" customWidth="1"/>
    <col min="37" max="37" width="3.7109375" style="41" customWidth="1"/>
    <col min="38" max="38" width="15" style="41" bestFit="1" customWidth="1"/>
    <col min="39" max="16384" width="10.5703125" style="41"/>
  </cols>
  <sheetData>
    <row r="1" spans="1:35" s="38" customFormat="1" ht="18" customHeight="1" x14ac:dyDescent="0.2">
      <c r="A1" s="1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6"/>
      <c r="U1" s="35"/>
      <c r="V1" s="36"/>
      <c r="W1" s="37"/>
      <c r="X1" s="37"/>
      <c r="Y1" s="37"/>
      <c r="Z1" s="37"/>
      <c r="AA1" s="36"/>
      <c r="AB1" s="36"/>
      <c r="AF1" s="39"/>
      <c r="AG1" s="39"/>
      <c r="AH1" s="165"/>
      <c r="AI1" s="39"/>
    </row>
    <row r="2" spans="1:35" s="45" customFormat="1" ht="50" customHeight="1" x14ac:dyDescent="0.2">
      <c r="A2" s="136"/>
      <c r="B2" s="40"/>
      <c r="C2" s="40"/>
      <c r="D2" s="40"/>
      <c r="E2" s="41"/>
      <c r="F2" s="288" t="s">
        <v>189</v>
      </c>
      <c r="G2" s="288"/>
      <c r="H2" s="288"/>
      <c r="I2" s="288"/>
      <c r="J2" s="288"/>
      <c r="K2" s="288"/>
      <c r="L2" s="288"/>
      <c r="M2" s="288"/>
      <c r="N2" s="288"/>
      <c r="O2" s="288"/>
      <c r="P2" s="42"/>
      <c r="Q2" s="42"/>
      <c r="R2" s="42"/>
      <c r="S2" s="42"/>
      <c r="T2" s="42"/>
      <c r="U2" s="42"/>
      <c r="V2" s="42"/>
      <c r="W2" s="43"/>
      <c r="X2" s="43"/>
      <c r="Y2" s="43"/>
      <c r="Z2" s="43"/>
      <c r="AA2" s="42"/>
      <c r="AB2" s="42"/>
      <c r="AC2" s="42"/>
      <c r="AD2" s="42"/>
      <c r="AE2" s="42"/>
      <c r="AF2" s="44"/>
      <c r="AG2" s="44"/>
      <c r="AH2" s="166"/>
      <c r="AI2" s="44"/>
    </row>
    <row r="3" spans="1:35" ht="17" customHeight="1" thickBot="1" x14ac:dyDescent="0.25">
      <c r="B3" s="40"/>
      <c r="C3" s="40"/>
      <c r="D3" s="40"/>
      <c r="S3" s="41"/>
      <c r="T3" s="41"/>
      <c r="U3" s="41"/>
      <c r="V3" s="41"/>
      <c r="AA3" s="41"/>
      <c r="AB3" s="41"/>
    </row>
    <row r="4" spans="1:35" ht="28.25" customHeight="1" x14ac:dyDescent="0.2">
      <c r="B4" s="289" t="s">
        <v>43</v>
      </c>
      <c r="C4" s="289"/>
      <c r="D4" s="289"/>
      <c r="E4" s="289"/>
      <c r="F4" s="289"/>
      <c r="G4" s="289"/>
      <c r="H4" s="289"/>
      <c r="I4" s="289"/>
      <c r="J4" s="289"/>
      <c r="K4" s="289"/>
      <c r="L4" s="289"/>
      <c r="M4" s="289"/>
      <c r="N4" s="289"/>
      <c r="O4" s="289"/>
      <c r="Q4" s="290" t="s">
        <v>38</v>
      </c>
      <c r="R4" s="291"/>
      <c r="S4" s="292"/>
      <c r="T4" s="296">
        <v>12</v>
      </c>
      <c r="U4" s="41"/>
      <c r="V4" s="41"/>
      <c r="AA4" s="41"/>
      <c r="AB4" s="41"/>
    </row>
    <row r="5" spans="1:35" s="51" customFormat="1" ht="12" customHeight="1" x14ac:dyDescent="0.2">
      <c r="A5" s="133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9"/>
      <c r="Q5" s="293"/>
      <c r="R5" s="294"/>
      <c r="S5" s="295"/>
      <c r="T5" s="297"/>
      <c r="U5" s="49"/>
      <c r="V5" s="49"/>
      <c r="W5" s="50"/>
      <c r="X5" s="50"/>
      <c r="Y5" s="50"/>
      <c r="Z5" s="50"/>
      <c r="AF5" s="47"/>
      <c r="AG5" s="47"/>
      <c r="AH5" s="167"/>
      <c r="AI5" s="47"/>
    </row>
    <row r="6" spans="1:35" s="51" customFormat="1" ht="19.25" customHeight="1" x14ac:dyDescent="0.2">
      <c r="A6" s="133"/>
      <c r="B6" s="298" t="s">
        <v>10</v>
      </c>
      <c r="C6" s="298"/>
      <c r="D6" s="52"/>
      <c r="E6" s="52"/>
      <c r="F6" s="52" t="s">
        <v>44</v>
      </c>
      <c r="G6" s="52" t="s">
        <v>45</v>
      </c>
      <c r="H6" s="298" t="s">
        <v>7</v>
      </c>
      <c r="I6" s="298"/>
      <c r="J6" s="298" t="s">
        <v>8</v>
      </c>
      <c r="K6" s="298"/>
      <c r="L6" s="298" t="s">
        <v>9</v>
      </c>
      <c r="M6" s="298"/>
      <c r="N6" s="298" t="s">
        <v>79</v>
      </c>
      <c r="O6" s="298"/>
      <c r="P6" s="49"/>
      <c r="Q6" s="299" t="s">
        <v>141</v>
      </c>
      <c r="R6" s="300"/>
      <c r="S6" s="301"/>
      <c r="T6" s="305" cm="1">
        <f t="array" ref="T6">SUM(COUNTIFS(H55:H67, {"Active","Inactive","Query","Active - Remote"}))</f>
        <v>9</v>
      </c>
      <c r="U6" s="49"/>
      <c r="V6" s="49"/>
      <c r="W6" s="50"/>
      <c r="X6" s="50"/>
      <c r="Y6" s="50"/>
      <c r="Z6" s="50"/>
      <c r="AF6" s="47"/>
      <c r="AG6" s="47"/>
      <c r="AH6" s="167"/>
      <c r="AI6" s="47"/>
    </row>
    <row r="7" spans="1:35" ht="16.25" customHeight="1" x14ac:dyDescent="0.2">
      <c r="B7" s="309" t="s">
        <v>66</v>
      </c>
      <c r="C7" s="309"/>
      <c r="D7" s="309"/>
      <c r="E7" s="309"/>
      <c r="F7" s="193">
        <f>$S$18</f>
        <v>44866</v>
      </c>
      <c r="G7" s="213">
        <v>3</v>
      </c>
      <c r="H7" s="310"/>
      <c r="I7" s="310"/>
      <c r="J7" s="310"/>
      <c r="K7" s="310"/>
      <c r="L7" s="310"/>
      <c r="M7" s="310"/>
      <c r="N7" s="310"/>
      <c r="O7" s="310"/>
      <c r="P7" s="54"/>
      <c r="Q7" s="302"/>
      <c r="R7" s="303"/>
      <c r="S7" s="304"/>
      <c r="T7" s="297"/>
      <c r="U7" s="54"/>
      <c r="V7" s="54"/>
      <c r="W7" s="55"/>
      <c r="X7" s="55"/>
      <c r="Y7" s="55"/>
      <c r="Z7" s="55"/>
      <c r="AA7" s="56"/>
      <c r="AB7" s="56"/>
    </row>
    <row r="8" spans="1:35" ht="16.25" customHeight="1" x14ac:dyDescent="0.2">
      <c r="B8" s="309"/>
      <c r="C8" s="309"/>
      <c r="D8" s="309"/>
      <c r="E8" s="309"/>
      <c r="F8" s="217"/>
      <c r="G8" s="180">
        <f>G7+H8-L8</f>
        <v>3</v>
      </c>
      <c r="H8" s="311"/>
      <c r="I8" s="311"/>
      <c r="J8" s="311"/>
      <c r="K8" s="311"/>
      <c r="L8" s="311"/>
      <c r="M8" s="311"/>
      <c r="N8" s="311"/>
      <c r="O8" s="311"/>
      <c r="P8" s="54"/>
      <c r="Q8" s="299" t="s">
        <v>142</v>
      </c>
      <c r="R8" s="300"/>
      <c r="S8" s="301"/>
      <c r="T8" s="305" cm="1">
        <f t="array" ref="T8">SUM(COUNTIFS(H55:H67, {"Deceased","Lost Follow Up","Discontinued"}))</f>
        <v>3</v>
      </c>
      <c r="U8" s="54"/>
      <c r="V8" s="54"/>
      <c r="W8" s="55"/>
      <c r="X8" s="55"/>
      <c r="Y8" s="55"/>
      <c r="Z8" s="55"/>
      <c r="AA8" s="56"/>
      <c r="AB8" s="56"/>
    </row>
    <row r="9" spans="1:35" ht="16.25" customHeight="1" x14ac:dyDescent="0.2">
      <c r="B9" s="309"/>
      <c r="C9" s="309"/>
      <c r="D9" s="309"/>
      <c r="E9" s="309"/>
      <c r="F9" s="217"/>
      <c r="G9" s="180">
        <f t="shared" ref="G9:G18" si="0">G8+H9-L9</f>
        <v>3</v>
      </c>
      <c r="H9" s="306"/>
      <c r="I9" s="306"/>
      <c r="J9" s="306"/>
      <c r="K9" s="306"/>
      <c r="L9" s="306"/>
      <c r="M9" s="306"/>
      <c r="N9" s="311"/>
      <c r="O9" s="311"/>
      <c r="P9" s="54"/>
      <c r="Q9" s="302"/>
      <c r="R9" s="303"/>
      <c r="S9" s="304"/>
      <c r="T9" s="297"/>
      <c r="U9" s="54"/>
      <c r="V9" s="54"/>
      <c r="W9" s="55"/>
      <c r="X9" s="55"/>
      <c r="Y9" s="55"/>
      <c r="Z9" s="55"/>
      <c r="AA9" s="56"/>
      <c r="AB9" s="56"/>
    </row>
    <row r="10" spans="1:35" ht="16.25" customHeight="1" x14ac:dyDescent="0.2">
      <c r="B10" s="309"/>
      <c r="C10" s="309"/>
      <c r="D10" s="309"/>
      <c r="E10" s="309"/>
      <c r="F10" s="217"/>
      <c r="G10" s="180">
        <f t="shared" si="0"/>
        <v>3</v>
      </c>
      <c r="H10" s="306"/>
      <c r="I10" s="306"/>
      <c r="J10" s="306"/>
      <c r="K10" s="306"/>
      <c r="L10" s="306"/>
      <c r="M10" s="306"/>
      <c r="N10" s="306"/>
      <c r="O10" s="306"/>
      <c r="P10" s="54"/>
      <c r="Q10" s="314" t="s">
        <v>39</v>
      </c>
      <c r="R10" s="315"/>
      <c r="S10" s="316"/>
      <c r="T10" s="305">
        <v>12</v>
      </c>
      <c r="U10" s="54"/>
      <c r="V10" s="54"/>
      <c r="W10" s="55"/>
      <c r="X10" s="55"/>
      <c r="Y10" s="55"/>
      <c r="Z10" s="55"/>
      <c r="AA10" s="56"/>
      <c r="AB10" s="56"/>
    </row>
    <row r="11" spans="1:35" ht="16.25" customHeight="1" x14ac:dyDescent="0.2">
      <c r="B11" s="309"/>
      <c r="C11" s="309"/>
      <c r="D11" s="309"/>
      <c r="E11" s="309"/>
      <c r="F11" s="217"/>
      <c r="G11" s="180">
        <f t="shared" si="0"/>
        <v>3</v>
      </c>
      <c r="H11" s="306"/>
      <c r="I11" s="306"/>
      <c r="J11" s="306"/>
      <c r="K11" s="306"/>
      <c r="L11" s="306"/>
      <c r="M11" s="306"/>
      <c r="N11" s="306"/>
      <c r="O11" s="306"/>
      <c r="P11" s="54"/>
      <c r="Q11" s="293"/>
      <c r="R11" s="294"/>
      <c r="S11" s="295"/>
      <c r="T11" s="297"/>
      <c r="U11" s="54"/>
      <c r="V11" s="54"/>
      <c r="W11" s="55"/>
      <c r="X11" s="55"/>
      <c r="Y11" s="55"/>
      <c r="Z11" s="55"/>
      <c r="AA11" s="56"/>
      <c r="AB11" s="56"/>
    </row>
    <row r="12" spans="1:35" ht="16.25" customHeight="1" x14ac:dyDescent="0.2">
      <c r="B12" s="309"/>
      <c r="C12" s="309"/>
      <c r="D12" s="309"/>
      <c r="E12" s="309"/>
      <c r="F12" s="53"/>
      <c r="G12" s="180">
        <f t="shared" si="0"/>
        <v>3</v>
      </c>
      <c r="H12" s="306"/>
      <c r="I12" s="306"/>
      <c r="J12" s="306"/>
      <c r="K12" s="306"/>
      <c r="L12" s="306"/>
      <c r="M12" s="306"/>
      <c r="N12" s="306"/>
      <c r="O12" s="306"/>
      <c r="P12" s="54"/>
      <c r="Q12" s="314" t="s">
        <v>40</v>
      </c>
      <c r="R12" s="315"/>
      <c r="S12" s="316"/>
      <c r="T12" s="305">
        <f>T10-T6</f>
        <v>3</v>
      </c>
      <c r="U12" s="54"/>
      <c r="V12" s="54"/>
      <c r="W12" s="55"/>
      <c r="X12" s="55"/>
      <c r="Y12" s="55"/>
      <c r="Z12" s="55"/>
      <c r="AA12" s="56"/>
      <c r="AB12" s="56"/>
    </row>
    <row r="13" spans="1:35" ht="16.25" customHeight="1" thickBot="1" x14ac:dyDescent="0.25">
      <c r="B13" s="309"/>
      <c r="C13" s="309"/>
      <c r="D13" s="309"/>
      <c r="E13" s="309"/>
      <c r="F13" s="53"/>
      <c r="G13" s="180">
        <f t="shared" si="0"/>
        <v>3</v>
      </c>
      <c r="H13" s="306"/>
      <c r="I13" s="306"/>
      <c r="J13" s="306"/>
      <c r="K13" s="306"/>
      <c r="L13" s="306"/>
      <c r="M13" s="306"/>
      <c r="N13" s="306"/>
      <c r="O13" s="306"/>
      <c r="P13" s="54"/>
      <c r="Q13" s="318"/>
      <c r="R13" s="319"/>
      <c r="S13" s="320"/>
      <c r="T13" s="321"/>
      <c r="U13" s="54"/>
      <c r="V13" s="54"/>
      <c r="W13" s="55"/>
      <c r="X13" s="55"/>
      <c r="Y13" s="55"/>
      <c r="Z13" s="55"/>
      <c r="AA13" s="56"/>
      <c r="AB13" s="56"/>
    </row>
    <row r="14" spans="1:35" ht="16.25" customHeight="1" thickBot="1" x14ac:dyDescent="0.25">
      <c r="B14" s="309"/>
      <c r="C14" s="309"/>
      <c r="D14" s="309"/>
      <c r="E14" s="309"/>
      <c r="F14" s="53"/>
      <c r="G14" s="180">
        <f t="shared" si="0"/>
        <v>3</v>
      </c>
      <c r="H14" s="306"/>
      <c r="I14" s="306"/>
      <c r="J14" s="306"/>
      <c r="K14" s="306"/>
      <c r="L14" s="306"/>
      <c r="M14" s="306"/>
      <c r="N14" s="306"/>
      <c r="O14" s="306"/>
      <c r="P14" s="54"/>
      <c r="Q14" s="141"/>
      <c r="R14" s="141"/>
      <c r="S14" s="141"/>
      <c r="T14" s="142"/>
      <c r="U14" s="54"/>
      <c r="V14" s="54"/>
      <c r="W14" s="55"/>
      <c r="X14" s="55"/>
      <c r="Y14" s="55"/>
      <c r="Z14" s="55"/>
      <c r="AA14" s="56"/>
      <c r="AB14" s="56"/>
    </row>
    <row r="15" spans="1:35" ht="16.25" customHeight="1" x14ac:dyDescent="0.2">
      <c r="B15" s="309"/>
      <c r="C15" s="309"/>
      <c r="D15" s="309"/>
      <c r="E15" s="309"/>
      <c r="F15" s="53"/>
      <c r="G15" s="180">
        <f t="shared" si="0"/>
        <v>3</v>
      </c>
      <c r="H15" s="306"/>
      <c r="I15" s="306"/>
      <c r="J15" s="306"/>
      <c r="K15" s="306"/>
      <c r="L15" s="306"/>
      <c r="M15" s="306"/>
      <c r="N15" s="306"/>
      <c r="O15" s="306"/>
      <c r="P15" s="54"/>
      <c r="Q15" s="290" t="s">
        <v>143</v>
      </c>
      <c r="R15" s="291"/>
      <c r="S15" s="292"/>
      <c r="T15" s="322">
        <f>_xlfn.AGGREGATE(1,5,N55:N67)</f>
        <v>9.1363636363636385</v>
      </c>
      <c r="U15" s="54"/>
      <c r="V15" s="54"/>
      <c r="W15" s="55"/>
      <c r="X15" s="55"/>
      <c r="Y15" s="55"/>
      <c r="Z15" s="55"/>
      <c r="AA15" s="56"/>
      <c r="AB15" s="56"/>
    </row>
    <row r="16" spans="1:35" ht="16.25" customHeight="1" thickBot="1" x14ac:dyDescent="0.25">
      <c r="B16" s="309"/>
      <c r="C16" s="309"/>
      <c r="D16" s="309"/>
      <c r="E16" s="309"/>
      <c r="F16" s="53"/>
      <c r="G16" s="180">
        <f t="shared" si="0"/>
        <v>3</v>
      </c>
      <c r="H16" s="306"/>
      <c r="I16" s="306"/>
      <c r="J16" s="306"/>
      <c r="K16" s="306"/>
      <c r="L16" s="324"/>
      <c r="M16" s="325"/>
      <c r="N16" s="324"/>
      <c r="O16" s="325"/>
      <c r="P16" s="54"/>
      <c r="Q16" s="318"/>
      <c r="R16" s="319"/>
      <c r="S16" s="320"/>
      <c r="T16" s="323"/>
      <c r="U16" s="54"/>
      <c r="V16" s="54"/>
      <c r="W16" s="55"/>
      <c r="X16" s="55"/>
      <c r="Y16" s="55"/>
      <c r="Z16" s="55"/>
      <c r="AA16" s="56"/>
      <c r="AB16" s="56"/>
    </row>
    <row r="17" spans="2:28" ht="16.25" customHeight="1" thickBot="1" x14ac:dyDescent="0.25">
      <c r="B17" s="309"/>
      <c r="C17" s="309"/>
      <c r="D17" s="309"/>
      <c r="E17" s="309"/>
      <c r="F17" s="53"/>
      <c r="G17" s="180">
        <f t="shared" si="0"/>
        <v>3</v>
      </c>
      <c r="H17" s="306"/>
      <c r="I17" s="306"/>
      <c r="J17" s="306"/>
      <c r="K17" s="306"/>
      <c r="L17" s="324"/>
      <c r="M17" s="325"/>
      <c r="N17" s="324"/>
      <c r="O17" s="325"/>
      <c r="P17" s="54"/>
      <c r="Q17" s="54"/>
      <c r="R17" s="54"/>
      <c r="S17" s="54"/>
      <c r="T17" s="54"/>
      <c r="U17" s="54"/>
      <c r="V17" s="54"/>
      <c r="W17" s="55"/>
      <c r="X17" s="55"/>
      <c r="Y17" s="55"/>
      <c r="Z17" s="55"/>
      <c r="AA17" s="56"/>
      <c r="AB17" s="56"/>
    </row>
    <row r="18" spans="2:28" ht="16.25" customHeight="1" x14ac:dyDescent="0.2">
      <c r="B18" s="309"/>
      <c r="C18" s="309"/>
      <c r="D18" s="309"/>
      <c r="E18" s="309"/>
      <c r="F18" s="53"/>
      <c r="G18" s="180">
        <f t="shared" si="0"/>
        <v>3</v>
      </c>
      <c r="H18" s="326"/>
      <c r="I18" s="326"/>
      <c r="J18" s="326"/>
      <c r="K18" s="326"/>
      <c r="L18" s="326"/>
      <c r="M18" s="326"/>
      <c r="N18" s="326"/>
      <c r="O18" s="326"/>
      <c r="P18" s="54"/>
      <c r="Q18" s="335" t="s">
        <v>163</v>
      </c>
      <c r="R18" s="336"/>
      <c r="S18" s="339">
        <v>44866</v>
      </c>
      <c r="T18" s="340"/>
      <c r="U18" s="54"/>
      <c r="V18" s="54"/>
      <c r="W18" s="55"/>
      <c r="X18" s="55"/>
      <c r="Y18" s="55"/>
      <c r="Z18" s="55"/>
      <c r="AA18" s="56"/>
      <c r="AB18" s="56"/>
    </row>
    <row r="19" spans="2:28" ht="15" customHeight="1" thickBot="1" x14ac:dyDescent="0.25">
      <c r="B19" s="309"/>
      <c r="C19" s="309"/>
      <c r="D19" s="309"/>
      <c r="E19" s="309"/>
      <c r="F19" s="193">
        <f>$S$20</f>
        <v>44895</v>
      </c>
      <c r="G19" s="192">
        <f>G7+H19-L19</f>
        <v>3</v>
      </c>
      <c r="H19" s="343">
        <f>SUM(H7:I18)</f>
        <v>0</v>
      </c>
      <c r="I19" s="343"/>
      <c r="J19" s="344"/>
      <c r="K19" s="344"/>
      <c r="L19" s="343">
        <f>SUM(L7:M18)</f>
        <v>0</v>
      </c>
      <c r="M19" s="343"/>
      <c r="N19" s="344"/>
      <c r="O19" s="344"/>
      <c r="P19" s="54"/>
      <c r="Q19" s="337"/>
      <c r="R19" s="338"/>
      <c r="S19" s="341"/>
      <c r="T19" s="342"/>
      <c r="U19" s="54"/>
      <c r="V19" s="54"/>
      <c r="W19" s="55"/>
      <c r="X19" s="55"/>
      <c r="Y19" s="55"/>
      <c r="Z19" s="55"/>
      <c r="AA19" s="56"/>
      <c r="AB19" s="56"/>
    </row>
    <row r="20" spans="2:28" ht="15" customHeight="1" x14ac:dyDescent="0.2">
      <c r="B20" s="48"/>
      <c r="C20" s="48"/>
      <c r="D20" s="48"/>
      <c r="E20" s="48"/>
      <c r="F20" s="48"/>
      <c r="G20" s="181"/>
      <c r="H20" s="48"/>
      <c r="I20" s="48"/>
      <c r="J20" s="48"/>
      <c r="K20" s="48"/>
      <c r="L20" s="48"/>
      <c r="M20" s="48"/>
      <c r="N20" s="48"/>
      <c r="O20" s="48"/>
      <c r="P20" s="54"/>
      <c r="Q20" s="327" t="s">
        <v>164</v>
      </c>
      <c r="R20" s="328"/>
      <c r="S20" s="331">
        <v>44895</v>
      </c>
      <c r="T20" s="332"/>
      <c r="U20" s="54"/>
      <c r="V20" s="54"/>
      <c r="W20" s="55"/>
      <c r="X20" s="55"/>
      <c r="Y20" s="55"/>
      <c r="Z20" s="55"/>
      <c r="AA20" s="56"/>
      <c r="AB20" s="56"/>
    </row>
    <row r="21" spans="2:28" ht="15" customHeight="1" thickBot="1" x14ac:dyDescent="0.25">
      <c r="B21" s="298" t="s">
        <v>10</v>
      </c>
      <c r="C21" s="298"/>
      <c r="D21" s="52"/>
      <c r="E21" s="52"/>
      <c r="F21" s="52" t="s">
        <v>44</v>
      </c>
      <c r="G21" s="182" t="s">
        <v>45</v>
      </c>
      <c r="H21" s="298" t="s">
        <v>7</v>
      </c>
      <c r="I21" s="298"/>
      <c r="J21" s="298" t="s">
        <v>8</v>
      </c>
      <c r="K21" s="298"/>
      <c r="L21" s="298" t="s">
        <v>9</v>
      </c>
      <c r="M21" s="298"/>
      <c r="N21" s="298" t="s">
        <v>79</v>
      </c>
      <c r="O21" s="298"/>
      <c r="P21" s="54"/>
      <c r="Q21" s="329"/>
      <c r="R21" s="330"/>
      <c r="S21" s="333"/>
      <c r="T21" s="334"/>
      <c r="U21" s="54"/>
      <c r="V21" s="54"/>
      <c r="W21" s="55"/>
      <c r="X21" s="55"/>
      <c r="Y21" s="55"/>
      <c r="Z21" s="55"/>
      <c r="AA21" s="56"/>
      <c r="AB21" s="56"/>
    </row>
    <row r="22" spans="2:28" ht="15" customHeight="1" thickBot="1" x14ac:dyDescent="0.25">
      <c r="B22" s="309" t="s">
        <v>67</v>
      </c>
      <c r="C22" s="309"/>
      <c r="D22" s="309"/>
      <c r="E22" s="309"/>
      <c r="F22" s="193">
        <f>$S$18</f>
        <v>44866</v>
      </c>
      <c r="G22" s="213">
        <v>23</v>
      </c>
      <c r="H22" s="310"/>
      <c r="I22" s="310"/>
      <c r="J22" s="310"/>
      <c r="K22" s="310"/>
      <c r="L22" s="310"/>
      <c r="M22" s="310"/>
      <c r="N22" s="310"/>
      <c r="O22" s="310"/>
      <c r="P22" s="54"/>
      <c r="Q22" s="54"/>
      <c r="R22" s="54"/>
      <c r="S22" s="54"/>
      <c r="T22" s="54"/>
      <c r="U22" s="54"/>
      <c r="V22" s="54"/>
      <c r="W22" s="55"/>
      <c r="X22" s="55"/>
      <c r="Y22" s="55"/>
      <c r="Z22" s="55"/>
      <c r="AA22" s="56"/>
      <c r="AB22" s="56"/>
    </row>
    <row r="23" spans="2:28" ht="15" customHeight="1" x14ac:dyDescent="0.2">
      <c r="B23" s="309"/>
      <c r="C23" s="309"/>
      <c r="D23" s="309"/>
      <c r="E23" s="309"/>
      <c r="F23" s="217">
        <v>44880</v>
      </c>
      <c r="G23" s="180">
        <f>G22+H23-L23</f>
        <v>20</v>
      </c>
      <c r="H23" s="311"/>
      <c r="I23" s="311"/>
      <c r="J23" s="311"/>
      <c r="K23" s="311"/>
      <c r="L23" s="311">
        <v>3</v>
      </c>
      <c r="M23" s="311"/>
      <c r="N23" s="349"/>
      <c r="O23" s="350"/>
      <c r="P23" s="54"/>
      <c r="Q23" s="290" t="s">
        <v>168</v>
      </c>
      <c r="R23" s="291"/>
      <c r="S23" s="345">
        <f>COUNTIF(D55:D68,"Y")</f>
        <v>3</v>
      </c>
      <c r="T23" s="346"/>
      <c r="U23" s="54"/>
      <c r="V23" s="54"/>
      <c r="W23" s="55"/>
      <c r="X23" s="55"/>
      <c r="Y23" s="55"/>
      <c r="Z23" s="55"/>
      <c r="AA23" s="56"/>
      <c r="AB23" s="56"/>
    </row>
    <row r="24" spans="2:28" ht="15" customHeight="1" x14ac:dyDescent="0.2">
      <c r="B24" s="309"/>
      <c r="C24" s="309"/>
      <c r="D24" s="309"/>
      <c r="E24" s="309"/>
      <c r="F24" s="217">
        <v>44880</v>
      </c>
      <c r="G24" s="180">
        <f t="shared" ref="G24:G33" si="1">G23+H24-L24</f>
        <v>17</v>
      </c>
      <c r="H24" s="306"/>
      <c r="I24" s="306"/>
      <c r="J24" s="306"/>
      <c r="K24" s="306"/>
      <c r="L24" s="306">
        <v>3</v>
      </c>
      <c r="M24" s="306"/>
      <c r="N24" s="381"/>
      <c r="O24" s="382"/>
      <c r="P24" s="54"/>
      <c r="Q24" s="293"/>
      <c r="R24" s="294"/>
      <c r="S24" s="347"/>
      <c r="T24" s="348"/>
      <c r="U24" s="54"/>
      <c r="V24" s="54"/>
      <c r="W24" s="55"/>
      <c r="X24" s="55"/>
      <c r="Y24" s="55"/>
      <c r="Z24" s="55"/>
      <c r="AA24" s="56"/>
      <c r="AB24" s="56"/>
    </row>
    <row r="25" spans="2:28" ht="15" customHeight="1" x14ac:dyDescent="0.2">
      <c r="B25" s="309"/>
      <c r="C25" s="309"/>
      <c r="D25" s="309"/>
      <c r="E25" s="309"/>
      <c r="F25" s="217">
        <v>44880</v>
      </c>
      <c r="G25" s="180">
        <f t="shared" si="1"/>
        <v>15</v>
      </c>
      <c r="H25" s="306"/>
      <c r="I25" s="306"/>
      <c r="J25" s="306"/>
      <c r="K25" s="306"/>
      <c r="L25" s="306">
        <v>2</v>
      </c>
      <c r="M25" s="306"/>
      <c r="N25" s="380"/>
      <c r="O25" s="380"/>
      <c r="P25" s="54"/>
      <c r="Q25" s="314" t="s">
        <v>169</v>
      </c>
      <c r="R25" s="315"/>
      <c r="S25" s="351">
        <f>S23/T6</f>
        <v>0.33333333333333331</v>
      </c>
      <c r="T25" s="352"/>
      <c r="U25" s="54"/>
      <c r="V25" s="54"/>
      <c r="W25" s="55"/>
      <c r="X25" s="55"/>
      <c r="Y25" s="55"/>
      <c r="Z25" s="55"/>
      <c r="AA25" s="56"/>
      <c r="AB25" s="56"/>
    </row>
    <row r="26" spans="2:28" ht="15" customHeight="1" thickBot="1" x14ac:dyDescent="0.25">
      <c r="B26" s="309"/>
      <c r="C26" s="309"/>
      <c r="D26" s="309"/>
      <c r="E26" s="309"/>
      <c r="F26" s="217"/>
      <c r="G26" s="180">
        <f t="shared" si="1"/>
        <v>15</v>
      </c>
      <c r="H26" s="306"/>
      <c r="I26" s="306"/>
      <c r="J26" s="306"/>
      <c r="K26" s="306"/>
      <c r="L26" s="306"/>
      <c r="M26" s="306"/>
      <c r="N26" s="311"/>
      <c r="O26" s="311"/>
      <c r="P26" s="54"/>
      <c r="Q26" s="318"/>
      <c r="R26" s="319"/>
      <c r="S26" s="353"/>
      <c r="T26" s="354"/>
      <c r="U26" s="54"/>
      <c r="V26" s="54"/>
      <c r="W26" s="55"/>
      <c r="X26" s="55"/>
      <c r="Y26" s="55"/>
      <c r="Z26" s="55"/>
      <c r="AA26" s="56"/>
      <c r="AB26" s="56"/>
    </row>
    <row r="27" spans="2:28" ht="15" customHeight="1" x14ac:dyDescent="0.2">
      <c r="B27" s="309"/>
      <c r="C27" s="309"/>
      <c r="D27" s="309"/>
      <c r="E27" s="309"/>
      <c r="F27" s="53"/>
      <c r="G27" s="180">
        <f t="shared" si="1"/>
        <v>15</v>
      </c>
      <c r="H27" s="306"/>
      <c r="I27" s="306"/>
      <c r="J27" s="306"/>
      <c r="K27" s="306"/>
      <c r="L27" s="306"/>
      <c r="M27" s="306"/>
      <c r="N27" s="306"/>
      <c r="O27" s="306"/>
      <c r="P27" s="54"/>
      <c r="Q27" s="54"/>
      <c r="R27" s="54"/>
      <c r="S27" s="54"/>
      <c r="T27" s="54"/>
      <c r="U27" s="54"/>
      <c r="V27" s="54"/>
      <c r="W27" s="55"/>
      <c r="X27" s="55"/>
      <c r="Y27" s="55"/>
      <c r="Z27" s="55"/>
      <c r="AA27" s="56"/>
      <c r="AB27" s="56"/>
    </row>
    <row r="28" spans="2:28" ht="15" customHeight="1" x14ac:dyDescent="0.2">
      <c r="B28" s="309"/>
      <c r="C28" s="309"/>
      <c r="D28" s="309"/>
      <c r="E28" s="309"/>
      <c r="F28" s="53"/>
      <c r="G28" s="180">
        <f t="shared" si="1"/>
        <v>15</v>
      </c>
      <c r="H28" s="306"/>
      <c r="I28" s="306"/>
      <c r="J28" s="306"/>
      <c r="K28" s="306"/>
      <c r="L28" s="306"/>
      <c r="M28" s="306"/>
      <c r="N28" s="306"/>
      <c r="O28" s="306"/>
      <c r="P28" s="54"/>
      <c r="Q28" s="54"/>
      <c r="R28" s="54"/>
      <c r="S28" s="54"/>
      <c r="T28" s="54"/>
      <c r="U28" s="54"/>
      <c r="V28" s="54"/>
      <c r="W28" s="55"/>
      <c r="X28" s="55"/>
      <c r="Y28" s="55"/>
      <c r="Z28" s="55"/>
      <c r="AA28" s="56"/>
      <c r="AB28" s="56"/>
    </row>
    <row r="29" spans="2:28" ht="15" customHeight="1" x14ac:dyDescent="0.2">
      <c r="B29" s="309"/>
      <c r="C29" s="309"/>
      <c r="D29" s="309"/>
      <c r="E29" s="309"/>
      <c r="F29" s="53"/>
      <c r="G29" s="180">
        <f t="shared" si="1"/>
        <v>15</v>
      </c>
      <c r="H29" s="306"/>
      <c r="I29" s="306"/>
      <c r="J29" s="306"/>
      <c r="K29" s="306"/>
      <c r="L29" s="306"/>
      <c r="M29" s="306"/>
      <c r="N29" s="306"/>
      <c r="O29" s="306"/>
      <c r="P29" s="54"/>
      <c r="Q29" s="54"/>
      <c r="R29" s="54"/>
      <c r="S29" s="54"/>
      <c r="T29" s="54"/>
      <c r="U29" s="54"/>
      <c r="V29" s="54"/>
      <c r="W29" s="55"/>
      <c r="X29" s="55"/>
      <c r="Y29" s="55"/>
      <c r="Z29" s="55"/>
      <c r="AA29" s="56"/>
      <c r="AB29" s="56"/>
    </row>
    <row r="30" spans="2:28" ht="15" customHeight="1" x14ac:dyDescent="0.2">
      <c r="B30" s="309"/>
      <c r="C30" s="309"/>
      <c r="D30" s="309"/>
      <c r="E30" s="309"/>
      <c r="F30" s="53"/>
      <c r="G30" s="180">
        <f t="shared" si="1"/>
        <v>15</v>
      </c>
      <c r="H30" s="306"/>
      <c r="I30" s="306"/>
      <c r="J30" s="306"/>
      <c r="K30" s="306"/>
      <c r="L30" s="306"/>
      <c r="M30" s="306"/>
      <c r="N30" s="306"/>
      <c r="O30" s="306"/>
      <c r="P30" s="54"/>
      <c r="Q30" s="54"/>
      <c r="R30" s="54"/>
      <c r="S30" s="54"/>
      <c r="T30" s="54"/>
      <c r="U30" s="54"/>
      <c r="V30" s="54"/>
      <c r="W30" s="55"/>
      <c r="X30" s="55"/>
      <c r="Y30" s="55"/>
      <c r="Z30" s="55"/>
      <c r="AA30" s="56"/>
      <c r="AB30" s="56"/>
    </row>
    <row r="31" spans="2:28" ht="15" customHeight="1" x14ac:dyDescent="0.2">
      <c r="B31" s="309"/>
      <c r="C31" s="309"/>
      <c r="D31" s="309"/>
      <c r="E31" s="309"/>
      <c r="F31" s="53"/>
      <c r="G31" s="180">
        <f t="shared" si="1"/>
        <v>15</v>
      </c>
      <c r="H31" s="306"/>
      <c r="I31" s="306"/>
      <c r="J31" s="306"/>
      <c r="K31" s="306"/>
      <c r="L31" s="324"/>
      <c r="M31" s="325"/>
      <c r="N31" s="324"/>
      <c r="O31" s="325"/>
      <c r="P31" s="54"/>
      <c r="Q31" s="54"/>
      <c r="R31" s="54"/>
      <c r="S31" s="54"/>
      <c r="T31" s="54"/>
      <c r="U31" s="54"/>
      <c r="V31" s="54"/>
      <c r="W31" s="55"/>
      <c r="X31" s="55"/>
      <c r="Y31" s="55"/>
      <c r="Z31" s="55"/>
      <c r="AA31" s="56"/>
      <c r="AB31" s="56"/>
    </row>
    <row r="32" spans="2:28" ht="15" customHeight="1" x14ac:dyDescent="0.2">
      <c r="B32" s="309"/>
      <c r="C32" s="309"/>
      <c r="D32" s="309"/>
      <c r="E32" s="309"/>
      <c r="F32" s="53"/>
      <c r="G32" s="180">
        <f t="shared" si="1"/>
        <v>15</v>
      </c>
      <c r="H32" s="306"/>
      <c r="I32" s="306"/>
      <c r="J32" s="306"/>
      <c r="K32" s="306"/>
      <c r="L32" s="324"/>
      <c r="M32" s="325"/>
      <c r="N32" s="324"/>
      <c r="O32" s="325"/>
      <c r="P32" s="54"/>
      <c r="Q32" s="54"/>
      <c r="R32" s="54"/>
      <c r="S32" s="54"/>
      <c r="T32" s="54"/>
      <c r="U32" s="54"/>
      <c r="V32" s="54"/>
      <c r="W32" s="55"/>
      <c r="X32" s="55"/>
      <c r="Y32" s="55"/>
      <c r="Z32" s="55"/>
      <c r="AA32" s="56"/>
      <c r="AB32" s="56"/>
    </row>
    <row r="33" spans="1:35" ht="15" customHeight="1" x14ac:dyDescent="0.2">
      <c r="B33" s="309"/>
      <c r="C33" s="309"/>
      <c r="D33" s="309"/>
      <c r="E33" s="309"/>
      <c r="F33" s="53"/>
      <c r="G33" s="180">
        <f t="shared" si="1"/>
        <v>15</v>
      </c>
      <c r="H33" s="326"/>
      <c r="I33" s="326"/>
      <c r="J33" s="326"/>
      <c r="K33" s="326"/>
      <c r="L33" s="326"/>
      <c r="M33" s="326"/>
      <c r="N33" s="326"/>
      <c r="O33" s="326"/>
      <c r="P33" s="54"/>
      <c r="Q33" s="54"/>
      <c r="R33" s="54"/>
      <c r="S33" s="54"/>
      <c r="T33" s="54"/>
      <c r="U33" s="54"/>
      <c r="V33" s="54"/>
      <c r="W33" s="55"/>
      <c r="X33" s="55"/>
      <c r="Y33" s="55"/>
      <c r="Z33" s="55"/>
      <c r="AA33" s="56"/>
      <c r="AB33" s="56"/>
    </row>
    <row r="34" spans="1:35" ht="15" customHeight="1" thickBot="1" x14ac:dyDescent="0.25">
      <c r="B34" s="309"/>
      <c r="C34" s="309"/>
      <c r="D34" s="309"/>
      <c r="E34" s="309"/>
      <c r="F34" s="193">
        <f>$S$20</f>
        <v>44895</v>
      </c>
      <c r="G34" s="180">
        <f>G22+H34-L34</f>
        <v>15</v>
      </c>
      <c r="H34" s="343">
        <f>SUM(H22:I33)</f>
        <v>0</v>
      </c>
      <c r="I34" s="343"/>
      <c r="J34" s="344"/>
      <c r="K34" s="344"/>
      <c r="L34" s="343">
        <f>SUM(L22:M33)</f>
        <v>8</v>
      </c>
      <c r="M34" s="343"/>
      <c r="N34" s="344"/>
      <c r="O34" s="344"/>
      <c r="P34" s="54"/>
      <c r="Q34" s="54"/>
      <c r="R34" s="54"/>
      <c r="S34" s="54"/>
      <c r="T34" s="54"/>
      <c r="U34" s="54"/>
      <c r="V34" s="54"/>
      <c r="W34" s="55"/>
      <c r="X34" s="55"/>
      <c r="Y34" s="55"/>
      <c r="Z34" s="55"/>
      <c r="AA34" s="56"/>
      <c r="AB34" s="56"/>
    </row>
    <row r="35" spans="1:35" ht="15" customHeight="1" x14ac:dyDescent="0.2">
      <c r="B35" s="48"/>
      <c r="C35" s="48"/>
      <c r="D35" s="48"/>
      <c r="E35" s="48"/>
      <c r="F35" s="48"/>
      <c r="G35" s="181"/>
      <c r="H35" s="48"/>
      <c r="I35" s="48"/>
      <c r="J35" s="48"/>
      <c r="K35" s="48"/>
      <c r="L35" s="48"/>
      <c r="M35" s="48"/>
      <c r="N35" s="48"/>
      <c r="O35" s="48"/>
      <c r="P35" s="54"/>
      <c r="Q35" s="54"/>
      <c r="R35" s="54"/>
      <c r="S35" s="54"/>
      <c r="T35" s="54"/>
      <c r="U35" s="54"/>
      <c r="V35" s="54"/>
      <c r="W35" s="55"/>
      <c r="X35" s="55"/>
      <c r="Y35" s="55"/>
      <c r="Z35" s="55"/>
      <c r="AA35" s="56"/>
      <c r="AB35" s="56"/>
    </row>
    <row r="36" spans="1:35" s="51" customFormat="1" ht="19" x14ac:dyDescent="0.2">
      <c r="A36" s="133"/>
      <c r="B36" s="298" t="s">
        <v>10</v>
      </c>
      <c r="C36" s="298"/>
      <c r="D36" s="52"/>
      <c r="E36" s="52"/>
      <c r="F36" s="52" t="s">
        <v>44</v>
      </c>
      <c r="G36" s="182" t="s">
        <v>45</v>
      </c>
      <c r="H36" s="298" t="s">
        <v>7</v>
      </c>
      <c r="I36" s="298"/>
      <c r="J36" s="298" t="s">
        <v>8</v>
      </c>
      <c r="K36" s="298"/>
      <c r="L36" s="298" t="s">
        <v>9</v>
      </c>
      <c r="M36" s="298"/>
      <c r="N36" s="298" t="s">
        <v>79</v>
      </c>
      <c r="O36" s="298"/>
      <c r="P36" s="49"/>
      <c r="Q36" s="49"/>
      <c r="R36" s="49"/>
      <c r="S36" s="49"/>
      <c r="T36" s="49"/>
      <c r="U36" s="49"/>
      <c r="V36" s="49"/>
      <c r="W36" s="50"/>
      <c r="X36" s="50"/>
      <c r="Y36" s="50"/>
      <c r="Z36" s="50"/>
      <c r="AF36" s="47"/>
      <c r="AG36" s="47"/>
      <c r="AH36" s="167"/>
      <c r="AI36" s="47"/>
    </row>
    <row r="37" spans="1:35" ht="15" customHeight="1" x14ac:dyDescent="0.2">
      <c r="B37" s="309" t="s">
        <v>51</v>
      </c>
      <c r="C37" s="309"/>
      <c r="D37" s="309"/>
      <c r="E37" s="309"/>
      <c r="F37" s="193">
        <f>$S$18</f>
        <v>44866</v>
      </c>
      <c r="G37" s="213">
        <v>11</v>
      </c>
      <c r="H37" s="310"/>
      <c r="I37" s="310"/>
      <c r="J37" s="310"/>
      <c r="K37" s="310"/>
      <c r="L37" s="310"/>
      <c r="M37" s="310"/>
      <c r="N37" s="310"/>
      <c r="O37" s="310"/>
      <c r="P37" s="54"/>
      <c r="Q37" s="54"/>
      <c r="R37" s="54"/>
      <c r="S37" s="54"/>
      <c r="T37" s="54"/>
      <c r="U37" s="54"/>
      <c r="V37" s="54"/>
      <c r="W37" s="55"/>
      <c r="X37" s="55"/>
      <c r="Y37" s="55"/>
      <c r="Z37" s="55"/>
      <c r="AA37" s="56"/>
      <c r="AB37" s="56"/>
    </row>
    <row r="38" spans="1:35" ht="15" customHeight="1" x14ac:dyDescent="0.2">
      <c r="B38" s="309"/>
      <c r="C38" s="309"/>
      <c r="D38" s="309"/>
      <c r="E38" s="309"/>
      <c r="F38" s="217">
        <v>44880</v>
      </c>
      <c r="G38" s="180">
        <f>G37+H38-L38</f>
        <v>10</v>
      </c>
      <c r="H38" s="355"/>
      <c r="I38" s="356"/>
      <c r="J38" s="355"/>
      <c r="K38" s="356"/>
      <c r="L38" s="311">
        <v>1</v>
      </c>
      <c r="M38" s="311"/>
      <c r="N38" s="349"/>
      <c r="O38" s="350"/>
      <c r="P38" s="54"/>
      <c r="Q38" s="54"/>
      <c r="R38" s="54"/>
      <c r="S38" s="54"/>
      <c r="T38" s="54"/>
      <c r="U38" s="54"/>
      <c r="V38" s="54"/>
      <c r="W38" s="55"/>
      <c r="X38" s="55"/>
      <c r="Y38" s="55"/>
      <c r="Z38" s="55"/>
      <c r="AA38" s="56"/>
      <c r="AB38" s="56"/>
    </row>
    <row r="39" spans="1:35" ht="15" customHeight="1" x14ac:dyDescent="0.2">
      <c r="B39" s="309"/>
      <c r="C39" s="309"/>
      <c r="D39" s="309"/>
      <c r="E39" s="309"/>
      <c r="F39" s="217">
        <v>44880</v>
      </c>
      <c r="G39" s="180">
        <f t="shared" ref="G39:G48" si="2">G38+H39-L39</f>
        <v>8</v>
      </c>
      <c r="H39" s="306"/>
      <c r="I39" s="306"/>
      <c r="J39" s="306"/>
      <c r="K39" s="306"/>
      <c r="L39" s="306">
        <v>2</v>
      </c>
      <c r="M39" s="306"/>
      <c r="N39" s="381"/>
      <c r="O39" s="382"/>
      <c r="P39" s="54"/>
      <c r="Q39" s="54"/>
      <c r="R39" s="54"/>
      <c r="S39" s="54"/>
      <c r="T39" s="54"/>
      <c r="U39" s="54"/>
      <c r="V39" s="54"/>
      <c r="W39" s="55"/>
      <c r="X39" s="55"/>
      <c r="Y39" s="55"/>
      <c r="Z39" s="55"/>
      <c r="AA39" s="56"/>
      <c r="AB39" s="56"/>
    </row>
    <row r="40" spans="1:35" ht="15" customHeight="1" x14ac:dyDescent="0.2">
      <c r="B40" s="309"/>
      <c r="C40" s="309"/>
      <c r="D40" s="309"/>
      <c r="E40" s="309"/>
      <c r="F40" s="217">
        <v>44880</v>
      </c>
      <c r="G40" s="180">
        <f t="shared" si="2"/>
        <v>7</v>
      </c>
      <c r="H40" s="306"/>
      <c r="I40" s="306"/>
      <c r="J40" s="306"/>
      <c r="K40" s="306"/>
      <c r="L40" s="306">
        <v>1</v>
      </c>
      <c r="M40" s="306"/>
      <c r="N40" s="380"/>
      <c r="O40" s="380"/>
      <c r="P40" s="54"/>
      <c r="Q40" s="54"/>
      <c r="R40" s="54"/>
      <c r="S40" s="54"/>
      <c r="T40" s="54"/>
      <c r="U40" s="54"/>
      <c r="V40" s="54"/>
      <c r="W40" s="55"/>
      <c r="X40" s="55"/>
      <c r="Y40" s="55"/>
      <c r="Z40" s="55"/>
      <c r="AA40" s="56"/>
      <c r="AB40" s="56"/>
    </row>
    <row r="41" spans="1:35" ht="15" customHeight="1" x14ac:dyDescent="0.2">
      <c r="B41" s="309"/>
      <c r="C41" s="309"/>
      <c r="D41" s="309"/>
      <c r="E41" s="309"/>
      <c r="F41" s="217"/>
      <c r="G41" s="180">
        <f t="shared" si="2"/>
        <v>7</v>
      </c>
      <c r="H41" s="306"/>
      <c r="I41" s="306"/>
      <c r="J41" s="306"/>
      <c r="K41" s="306"/>
      <c r="L41" s="306"/>
      <c r="M41" s="306"/>
      <c r="N41" s="311"/>
      <c r="O41" s="311"/>
      <c r="P41" s="54"/>
      <c r="Q41" s="54"/>
      <c r="R41" s="54"/>
      <c r="S41" s="54"/>
      <c r="T41" s="54"/>
      <c r="U41" s="54"/>
      <c r="V41" s="54"/>
      <c r="W41" s="55"/>
      <c r="X41" s="55"/>
      <c r="Y41" s="55"/>
      <c r="Z41" s="55"/>
      <c r="AA41" s="56"/>
      <c r="AB41" s="56"/>
    </row>
    <row r="42" spans="1:35" ht="15" customHeight="1" x14ac:dyDescent="0.2">
      <c r="B42" s="309"/>
      <c r="C42" s="309"/>
      <c r="D42" s="309"/>
      <c r="E42" s="309"/>
      <c r="F42" s="53"/>
      <c r="G42" s="180">
        <f t="shared" si="2"/>
        <v>7</v>
      </c>
      <c r="H42" s="306"/>
      <c r="I42" s="306"/>
      <c r="J42" s="306"/>
      <c r="K42" s="306"/>
      <c r="L42" s="306"/>
      <c r="M42" s="306"/>
      <c r="N42" s="306"/>
      <c r="O42" s="306"/>
      <c r="P42" s="54"/>
      <c r="Q42" s="54"/>
      <c r="R42" s="54"/>
      <c r="S42" s="54"/>
      <c r="T42" s="54"/>
      <c r="U42" s="54"/>
      <c r="V42" s="54"/>
      <c r="W42" s="55"/>
      <c r="X42" s="55"/>
      <c r="Y42" s="55"/>
      <c r="Z42" s="55"/>
      <c r="AA42" s="56"/>
      <c r="AB42" s="56"/>
    </row>
    <row r="43" spans="1:35" ht="15" customHeight="1" x14ac:dyDescent="0.2">
      <c r="B43" s="309"/>
      <c r="C43" s="309"/>
      <c r="D43" s="309"/>
      <c r="E43" s="309"/>
      <c r="F43" s="53"/>
      <c r="G43" s="180">
        <f t="shared" si="2"/>
        <v>7</v>
      </c>
      <c r="H43" s="306"/>
      <c r="I43" s="306"/>
      <c r="J43" s="306"/>
      <c r="K43" s="306"/>
      <c r="L43" s="306"/>
      <c r="M43" s="306"/>
      <c r="N43" s="306"/>
      <c r="O43" s="306"/>
      <c r="P43" s="54"/>
      <c r="Q43" s="54"/>
      <c r="R43" s="54"/>
      <c r="S43" s="54"/>
      <c r="T43" s="54"/>
      <c r="U43" s="54"/>
      <c r="V43" s="54"/>
      <c r="W43" s="55"/>
      <c r="X43" s="55"/>
      <c r="Y43" s="55"/>
      <c r="Z43" s="55"/>
      <c r="AA43" s="56"/>
      <c r="AB43" s="56"/>
    </row>
    <row r="44" spans="1:35" ht="15" customHeight="1" x14ac:dyDescent="0.2">
      <c r="B44" s="309"/>
      <c r="C44" s="309"/>
      <c r="D44" s="309"/>
      <c r="E44" s="309"/>
      <c r="F44" s="53"/>
      <c r="G44" s="180">
        <f t="shared" si="2"/>
        <v>7</v>
      </c>
      <c r="H44" s="306"/>
      <c r="I44" s="306"/>
      <c r="J44" s="306"/>
      <c r="K44" s="306"/>
      <c r="L44" s="306"/>
      <c r="M44" s="306"/>
      <c r="N44" s="306"/>
      <c r="O44" s="306"/>
      <c r="P44" s="54"/>
      <c r="Q44" s="54"/>
      <c r="R44" s="54"/>
      <c r="S44" s="54"/>
      <c r="T44" s="54"/>
      <c r="U44" s="54"/>
      <c r="V44" s="54"/>
      <c r="W44" s="55"/>
      <c r="X44" s="55"/>
      <c r="Y44" s="55"/>
      <c r="Z44" s="55"/>
      <c r="AA44" s="56"/>
      <c r="AB44" s="56"/>
    </row>
    <row r="45" spans="1:35" ht="15" customHeight="1" x14ac:dyDescent="0.2">
      <c r="B45" s="309"/>
      <c r="C45" s="309"/>
      <c r="D45" s="309"/>
      <c r="E45" s="309"/>
      <c r="F45" s="53"/>
      <c r="G45" s="180">
        <f t="shared" si="2"/>
        <v>7</v>
      </c>
      <c r="H45" s="306"/>
      <c r="I45" s="306"/>
      <c r="J45" s="306"/>
      <c r="K45" s="306"/>
      <c r="L45" s="306"/>
      <c r="M45" s="306"/>
      <c r="N45" s="306"/>
      <c r="O45" s="306"/>
      <c r="P45" s="54"/>
      <c r="Q45" s="54"/>
      <c r="R45" s="54"/>
      <c r="S45" s="54"/>
      <c r="T45" s="54"/>
      <c r="U45" s="54"/>
      <c r="V45" s="54"/>
      <c r="W45" s="55"/>
      <c r="X45" s="55"/>
      <c r="Y45" s="55"/>
      <c r="Z45" s="55"/>
      <c r="AA45" s="56"/>
      <c r="AB45" s="56"/>
    </row>
    <row r="46" spans="1:35" ht="15" customHeight="1" x14ac:dyDescent="0.2">
      <c r="B46" s="309"/>
      <c r="C46" s="309"/>
      <c r="D46" s="309"/>
      <c r="E46" s="309"/>
      <c r="F46" s="53"/>
      <c r="G46" s="180">
        <f t="shared" si="2"/>
        <v>7</v>
      </c>
      <c r="H46" s="306"/>
      <c r="I46" s="306"/>
      <c r="J46" s="306"/>
      <c r="K46" s="306"/>
      <c r="L46" s="324"/>
      <c r="M46" s="325"/>
      <c r="N46" s="324"/>
      <c r="O46" s="325"/>
      <c r="P46" s="54"/>
      <c r="Q46" s="54"/>
      <c r="R46" s="54"/>
      <c r="S46" s="54"/>
      <c r="T46" s="54"/>
      <c r="U46" s="54"/>
      <c r="V46" s="54"/>
      <c r="W46" s="55"/>
      <c r="X46" s="55"/>
      <c r="Y46" s="55"/>
      <c r="Z46" s="55"/>
      <c r="AA46" s="56"/>
      <c r="AB46" s="56"/>
    </row>
    <row r="47" spans="1:35" ht="15" customHeight="1" x14ac:dyDescent="0.2">
      <c r="B47" s="309"/>
      <c r="C47" s="309"/>
      <c r="D47" s="309"/>
      <c r="E47" s="309"/>
      <c r="F47" s="53"/>
      <c r="G47" s="180">
        <f t="shared" si="2"/>
        <v>7</v>
      </c>
      <c r="H47" s="306"/>
      <c r="I47" s="306"/>
      <c r="J47" s="306"/>
      <c r="K47" s="306"/>
      <c r="L47" s="324"/>
      <c r="M47" s="325"/>
      <c r="N47" s="324"/>
      <c r="O47" s="325"/>
      <c r="P47" s="54"/>
      <c r="Q47" s="54"/>
      <c r="R47" s="54"/>
      <c r="S47" s="54"/>
      <c r="T47" s="54"/>
      <c r="U47" s="54"/>
      <c r="V47" s="54"/>
      <c r="W47" s="55"/>
      <c r="X47" s="55"/>
      <c r="Y47" s="55"/>
      <c r="Z47" s="55"/>
      <c r="AA47" s="56"/>
      <c r="AB47" s="56"/>
    </row>
    <row r="48" spans="1:35" ht="15" customHeight="1" x14ac:dyDescent="0.2">
      <c r="B48" s="309"/>
      <c r="C48" s="309"/>
      <c r="D48" s="309"/>
      <c r="E48" s="309"/>
      <c r="F48" s="53"/>
      <c r="G48" s="180">
        <f t="shared" si="2"/>
        <v>7</v>
      </c>
      <c r="H48" s="326"/>
      <c r="I48" s="326"/>
      <c r="J48" s="326"/>
      <c r="K48" s="326"/>
      <c r="L48" s="326"/>
      <c r="M48" s="326"/>
      <c r="N48" s="326"/>
      <c r="O48" s="326"/>
      <c r="P48" s="54"/>
      <c r="Q48" s="54"/>
      <c r="R48" s="54"/>
      <c r="S48" s="54"/>
      <c r="T48" s="54"/>
      <c r="U48" s="54"/>
      <c r="V48" s="54"/>
      <c r="W48" s="55"/>
      <c r="X48" s="55"/>
      <c r="Y48" s="55"/>
      <c r="Z48" s="55"/>
      <c r="AA48" s="56"/>
      <c r="AB48" s="56"/>
    </row>
    <row r="49" spans="1:39" ht="15" customHeight="1" thickBot="1" x14ac:dyDescent="0.25">
      <c r="B49" s="309"/>
      <c r="C49" s="309"/>
      <c r="D49" s="309"/>
      <c r="E49" s="309"/>
      <c r="F49" s="193">
        <f>$S$20</f>
        <v>44895</v>
      </c>
      <c r="G49" s="180">
        <f>G37+H49-L49</f>
        <v>7</v>
      </c>
      <c r="H49" s="343">
        <f>SUM(H37:I48)</f>
        <v>0</v>
      </c>
      <c r="I49" s="343"/>
      <c r="J49" s="344"/>
      <c r="K49" s="344"/>
      <c r="L49" s="343">
        <f>SUM(L37:M48)</f>
        <v>4</v>
      </c>
      <c r="M49" s="343"/>
      <c r="N49" s="344"/>
      <c r="O49" s="344"/>
      <c r="P49" s="54"/>
      <c r="Q49" s="54"/>
      <c r="R49" s="54"/>
      <c r="S49" s="54"/>
      <c r="T49" s="54"/>
      <c r="U49" s="54"/>
      <c r="V49" s="54"/>
      <c r="W49" s="55"/>
      <c r="X49" s="55"/>
      <c r="Y49" s="55"/>
      <c r="Z49" s="55"/>
      <c r="AA49" s="56"/>
      <c r="AB49" s="56"/>
    </row>
    <row r="50" spans="1:39" ht="15" customHeight="1" x14ac:dyDescent="0.2">
      <c r="B50" s="357"/>
      <c r="C50" s="357"/>
      <c r="D50" s="57"/>
      <c r="E50" s="57"/>
      <c r="F50" s="58"/>
      <c r="G50" s="59"/>
      <c r="H50" s="358"/>
      <c r="I50" s="358"/>
      <c r="J50" s="358"/>
      <c r="K50" s="358"/>
      <c r="L50" s="358"/>
      <c r="M50" s="358"/>
      <c r="N50" s="358"/>
      <c r="O50" s="358"/>
      <c r="P50" s="54"/>
      <c r="Q50" s="54"/>
      <c r="R50" s="54"/>
      <c r="S50" s="60"/>
      <c r="T50" s="60"/>
      <c r="U50" s="60"/>
      <c r="V50" s="60"/>
      <c r="W50" s="55"/>
      <c r="X50" s="55"/>
      <c r="Y50" s="55"/>
      <c r="Z50" s="55"/>
      <c r="AA50" s="56"/>
      <c r="AB50" s="56"/>
    </row>
    <row r="51" spans="1:39" ht="28.25" customHeight="1" x14ac:dyDescent="0.2">
      <c r="B51" s="289" t="s">
        <v>80</v>
      </c>
      <c r="C51" s="289"/>
      <c r="D51" s="289"/>
      <c r="E51" s="289"/>
      <c r="F51" s="289"/>
      <c r="G51" s="289"/>
      <c r="H51" s="289"/>
      <c r="I51" s="289"/>
      <c r="J51" s="289"/>
      <c r="K51" s="289"/>
      <c r="L51" s="289"/>
      <c r="M51" s="289"/>
      <c r="N51" s="289"/>
      <c r="O51" s="289"/>
      <c r="P51" s="54"/>
      <c r="Q51" s="54"/>
      <c r="R51" s="54"/>
      <c r="S51" s="41"/>
      <c r="T51" s="41"/>
      <c r="U51" s="41"/>
      <c r="V51" s="41"/>
      <c r="AA51" s="41"/>
      <c r="AB51" s="41"/>
    </row>
    <row r="52" spans="1:39" ht="15" customHeight="1" thickBot="1" x14ac:dyDescent="0.25">
      <c r="B52" s="57"/>
      <c r="C52" s="57"/>
      <c r="D52" s="57"/>
      <c r="E52" s="57"/>
      <c r="F52" s="58"/>
      <c r="G52" s="59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60"/>
      <c r="T52" s="60"/>
      <c r="U52" s="60"/>
      <c r="V52" s="60"/>
      <c r="W52" s="55"/>
      <c r="X52" s="55"/>
      <c r="Y52" s="55"/>
      <c r="Z52" s="55"/>
      <c r="AA52" s="61"/>
      <c r="AB52" s="61"/>
      <c r="AC52" s="62"/>
      <c r="AD52" s="62"/>
      <c r="AE52" s="62"/>
      <c r="AF52" s="63"/>
      <c r="AG52" s="63"/>
      <c r="AH52" s="63"/>
    </row>
    <row r="53" spans="1:39" s="57" customFormat="1" ht="75" customHeight="1" x14ac:dyDescent="0.2">
      <c r="A53" s="134"/>
      <c r="B53" s="245" t="s">
        <v>144</v>
      </c>
      <c r="C53" s="245" t="s">
        <v>145</v>
      </c>
      <c r="D53" s="214" t="s">
        <v>78</v>
      </c>
      <c r="E53" s="214" t="s">
        <v>170</v>
      </c>
      <c r="F53" s="64" t="s">
        <v>86</v>
      </c>
      <c r="G53" s="64" t="s">
        <v>152</v>
      </c>
      <c r="H53" s="247" t="s">
        <v>88</v>
      </c>
      <c r="I53" s="64" t="s">
        <v>49</v>
      </c>
      <c r="J53" s="64" t="s">
        <v>69</v>
      </c>
      <c r="K53" s="369" t="s">
        <v>37</v>
      </c>
      <c r="L53" s="369"/>
      <c r="M53" s="64" t="s">
        <v>146</v>
      </c>
      <c r="N53" s="371" t="s">
        <v>20</v>
      </c>
      <c r="O53" s="372"/>
      <c r="P53" s="64" t="s">
        <v>147</v>
      </c>
      <c r="Q53" s="373" t="s">
        <v>19</v>
      </c>
      <c r="R53" s="374"/>
      <c r="S53" s="65" t="s">
        <v>72</v>
      </c>
      <c r="T53" s="66" t="s">
        <v>73</v>
      </c>
      <c r="U53" s="99" t="s">
        <v>74</v>
      </c>
      <c r="V53" s="248" t="s">
        <v>89</v>
      </c>
      <c r="W53" s="127" t="s">
        <v>139</v>
      </c>
      <c r="X53" s="359" t="s">
        <v>151</v>
      </c>
      <c r="Y53" s="360"/>
      <c r="Z53" s="66" t="s">
        <v>81</v>
      </c>
      <c r="AA53" s="185" t="s">
        <v>138</v>
      </c>
      <c r="AB53" s="377" t="s">
        <v>150</v>
      </c>
      <c r="AC53" s="378"/>
      <c r="AD53" s="378"/>
      <c r="AE53" s="378"/>
      <c r="AF53" s="378"/>
      <c r="AG53" s="378"/>
      <c r="AH53" s="379"/>
      <c r="AI53" s="364" t="s">
        <v>129</v>
      </c>
      <c r="AJ53" s="365"/>
      <c r="AL53" s="189" t="s">
        <v>165</v>
      </c>
    </row>
    <row r="54" spans="1:39" s="57" customFormat="1" ht="18" customHeight="1" x14ac:dyDescent="0.15">
      <c r="A54" s="134"/>
      <c r="B54" s="246"/>
      <c r="C54" s="245"/>
      <c r="D54" s="366" t="s">
        <v>171</v>
      </c>
      <c r="E54" s="366"/>
      <c r="F54" s="68" t="s">
        <v>0</v>
      </c>
      <c r="G54" s="68" t="s">
        <v>0</v>
      </c>
      <c r="H54" s="368"/>
      <c r="I54" s="69" t="s">
        <v>87</v>
      </c>
      <c r="J54" s="69" t="s">
        <v>166</v>
      </c>
      <c r="K54" s="370"/>
      <c r="L54" s="370"/>
      <c r="M54" s="70" t="s">
        <v>18</v>
      </c>
      <c r="N54" s="71" t="s">
        <v>18</v>
      </c>
      <c r="O54" s="72" t="s">
        <v>0</v>
      </c>
      <c r="P54" s="70" t="s">
        <v>17</v>
      </c>
      <c r="Q54" s="170" t="s">
        <v>17</v>
      </c>
      <c r="R54" s="72" t="s">
        <v>0</v>
      </c>
      <c r="S54" s="73" t="s">
        <v>85</v>
      </c>
      <c r="T54" s="71" t="s">
        <v>82</v>
      </c>
      <c r="U54" s="70" t="s">
        <v>83</v>
      </c>
      <c r="V54" s="247"/>
      <c r="W54" s="128" t="s">
        <v>0</v>
      </c>
      <c r="X54" s="69" t="s">
        <v>87</v>
      </c>
      <c r="Y54" s="74" t="s">
        <v>0</v>
      </c>
      <c r="Z54" s="71" t="s">
        <v>84</v>
      </c>
      <c r="AA54" s="186" t="s">
        <v>0</v>
      </c>
      <c r="AB54" s="367" t="s">
        <v>87</v>
      </c>
      <c r="AC54" s="367"/>
      <c r="AD54" s="367"/>
      <c r="AE54" s="367"/>
      <c r="AF54" s="367"/>
      <c r="AG54" s="75" t="s">
        <v>0</v>
      </c>
      <c r="AH54" s="76" t="s">
        <v>99</v>
      </c>
      <c r="AI54" s="164"/>
      <c r="AJ54" s="98" t="s">
        <v>100</v>
      </c>
      <c r="AL54" s="71" t="s">
        <v>0</v>
      </c>
      <c r="AM54" s="190"/>
    </row>
    <row r="55" spans="1:39" s="85" customFormat="1" ht="26" customHeight="1" x14ac:dyDescent="0.2">
      <c r="A55" s="137">
        <v>1</v>
      </c>
      <c r="B55" s="243" t="str">
        <f>'Patient List'!B13</f>
        <v>BK_PV001</v>
      </c>
      <c r="C55" s="243" t="str">
        <f>'Patient List'!C13</f>
        <v>Claire Jarvis</v>
      </c>
      <c r="D55" s="77"/>
      <c r="E55" s="77"/>
      <c r="F55" s="188">
        <v>44852</v>
      </c>
      <c r="G55" s="184"/>
      <c r="H55" s="78" t="s">
        <v>6</v>
      </c>
      <c r="I55" s="79" t="s">
        <v>25</v>
      </c>
      <c r="J55" s="195">
        <f>DATEDIF('Patient List'!F13,$S$20,"y")</f>
        <v>2</v>
      </c>
      <c r="K55" s="375" t="s">
        <v>28</v>
      </c>
      <c r="L55" s="376" t="s">
        <v>28</v>
      </c>
      <c r="M55" s="158">
        <f>'Patient List'!K13</f>
        <v>12.4</v>
      </c>
      <c r="N55" s="80">
        <v>6.6</v>
      </c>
      <c r="O55" s="188">
        <v>44852</v>
      </c>
      <c r="P55" s="125">
        <v>137</v>
      </c>
      <c r="Q55" s="169">
        <v>127</v>
      </c>
      <c r="R55" s="188">
        <v>44852</v>
      </c>
      <c r="S55" s="138">
        <v>4</v>
      </c>
      <c r="T55" s="81">
        <v>49</v>
      </c>
      <c r="U55" s="129">
        <v>1.57</v>
      </c>
      <c r="V55" s="130">
        <f>T55/U55^2</f>
        <v>19.879102600511175</v>
      </c>
      <c r="W55" s="188">
        <v>44852</v>
      </c>
      <c r="X55" s="84"/>
      <c r="Y55" s="131"/>
      <c r="Z55" s="82" t="s">
        <v>178</v>
      </c>
      <c r="AA55" s="216">
        <v>44852</v>
      </c>
      <c r="AB55" s="120"/>
      <c r="AC55" s="121"/>
      <c r="AD55" s="121"/>
      <c r="AE55" s="121"/>
      <c r="AF55" s="121"/>
      <c r="AG55" s="132"/>
      <c r="AH55" s="83"/>
      <c r="AI55" s="168"/>
      <c r="AJ55" s="83"/>
      <c r="AL55" s="216">
        <v>44852</v>
      </c>
    </row>
    <row r="56" spans="1:39" s="85" customFormat="1" ht="26" customHeight="1" x14ac:dyDescent="0.2">
      <c r="A56" s="137">
        <v>2</v>
      </c>
      <c r="B56" s="243" t="str">
        <f>'Patient List'!B14</f>
        <v>BK_PV002</v>
      </c>
      <c r="C56" s="243" t="str">
        <f>'Patient List'!C14</f>
        <v>Melvin Ponce</v>
      </c>
      <c r="D56" s="77"/>
      <c r="E56" s="77"/>
      <c r="F56" s="184">
        <v>44788</v>
      </c>
      <c r="G56" s="184"/>
      <c r="H56" s="78" t="s">
        <v>6</v>
      </c>
      <c r="I56" s="79" t="s">
        <v>25</v>
      </c>
      <c r="J56" s="195">
        <f>DATEDIF('Patient List'!F14,$S$20,"y")</f>
        <v>19</v>
      </c>
      <c r="K56" s="375" t="s">
        <v>27</v>
      </c>
      <c r="L56" s="376" t="s">
        <v>27</v>
      </c>
      <c r="M56" s="158">
        <f>'Patient List'!K14</f>
        <v>7</v>
      </c>
      <c r="N56" s="86">
        <v>7.9</v>
      </c>
      <c r="O56" s="184">
        <v>44788</v>
      </c>
      <c r="P56" s="125">
        <v>229</v>
      </c>
      <c r="Q56" s="124">
        <v>231</v>
      </c>
      <c r="R56" s="184">
        <v>44788</v>
      </c>
      <c r="S56" s="138">
        <v>2</v>
      </c>
      <c r="T56" s="81">
        <v>36</v>
      </c>
      <c r="U56" s="129">
        <v>1.48</v>
      </c>
      <c r="V56" s="130">
        <f t="shared" ref="V56:V66" si="3">T56/U56^2</f>
        <v>16.435354273192111</v>
      </c>
      <c r="W56" s="184">
        <v>44788</v>
      </c>
      <c r="X56" s="84"/>
      <c r="Y56" s="131"/>
      <c r="Z56" s="87" t="s">
        <v>182</v>
      </c>
      <c r="AA56" s="184">
        <v>44788</v>
      </c>
      <c r="AB56" s="120"/>
      <c r="AC56" s="121"/>
      <c r="AD56" s="121"/>
      <c r="AE56" s="121"/>
      <c r="AF56" s="121"/>
      <c r="AG56" s="132"/>
      <c r="AH56" s="83"/>
      <c r="AI56" s="168"/>
      <c r="AJ56" s="83"/>
      <c r="AL56" s="184">
        <v>44788</v>
      </c>
    </row>
    <row r="57" spans="1:39" s="85" customFormat="1" ht="26" customHeight="1" x14ac:dyDescent="0.2">
      <c r="A57" s="137">
        <v>3</v>
      </c>
      <c r="B57" s="243" t="str">
        <f>'Patient List'!B15</f>
        <v>BK_PV003</v>
      </c>
      <c r="C57" s="243" t="str">
        <f>'Patient List'!C15</f>
        <v>Kaleb Christensen</v>
      </c>
      <c r="D57" s="77"/>
      <c r="E57" s="77"/>
      <c r="F57" s="188">
        <v>44852</v>
      </c>
      <c r="G57" s="184"/>
      <c r="H57" s="78" t="s">
        <v>6</v>
      </c>
      <c r="I57" s="79" t="s">
        <v>25</v>
      </c>
      <c r="J57" s="195">
        <f>DATEDIF('Patient List'!F15,$S$20,"y")</f>
        <v>10</v>
      </c>
      <c r="K57" s="375" t="s">
        <v>27</v>
      </c>
      <c r="L57" s="376" t="s">
        <v>27</v>
      </c>
      <c r="M57" s="158">
        <f>'Patient List'!K15</f>
        <v>10.5</v>
      </c>
      <c r="N57" s="86">
        <v>7.7</v>
      </c>
      <c r="O57" s="188">
        <v>44852</v>
      </c>
      <c r="P57" s="125">
        <v>149</v>
      </c>
      <c r="Q57" s="124">
        <v>151</v>
      </c>
      <c r="R57" s="188">
        <v>44852</v>
      </c>
      <c r="S57" s="138">
        <v>2</v>
      </c>
      <c r="T57" s="81">
        <v>52</v>
      </c>
      <c r="U57" s="129">
        <v>1.69</v>
      </c>
      <c r="V57" s="130">
        <f t="shared" si="3"/>
        <v>18.206645425580341</v>
      </c>
      <c r="W57" s="188">
        <v>44852</v>
      </c>
      <c r="X57" s="84"/>
      <c r="Y57" s="131"/>
      <c r="Z57" s="87" t="s">
        <v>180</v>
      </c>
      <c r="AA57" s="216">
        <v>44852</v>
      </c>
      <c r="AB57" s="120"/>
      <c r="AC57" s="121"/>
      <c r="AD57" s="121"/>
      <c r="AE57" s="121"/>
      <c r="AF57" s="121"/>
      <c r="AG57" s="132"/>
      <c r="AH57" s="83"/>
      <c r="AI57" s="168"/>
      <c r="AJ57" s="83"/>
      <c r="AL57" s="216">
        <v>44852</v>
      </c>
    </row>
    <row r="58" spans="1:39" s="85" customFormat="1" ht="26" customHeight="1" x14ac:dyDescent="0.2">
      <c r="A58" s="137">
        <v>4</v>
      </c>
      <c r="B58" s="243">
        <f>'Patient List'!B16</f>
        <v>0</v>
      </c>
      <c r="C58" s="243">
        <f>'Patient List'!C16</f>
        <v>0</v>
      </c>
      <c r="D58" s="77" t="s">
        <v>172</v>
      </c>
      <c r="E58" s="77"/>
      <c r="F58" s="184">
        <v>44880</v>
      </c>
      <c r="G58" s="184"/>
      <c r="H58" s="78" t="s">
        <v>6</v>
      </c>
      <c r="I58" s="79" t="s">
        <v>25</v>
      </c>
      <c r="J58" s="195">
        <v>6</v>
      </c>
      <c r="K58" s="375" t="s">
        <v>156</v>
      </c>
      <c r="L58" s="376" t="s">
        <v>156</v>
      </c>
      <c r="M58" s="158">
        <f>'Patient List'!K16</f>
        <v>10.4</v>
      </c>
      <c r="N58" s="86">
        <v>11.7</v>
      </c>
      <c r="O58" s="184">
        <v>44880</v>
      </c>
      <c r="P58" s="125">
        <v>81</v>
      </c>
      <c r="Q58" s="124">
        <v>250</v>
      </c>
      <c r="R58" s="184">
        <v>44880</v>
      </c>
      <c r="S58" s="138">
        <v>4</v>
      </c>
      <c r="T58" s="81">
        <v>19.399999999999999</v>
      </c>
      <c r="U58" s="129">
        <v>1.1299999999999999</v>
      </c>
      <c r="V58" s="130">
        <f>T58/U58^2</f>
        <v>15.193045657451643</v>
      </c>
      <c r="W58" s="184">
        <v>44880</v>
      </c>
      <c r="X58" s="84"/>
      <c r="Y58" s="131"/>
      <c r="Z58" s="87" t="s">
        <v>183</v>
      </c>
      <c r="AA58" s="184">
        <v>44880</v>
      </c>
      <c r="AB58" s="120"/>
      <c r="AC58" s="121"/>
      <c r="AD58" s="121"/>
      <c r="AE58" s="121"/>
      <c r="AF58" s="121"/>
      <c r="AG58" s="132"/>
      <c r="AH58" s="83"/>
      <c r="AI58" s="168"/>
      <c r="AJ58" s="83"/>
      <c r="AL58" s="184">
        <v>44150</v>
      </c>
    </row>
    <row r="59" spans="1:39" s="85" customFormat="1" ht="26" customHeight="1" x14ac:dyDescent="0.2">
      <c r="A59" s="137">
        <v>5</v>
      </c>
      <c r="B59" s="243">
        <f>'Patient List'!B17</f>
        <v>0</v>
      </c>
      <c r="C59" s="243">
        <f>'Patient List'!C17</f>
        <v>0</v>
      </c>
      <c r="D59" s="77"/>
      <c r="E59" s="77"/>
      <c r="F59" s="184">
        <v>44446</v>
      </c>
      <c r="G59" s="184"/>
      <c r="H59" s="78" t="s">
        <v>5</v>
      </c>
      <c r="I59" s="79" t="s">
        <v>25</v>
      </c>
      <c r="J59" s="195">
        <v>10</v>
      </c>
      <c r="K59" s="375" t="s">
        <v>28</v>
      </c>
      <c r="L59" s="376" t="s">
        <v>28</v>
      </c>
      <c r="M59" s="158">
        <f>'Patient List'!K17</f>
        <v>9.4</v>
      </c>
      <c r="N59" s="86">
        <v>9.3000000000000007</v>
      </c>
      <c r="O59" s="126">
        <v>44446</v>
      </c>
      <c r="P59" s="125">
        <f>'Patient List'!L17</f>
        <v>203</v>
      </c>
      <c r="Q59" s="124">
        <v>298</v>
      </c>
      <c r="R59" s="126">
        <v>44446</v>
      </c>
      <c r="S59" s="138">
        <v>4</v>
      </c>
      <c r="T59" s="81">
        <v>36</v>
      </c>
      <c r="U59" s="129">
        <v>1.45</v>
      </c>
      <c r="V59" s="130">
        <f t="shared" si="3"/>
        <v>17.122473246135552</v>
      </c>
      <c r="W59" s="126">
        <v>44446</v>
      </c>
      <c r="X59" s="84"/>
      <c r="Y59" s="131"/>
      <c r="Z59" s="87"/>
      <c r="AA59" s="187"/>
      <c r="AB59" s="120"/>
      <c r="AC59" s="121"/>
      <c r="AD59" s="121"/>
      <c r="AE59" s="121"/>
      <c r="AF59" s="121"/>
      <c r="AG59" s="132"/>
      <c r="AH59" s="83"/>
      <c r="AI59" s="168" t="s">
        <v>177</v>
      </c>
      <c r="AJ59" s="83" t="s">
        <v>103</v>
      </c>
      <c r="AL59" s="218"/>
    </row>
    <row r="60" spans="1:39" s="85" customFormat="1" ht="26" customHeight="1" x14ac:dyDescent="0.2">
      <c r="A60" s="137">
        <v>6</v>
      </c>
      <c r="B60" s="243">
        <f>'Patient List'!B18</f>
        <v>0</v>
      </c>
      <c r="C60" s="243">
        <f>'Patient List'!C18</f>
        <v>0</v>
      </c>
      <c r="D60" s="77"/>
      <c r="E60" s="77"/>
      <c r="F60" s="184">
        <v>44330</v>
      </c>
      <c r="G60" s="184"/>
      <c r="H60" s="78" t="s">
        <v>23</v>
      </c>
      <c r="I60" s="79" t="s">
        <v>25</v>
      </c>
      <c r="J60" s="195">
        <v>23</v>
      </c>
      <c r="K60" s="375" t="s">
        <v>156</v>
      </c>
      <c r="L60" s="376" t="s">
        <v>156</v>
      </c>
      <c r="M60" s="158">
        <f>'Patient List'!K18</f>
        <v>7.8</v>
      </c>
      <c r="N60" s="86">
        <v>4.5999999999999996</v>
      </c>
      <c r="O60" s="126">
        <v>44330</v>
      </c>
      <c r="P60" s="125">
        <f>'Patient List'!L18</f>
        <v>97</v>
      </c>
      <c r="Q60" s="124">
        <v>76</v>
      </c>
      <c r="R60" s="126">
        <v>44330</v>
      </c>
      <c r="S60" s="138">
        <v>4</v>
      </c>
      <c r="T60" s="81">
        <v>46</v>
      </c>
      <c r="U60" s="129">
        <v>1.6</v>
      </c>
      <c r="V60" s="130">
        <f t="shared" si="3"/>
        <v>17.968749999999996</v>
      </c>
      <c r="W60" s="126">
        <v>44330</v>
      </c>
      <c r="X60" s="84"/>
      <c r="Y60" s="131"/>
      <c r="Z60" s="87"/>
      <c r="AA60" s="187"/>
      <c r="AB60" s="120"/>
      <c r="AC60" s="121"/>
      <c r="AD60" s="121"/>
      <c r="AE60" s="121"/>
      <c r="AF60" s="121"/>
      <c r="AG60" s="132"/>
      <c r="AH60" s="83"/>
      <c r="AI60" s="168" t="s">
        <v>23</v>
      </c>
      <c r="AJ60" s="83" t="s">
        <v>103</v>
      </c>
      <c r="AL60" s="218"/>
    </row>
    <row r="61" spans="1:39" s="85" customFormat="1" ht="26" customHeight="1" x14ac:dyDescent="0.2">
      <c r="A61" s="137">
        <v>7</v>
      </c>
      <c r="B61" s="243">
        <f>'Patient List'!B19</f>
        <v>0</v>
      </c>
      <c r="C61" s="243">
        <f>'Patient List'!C19</f>
        <v>0</v>
      </c>
      <c r="D61" s="77" t="s">
        <v>172</v>
      </c>
      <c r="E61" s="77"/>
      <c r="F61" s="184">
        <v>44880</v>
      </c>
      <c r="G61" s="184"/>
      <c r="H61" s="78" t="s">
        <v>6</v>
      </c>
      <c r="I61" s="79" t="s">
        <v>25</v>
      </c>
      <c r="J61" s="195">
        <v>2</v>
      </c>
      <c r="K61" s="375" t="s">
        <v>28</v>
      </c>
      <c r="L61" s="376" t="s">
        <v>28</v>
      </c>
      <c r="M61" s="158">
        <f>'Patient List'!K19</f>
        <v>10.8</v>
      </c>
      <c r="N61" s="86">
        <v>10.5</v>
      </c>
      <c r="O61" s="184">
        <v>44880</v>
      </c>
      <c r="P61" s="125">
        <v>168</v>
      </c>
      <c r="Q61" s="124">
        <v>219</v>
      </c>
      <c r="R61" s="184">
        <v>44880</v>
      </c>
      <c r="S61" s="138">
        <v>4</v>
      </c>
      <c r="T61" s="81">
        <v>45</v>
      </c>
      <c r="U61" s="129">
        <v>1.55</v>
      </c>
      <c r="V61" s="130">
        <f t="shared" si="3"/>
        <v>18.730489073881373</v>
      </c>
      <c r="W61" s="184">
        <v>44880</v>
      </c>
      <c r="X61" s="84"/>
      <c r="Y61" s="131"/>
      <c r="Z61" s="87" t="s">
        <v>184</v>
      </c>
      <c r="AA61" s="184">
        <v>44880</v>
      </c>
      <c r="AB61" s="120"/>
      <c r="AC61" s="121"/>
      <c r="AD61" s="121"/>
      <c r="AE61" s="121"/>
      <c r="AF61" s="121"/>
      <c r="AG61" s="132"/>
      <c r="AH61" s="83"/>
      <c r="AI61" s="168"/>
      <c r="AJ61" s="83"/>
      <c r="AL61" s="184">
        <v>44880</v>
      </c>
    </row>
    <row r="62" spans="1:39" s="85" customFormat="1" ht="26" customHeight="1" x14ac:dyDescent="0.2">
      <c r="A62" s="137">
        <v>8</v>
      </c>
      <c r="B62" s="243">
        <f>'Patient List'!B20</f>
        <v>0</v>
      </c>
      <c r="C62" s="243">
        <f>'Patient List'!C20</f>
        <v>0</v>
      </c>
      <c r="D62" s="77"/>
      <c r="E62" s="77"/>
      <c r="F62" s="188">
        <v>44593</v>
      </c>
      <c r="G62" s="184"/>
      <c r="H62" s="78" t="s">
        <v>31</v>
      </c>
      <c r="I62" s="79" t="s">
        <v>25</v>
      </c>
      <c r="J62" s="195">
        <v>16</v>
      </c>
      <c r="K62" s="375" t="s">
        <v>27</v>
      </c>
      <c r="L62" s="376" t="s">
        <v>27</v>
      </c>
      <c r="M62" s="158">
        <f>'Patient List'!K20</f>
        <v>7.2</v>
      </c>
      <c r="N62" s="86">
        <v>12.5</v>
      </c>
      <c r="O62" s="188">
        <v>44593</v>
      </c>
      <c r="P62" s="125">
        <f>'Patient List'!L20</f>
        <v>140</v>
      </c>
      <c r="Q62" s="124">
        <v>147</v>
      </c>
      <c r="R62" s="188">
        <v>44593</v>
      </c>
      <c r="S62" s="138">
        <v>2</v>
      </c>
      <c r="T62" s="81">
        <v>49</v>
      </c>
      <c r="U62" s="129">
        <v>1.76</v>
      </c>
      <c r="V62" s="130">
        <f t="shared" si="3"/>
        <v>15.818698347107439</v>
      </c>
      <c r="W62" s="188">
        <v>44593</v>
      </c>
      <c r="X62" s="84"/>
      <c r="Y62" s="131"/>
      <c r="Z62" s="87" t="s">
        <v>162</v>
      </c>
      <c r="AA62" s="187">
        <v>44593</v>
      </c>
      <c r="AB62" s="120"/>
      <c r="AC62" s="121"/>
      <c r="AD62" s="121"/>
      <c r="AE62" s="121"/>
      <c r="AF62" s="121"/>
      <c r="AG62" s="132"/>
      <c r="AH62" s="83"/>
      <c r="AI62" s="168"/>
      <c r="AJ62" s="83"/>
      <c r="AL62" s="219"/>
    </row>
    <row r="63" spans="1:39" s="85" customFormat="1" ht="26" customHeight="1" x14ac:dyDescent="0.2">
      <c r="A63" s="137">
        <v>9</v>
      </c>
      <c r="B63" s="243">
        <f>'Patient List'!B21</f>
        <v>0</v>
      </c>
      <c r="C63" s="243">
        <f>'Patient List'!C21</f>
        <v>0</v>
      </c>
      <c r="D63" s="77" t="s">
        <v>172</v>
      </c>
      <c r="E63" s="77"/>
      <c r="F63" s="184">
        <v>44880</v>
      </c>
      <c r="G63" s="184"/>
      <c r="H63" s="78" t="s">
        <v>6</v>
      </c>
      <c r="I63" s="79" t="s">
        <v>25</v>
      </c>
      <c r="J63" s="195">
        <v>7</v>
      </c>
      <c r="K63" s="375" t="s">
        <v>27</v>
      </c>
      <c r="L63" s="376" t="s">
        <v>27</v>
      </c>
      <c r="M63" s="158">
        <f>'Patient List'!K21</f>
        <v>9.8000000000000007</v>
      </c>
      <c r="N63" s="86">
        <v>8.1999999999999993</v>
      </c>
      <c r="O63" s="184">
        <v>44880</v>
      </c>
      <c r="P63" s="125">
        <v>164</v>
      </c>
      <c r="Q63" s="124">
        <v>159</v>
      </c>
      <c r="R63" s="184">
        <v>44880</v>
      </c>
      <c r="S63" s="178">
        <v>3</v>
      </c>
      <c r="T63" s="81">
        <v>20</v>
      </c>
      <c r="U63" s="129">
        <v>1.2</v>
      </c>
      <c r="V63" s="130">
        <f t="shared" si="3"/>
        <v>13.888888888888889</v>
      </c>
      <c r="W63" s="184">
        <v>44880</v>
      </c>
      <c r="X63" s="84"/>
      <c r="Y63" s="131"/>
      <c r="Z63" s="87" t="s">
        <v>185</v>
      </c>
      <c r="AA63" s="184">
        <v>44880</v>
      </c>
      <c r="AB63" s="120"/>
      <c r="AC63" s="121"/>
      <c r="AD63" s="121"/>
      <c r="AE63" s="121"/>
      <c r="AF63" s="121"/>
      <c r="AG63" s="132"/>
      <c r="AH63" s="83"/>
      <c r="AI63" s="168"/>
      <c r="AJ63" s="83"/>
      <c r="AL63" s="184">
        <v>44880</v>
      </c>
    </row>
    <row r="64" spans="1:39" s="85" customFormat="1" ht="26" customHeight="1" x14ac:dyDescent="0.2">
      <c r="A64" s="137">
        <v>10</v>
      </c>
      <c r="B64" s="243">
        <f>'Patient List'!B22</f>
        <v>0</v>
      </c>
      <c r="C64" s="243">
        <f>'Patient List'!C22</f>
        <v>0</v>
      </c>
      <c r="D64" s="77"/>
      <c r="E64" s="77"/>
      <c r="F64" s="188">
        <v>44852</v>
      </c>
      <c r="G64" s="184"/>
      <c r="H64" s="78" t="s">
        <v>6</v>
      </c>
      <c r="I64" s="79" t="s">
        <v>25</v>
      </c>
      <c r="J64" s="195">
        <v>10</v>
      </c>
      <c r="K64" s="375" t="s">
        <v>27</v>
      </c>
      <c r="L64" s="376" t="s">
        <v>27</v>
      </c>
      <c r="M64" s="158">
        <f>'Patient List'!K22</f>
        <v>8.9</v>
      </c>
      <c r="N64" s="86">
        <v>10.1</v>
      </c>
      <c r="O64" s="188">
        <v>44852</v>
      </c>
      <c r="P64" s="125">
        <v>147</v>
      </c>
      <c r="Q64" s="124">
        <v>343</v>
      </c>
      <c r="R64" s="188">
        <v>44852</v>
      </c>
      <c r="S64" s="138">
        <v>4</v>
      </c>
      <c r="T64" s="81">
        <v>33.5</v>
      </c>
      <c r="U64" s="129">
        <v>1.43</v>
      </c>
      <c r="V64" s="130">
        <f t="shared" si="3"/>
        <v>16.38221917942198</v>
      </c>
      <c r="W64" s="188">
        <v>44852</v>
      </c>
      <c r="X64" s="84"/>
      <c r="Y64" s="131"/>
      <c r="Z64" s="87" t="s">
        <v>161</v>
      </c>
      <c r="AA64" s="216">
        <v>44852</v>
      </c>
      <c r="AB64" s="120"/>
      <c r="AC64" s="121"/>
      <c r="AD64" s="121"/>
      <c r="AE64" s="121"/>
      <c r="AF64" s="121"/>
      <c r="AG64" s="132"/>
      <c r="AH64" s="83"/>
      <c r="AI64" s="168"/>
      <c r="AJ64" s="83"/>
      <c r="AL64" s="208">
        <v>44698</v>
      </c>
    </row>
    <row r="65" spans="1:38" s="85" customFormat="1" ht="26" customHeight="1" x14ac:dyDescent="0.2">
      <c r="A65" s="137">
        <v>11</v>
      </c>
      <c r="B65" s="243">
        <f>'Patient List'!B23</f>
        <v>0</v>
      </c>
      <c r="C65" s="243">
        <f>'Patient List'!C23</f>
        <v>0</v>
      </c>
      <c r="D65" s="77"/>
      <c r="E65" s="77"/>
      <c r="F65" s="188">
        <v>44852</v>
      </c>
      <c r="G65" s="184"/>
      <c r="H65" s="78" t="s">
        <v>6</v>
      </c>
      <c r="I65" s="79" t="s">
        <v>22</v>
      </c>
      <c r="J65" s="195">
        <v>10</v>
      </c>
      <c r="K65" s="375" t="s">
        <v>156</v>
      </c>
      <c r="L65" s="376" t="s">
        <v>156</v>
      </c>
      <c r="M65" s="158">
        <v>10.8</v>
      </c>
      <c r="N65" s="86">
        <v>11.4</v>
      </c>
      <c r="O65" s="188">
        <v>44852</v>
      </c>
      <c r="P65" s="125">
        <v>210</v>
      </c>
      <c r="Q65" s="124">
        <v>332</v>
      </c>
      <c r="R65" s="188">
        <v>44852</v>
      </c>
      <c r="S65" s="138">
        <v>2</v>
      </c>
      <c r="T65" s="81">
        <v>46</v>
      </c>
      <c r="U65" s="129">
        <v>1.55</v>
      </c>
      <c r="V65" s="130">
        <f t="shared" si="3"/>
        <v>19.146722164412068</v>
      </c>
      <c r="W65" s="188">
        <v>44852</v>
      </c>
      <c r="X65" s="84"/>
      <c r="Y65" s="131"/>
      <c r="Z65" s="87" t="s">
        <v>179</v>
      </c>
      <c r="AA65" s="216">
        <v>44852</v>
      </c>
      <c r="AB65" s="120"/>
      <c r="AC65" s="121"/>
      <c r="AD65" s="121"/>
      <c r="AE65" s="121"/>
      <c r="AF65" s="121"/>
      <c r="AG65" s="132"/>
      <c r="AH65" s="83"/>
      <c r="AI65" s="168" t="s">
        <v>173</v>
      </c>
      <c r="AJ65" s="83" t="s">
        <v>105</v>
      </c>
      <c r="AL65" s="208">
        <v>44761</v>
      </c>
    </row>
    <row r="66" spans="1:38" s="85" customFormat="1" ht="26" customHeight="1" x14ac:dyDescent="0.2">
      <c r="A66" s="137">
        <v>12</v>
      </c>
      <c r="B66" s="243">
        <f>'Patient List'!B24</f>
        <v>0</v>
      </c>
      <c r="C66" s="243">
        <f>'Patient List'!C24</f>
        <v>0</v>
      </c>
      <c r="D66" s="77"/>
      <c r="E66" s="77"/>
      <c r="F66" s="184">
        <v>44571</v>
      </c>
      <c r="G66" s="184"/>
      <c r="H66" s="78" t="s">
        <v>16</v>
      </c>
      <c r="I66" s="79" t="s">
        <v>25</v>
      </c>
      <c r="J66" s="195">
        <v>8</v>
      </c>
      <c r="K66" s="375" t="s">
        <v>27</v>
      </c>
      <c r="L66" s="376"/>
      <c r="M66" s="158">
        <f>'Patient List'!K24</f>
        <v>15.1</v>
      </c>
      <c r="N66" s="86"/>
      <c r="O66" s="126"/>
      <c r="P66" s="125">
        <f>'Patient List'!L24</f>
        <v>589</v>
      </c>
      <c r="Q66" s="124"/>
      <c r="R66" s="126"/>
      <c r="S66" s="138">
        <v>3</v>
      </c>
      <c r="T66" s="81">
        <v>25</v>
      </c>
      <c r="U66" s="129">
        <v>1.29</v>
      </c>
      <c r="V66" s="130">
        <f t="shared" si="3"/>
        <v>15.023135628868456</v>
      </c>
      <c r="W66" s="159">
        <v>44571</v>
      </c>
      <c r="X66" s="84"/>
      <c r="Y66" s="131"/>
      <c r="Z66" s="87" t="s">
        <v>159</v>
      </c>
      <c r="AA66" s="187">
        <v>44571</v>
      </c>
      <c r="AB66" s="120"/>
      <c r="AC66" s="121"/>
      <c r="AD66" s="121"/>
      <c r="AE66" s="121"/>
      <c r="AF66" s="121"/>
      <c r="AG66" s="132"/>
      <c r="AH66" s="83"/>
      <c r="AI66" s="168" t="s">
        <v>181</v>
      </c>
      <c r="AJ66" s="83" t="s">
        <v>103</v>
      </c>
      <c r="AL66" s="218"/>
    </row>
    <row r="67" spans="1:38" s="85" customFormat="1" ht="26" customHeight="1" x14ac:dyDescent="0.2">
      <c r="A67" s="137">
        <v>13</v>
      </c>
      <c r="B67" s="157"/>
      <c r="C67" s="157"/>
      <c r="D67" s="77"/>
      <c r="E67" s="77"/>
      <c r="F67" s="184"/>
      <c r="G67" s="184"/>
      <c r="H67" s="78"/>
      <c r="I67" s="79"/>
      <c r="J67" s="195"/>
      <c r="K67" s="375"/>
      <c r="L67" s="376"/>
      <c r="M67" s="158"/>
      <c r="N67" s="86"/>
      <c r="O67" s="126"/>
      <c r="P67" s="125">
        <f>'Patient List'!L25</f>
        <v>0</v>
      </c>
      <c r="Q67" s="124"/>
      <c r="R67" s="126"/>
      <c r="S67" s="138"/>
      <c r="T67" s="81"/>
      <c r="U67" s="129"/>
      <c r="V67" s="130"/>
      <c r="W67" s="159"/>
      <c r="X67" s="84"/>
      <c r="Y67" s="131"/>
      <c r="Z67" s="87"/>
      <c r="AA67" s="187"/>
      <c r="AB67" s="120"/>
      <c r="AC67" s="121"/>
      <c r="AD67" s="121"/>
      <c r="AE67" s="121"/>
      <c r="AF67" s="121"/>
      <c r="AG67" s="132"/>
      <c r="AH67" s="83"/>
      <c r="AI67" s="168"/>
      <c r="AJ67" s="83"/>
      <c r="AL67" s="207"/>
    </row>
    <row r="68" spans="1:38" s="85" customFormat="1" ht="26" customHeight="1" thickBot="1" x14ac:dyDescent="0.25">
      <c r="A68" s="137"/>
      <c r="B68" s="157"/>
      <c r="C68" s="157"/>
      <c r="D68" s="77"/>
      <c r="E68" s="77"/>
      <c r="F68" s="184"/>
      <c r="G68" s="184"/>
      <c r="H68" s="78"/>
      <c r="I68" s="79"/>
      <c r="J68" s="191"/>
      <c r="K68" s="375"/>
      <c r="L68" s="376"/>
      <c r="M68" s="158"/>
      <c r="N68" s="86"/>
      <c r="O68" s="126"/>
      <c r="P68" s="125"/>
      <c r="Q68" s="124"/>
      <c r="R68" s="126"/>
      <c r="S68" s="138"/>
      <c r="T68" s="81"/>
      <c r="U68" s="129"/>
      <c r="V68" s="130"/>
      <c r="W68" s="159"/>
      <c r="X68" s="84"/>
      <c r="Y68" s="131"/>
      <c r="Z68" s="87"/>
      <c r="AA68" s="187"/>
      <c r="AB68" s="120"/>
      <c r="AC68" s="121"/>
      <c r="AD68" s="121"/>
      <c r="AE68" s="121"/>
      <c r="AF68" s="121"/>
      <c r="AG68" s="132"/>
      <c r="AH68" s="83"/>
      <c r="AI68" s="168"/>
      <c r="AJ68" s="83"/>
      <c r="AL68" s="209"/>
    </row>
    <row r="69" spans="1:38" s="85" customFormat="1" ht="17" thickBot="1" x14ac:dyDescent="0.25">
      <c r="A69" s="137"/>
      <c r="B69" s="203"/>
      <c r="S69" s="204"/>
      <c r="T69" s="204"/>
      <c r="U69" s="204"/>
      <c r="V69" s="204"/>
      <c r="W69" s="205"/>
      <c r="X69" s="205"/>
      <c r="Y69" s="205"/>
      <c r="Z69" s="205"/>
      <c r="AA69" s="204"/>
      <c r="AB69" s="204"/>
      <c r="AF69" s="206"/>
      <c r="AG69" s="206"/>
      <c r="AH69" s="173"/>
      <c r="AI69" s="206"/>
      <c r="AL69" s="211">
        <f>COUNTA(AL55:AL68)</f>
        <v>8</v>
      </c>
    </row>
  </sheetData>
  <sheetProtection formatCells="0" formatColumns="0" formatRows="0" insertRows="0" autoFilter="0"/>
  <autoFilter ref="H53:H67" xr:uid="{00000000-0009-0000-0000-000003000000}"/>
  <mergeCells count="228">
    <mergeCell ref="F2:O2"/>
    <mergeCell ref="B4:O4"/>
    <mergeCell ref="Q4:S5"/>
    <mergeCell ref="T4:T5"/>
    <mergeCell ref="B6:C6"/>
    <mergeCell ref="H6:I6"/>
    <mergeCell ref="J6:K6"/>
    <mergeCell ref="L6:M6"/>
    <mergeCell ref="N6:O6"/>
    <mergeCell ref="Q6:S7"/>
    <mergeCell ref="Q8:S9"/>
    <mergeCell ref="T8:T9"/>
    <mergeCell ref="H9:I9"/>
    <mergeCell ref="J9:K9"/>
    <mergeCell ref="L9:M9"/>
    <mergeCell ref="N9:O9"/>
    <mergeCell ref="T6:T7"/>
    <mergeCell ref="B7:E19"/>
    <mergeCell ref="H7:I7"/>
    <mergeCell ref="J7:K7"/>
    <mergeCell ref="L7:M7"/>
    <mergeCell ref="N7:O7"/>
    <mergeCell ref="H8:I8"/>
    <mergeCell ref="J8:K8"/>
    <mergeCell ref="L8:M8"/>
    <mergeCell ref="N8:O8"/>
    <mergeCell ref="H10:I10"/>
    <mergeCell ref="J10:K10"/>
    <mergeCell ref="L10:M10"/>
    <mergeCell ref="N10:O10"/>
    <mergeCell ref="Q10:S11"/>
    <mergeCell ref="T10:T11"/>
    <mergeCell ref="H11:I11"/>
    <mergeCell ref="J11:K11"/>
    <mergeCell ref="L11:M11"/>
    <mergeCell ref="N11:O11"/>
    <mergeCell ref="H12:I12"/>
    <mergeCell ref="J12:K12"/>
    <mergeCell ref="L12:M12"/>
    <mergeCell ref="N12:O12"/>
    <mergeCell ref="Q12:S13"/>
    <mergeCell ref="T12:T13"/>
    <mergeCell ref="H13:I13"/>
    <mergeCell ref="J13:K13"/>
    <mergeCell ref="L13:M13"/>
    <mergeCell ref="N13:O13"/>
    <mergeCell ref="T15:T16"/>
    <mergeCell ref="H16:I16"/>
    <mergeCell ref="J16:K16"/>
    <mergeCell ref="L16:M16"/>
    <mergeCell ref="N16:O16"/>
    <mergeCell ref="H14:I14"/>
    <mergeCell ref="J14:K14"/>
    <mergeCell ref="L14:M14"/>
    <mergeCell ref="N14:O14"/>
    <mergeCell ref="H15:I15"/>
    <mergeCell ref="J15:K15"/>
    <mergeCell ref="L15:M15"/>
    <mergeCell ref="N15:O15"/>
    <mergeCell ref="H17:I17"/>
    <mergeCell ref="J17:K17"/>
    <mergeCell ref="L17:M17"/>
    <mergeCell ref="N17:O17"/>
    <mergeCell ref="H18:I18"/>
    <mergeCell ref="J18:K18"/>
    <mergeCell ref="L18:M18"/>
    <mergeCell ref="N18:O18"/>
    <mergeCell ref="Q15:S16"/>
    <mergeCell ref="Q20:R21"/>
    <mergeCell ref="S20:T21"/>
    <mergeCell ref="B21:C21"/>
    <mergeCell ref="H21:I21"/>
    <mergeCell ref="J21:K21"/>
    <mergeCell ref="L21:M21"/>
    <mergeCell ref="N21:O21"/>
    <mergeCell ref="Q18:R19"/>
    <mergeCell ref="S18:T19"/>
    <mergeCell ref="H19:I19"/>
    <mergeCell ref="J19:K19"/>
    <mergeCell ref="L19:M19"/>
    <mergeCell ref="N19:O19"/>
    <mergeCell ref="Q23:R24"/>
    <mergeCell ref="S23:T24"/>
    <mergeCell ref="H24:I24"/>
    <mergeCell ref="J24:K24"/>
    <mergeCell ref="L24:M24"/>
    <mergeCell ref="N24:O24"/>
    <mergeCell ref="B22:E34"/>
    <mergeCell ref="H22:I22"/>
    <mergeCell ref="J22:K22"/>
    <mergeCell ref="L22:M22"/>
    <mergeCell ref="N22:O22"/>
    <mergeCell ref="H23:I23"/>
    <mergeCell ref="J23:K23"/>
    <mergeCell ref="L23:M23"/>
    <mergeCell ref="N23:O23"/>
    <mergeCell ref="H25:I25"/>
    <mergeCell ref="J25:K25"/>
    <mergeCell ref="L25:M25"/>
    <mergeCell ref="N25:O25"/>
    <mergeCell ref="Q25:R26"/>
    <mergeCell ref="S25:T26"/>
    <mergeCell ref="H26:I26"/>
    <mergeCell ref="J26:K26"/>
    <mergeCell ref="L26:M26"/>
    <mergeCell ref="N26:O26"/>
    <mergeCell ref="H29:I29"/>
    <mergeCell ref="J29:K29"/>
    <mergeCell ref="L29:M29"/>
    <mergeCell ref="N29:O29"/>
    <mergeCell ref="H30:I30"/>
    <mergeCell ref="J30:K30"/>
    <mergeCell ref="L30:M30"/>
    <mergeCell ref="N30:O30"/>
    <mergeCell ref="H27:I27"/>
    <mergeCell ref="J27:K27"/>
    <mergeCell ref="L27:M27"/>
    <mergeCell ref="N27:O27"/>
    <mergeCell ref="H28:I28"/>
    <mergeCell ref="J28:K28"/>
    <mergeCell ref="L28:M28"/>
    <mergeCell ref="N28:O28"/>
    <mergeCell ref="H33:I33"/>
    <mergeCell ref="J33:K33"/>
    <mergeCell ref="L33:M33"/>
    <mergeCell ref="N33:O33"/>
    <mergeCell ref="H34:I34"/>
    <mergeCell ref="J34:K34"/>
    <mergeCell ref="L34:M34"/>
    <mergeCell ref="N34:O34"/>
    <mergeCell ref="H31:I31"/>
    <mergeCell ref="J31:K31"/>
    <mergeCell ref="L31:M31"/>
    <mergeCell ref="N31:O31"/>
    <mergeCell ref="H32:I32"/>
    <mergeCell ref="J32:K32"/>
    <mergeCell ref="L32:M32"/>
    <mergeCell ref="N32:O32"/>
    <mergeCell ref="H38:I38"/>
    <mergeCell ref="J38:K38"/>
    <mergeCell ref="L38:M38"/>
    <mergeCell ref="N38:O38"/>
    <mergeCell ref="H39:I39"/>
    <mergeCell ref="J39:K39"/>
    <mergeCell ref="L39:M39"/>
    <mergeCell ref="N39:O39"/>
    <mergeCell ref="B36:C36"/>
    <mergeCell ref="H36:I36"/>
    <mergeCell ref="J36:K36"/>
    <mergeCell ref="L36:M36"/>
    <mergeCell ref="N36:O36"/>
    <mergeCell ref="B37:E49"/>
    <mergeCell ref="H37:I37"/>
    <mergeCell ref="J37:K37"/>
    <mergeCell ref="L37:M37"/>
    <mergeCell ref="N37:O37"/>
    <mergeCell ref="H42:I42"/>
    <mergeCell ref="J42:K42"/>
    <mergeCell ref="L42:M42"/>
    <mergeCell ref="N42:O42"/>
    <mergeCell ref="H43:I43"/>
    <mergeCell ref="J43:K43"/>
    <mergeCell ref="L43:M43"/>
    <mergeCell ref="N43:O43"/>
    <mergeCell ref="H40:I40"/>
    <mergeCell ref="J40:K40"/>
    <mergeCell ref="L40:M40"/>
    <mergeCell ref="N40:O40"/>
    <mergeCell ref="H41:I41"/>
    <mergeCell ref="J41:K41"/>
    <mergeCell ref="L41:M41"/>
    <mergeCell ref="N41:O41"/>
    <mergeCell ref="H46:I46"/>
    <mergeCell ref="J46:K46"/>
    <mergeCell ref="L46:M46"/>
    <mergeCell ref="N46:O46"/>
    <mergeCell ref="H47:I47"/>
    <mergeCell ref="J47:K47"/>
    <mergeCell ref="L47:M47"/>
    <mergeCell ref="N47:O47"/>
    <mergeCell ref="H44:I44"/>
    <mergeCell ref="J44:K44"/>
    <mergeCell ref="L44:M44"/>
    <mergeCell ref="N44:O44"/>
    <mergeCell ref="H45:I45"/>
    <mergeCell ref="J45:K45"/>
    <mergeCell ref="L45:M45"/>
    <mergeCell ref="N45:O45"/>
    <mergeCell ref="B50:C50"/>
    <mergeCell ref="H50:I50"/>
    <mergeCell ref="J50:K50"/>
    <mergeCell ref="L50:M50"/>
    <mergeCell ref="N50:O50"/>
    <mergeCell ref="B51:O51"/>
    <mergeCell ref="H48:I48"/>
    <mergeCell ref="J48:K48"/>
    <mergeCell ref="L48:M48"/>
    <mergeCell ref="N48:O48"/>
    <mergeCell ref="H49:I49"/>
    <mergeCell ref="J49:K49"/>
    <mergeCell ref="L49:M49"/>
    <mergeCell ref="N49:O49"/>
    <mergeCell ref="V53:V54"/>
    <mergeCell ref="X53:Y53"/>
    <mergeCell ref="AB53:AH53"/>
    <mergeCell ref="AI53:AJ53"/>
    <mergeCell ref="D54:E54"/>
    <mergeCell ref="AB54:AF54"/>
    <mergeCell ref="B53:B54"/>
    <mergeCell ref="C53:C54"/>
    <mergeCell ref="H53:H54"/>
    <mergeCell ref="K53:L54"/>
    <mergeCell ref="N53:O53"/>
    <mergeCell ref="Q53:R53"/>
    <mergeCell ref="K67:L67"/>
    <mergeCell ref="K68:L68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K60:L60"/>
  </mergeCells>
  <conditionalFormatting sqref="B55:E55 B57:E57 B61:E61 B63:E65 B56:Q56 B58:Q60 B62:Q62 B66:AJ68 G55:N55 G57:N57 G61:N61 G63:N65 P55:Q55 P57:Q57 P61:Q61 P63:Q65 S55:V65 X55:Z55 X57:Z57 X61:Z61 X63:Z65 X56:AJ56 X58:AJ60 X62:AJ62 AB55:AJ55 AB57:AJ57 AB61:AJ61 AB63:AJ65 J55:J56">
    <cfRule type="expression" dxfId="183" priority="208">
      <formula>$H55="Discontinued"</formula>
    </cfRule>
    <cfRule type="expression" dxfId="182" priority="209">
      <formula>$H55="Lost Follow Up"</formula>
    </cfRule>
    <cfRule type="expression" dxfId="181" priority="210">
      <formula>$H55="Deceased"</formula>
    </cfRule>
    <cfRule type="expression" dxfId="180" priority="211">
      <formula>COUNTIF($N$7:$N$48,$C55)</formula>
    </cfRule>
  </conditionalFormatting>
  <conditionalFormatting sqref="B55:E55 B57:E57 B64:E65 B56:AJ56 B58:AJ60 B62:AJ62 B66:AJ68 G55:N55 G57:N57 G64:N65 P55:Q55 P57:Q57 P64:Q65 S55:V55 S57:V57 S64:V65 X55:Z55 X57:Z57 X64:Z65 AB55:AJ55 AB57:AJ57 AB61:AJ61 AB63:AJ65 J55:J56">
    <cfRule type="expression" dxfId="179" priority="192">
      <formula>COUNTIF($N$7:$N$48,$C55)</formula>
    </cfRule>
  </conditionalFormatting>
  <conditionalFormatting sqref="B61:Z61">
    <cfRule type="expression" dxfId="178" priority="184">
      <formula>COUNTIF($N$7:$N$48,$C61)</formula>
    </cfRule>
  </conditionalFormatting>
  <conditionalFormatting sqref="B63:Z63">
    <cfRule type="expression" dxfId="177" priority="188">
      <formula>COUNTIF($N$7:$N$48,$C63)</formula>
    </cfRule>
  </conditionalFormatting>
  <conditionalFormatting sqref="C55:C68">
    <cfRule type="expression" dxfId="176" priority="198">
      <formula>COUNTIF($I55,"SAC")</formula>
    </cfRule>
  </conditionalFormatting>
  <conditionalFormatting sqref="F61">
    <cfRule type="expression" dxfId="175" priority="77">
      <formula>$H61="Discontinued"</formula>
    </cfRule>
    <cfRule type="expression" dxfId="174" priority="78">
      <formula>$H61="Lost Follow Up"</formula>
    </cfRule>
    <cfRule type="expression" dxfId="173" priority="79">
      <formula>$H61="Deceased"</formula>
    </cfRule>
    <cfRule type="expression" dxfId="172" priority="80">
      <formula>COUNTIF($N$7:$N$48,$C61)</formula>
    </cfRule>
    <cfRule type="expression" dxfId="171" priority="181">
      <formula>$H61="Discontinued"</formula>
    </cfRule>
    <cfRule type="expression" dxfId="170" priority="182">
      <formula>$H61="Lost Follow Up"</formula>
    </cfRule>
    <cfRule type="expression" dxfId="169" priority="183">
      <formula>$H61="Deceased"</formula>
    </cfRule>
  </conditionalFormatting>
  <conditionalFormatting sqref="F63">
    <cfRule type="expression" dxfId="168" priority="47">
      <formula>$H63="Discontinued"</formula>
    </cfRule>
    <cfRule type="expression" dxfId="167" priority="48">
      <formula>$H63="Lost Follow Up"</formula>
    </cfRule>
    <cfRule type="expression" dxfId="166" priority="49">
      <formula>$H63="Deceased"</formula>
    </cfRule>
    <cfRule type="expression" dxfId="165" priority="50">
      <formula>COUNTIF($N$7:$N$48,$C63)</formula>
    </cfRule>
    <cfRule type="expression" dxfId="164" priority="153">
      <formula>$H63="Discontinued"</formula>
    </cfRule>
    <cfRule type="expression" dxfId="163" priority="154">
      <formula>$H63="Lost Follow Up"</formula>
    </cfRule>
    <cfRule type="expression" dxfId="162" priority="155">
      <formula>$H63="Deceased"</formula>
    </cfRule>
    <cfRule type="expression" dxfId="161" priority="156">
      <formula>COUNTIF($N$7:$N$48,$C63)</formula>
    </cfRule>
    <cfRule type="expression" dxfId="160" priority="185">
      <formula>$H63="Discontinued"</formula>
    </cfRule>
    <cfRule type="expression" dxfId="159" priority="186">
      <formula>$H63="Lost Follow Up"</formula>
    </cfRule>
    <cfRule type="expression" dxfId="158" priority="187">
      <formula>$H63="Deceased"</formula>
    </cfRule>
  </conditionalFormatting>
  <conditionalFormatting sqref="F63:AA63">
    <cfRule type="expression" dxfId="157" priority="13">
      <formula>COUNTIF($N$7:$N$48,$C63)</formula>
    </cfRule>
  </conditionalFormatting>
  <conditionalFormatting sqref="F63:AL63">
    <cfRule type="expression" dxfId="156" priority="5">
      <formula>$H63="Discontinued"</formula>
    </cfRule>
    <cfRule type="expression" dxfId="155" priority="6">
      <formula>$H63="Lost Follow Up"</formula>
    </cfRule>
    <cfRule type="expression" dxfId="154" priority="7">
      <formula>$H63="Deceased"</formula>
    </cfRule>
  </conditionalFormatting>
  <conditionalFormatting sqref="H55:H68">
    <cfRule type="containsText" dxfId="153" priority="200" operator="containsText" text="Discontinued">
      <formula>NOT(ISERROR(SEARCH("Discontinued",H55)))</formula>
    </cfRule>
    <cfRule type="containsText" dxfId="152" priority="201" operator="containsText" text="Deceased">
      <formula>NOT(ISERROR(SEARCH("Deceased",H55)))</formula>
    </cfRule>
    <cfRule type="containsText" dxfId="151" priority="202" operator="containsText" text="Lost Follow UP">
      <formula>NOT(ISERROR(SEARCH("Lost Follow UP",H55)))</formula>
    </cfRule>
    <cfRule type="containsText" dxfId="150" priority="203" operator="containsText" text="Inactive">
      <formula>NOT(ISERROR(SEARCH("Inactive",H55)))</formula>
    </cfRule>
    <cfRule type="containsText" dxfId="149" priority="204" operator="containsText" text="Query">
      <formula>NOT(ISERROR(SEARCH("Query",H55)))</formula>
    </cfRule>
    <cfRule type="containsText" dxfId="148" priority="205" operator="containsText" text="Active - Remote">
      <formula>NOT(ISERROR(SEARCH("Active - Remote",H55)))</formula>
    </cfRule>
    <cfRule type="endsWith" dxfId="147" priority="206" operator="endsWith" text="Active">
      <formula>RIGHT(H55,LEN("Active"))="Active"</formula>
    </cfRule>
  </conditionalFormatting>
  <conditionalFormatting sqref="I55:J68">
    <cfRule type="containsText" dxfId="146" priority="197" operator="containsText" text="SAC">
      <formula>NOT(ISERROR(SEARCH("SAC",I55)))</formula>
    </cfRule>
  </conditionalFormatting>
  <conditionalFormatting sqref="O61:O63">
    <cfRule type="expression" dxfId="145" priority="39">
      <formula>$H61="Discontinued"</formula>
    </cfRule>
    <cfRule type="expression" dxfId="144" priority="40">
      <formula>$H61="Lost Follow Up"</formula>
    </cfRule>
    <cfRule type="expression" dxfId="143" priority="41">
      <formula>$H61="Deceased"</formula>
    </cfRule>
    <cfRule type="expression" dxfId="142" priority="149">
      <formula>$H61="Discontinued"</formula>
    </cfRule>
    <cfRule type="expression" dxfId="141" priority="150">
      <formula>$H61="Lost Follow Up"</formula>
    </cfRule>
    <cfRule type="expression" dxfId="140" priority="151">
      <formula>$H61="Deceased"</formula>
    </cfRule>
    <cfRule type="expression" dxfId="139" priority="152">
      <formula>COUNTIF($N$7:$N$48,$C61)</formula>
    </cfRule>
  </conditionalFormatting>
  <conditionalFormatting sqref="O63">
    <cfRule type="expression" dxfId="138" priority="42">
      <formula>COUNTIF($N$7:$N$48,$C63)</formula>
    </cfRule>
    <cfRule type="expression" dxfId="137" priority="173">
      <formula>$H63="Discontinued"</formula>
    </cfRule>
    <cfRule type="expression" dxfId="136" priority="174">
      <formula>$H63="Lost Follow Up"</formula>
    </cfRule>
    <cfRule type="expression" dxfId="135" priority="175">
      <formula>$H63="Deceased"</formula>
    </cfRule>
    <cfRule type="expression" dxfId="134" priority="176">
      <formula>COUNTIF($N$7:$N$48,$C63)</formula>
    </cfRule>
  </conditionalFormatting>
  <conditionalFormatting sqref="O61:AA61">
    <cfRule type="expression" dxfId="133" priority="58">
      <formula>COUNTIF($N$7:$N$48,$C61)</formula>
    </cfRule>
  </conditionalFormatting>
  <conditionalFormatting sqref="R56 R58:R60 R62">
    <cfRule type="expression" dxfId="132" priority="193">
      <formula>$H56="Discontinued"</formula>
    </cfRule>
    <cfRule type="expression" dxfId="131" priority="194">
      <formula>$H56="Lost Follow Up"</formula>
    </cfRule>
    <cfRule type="expression" dxfId="130" priority="195">
      <formula>$H56="Deceased"</formula>
    </cfRule>
    <cfRule type="expression" dxfId="129" priority="196">
      <formula>COUNTIF($N$7:$N$48,$C56)</formula>
    </cfRule>
  </conditionalFormatting>
  <conditionalFormatting sqref="R56">
    <cfRule type="expression" dxfId="128" priority="137">
      <formula>$H56="Discontinued"</formula>
    </cfRule>
    <cfRule type="expression" dxfId="127" priority="138">
      <formula>$H56="Lost Follow Up"</formula>
    </cfRule>
    <cfRule type="expression" dxfId="126" priority="139">
      <formula>$H56="Deceased"</formula>
    </cfRule>
    <cfRule type="expression" dxfId="125" priority="140">
      <formula>COUNTIF($N$7:$N$48,$C56)</formula>
    </cfRule>
  </conditionalFormatting>
  <conditionalFormatting sqref="R58">
    <cfRule type="expression" dxfId="124" priority="85">
      <formula>$H58="Discontinued"</formula>
    </cfRule>
    <cfRule type="expression" dxfId="123" priority="86">
      <formula>$H58="Lost Follow Up"</formula>
    </cfRule>
    <cfRule type="expression" dxfId="122" priority="87">
      <formula>$H58="Deceased"</formula>
    </cfRule>
    <cfRule type="expression" dxfId="121" priority="88">
      <formula>COUNTIF($N$7:$N$48,$C58)</formula>
    </cfRule>
    <cfRule type="expression" dxfId="120" priority="132">
      <formula>COUNTIF($N$7:$N$48,$C58)</formula>
    </cfRule>
  </conditionalFormatting>
  <conditionalFormatting sqref="R61:R63">
    <cfRule type="expression" dxfId="119" priority="31">
      <formula>$H61="Discontinued"</formula>
    </cfRule>
    <cfRule type="expression" dxfId="118" priority="32">
      <formula>$H61="Lost Follow Up"</formula>
    </cfRule>
    <cfRule type="expression" dxfId="117" priority="33">
      <formula>$H61="Deceased"</formula>
    </cfRule>
    <cfRule type="expression" dxfId="116" priority="145">
      <formula>$H61="Discontinued"</formula>
    </cfRule>
    <cfRule type="expression" dxfId="115" priority="146">
      <formula>$H61="Lost Follow Up"</formula>
    </cfRule>
    <cfRule type="expression" dxfId="114" priority="147">
      <formula>$H61="Deceased"</formula>
    </cfRule>
    <cfRule type="expression" dxfId="113" priority="148">
      <formula>COUNTIF($N$7:$N$48,$C61)</formula>
    </cfRule>
  </conditionalFormatting>
  <conditionalFormatting sqref="R63">
    <cfRule type="expression" dxfId="112" priority="34">
      <formula>COUNTIF($N$7:$N$48,$C63)</formula>
    </cfRule>
    <cfRule type="expression" dxfId="111" priority="165">
      <formula>$H63="Discontinued"</formula>
    </cfRule>
    <cfRule type="expression" dxfId="110" priority="166">
      <formula>$H63="Lost Follow Up"</formula>
    </cfRule>
    <cfRule type="expression" dxfId="109" priority="167">
      <formula>$H63="Deceased"</formula>
    </cfRule>
    <cfRule type="expression" dxfId="108" priority="168">
      <formula>COUNTIF($N$7:$N$48,$C63)</formula>
    </cfRule>
  </conditionalFormatting>
  <conditionalFormatting sqref="R58:AA58">
    <cfRule type="expression" dxfId="107" priority="122">
      <formula>$H58="Discontinued"</formula>
    </cfRule>
    <cfRule type="expression" dxfId="106" priority="123">
      <formula>$H58="Lost Follow Up"</formula>
    </cfRule>
    <cfRule type="expression" dxfId="105" priority="124">
      <formula>$H58="Deceased"</formula>
    </cfRule>
  </conditionalFormatting>
  <conditionalFormatting sqref="W56:W58">
    <cfRule type="expression" dxfId="104" priority="81">
      <formula>$H56="Discontinued"</formula>
    </cfRule>
    <cfRule type="expression" dxfId="103" priority="82">
      <formula>$H56="Lost Follow Up"</formula>
    </cfRule>
    <cfRule type="expression" dxfId="102" priority="83">
      <formula>$H56="Deceased"</formula>
    </cfRule>
    <cfRule type="expression" dxfId="101" priority="128">
      <formula>COUNTIF($N$7:$N$48,$C56)</formula>
    </cfRule>
  </conditionalFormatting>
  <conditionalFormatting sqref="W56:W63">
    <cfRule type="expression" dxfId="100" priority="141">
      <formula>$H56="Discontinued"</formula>
    </cfRule>
    <cfRule type="expression" dxfId="99" priority="142">
      <formula>$H56="Lost Follow Up"</formula>
    </cfRule>
    <cfRule type="expression" dxfId="98" priority="143">
      <formula>$H56="Deceased"</formula>
    </cfRule>
  </conditionalFormatting>
  <conditionalFormatting sqref="W58">
    <cfRule type="expression" dxfId="97" priority="84">
      <formula>COUNTIF($N$7:$N$48,$C58)</formula>
    </cfRule>
  </conditionalFormatting>
  <conditionalFormatting sqref="W58:W63">
    <cfRule type="expression" dxfId="96" priority="157">
      <formula>$H58="Discontinued"</formula>
    </cfRule>
    <cfRule type="expression" dxfId="95" priority="158">
      <formula>$H58="Lost Follow Up"</formula>
    </cfRule>
    <cfRule type="expression" dxfId="94" priority="159">
      <formula>$H58="Deceased"</formula>
    </cfRule>
  </conditionalFormatting>
  <conditionalFormatting sqref="W61">
    <cfRule type="expression" dxfId="93" priority="160">
      <formula>COUNTIF($N$7:$N$48,$C61)</formula>
    </cfRule>
  </conditionalFormatting>
  <conditionalFormatting sqref="W61:W63">
    <cfRule type="expression" dxfId="92" priority="23">
      <formula>$H61="Discontinued"</formula>
    </cfRule>
    <cfRule type="expression" dxfId="91" priority="24">
      <formula>$H61="Lost Follow Up"</formula>
    </cfRule>
    <cfRule type="expression" dxfId="90" priority="25">
      <formula>$H61="Deceased"</formula>
    </cfRule>
  </conditionalFormatting>
  <conditionalFormatting sqref="W63">
    <cfRule type="expression" dxfId="89" priority="26">
      <formula>COUNTIF($N$7:$N$48,$C63)</formula>
    </cfRule>
    <cfRule type="expression" dxfId="88" priority="144">
      <formula>COUNTIF($N$7:$N$48,$C63)</formula>
    </cfRule>
    <cfRule type="expression" dxfId="87" priority="164">
      <formula>COUNTIF($N$7:$N$48,$C63)</formula>
    </cfRule>
  </conditionalFormatting>
  <conditionalFormatting sqref="AA58">
    <cfRule type="expression" dxfId="86" priority="118">
      <formula>$H58="Discontinued"</formula>
    </cfRule>
    <cfRule type="expression" dxfId="85" priority="119">
      <formula>$H58="Lost Follow Up"</formula>
    </cfRule>
    <cfRule type="expression" dxfId="84" priority="120">
      <formula>$H58="Deceased"</formula>
    </cfRule>
    <cfRule type="expression" dxfId="83" priority="121">
      <formula>COUNTIF($N$7:$N$48,$C58)</formula>
    </cfRule>
  </conditionalFormatting>
  <conditionalFormatting sqref="AA61">
    <cfRule type="expression" dxfId="82" priority="55">
      <formula>$H61="Discontinued"</formula>
    </cfRule>
    <cfRule type="expression" dxfId="81" priority="56">
      <formula>$H61="Lost Follow Up"</formula>
    </cfRule>
    <cfRule type="expression" dxfId="80" priority="57">
      <formula>$H61="Deceased"</formula>
    </cfRule>
  </conditionalFormatting>
  <conditionalFormatting sqref="AA61:AA63">
    <cfRule type="expression" dxfId="79" priority="14">
      <formula>$H61="Discontinued"</formula>
    </cfRule>
    <cfRule type="expression" dxfId="78" priority="15">
      <formula>$H61="Lost Follow Up"</formula>
    </cfRule>
    <cfRule type="expression" dxfId="77" priority="16">
      <formula>$H61="Deceased"</formula>
    </cfRule>
    <cfRule type="expression" dxfId="76" priority="17">
      <formula>COUNTIF($N$7:$N$48,$C61)</formula>
    </cfRule>
  </conditionalFormatting>
  <conditionalFormatting sqref="AL56 AL58">
    <cfRule type="expression" dxfId="75" priority="97">
      <formula>$H56="Discontinued"</formula>
    </cfRule>
    <cfRule type="expression" dxfId="74" priority="98">
      <formula>$H56="Lost Follow Up"</formula>
    </cfRule>
    <cfRule type="expression" dxfId="73" priority="99">
      <formula>$H56="Deceased"</formula>
    </cfRule>
    <cfRule type="expression" dxfId="72" priority="100">
      <formula>COUNTIF($N$7:$N$48,$C56)</formula>
    </cfRule>
  </conditionalFormatting>
  <conditionalFormatting sqref="AL56:AL61">
    <cfRule type="expression" dxfId="71" priority="64">
      <formula>COUNTIF($N$7:$N$48,$C56)</formula>
    </cfRule>
  </conditionalFormatting>
  <conditionalFormatting sqref="AL58">
    <cfRule type="expression" dxfId="70" priority="89">
      <formula>$H58="Discontinued"</formula>
    </cfRule>
    <cfRule type="expression" dxfId="69" priority="90">
      <formula>$H58="Lost Follow Up"</formula>
    </cfRule>
    <cfRule type="expression" dxfId="68" priority="91">
      <formula>$H58="Deceased"</formula>
    </cfRule>
    <cfRule type="expression" dxfId="67" priority="92">
      <formula>COUNTIF($N$7:$N$48,$C58)</formula>
    </cfRule>
    <cfRule type="expression" dxfId="66" priority="93">
      <formula>$H58="Discontinued"</formula>
    </cfRule>
    <cfRule type="expression" dxfId="65" priority="94">
      <formula>$H58="Lost Follow Up"</formula>
    </cfRule>
    <cfRule type="expression" dxfId="64" priority="95">
      <formula>$H58="Deceased"</formula>
    </cfRule>
    <cfRule type="expression" dxfId="63" priority="96">
      <formula>COUNTIF($N$7:$N$48,$C58)</formula>
    </cfRule>
  </conditionalFormatting>
  <conditionalFormatting sqref="AL61">
    <cfRule type="expression" dxfId="62" priority="61">
      <formula>$H61="Discontinued"</formula>
    </cfRule>
    <cfRule type="expression" dxfId="61" priority="62">
      <formula>$H61="Lost Follow Up"</formula>
    </cfRule>
    <cfRule type="expression" dxfId="60" priority="63">
      <formula>$H61="Deceased"</formula>
    </cfRule>
  </conditionalFormatting>
  <conditionalFormatting sqref="AL61:AL63">
    <cfRule type="expression" dxfId="59" priority="8">
      <formula>COUNTIF($N$7:$N$48,$C61)</formula>
    </cfRule>
  </conditionalFormatting>
  <conditionalFormatting sqref="AL63">
    <cfRule type="expression" dxfId="58" priority="1">
      <formula>$H63="Discontinued"</formula>
    </cfRule>
    <cfRule type="expression" dxfId="57" priority="2">
      <formula>$H63="Lost Follow Up"</formula>
    </cfRule>
    <cfRule type="expression" dxfId="56" priority="3">
      <formula>$H63="Deceased"</formula>
    </cfRule>
    <cfRule type="expression" dxfId="55" priority="4">
      <formula>COUNTIF($N$7:$N$48,$C63)</formula>
    </cfRule>
  </conditionalFormatting>
  <dataValidations count="4">
    <dataValidation type="list" allowBlank="1" showInputMessage="1" showErrorMessage="1" sqref="D55:E68" xr:uid="{00000000-0002-0000-0300-000000000000}">
      <formula1>"Y"</formula1>
    </dataValidation>
    <dataValidation type="list" allowBlank="1" showInputMessage="1" showErrorMessage="1" sqref="X55:X68" xr:uid="{00000000-0002-0000-0300-000001000000}">
      <formula1>"DKA, HYPO, OTHER"</formula1>
    </dataValidation>
    <dataValidation type="list" allowBlank="1" showInputMessage="1" showErrorMessage="1" sqref="AH55:AH68" xr:uid="{00000000-0002-0000-0300-000002000000}">
      <formula1>"Normal, Abnormal"</formula1>
    </dataValidation>
    <dataValidation type="list" allowBlank="1" showInputMessage="1" showErrorMessage="1" sqref="P54:Q54" xr:uid="{00000000-0002-0000-0300-000003000000}">
      <formula1>"mg/dL,mmol/L"</formula1>
    </dataValidation>
  </dataValidations>
  <pageMargins left="0.75" right="0.75" top="1" bottom="1" header="0.5" footer="0.5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07" id="{79C194BA-5F3C-114D-9619-B8689914990E}">
            <x14:iconSet iconSet="3Flags" custom="1">
              <x14:cfvo type="percent">
                <xm:f>0</xm:f>
              </x14:cfvo>
              <x14:cfvo type="num">
                <xm:f>7.5</xm:f>
              </x14:cfvo>
              <x14:cfvo type="num">
                <xm:f>10</xm:f>
              </x14:cfvo>
              <x14:cfIcon iconSet="3Flags" iconId="2"/>
              <x14:cfIcon iconSet="3Flags" iconId="1"/>
              <x14:cfIcon iconSet="3Flags" iconId="0"/>
            </x14:iconSet>
          </x14:cfRule>
          <xm:sqref>N55:N68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300-000004000000}">
          <x14:formula1>
            <xm:f>INV!$B$4:$B$9</xm:f>
          </x14:formula1>
          <xm:sqref>B37:E49 B22:E34 B7:E19</xm:sqref>
        </x14:dataValidation>
        <x14:dataValidation type="list" allowBlank="1" showInputMessage="1" showErrorMessage="1" xr:uid="{00000000-0002-0000-0300-000005000000}">
          <x14:formula1>
            <xm:f>'Look Up List'!$B$12:$B$16</xm:f>
          </x14:formula1>
          <xm:sqref>I55:I68</xm:sqref>
        </x14:dataValidation>
        <x14:dataValidation type="list" allowBlank="1" showInputMessage="1" showErrorMessage="1" xr:uid="{00000000-0002-0000-0300-000006000000}">
          <x14:formula1>
            <xm:f>'Look Up List'!$B$27:$B$32</xm:f>
          </x14:formula1>
          <xm:sqref>AB55:AF68</xm:sqref>
        </x14:dataValidation>
        <x14:dataValidation type="list" allowBlank="1" showInputMessage="1" showErrorMessage="1" xr:uid="{00000000-0002-0000-0300-000007000000}">
          <x14:formula1>
            <xm:f>'Look Up List'!$B$3:$B$9</xm:f>
          </x14:formula1>
          <xm:sqref>H55:H68</xm:sqref>
        </x14:dataValidation>
        <x14:dataValidation type="list" allowBlank="1" showInputMessage="1" showErrorMessage="1" xr:uid="{00000000-0002-0000-0300-000008000000}">
          <x14:formula1>
            <xm:f>'Look Up List'!#REF!</xm:f>
          </x14:formula1>
          <xm:sqref>B50:E50 B52:E52</xm:sqref>
        </x14:dataValidation>
        <x14:dataValidation type="list" allowBlank="1" showInputMessage="1" showErrorMessage="1" xr:uid="{00000000-0002-0000-0300-000009000000}">
          <x14:formula1>
            <xm:f>'Look Up List'!$G$27:$G$32</xm:f>
          </x14:formula1>
          <xm:sqref>AJ55:AJ68</xm:sqref>
        </x14:dataValidation>
        <x14:dataValidation type="list" allowBlank="1" showInputMessage="1" showErrorMessage="1" xr:uid="{00000000-0002-0000-0300-00000A000000}">
          <x14:formula1>
            <xm:f>'Look Up List'!$B$19:$B$24</xm:f>
          </x14:formula1>
          <xm:sqref>K55:L68</xm:sqref>
        </x14:dataValidation>
        <x14:dataValidation type="list" allowBlank="1" showInputMessage="1" showErrorMessage="1" xr:uid="{00000000-0002-0000-0300-00000B000000}">
          <x14:formula1>
            <xm:f>'Look Up List'!$C$35:$C$57</xm:f>
          </x14:formula1>
          <xm:sqref>N7:O18 O25:O33 N22:N33 O22 N37:O37 N41:O48 O40 N38:N40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69"/>
  <sheetViews>
    <sheetView showGridLines="0" zoomScale="80" zoomScaleNormal="80" zoomScalePageLayoutView="70" workbookViewId="0">
      <pane ySplit="3" topLeftCell="A37" activePane="bottomLeft" state="frozen"/>
      <selection pane="bottomLeft" activeCell="J58" sqref="J58:J67"/>
    </sheetView>
  </sheetViews>
  <sheetFormatPr baseColWidth="10" defaultColWidth="10.5703125" defaultRowHeight="16" x14ac:dyDescent="0.2"/>
  <cols>
    <col min="1" max="1" width="3.42578125" style="133" bestFit="1" customWidth="1"/>
    <col min="2" max="2" width="14.85546875" style="51" customWidth="1"/>
    <col min="3" max="3" width="28.7109375" style="41" customWidth="1"/>
    <col min="4" max="5" width="6.85546875" style="41" customWidth="1"/>
    <col min="6" max="6" width="15" style="41" bestFit="1" customWidth="1"/>
    <col min="7" max="7" width="14.140625" style="41" customWidth="1"/>
    <col min="8" max="8" width="14.85546875" style="41" customWidth="1"/>
    <col min="9" max="13" width="12" style="41" customWidth="1"/>
    <col min="14" max="14" width="24" style="41" customWidth="1"/>
    <col min="15" max="15" width="14.85546875" style="41" bestFit="1" customWidth="1"/>
    <col min="16" max="16" width="8.5703125" style="41" customWidth="1"/>
    <col min="17" max="17" width="14.28515625" style="41" bestFit="1" customWidth="1"/>
    <col min="18" max="18" width="14.85546875" style="41" bestFit="1" customWidth="1"/>
    <col min="19" max="21" width="11.5703125" style="88" customWidth="1"/>
    <col min="22" max="22" width="14.42578125" style="88" bestFit="1" customWidth="1"/>
    <col min="23" max="23" width="14.85546875" style="46" bestFit="1" customWidth="1"/>
    <col min="24" max="25" width="11.7109375" style="46" customWidth="1"/>
    <col min="26" max="26" width="9.28515625" style="46" bestFit="1" customWidth="1"/>
    <col min="27" max="27" width="14.85546875" style="88" customWidth="1"/>
    <col min="28" max="28" width="5.28515625" style="88" customWidth="1"/>
    <col min="29" max="31" width="5.28515625" style="41" customWidth="1"/>
    <col min="32" max="32" width="5.28515625" style="47" customWidth="1"/>
    <col min="33" max="33" width="12.28515625" style="47" customWidth="1"/>
    <col min="34" max="34" width="12.28515625" style="167" customWidth="1"/>
    <col min="35" max="35" width="29.42578125" style="47" customWidth="1"/>
    <col min="36" max="36" width="12.42578125" style="41" customWidth="1"/>
    <col min="37" max="37" width="3.7109375" style="41" customWidth="1"/>
    <col min="38" max="38" width="13.85546875" style="41" customWidth="1"/>
    <col min="39" max="16384" width="10.5703125" style="41"/>
  </cols>
  <sheetData>
    <row r="1" spans="1:35" s="38" customFormat="1" ht="18" customHeight="1" x14ac:dyDescent="0.2">
      <c r="A1" s="1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6"/>
      <c r="U1" s="35"/>
      <c r="V1" s="36"/>
      <c r="W1" s="37"/>
      <c r="X1" s="37"/>
      <c r="Y1" s="37"/>
      <c r="Z1" s="37"/>
      <c r="AA1" s="36"/>
      <c r="AB1" s="36"/>
      <c r="AF1" s="39"/>
      <c r="AG1" s="39"/>
      <c r="AH1" s="165"/>
      <c r="AI1" s="39"/>
    </row>
    <row r="2" spans="1:35" s="45" customFormat="1" ht="50" customHeight="1" x14ac:dyDescent="0.2">
      <c r="A2" s="136"/>
      <c r="B2" s="40"/>
      <c r="C2" s="40"/>
      <c r="D2" s="40"/>
      <c r="E2" s="41"/>
      <c r="F2" s="288" t="s">
        <v>189</v>
      </c>
      <c r="G2" s="288"/>
      <c r="H2" s="288"/>
      <c r="I2" s="288"/>
      <c r="J2" s="288"/>
      <c r="K2" s="288"/>
      <c r="L2" s="288"/>
      <c r="M2" s="288"/>
      <c r="N2" s="288"/>
      <c r="O2" s="288"/>
      <c r="P2" s="42"/>
      <c r="Q2" s="42"/>
      <c r="R2" s="42"/>
      <c r="S2" s="42"/>
      <c r="T2" s="42"/>
      <c r="U2" s="42"/>
      <c r="V2" s="42"/>
      <c r="W2" s="43"/>
      <c r="X2" s="43"/>
      <c r="Y2" s="43"/>
      <c r="Z2" s="43"/>
      <c r="AA2" s="42"/>
      <c r="AB2" s="42"/>
      <c r="AC2" s="42"/>
      <c r="AD2" s="42"/>
      <c r="AE2" s="42"/>
      <c r="AF2" s="44"/>
      <c r="AG2" s="44"/>
      <c r="AH2" s="166"/>
      <c r="AI2" s="44"/>
    </row>
    <row r="3" spans="1:35" ht="17" customHeight="1" thickBot="1" x14ac:dyDescent="0.25">
      <c r="B3" s="40"/>
      <c r="C3" s="40"/>
      <c r="D3" s="40"/>
      <c r="S3" s="41"/>
      <c r="T3" s="41"/>
      <c r="U3" s="41"/>
      <c r="V3" s="41"/>
      <c r="AA3" s="41"/>
      <c r="AB3" s="41"/>
    </row>
    <row r="4" spans="1:35" ht="28.25" customHeight="1" x14ac:dyDescent="0.2">
      <c r="B4" s="289" t="s">
        <v>43</v>
      </c>
      <c r="C4" s="289"/>
      <c r="D4" s="289"/>
      <c r="E4" s="289"/>
      <c r="F4" s="289"/>
      <c r="G4" s="289"/>
      <c r="H4" s="289"/>
      <c r="I4" s="289"/>
      <c r="J4" s="289"/>
      <c r="K4" s="289"/>
      <c r="L4" s="289"/>
      <c r="M4" s="289"/>
      <c r="N4" s="289"/>
      <c r="O4" s="289"/>
      <c r="Q4" s="290" t="s">
        <v>38</v>
      </c>
      <c r="R4" s="291"/>
      <c r="S4" s="292"/>
      <c r="T4" s="296">
        <v>12</v>
      </c>
      <c r="U4" s="41"/>
      <c r="V4" s="41"/>
      <c r="AA4" s="41"/>
      <c r="AB4" s="41"/>
    </row>
    <row r="5" spans="1:35" s="51" customFormat="1" ht="12" customHeight="1" x14ac:dyDescent="0.2">
      <c r="A5" s="133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9"/>
      <c r="Q5" s="293"/>
      <c r="R5" s="294"/>
      <c r="S5" s="295"/>
      <c r="T5" s="297"/>
      <c r="U5" s="49"/>
      <c r="V5" s="49"/>
      <c r="W5" s="50"/>
      <c r="X5" s="50"/>
      <c r="Y5" s="50"/>
      <c r="Z5" s="50"/>
      <c r="AF5" s="47"/>
      <c r="AG5" s="47"/>
      <c r="AH5" s="167"/>
      <c r="AI5" s="47"/>
    </row>
    <row r="6" spans="1:35" s="51" customFormat="1" ht="19.25" customHeight="1" x14ac:dyDescent="0.2">
      <c r="A6" s="133"/>
      <c r="B6" s="298" t="s">
        <v>10</v>
      </c>
      <c r="C6" s="298"/>
      <c r="D6" s="52"/>
      <c r="E6" s="52"/>
      <c r="F6" s="52" t="s">
        <v>44</v>
      </c>
      <c r="G6" s="52" t="s">
        <v>45</v>
      </c>
      <c r="H6" s="298" t="s">
        <v>7</v>
      </c>
      <c r="I6" s="298"/>
      <c r="J6" s="298" t="s">
        <v>8</v>
      </c>
      <c r="K6" s="298"/>
      <c r="L6" s="298" t="s">
        <v>9</v>
      </c>
      <c r="M6" s="298"/>
      <c r="N6" s="298" t="s">
        <v>79</v>
      </c>
      <c r="O6" s="298"/>
      <c r="P6" s="49"/>
      <c r="Q6" s="299" t="s">
        <v>141</v>
      </c>
      <c r="R6" s="300"/>
      <c r="S6" s="301"/>
      <c r="T6" s="305" cm="1">
        <f t="array" ref="T6">SUM(COUNTIFS(H55:H67, {"Active","Inactive","Query","Active - Remote"}))</f>
        <v>9</v>
      </c>
      <c r="U6" s="49"/>
      <c r="V6" s="49"/>
      <c r="W6" s="50"/>
      <c r="X6" s="50"/>
      <c r="Y6" s="50"/>
      <c r="Z6" s="50"/>
      <c r="AF6" s="47"/>
      <c r="AG6" s="47"/>
      <c r="AH6" s="167"/>
      <c r="AI6" s="47"/>
    </row>
    <row r="7" spans="1:35" ht="16.25" customHeight="1" x14ac:dyDescent="0.2">
      <c r="B7" s="309" t="s">
        <v>66</v>
      </c>
      <c r="C7" s="309"/>
      <c r="D7" s="309"/>
      <c r="E7" s="309"/>
      <c r="F7" s="193">
        <f>$S$18</f>
        <v>44835</v>
      </c>
      <c r="G7" s="213">
        <v>4</v>
      </c>
      <c r="H7" s="310"/>
      <c r="I7" s="310"/>
      <c r="J7" s="310"/>
      <c r="K7" s="310"/>
      <c r="L7" s="310"/>
      <c r="M7" s="310"/>
      <c r="N7" s="310"/>
      <c r="O7" s="310"/>
      <c r="P7" s="54"/>
      <c r="Q7" s="302"/>
      <c r="R7" s="303"/>
      <c r="S7" s="304"/>
      <c r="T7" s="297"/>
      <c r="U7" s="54"/>
      <c r="V7" s="54"/>
      <c r="W7" s="55"/>
      <c r="X7" s="55"/>
      <c r="Y7" s="55"/>
      <c r="Z7" s="55"/>
      <c r="AA7" s="56"/>
      <c r="AB7" s="56"/>
    </row>
    <row r="8" spans="1:35" ht="16.25" customHeight="1" x14ac:dyDescent="0.2">
      <c r="B8" s="309"/>
      <c r="C8" s="309"/>
      <c r="D8" s="309"/>
      <c r="E8" s="309"/>
      <c r="F8" s="217">
        <v>44852</v>
      </c>
      <c r="G8" s="180">
        <f>G7+H8-L8</f>
        <v>3</v>
      </c>
      <c r="H8" s="311"/>
      <c r="I8" s="311"/>
      <c r="J8" s="311"/>
      <c r="K8" s="311"/>
      <c r="L8" s="311">
        <v>1</v>
      </c>
      <c r="M8" s="311"/>
      <c r="N8" s="380" t="s">
        <v>196</v>
      </c>
      <c r="O8" s="380"/>
      <c r="P8" s="54"/>
      <c r="Q8" s="299" t="s">
        <v>142</v>
      </c>
      <c r="R8" s="300"/>
      <c r="S8" s="301"/>
      <c r="T8" s="305" cm="1">
        <f t="array" ref="T8">SUM(COUNTIFS(H55:H67, {"Deceased","Lost Follow Up","Discontinued"}))</f>
        <v>3</v>
      </c>
      <c r="U8" s="54"/>
      <c r="V8" s="54"/>
      <c r="W8" s="55"/>
      <c r="X8" s="55"/>
      <c r="Y8" s="55"/>
      <c r="Z8" s="55"/>
      <c r="AA8" s="56"/>
      <c r="AB8" s="56"/>
    </row>
    <row r="9" spans="1:35" ht="16.25" customHeight="1" x14ac:dyDescent="0.2">
      <c r="B9" s="309"/>
      <c r="C9" s="309"/>
      <c r="D9" s="309"/>
      <c r="E9" s="309"/>
      <c r="F9" s="217"/>
      <c r="G9" s="180">
        <f t="shared" ref="G9:G18" si="0">G8+H9-L9</f>
        <v>3</v>
      </c>
      <c r="H9" s="306"/>
      <c r="I9" s="306"/>
      <c r="J9" s="306"/>
      <c r="K9" s="306"/>
      <c r="L9" s="306"/>
      <c r="M9" s="306"/>
      <c r="N9" s="311"/>
      <c r="O9" s="311"/>
      <c r="P9" s="54"/>
      <c r="Q9" s="302"/>
      <c r="R9" s="303"/>
      <c r="S9" s="304"/>
      <c r="T9" s="297"/>
      <c r="U9" s="54"/>
      <c r="V9" s="54"/>
      <c r="W9" s="55"/>
      <c r="X9" s="55"/>
      <c r="Y9" s="55"/>
      <c r="Z9" s="55"/>
      <c r="AA9" s="56"/>
      <c r="AB9" s="56"/>
    </row>
    <row r="10" spans="1:35" ht="16.25" customHeight="1" x14ac:dyDescent="0.2">
      <c r="B10" s="309"/>
      <c r="C10" s="309"/>
      <c r="D10" s="309"/>
      <c r="E10" s="309"/>
      <c r="F10" s="217"/>
      <c r="G10" s="180">
        <f t="shared" si="0"/>
        <v>3</v>
      </c>
      <c r="H10" s="306"/>
      <c r="I10" s="306"/>
      <c r="J10" s="306"/>
      <c r="K10" s="306"/>
      <c r="L10" s="306"/>
      <c r="M10" s="306"/>
      <c r="N10" s="306"/>
      <c r="O10" s="306"/>
      <c r="P10" s="54"/>
      <c r="Q10" s="314" t="s">
        <v>39</v>
      </c>
      <c r="R10" s="315"/>
      <c r="S10" s="316"/>
      <c r="T10" s="305">
        <v>12</v>
      </c>
      <c r="U10" s="54"/>
      <c r="V10" s="54"/>
      <c r="W10" s="55"/>
      <c r="X10" s="55"/>
      <c r="Y10" s="55"/>
      <c r="Z10" s="55"/>
      <c r="AA10" s="56"/>
      <c r="AB10" s="56"/>
    </row>
    <row r="11" spans="1:35" ht="16.25" customHeight="1" x14ac:dyDescent="0.2">
      <c r="B11" s="309"/>
      <c r="C11" s="309"/>
      <c r="D11" s="309"/>
      <c r="E11" s="309"/>
      <c r="F11" s="217"/>
      <c r="G11" s="180">
        <f t="shared" si="0"/>
        <v>3</v>
      </c>
      <c r="H11" s="306"/>
      <c r="I11" s="306"/>
      <c r="J11" s="306"/>
      <c r="K11" s="306"/>
      <c r="L11" s="306"/>
      <c r="M11" s="306"/>
      <c r="N11" s="306"/>
      <c r="O11" s="306"/>
      <c r="P11" s="54"/>
      <c r="Q11" s="293"/>
      <c r="R11" s="294"/>
      <c r="S11" s="295"/>
      <c r="T11" s="297"/>
      <c r="U11" s="54"/>
      <c r="V11" s="54"/>
      <c r="W11" s="55"/>
      <c r="X11" s="55"/>
      <c r="Y11" s="55"/>
      <c r="Z11" s="55"/>
      <c r="AA11" s="56"/>
      <c r="AB11" s="56"/>
    </row>
    <row r="12" spans="1:35" ht="16.25" customHeight="1" x14ac:dyDescent="0.2">
      <c r="B12" s="309"/>
      <c r="C12" s="309"/>
      <c r="D12" s="309"/>
      <c r="E12" s="309"/>
      <c r="F12" s="53"/>
      <c r="G12" s="180">
        <f t="shared" si="0"/>
        <v>3</v>
      </c>
      <c r="H12" s="306"/>
      <c r="I12" s="306"/>
      <c r="J12" s="306"/>
      <c r="K12" s="306"/>
      <c r="L12" s="306"/>
      <c r="M12" s="306"/>
      <c r="N12" s="306"/>
      <c r="O12" s="306"/>
      <c r="P12" s="54"/>
      <c r="Q12" s="314" t="s">
        <v>40</v>
      </c>
      <c r="R12" s="315"/>
      <c r="S12" s="316"/>
      <c r="T12" s="305">
        <f>T10-T6</f>
        <v>3</v>
      </c>
      <c r="U12" s="54"/>
      <c r="V12" s="54"/>
      <c r="W12" s="55"/>
      <c r="X12" s="55"/>
      <c r="Y12" s="55"/>
      <c r="Z12" s="55"/>
      <c r="AA12" s="56"/>
      <c r="AB12" s="56"/>
    </row>
    <row r="13" spans="1:35" ht="16.25" customHeight="1" thickBot="1" x14ac:dyDescent="0.25">
      <c r="B13" s="309"/>
      <c r="C13" s="309"/>
      <c r="D13" s="309"/>
      <c r="E13" s="309"/>
      <c r="F13" s="53"/>
      <c r="G13" s="180">
        <f t="shared" si="0"/>
        <v>3</v>
      </c>
      <c r="H13" s="306"/>
      <c r="I13" s="306"/>
      <c r="J13" s="306"/>
      <c r="K13" s="306"/>
      <c r="L13" s="306"/>
      <c r="M13" s="306"/>
      <c r="N13" s="306"/>
      <c r="O13" s="306"/>
      <c r="P13" s="54"/>
      <c r="Q13" s="318"/>
      <c r="R13" s="319"/>
      <c r="S13" s="320"/>
      <c r="T13" s="321"/>
      <c r="U13" s="54"/>
      <c r="V13" s="54"/>
      <c r="W13" s="55"/>
      <c r="X13" s="55"/>
      <c r="Y13" s="55"/>
      <c r="Z13" s="55"/>
      <c r="AA13" s="56"/>
      <c r="AB13" s="56"/>
    </row>
    <row r="14" spans="1:35" ht="16.25" customHeight="1" thickBot="1" x14ac:dyDescent="0.25">
      <c r="B14" s="309"/>
      <c r="C14" s="309"/>
      <c r="D14" s="309"/>
      <c r="E14" s="309"/>
      <c r="F14" s="53"/>
      <c r="G14" s="180">
        <f t="shared" si="0"/>
        <v>3</v>
      </c>
      <c r="H14" s="306"/>
      <c r="I14" s="306"/>
      <c r="J14" s="306"/>
      <c r="K14" s="306"/>
      <c r="L14" s="306"/>
      <c r="M14" s="306"/>
      <c r="N14" s="306"/>
      <c r="O14" s="306"/>
      <c r="P14" s="54"/>
      <c r="Q14" s="141"/>
      <c r="R14" s="141"/>
      <c r="S14" s="141"/>
      <c r="T14" s="142"/>
      <c r="U14" s="54"/>
      <c r="V14" s="54"/>
      <c r="W14" s="55"/>
      <c r="X14" s="55"/>
      <c r="Y14" s="55"/>
      <c r="Z14" s="55"/>
      <c r="AA14" s="56"/>
      <c r="AB14" s="56"/>
    </row>
    <row r="15" spans="1:35" ht="16.25" customHeight="1" x14ac:dyDescent="0.2">
      <c r="B15" s="309"/>
      <c r="C15" s="309"/>
      <c r="D15" s="309"/>
      <c r="E15" s="309"/>
      <c r="F15" s="53"/>
      <c r="G15" s="180">
        <f t="shared" si="0"/>
        <v>3</v>
      </c>
      <c r="H15" s="306"/>
      <c r="I15" s="306"/>
      <c r="J15" s="306"/>
      <c r="K15" s="306"/>
      <c r="L15" s="306"/>
      <c r="M15" s="306"/>
      <c r="N15" s="306"/>
      <c r="O15" s="306"/>
      <c r="P15" s="54"/>
      <c r="Q15" s="290" t="s">
        <v>143</v>
      </c>
      <c r="R15" s="291"/>
      <c r="S15" s="292"/>
      <c r="T15" s="322">
        <f>_xlfn.AGGREGATE(1,5,N55:N67)</f>
        <v>8.745454545454546</v>
      </c>
      <c r="U15" s="54"/>
      <c r="V15" s="54"/>
      <c r="W15" s="55"/>
      <c r="X15" s="55"/>
      <c r="Y15" s="55"/>
      <c r="Z15" s="55"/>
      <c r="AA15" s="56"/>
      <c r="AB15" s="56"/>
    </row>
    <row r="16" spans="1:35" ht="16.25" customHeight="1" thickBot="1" x14ac:dyDescent="0.25">
      <c r="B16" s="309"/>
      <c r="C16" s="309"/>
      <c r="D16" s="309"/>
      <c r="E16" s="309"/>
      <c r="F16" s="53"/>
      <c r="G16" s="180">
        <f t="shared" si="0"/>
        <v>3</v>
      </c>
      <c r="H16" s="306"/>
      <c r="I16" s="306"/>
      <c r="J16" s="306"/>
      <c r="K16" s="306"/>
      <c r="L16" s="324"/>
      <c r="M16" s="325"/>
      <c r="N16" s="324"/>
      <c r="O16" s="325"/>
      <c r="P16" s="54"/>
      <c r="Q16" s="318"/>
      <c r="R16" s="319"/>
      <c r="S16" s="320"/>
      <c r="T16" s="323"/>
      <c r="U16" s="54"/>
      <c r="V16" s="54"/>
      <c r="W16" s="55"/>
      <c r="X16" s="55"/>
      <c r="Y16" s="55"/>
      <c r="Z16" s="55"/>
      <c r="AA16" s="56"/>
      <c r="AB16" s="56"/>
    </row>
    <row r="17" spans="2:28" ht="16.25" customHeight="1" thickBot="1" x14ac:dyDescent="0.25">
      <c r="B17" s="309"/>
      <c r="C17" s="309"/>
      <c r="D17" s="309"/>
      <c r="E17" s="309"/>
      <c r="F17" s="53"/>
      <c r="G17" s="180">
        <f t="shared" si="0"/>
        <v>3</v>
      </c>
      <c r="H17" s="306"/>
      <c r="I17" s="306"/>
      <c r="J17" s="306"/>
      <c r="K17" s="306"/>
      <c r="L17" s="324"/>
      <c r="M17" s="325"/>
      <c r="N17" s="324"/>
      <c r="O17" s="325"/>
      <c r="P17" s="54"/>
      <c r="Q17" s="54"/>
      <c r="R17" s="54"/>
      <c r="S17" s="54"/>
      <c r="T17" s="54"/>
      <c r="U17" s="54"/>
      <c r="V17" s="54"/>
      <c r="W17" s="55"/>
      <c r="X17" s="55"/>
      <c r="Y17" s="55"/>
      <c r="Z17" s="55"/>
      <c r="AA17" s="56"/>
      <c r="AB17" s="56"/>
    </row>
    <row r="18" spans="2:28" ht="16.25" customHeight="1" x14ac:dyDescent="0.2">
      <c r="B18" s="309"/>
      <c r="C18" s="309"/>
      <c r="D18" s="309"/>
      <c r="E18" s="309"/>
      <c r="F18" s="53"/>
      <c r="G18" s="180">
        <f t="shared" si="0"/>
        <v>3</v>
      </c>
      <c r="H18" s="326"/>
      <c r="I18" s="326"/>
      <c r="J18" s="326"/>
      <c r="K18" s="326"/>
      <c r="L18" s="326"/>
      <c r="M18" s="326"/>
      <c r="N18" s="326"/>
      <c r="O18" s="326"/>
      <c r="P18" s="54"/>
      <c r="Q18" s="335" t="s">
        <v>163</v>
      </c>
      <c r="R18" s="336"/>
      <c r="S18" s="339">
        <v>44835</v>
      </c>
      <c r="T18" s="340"/>
      <c r="U18" s="54"/>
      <c r="V18" s="54"/>
      <c r="W18" s="55"/>
      <c r="X18" s="55"/>
      <c r="Y18" s="55"/>
      <c r="Z18" s="55"/>
      <c r="AA18" s="56"/>
      <c r="AB18" s="56"/>
    </row>
    <row r="19" spans="2:28" ht="15" customHeight="1" thickBot="1" x14ac:dyDescent="0.25">
      <c r="B19" s="309"/>
      <c r="C19" s="309"/>
      <c r="D19" s="309"/>
      <c r="E19" s="309"/>
      <c r="F19" s="193">
        <f>$S$20</f>
        <v>44865</v>
      </c>
      <c r="G19" s="192">
        <f>G7+H19-L19</f>
        <v>3</v>
      </c>
      <c r="H19" s="343">
        <f>SUM(H7:I18)</f>
        <v>0</v>
      </c>
      <c r="I19" s="343"/>
      <c r="J19" s="344"/>
      <c r="K19" s="344"/>
      <c r="L19" s="343">
        <f>SUM(L7:M18)</f>
        <v>1</v>
      </c>
      <c r="M19" s="343"/>
      <c r="N19" s="344"/>
      <c r="O19" s="344"/>
      <c r="P19" s="54"/>
      <c r="Q19" s="337"/>
      <c r="R19" s="338"/>
      <c r="S19" s="341"/>
      <c r="T19" s="342"/>
      <c r="U19" s="54"/>
      <c r="V19" s="54"/>
      <c r="W19" s="55"/>
      <c r="X19" s="55"/>
      <c r="Y19" s="55"/>
      <c r="Z19" s="55"/>
      <c r="AA19" s="56"/>
      <c r="AB19" s="56"/>
    </row>
    <row r="20" spans="2:28" ht="15" customHeight="1" x14ac:dyDescent="0.2">
      <c r="B20" s="48"/>
      <c r="C20" s="48"/>
      <c r="D20" s="48"/>
      <c r="E20" s="48"/>
      <c r="F20" s="48"/>
      <c r="G20" s="181"/>
      <c r="H20" s="48"/>
      <c r="I20" s="48"/>
      <c r="J20" s="48"/>
      <c r="K20" s="48"/>
      <c r="L20" s="48"/>
      <c r="M20" s="48"/>
      <c r="N20" s="48"/>
      <c r="O20" s="48"/>
      <c r="P20" s="54"/>
      <c r="Q20" s="327" t="s">
        <v>164</v>
      </c>
      <c r="R20" s="328"/>
      <c r="S20" s="331">
        <v>44865</v>
      </c>
      <c r="T20" s="332"/>
      <c r="U20" s="54"/>
      <c r="V20" s="54"/>
      <c r="W20" s="55"/>
      <c r="X20" s="55"/>
      <c r="Y20" s="55"/>
      <c r="Z20" s="55"/>
      <c r="AA20" s="56"/>
      <c r="AB20" s="56"/>
    </row>
    <row r="21" spans="2:28" ht="15" customHeight="1" thickBot="1" x14ac:dyDescent="0.25">
      <c r="B21" s="298" t="s">
        <v>10</v>
      </c>
      <c r="C21" s="298"/>
      <c r="D21" s="52"/>
      <c r="E21" s="52"/>
      <c r="F21" s="52" t="s">
        <v>44</v>
      </c>
      <c r="G21" s="182" t="s">
        <v>45</v>
      </c>
      <c r="H21" s="298" t="s">
        <v>7</v>
      </c>
      <c r="I21" s="298"/>
      <c r="J21" s="298" t="s">
        <v>8</v>
      </c>
      <c r="K21" s="298"/>
      <c r="L21" s="298" t="s">
        <v>9</v>
      </c>
      <c r="M21" s="298"/>
      <c r="N21" s="298" t="s">
        <v>79</v>
      </c>
      <c r="O21" s="298"/>
      <c r="P21" s="54"/>
      <c r="Q21" s="329"/>
      <c r="R21" s="330"/>
      <c r="S21" s="333"/>
      <c r="T21" s="334"/>
      <c r="U21" s="54"/>
      <c r="V21" s="54"/>
      <c r="W21" s="55"/>
      <c r="X21" s="55"/>
      <c r="Y21" s="55"/>
      <c r="Z21" s="55"/>
      <c r="AA21" s="56"/>
      <c r="AB21" s="56"/>
    </row>
    <row r="22" spans="2:28" ht="15" customHeight="1" thickBot="1" x14ac:dyDescent="0.25">
      <c r="B22" s="309" t="s">
        <v>67</v>
      </c>
      <c r="C22" s="309"/>
      <c r="D22" s="309"/>
      <c r="E22" s="309"/>
      <c r="F22" s="193">
        <f>$S$18</f>
        <v>44835</v>
      </c>
      <c r="G22" s="213">
        <v>39</v>
      </c>
      <c r="H22" s="310"/>
      <c r="I22" s="310"/>
      <c r="J22" s="310"/>
      <c r="K22" s="310"/>
      <c r="L22" s="310"/>
      <c r="M22" s="310"/>
      <c r="N22" s="310"/>
      <c r="O22" s="310"/>
      <c r="P22" s="54"/>
      <c r="Q22" s="54"/>
      <c r="R22" s="54"/>
      <c r="S22" s="54"/>
      <c r="T22" s="54"/>
      <c r="U22" s="54"/>
      <c r="V22" s="54"/>
      <c r="W22" s="55"/>
      <c r="X22" s="55"/>
      <c r="Y22" s="55"/>
      <c r="Z22" s="55"/>
      <c r="AA22" s="56"/>
      <c r="AB22" s="56"/>
    </row>
    <row r="23" spans="2:28" ht="15" customHeight="1" x14ac:dyDescent="0.2">
      <c r="B23" s="309"/>
      <c r="C23" s="309"/>
      <c r="D23" s="309"/>
      <c r="E23" s="309"/>
      <c r="F23" s="217">
        <v>44852</v>
      </c>
      <c r="G23" s="180">
        <f>G22+H23-L23</f>
        <v>35</v>
      </c>
      <c r="H23" s="311"/>
      <c r="I23" s="311"/>
      <c r="J23" s="311"/>
      <c r="K23" s="311"/>
      <c r="L23" s="311">
        <v>4</v>
      </c>
      <c r="M23" s="311"/>
      <c r="N23" s="380" t="s">
        <v>196</v>
      </c>
      <c r="O23" s="380"/>
      <c r="P23" s="54"/>
      <c r="Q23" s="290" t="s">
        <v>168</v>
      </c>
      <c r="R23" s="291"/>
      <c r="S23" s="345">
        <f>COUNTIF(D55:D68,"Y")</f>
        <v>4</v>
      </c>
      <c r="T23" s="346"/>
      <c r="U23" s="54"/>
      <c r="V23" s="54"/>
      <c r="W23" s="55"/>
      <c r="X23" s="55"/>
      <c r="Y23" s="55"/>
      <c r="Z23" s="55"/>
      <c r="AA23" s="56"/>
      <c r="AB23" s="56"/>
    </row>
    <row r="24" spans="2:28" ht="15" customHeight="1" x14ac:dyDescent="0.2">
      <c r="B24" s="309"/>
      <c r="C24" s="309"/>
      <c r="D24" s="309"/>
      <c r="E24" s="309"/>
      <c r="F24" s="217">
        <v>44852</v>
      </c>
      <c r="G24" s="180">
        <f t="shared" ref="G24:G33" si="1">G23+H24-L24</f>
        <v>30</v>
      </c>
      <c r="H24" s="306"/>
      <c r="I24" s="306"/>
      <c r="J24" s="306"/>
      <c r="K24" s="306"/>
      <c r="L24" s="306">
        <v>5</v>
      </c>
      <c r="M24" s="306"/>
      <c r="N24" s="380" t="s">
        <v>198</v>
      </c>
      <c r="O24" s="380"/>
      <c r="P24" s="54"/>
      <c r="Q24" s="293"/>
      <c r="R24" s="294"/>
      <c r="S24" s="347"/>
      <c r="T24" s="348"/>
      <c r="U24" s="54"/>
      <c r="V24" s="54"/>
      <c r="W24" s="55"/>
      <c r="X24" s="55"/>
      <c r="Y24" s="55"/>
      <c r="Z24" s="55"/>
      <c r="AA24" s="56"/>
      <c r="AB24" s="56"/>
    </row>
    <row r="25" spans="2:28" ht="15" customHeight="1" x14ac:dyDescent="0.2">
      <c r="B25" s="309"/>
      <c r="C25" s="309"/>
      <c r="D25" s="309"/>
      <c r="E25" s="309"/>
      <c r="F25" s="217">
        <v>44852</v>
      </c>
      <c r="G25" s="180">
        <f t="shared" si="1"/>
        <v>26</v>
      </c>
      <c r="H25" s="306"/>
      <c r="I25" s="306"/>
      <c r="J25" s="306"/>
      <c r="K25" s="306"/>
      <c r="L25" s="306">
        <v>4</v>
      </c>
      <c r="M25" s="306"/>
      <c r="N25" s="380"/>
      <c r="O25" s="380"/>
      <c r="P25" s="54"/>
      <c r="Q25" s="314" t="s">
        <v>169</v>
      </c>
      <c r="R25" s="315"/>
      <c r="S25" s="351">
        <f>S23/T6</f>
        <v>0.44444444444444442</v>
      </c>
      <c r="T25" s="352"/>
      <c r="U25" s="54"/>
      <c r="V25" s="54"/>
      <c r="W25" s="55"/>
      <c r="X25" s="55"/>
      <c r="Y25" s="55"/>
      <c r="Z25" s="55"/>
      <c r="AA25" s="56"/>
      <c r="AB25" s="56"/>
    </row>
    <row r="26" spans="2:28" ht="15" customHeight="1" thickBot="1" x14ac:dyDescent="0.25">
      <c r="B26" s="309"/>
      <c r="C26" s="309"/>
      <c r="D26" s="309"/>
      <c r="E26" s="309"/>
      <c r="F26" s="217">
        <v>44852</v>
      </c>
      <c r="G26" s="180">
        <f t="shared" si="1"/>
        <v>23</v>
      </c>
      <c r="H26" s="306"/>
      <c r="I26" s="306"/>
      <c r="J26" s="306"/>
      <c r="K26" s="306"/>
      <c r="L26" s="306">
        <v>3</v>
      </c>
      <c r="M26" s="306"/>
      <c r="N26" s="380"/>
      <c r="O26" s="380"/>
      <c r="P26" s="54"/>
      <c r="Q26" s="318"/>
      <c r="R26" s="319"/>
      <c r="S26" s="353"/>
      <c r="T26" s="354"/>
      <c r="U26" s="54"/>
      <c r="V26" s="54"/>
      <c r="W26" s="55"/>
      <c r="X26" s="55"/>
      <c r="Y26" s="55"/>
      <c r="Z26" s="55"/>
      <c r="AA26" s="56"/>
      <c r="AB26" s="56"/>
    </row>
    <row r="27" spans="2:28" ht="15" customHeight="1" x14ac:dyDescent="0.2">
      <c r="B27" s="309"/>
      <c r="C27" s="309"/>
      <c r="D27" s="309"/>
      <c r="E27" s="309"/>
      <c r="F27" s="53"/>
      <c r="G27" s="180">
        <f t="shared" si="1"/>
        <v>23</v>
      </c>
      <c r="H27" s="306"/>
      <c r="I27" s="306"/>
      <c r="J27" s="306"/>
      <c r="K27" s="306"/>
      <c r="L27" s="306"/>
      <c r="M27" s="306"/>
      <c r="N27" s="306"/>
      <c r="O27" s="306"/>
      <c r="P27" s="54"/>
      <c r="Q27" s="54"/>
      <c r="R27" s="54"/>
      <c r="S27" s="54"/>
      <c r="T27" s="54"/>
      <c r="U27" s="54"/>
      <c r="V27" s="54"/>
      <c r="W27" s="55"/>
      <c r="X27" s="55"/>
      <c r="Y27" s="55"/>
      <c r="Z27" s="55"/>
      <c r="AA27" s="56"/>
      <c r="AB27" s="56"/>
    </row>
    <row r="28" spans="2:28" ht="15" customHeight="1" x14ac:dyDescent="0.2">
      <c r="B28" s="309"/>
      <c r="C28" s="309"/>
      <c r="D28" s="309"/>
      <c r="E28" s="309"/>
      <c r="F28" s="53"/>
      <c r="G28" s="180">
        <f t="shared" si="1"/>
        <v>23</v>
      </c>
      <c r="H28" s="306"/>
      <c r="I28" s="306"/>
      <c r="J28" s="306"/>
      <c r="K28" s="306"/>
      <c r="L28" s="306"/>
      <c r="M28" s="306"/>
      <c r="N28" s="306"/>
      <c r="O28" s="306"/>
      <c r="P28" s="54"/>
      <c r="Q28" s="54"/>
      <c r="R28" s="54"/>
      <c r="S28" s="54"/>
      <c r="T28" s="54"/>
      <c r="U28" s="54"/>
      <c r="V28" s="54"/>
      <c r="W28" s="55"/>
      <c r="X28" s="55"/>
      <c r="Y28" s="55"/>
      <c r="Z28" s="55"/>
      <c r="AA28" s="56"/>
      <c r="AB28" s="56"/>
    </row>
    <row r="29" spans="2:28" ht="15" customHeight="1" x14ac:dyDescent="0.2">
      <c r="B29" s="309"/>
      <c r="C29" s="309"/>
      <c r="D29" s="309"/>
      <c r="E29" s="309"/>
      <c r="F29" s="53"/>
      <c r="G29" s="180">
        <f t="shared" si="1"/>
        <v>23</v>
      </c>
      <c r="H29" s="306"/>
      <c r="I29" s="306"/>
      <c r="J29" s="306"/>
      <c r="K29" s="306"/>
      <c r="L29" s="306"/>
      <c r="M29" s="306"/>
      <c r="N29" s="306"/>
      <c r="O29" s="306"/>
      <c r="P29" s="54"/>
      <c r="Q29" s="54"/>
      <c r="R29" s="54"/>
      <c r="S29" s="54"/>
      <c r="T29" s="54"/>
      <c r="U29" s="54"/>
      <c r="V29" s="54"/>
      <c r="W29" s="55"/>
      <c r="X29" s="55"/>
      <c r="Y29" s="55"/>
      <c r="Z29" s="55"/>
      <c r="AA29" s="56"/>
      <c r="AB29" s="56"/>
    </row>
    <row r="30" spans="2:28" ht="15" customHeight="1" x14ac:dyDescent="0.2">
      <c r="B30" s="309"/>
      <c r="C30" s="309"/>
      <c r="D30" s="309"/>
      <c r="E30" s="309"/>
      <c r="F30" s="53"/>
      <c r="G30" s="180">
        <f t="shared" si="1"/>
        <v>23</v>
      </c>
      <c r="H30" s="306"/>
      <c r="I30" s="306"/>
      <c r="J30" s="306"/>
      <c r="K30" s="306"/>
      <c r="L30" s="306"/>
      <c r="M30" s="306"/>
      <c r="N30" s="306"/>
      <c r="O30" s="306"/>
      <c r="P30" s="54"/>
      <c r="Q30" s="54"/>
      <c r="R30" s="54"/>
      <c r="S30" s="54"/>
      <c r="T30" s="54"/>
      <c r="U30" s="54"/>
      <c r="V30" s="54"/>
      <c r="W30" s="55"/>
      <c r="X30" s="55"/>
      <c r="Y30" s="55"/>
      <c r="Z30" s="55"/>
      <c r="AA30" s="56"/>
      <c r="AB30" s="56"/>
    </row>
    <row r="31" spans="2:28" ht="15" customHeight="1" x14ac:dyDescent="0.2">
      <c r="B31" s="309"/>
      <c r="C31" s="309"/>
      <c r="D31" s="309"/>
      <c r="E31" s="309"/>
      <c r="F31" s="53"/>
      <c r="G31" s="180">
        <f t="shared" si="1"/>
        <v>23</v>
      </c>
      <c r="H31" s="306"/>
      <c r="I31" s="306"/>
      <c r="J31" s="306"/>
      <c r="K31" s="306"/>
      <c r="L31" s="324"/>
      <c r="M31" s="325"/>
      <c r="N31" s="324"/>
      <c r="O31" s="325"/>
      <c r="P31" s="54"/>
      <c r="Q31" s="54"/>
      <c r="R31" s="54"/>
      <c r="S31" s="54"/>
      <c r="T31" s="54"/>
      <c r="U31" s="54"/>
      <c r="V31" s="54"/>
      <c r="W31" s="55"/>
      <c r="X31" s="55"/>
      <c r="Y31" s="55"/>
      <c r="Z31" s="55"/>
      <c r="AA31" s="56"/>
      <c r="AB31" s="56"/>
    </row>
    <row r="32" spans="2:28" ht="15" customHeight="1" x14ac:dyDescent="0.2">
      <c r="B32" s="309"/>
      <c r="C32" s="309"/>
      <c r="D32" s="309"/>
      <c r="E32" s="309"/>
      <c r="F32" s="53"/>
      <c r="G32" s="180">
        <f t="shared" si="1"/>
        <v>23</v>
      </c>
      <c r="H32" s="306"/>
      <c r="I32" s="306"/>
      <c r="J32" s="306"/>
      <c r="K32" s="306"/>
      <c r="L32" s="324"/>
      <c r="M32" s="325"/>
      <c r="N32" s="324"/>
      <c r="O32" s="325"/>
      <c r="P32" s="54"/>
      <c r="Q32" s="54"/>
      <c r="R32" s="54"/>
      <c r="S32" s="54"/>
      <c r="T32" s="54"/>
      <c r="U32" s="54"/>
      <c r="V32" s="54"/>
      <c r="W32" s="55"/>
      <c r="X32" s="55"/>
      <c r="Y32" s="55"/>
      <c r="Z32" s="55"/>
      <c r="AA32" s="56"/>
      <c r="AB32" s="56"/>
    </row>
    <row r="33" spans="1:35" ht="15" customHeight="1" x14ac:dyDescent="0.2">
      <c r="B33" s="309"/>
      <c r="C33" s="309"/>
      <c r="D33" s="309"/>
      <c r="E33" s="309"/>
      <c r="F33" s="53"/>
      <c r="G33" s="180">
        <f t="shared" si="1"/>
        <v>23</v>
      </c>
      <c r="H33" s="326"/>
      <c r="I33" s="326"/>
      <c r="J33" s="326"/>
      <c r="K33" s="326"/>
      <c r="L33" s="326"/>
      <c r="M33" s="326"/>
      <c r="N33" s="326"/>
      <c r="O33" s="326"/>
      <c r="P33" s="54"/>
      <c r="Q33" s="54"/>
      <c r="R33" s="54"/>
      <c r="S33" s="54"/>
      <c r="T33" s="54"/>
      <c r="U33" s="54"/>
      <c r="V33" s="54"/>
      <c r="W33" s="55"/>
      <c r="X33" s="55"/>
      <c r="Y33" s="55"/>
      <c r="Z33" s="55"/>
      <c r="AA33" s="56"/>
      <c r="AB33" s="56"/>
    </row>
    <row r="34" spans="1:35" ht="15" customHeight="1" thickBot="1" x14ac:dyDescent="0.25">
      <c r="B34" s="309"/>
      <c r="C34" s="309"/>
      <c r="D34" s="309"/>
      <c r="E34" s="309"/>
      <c r="F34" s="193">
        <f>$S$20</f>
        <v>44865</v>
      </c>
      <c r="G34" s="180">
        <f>G22+H34-L34</f>
        <v>23</v>
      </c>
      <c r="H34" s="343">
        <f>SUM(H22:I33)</f>
        <v>0</v>
      </c>
      <c r="I34" s="343"/>
      <c r="J34" s="344"/>
      <c r="K34" s="344"/>
      <c r="L34" s="343">
        <f>SUM(L22:M33)</f>
        <v>16</v>
      </c>
      <c r="M34" s="343"/>
      <c r="N34" s="344"/>
      <c r="O34" s="344"/>
      <c r="P34" s="54"/>
      <c r="Q34" s="54"/>
      <c r="R34" s="54"/>
      <c r="S34" s="54"/>
      <c r="T34" s="54"/>
      <c r="U34" s="54"/>
      <c r="V34" s="54"/>
      <c r="W34" s="55"/>
      <c r="X34" s="55"/>
      <c r="Y34" s="55"/>
      <c r="Z34" s="55"/>
      <c r="AA34" s="56"/>
      <c r="AB34" s="56"/>
    </row>
    <row r="35" spans="1:35" ht="15" customHeight="1" x14ac:dyDescent="0.2">
      <c r="B35" s="48"/>
      <c r="C35" s="48"/>
      <c r="D35" s="48"/>
      <c r="E35" s="48"/>
      <c r="F35" s="48"/>
      <c r="G35" s="181"/>
      <c r="H35" s="48"/>
      <c r="I35" s="48"/>
      <c r="J35" s="48"/>
      <c r="K35" s="48"/>
      <c r="L35" s="48"/>
      <c r="M35" s="48"/>
      <c r="N35" s="48"/>
      <c r="O35" s="48"/>
      <c r="P35" s="54"/>
      <c r="Q35" s="54"/>
      <c r="R35" s="54"/>
      <c r="S35" s="54"/>
      <c r="T35" s="54"/>
      <c r="U35" s="54"/>
      <c r="V35" s="54"/>
      <c r="W35" s="55"/>
      <c r="X35" s="55"/>
      <c r="Y35" s="55"/>
      <c r="Z35" s="55"/>
      <c r="AA35" s="56"/>
      <c r="AB35" s="56"/>
    </row>
    <row r="36" spans="1:35" s="51" customFormat="1" ht="19" x14ac:dyDescent="0.2">
      <c r="A36" s="133"/>
      <c r="B36" s="298" t="s">
        <v>10</v>
      </c>
      <c r="C36" s="298"/>
      <c r="D36" s="52"/>
      <c r="E36" s="52"/>
      <c r="F36" s="52" t="s">
        <v>44</v>
      </c>
      <c r="G36" s="182" t="s">
        <v>45</v>
      </c>
      <c r="H36" s="298" t="s">
        <v>7</v>
      </c>
      <c r="I36" s="298"/>
      <c r="J36" s="298" t="s">
        <v>8</v>
      </c>
      <c r="K36" s="298"/>
      <c r="L36" s="298" t="s">
        <v>9</v>
      </c>
      <c r="M36" s="298"/>
      <c r="N36" s="298" t="s">
        <v>79</v>
      </c>
      <c r="O36" s="298"/>
      <c r="P36" s="49"/>
      <c r="Q36" s="49"/>
      <c r="R36" s="49"/>
      <c r="S36" s="49"/>
      <c r="T36" s="49"/>
      <c r="U36" s="49"/>
      <c r="V36" s="49"/>
      <c r="W36" s="50"/>
      <c r="X36" s="50"/>
      <c r="Y36" s="50"/>
      <c r="Z36" s="50"/>
      <c r="AF36" s="47"/>
      <c r="AG36" s="47"/>
      <c r="AH36" s="167"/>
      <c r="AI36" s="47"/>
    </row>
    <row r="37" spans="1:35" ht="15" customHeight="1" x14ac:dyDescent="0.2">
      <c r="B37" s="309" t="s">
        <v>51</v>
      </c>
      <c r="C37" s="309"/>
      <c r="D37" s="309"/>
      <c r="E37" s="309"/>
      <c r="F37" s="193">
        <f>$S$18</f>
        <v>44835</v>
      </c>
      <c r="G37" s="213">
        <v>15</v>
      </c>
      <c r="H37" s="310"/>
      <c r="I37" s="310"/>
      <c r="J37" s="310"/>
      <c r="K37" s="310"/>
      <c r="L37" s="310"/>
      <c r="M37" s="310"/>
      <c r="N37" s="310"/>
      <c r="O37" s="310"/>
      <c r="P37" s="54"/>
      <c r="Q37" s="54"/>
      <c r="R37" s="54"/>
      <c r="S37" s="54"/>
      <c r="T37" s="54"/>
      <c r="U37" s="54"/>
      <c r="V37" s="54"/>
      <c r="W37" s="55"/>
      <c r="X37" s="55"/>
      <c r="Y37" s="55"/>
      <c r="Z37" s="55"/>
      <c r="AA37" s="56"/>
      <c r="AB37" s="56"/>
    </row>
    <row r="38" spans="1:35" ht="15" customHeight="1" x14ac:dyDescent="0.2">
      <c r="B38" s="309"/>
      <c r="C38" s="309"/>
      <c r="D38" s="309"/>
      <c r="E38" s="309"/>
      <c r="F38" s="217"/>
      <c r="G38" s="180">
        <f>G37+H38-L38</f>
        <v>15</v>
      </c>
      <c r="H38" s="355"/>
      <c r="I38" s="356"/>
      <c r="J38" s="355"/>
      <c r="K38" s="356"/>
      <c r="L38" s="311"/>
      <c r="M38" s="311"/>
      <c r="N38" s="311"/>
      <c r="O38" s="311"/>
      <c r="P38" s="54"/>
      <c r="Q38" s="54"/>
      <c r="R38" s="54"/>
      <c r="S38" s="54"/>
      <c r="T38" s="54"/>
      <c r="U38" s="54"/>
      <c r="V38" s="54"/>
      <c r="W38" s="55"/>
      <c r="X38" s="55"/>
      <c r="Y38" s="55"/>
      <c r="Z38" s="55"/>
      <c r="AA38" s="56"/>
      <c r="AB38" s="56"/>
    </row>
    <row r="39" spans="1:35" ht="15" customHeight="1" x14ac:dyDescent="0.2">
      <c r="B39" s="309"/>
      <c r="C39" s="309"/>
      <c r="D39" s="309"/>
      <c r="E39" s="309"/>
      <c r="F39" s="217">
        <v>44852</v>
      </c>
      <c r="G39" s="180">
        <f t="shared" ref="G39:G48" si="2">G38+H39-L39</f>
        <v>13</v>
      </c>
      <c r="H39" s="306"/>
      <c r="I39" s="306"/>
      <c r="J39" s="306"/>
      <c r="K39" s="306"/>
      <c r="L39" s="306">
        <v>2</v>
      </c>
      <c r="M39" s="306"/>
      <c r="N39" s="380" t="s">
        <v>196</v>
      </c>
      <c r="O39" s="380"/>
      <c r="P39" s="54"/>
      <c r="Q39" s="54"/>
      <c r="R39" s="54"/>
      <c r="S39" s="54"/>
      <c r="T39" s="54"/>
      <c r="U39" s="54"/>
      <c r="V39" s="54"/>
      <c r="W39" s="55"/>
      <c r="X39" s="55"/>
      <c r="Y39" s="55"/>
      <c r="Z39" s="55"/>
      <c r="AA39" s="56"/>
      <c r="AB39" s="56"/>
    </row>
    <row r="40" spans="1:35" ht="15" customHeight="1" x14ac:dyDescent="0.2">
      <c r="B40" s="309"/>
      <c r="C40" s="309"/>
      <c r="D40" s="309"/>
      <c r="E40" s="309"/>
      <c r="F40" s="217"/>
      <c r="G40" s="180">
        <f t="shared" si="2"/>
        <v>13</v>
      </c>
      <c r="H40" s="306"/>
      <c r="I40" s="306"/>
      <c r="J40" s="306"/>
      <c r="K40" s="306"/>
      <c r="L40" s="306"/>
      <c r="M40" s="306"/>
      <c r="N40" s="311"/>
      <c r="O40" s="311"/>
      <c r="P40" s="54"/>
      <c r="Q40" s="54"/>
      <c r="R40" s="54"/>
      <c r="S40" s="54"/>
      <c r="T40" s="54"/>
      <c r="U40" s="54"/>
      <c r="V40" s="54"/>
      <c r="W40" s="55"/>
      <c r="X40" s="55"/>
      <c r="Y40" s="55"/>
      <c r="Z40" s="55"/>
      <c r="AA40" s="56"/>
      <c r="AB40" s="56"/>
    </row>
    <row r="41" spans="1:35" ht="15" customHeight="1" x14ac:dyDescent="0.2">
      <c r="B41" s="309"/>
      <c r="C41" s="309"/>
      <c r="D41" s="309"/>
      <c r="E41" s="309"/>
      <c r="F41" s="217">
        <v>44852</v>
      </c>
      <c r="G41" s="180">
        <f t="shared" si="2"/>
        <v>11</v>
      </c>
      <c r="H41" s="306"/>
      <c r="I41" s="306"/>
      <c r="J41" s="306"/>
      <c r="K41" s="306"/>
      <c r="L41" s="306">
        <v>2</v>
      </c>
      <c r="M41" s="306"/>
      <c r="N41" s="380" t="s">
        <v>198</v>
      </c>
      <c r="O41" s="380"/>
      <c r="P41" s="54"/>
      <c r="Q41" s="54"/>
      <c r="R41" s="54"/>
      <c r="S41" s="54"/>
      <c r="T41" s="54"/>
      <c r="U41" s="54"/>
      <c r="V41" s="54"/>
      <c r="W41" s="55"/>
      <c r="X41" s="55"/>
      <c r="Y41" s="55"/>
      <c r="Z41" s="55"/>
      <c r="AA41" s="56"/>
      <c r="AB41" s="56"/>
    </row>
    <row r="42" spans="1:35" ht="15" customHeight="1" x14ac:dyDescent="0.2">
      <c r="B42" s="309"/>
      <c r="C42" s="309"/>
      <c r="D42" s="309"/>
      <c r="E42" s="309"/>
      <c r="F42" s="53"/>
      <c r="G42" s="180">
        <f t="shared" si="2"/>
        <v>11</v>
      </c>
      <c r="H42" s="306"/>
      <c r="I42" s="306"/>
      <c r="J42" s="306"/>
      <c r="K42" s="306"/>
      <c r="L42" s="306"/>
      <c r="M42" s="306"/>
      <c r="N42" s="306"/>
      <c r="O42" s="306"/>
      <c r="P42" s="54"/>
      <c r="Q42" s="54"/>
      <c r="R42" s="54"/>
      <c r="S42" s="54"/>
      <c r="T42" s="54"/>
      <c r="U42" s="54"/>
      <c r="V42" s="54"/>
      <c r="W42" s="55"/>
      <c r="X42" s="55"/>
      <c r="Y42" s="55"/>
      <c r="Z42" s="55"/>
      <c r="AA42" s="56"/>
      <c r="AB42" s="56"/>
    </row>
    <row r="43" spans="1:35" ht="15" customHeight="1" x14ac:dyDescent="0.2">
      <c r="B43" s="309"/>
      <c r="C43" s="309"/>
      <c r="D43" s="309"/>
      <c r="E43" s="309"/>
      <c r="F43" s="53"/>
      <c r="G43" s="180">
        <f t="shared" si="2"/>
        <v>11</v>
      </c>
      <c r="H43" s="306"/>
      <c r="I43" s="306"/>
      <c r="J43" s="306"/>
      <c r="K43" s="306"/>
      <c r="L43" s="306"/>
      <c r="M43" s="306"/>
      <c r="N43" s="306"/>
      <c r="O43" s="306"/>
      <c r="P43" s="54"/>
      <c r="Q43" s="54"/>
      <c r="R43" s="54"/>
      <c r="S43" s="54"/>
      <c r="T43" s="54"/>
      <c r="U43" s="54"/>
      <c r="V43" s="54"/>
      <c r="W43" s="55"/>
      <c r="X43" s="55"/>
      <c r="Y43" s="55"/>
      <c r="Z43" s="55"/>
      <c r="AA43" s="56"/>
      <c r="AB43" s="56"/>
    </row>
    <row r="44" spans="1:35" ht="15" customHeight="1" x14ac:dyDescent="0.2">
      <c r="B44" s="309"/>
      <c r="C44" s="309"/>
      <c r="D44" s="309"/>
      <c r="E44" s="309"/>
      <c r="F44" s="53"/>
      <c r="G44" s="180">
        <f t="shared" si="2"/>
        <v>11</v>
      </c>
      <c r="H44" s="306"/>
      <c r="I44" s="306"/>
      <c r="J44" s="306"/>
      <c r="K44" s="306"/>
      <c r="L44" s="306"/>
      <c r="M44" s="306"/>
      <c r="N44" s="306"/>
      <c r="O44" s="306"/>
      <c r="P44" s="54"/>
      <c r="Q44" s="54"/>
      <c r="R44" s="54"/>
      <c r="S44" s="54"/>
      <c r="T44" s="54"/>
      <c r="U44" s="54"/>
      <c r="V44" s="54"/>
      <c r="W44" s="55"/>
      <c r="X44" s="55"/>
      <c r="Y44" s="55"/>
      <c r="Z44" s="55"/>
      <c r="AA44" s="56"/>
      <c r="AB44" s="56"/>
    </row>
    <row r="45" spans="1:35" ht="15" customHeight="1" x14ac:dyDescent="0.2">
      <c r="B45" s="309"/>
      <c r="C45" s="309"/>
      <c r="D45" s="309"/>
      <c r="E45" s="309"/>
      <c r="F45" s="53"/>
      <c r="G45" s="180">
        <f t="shared" si="2"/>
        <v>11</v>
      </c>
      <c r="H45" s="306"/>
      <c r="I45" s="306"/>
      <c r="J45" s="306"/>
      <c r="K45" s="306"/>
      <c r="L45" s="306"/>
      <c r="M45" s="306"/>
      <c r="N45" s="306"/>
      <c r="O45" s="306"/>
      <c r="P45" s="54"/>
      <c r="Q45" s="54"/>
      <c r="R45" s="54"/>
      <c r="S45" s="54"/>
      <c r="T45" s="54"/>
      <c r="U45" s="54"/>
      <c r="V45" s="54"/>
      <c r="W45" s="55"/>
      <c r="X45" s="55"/>
      <c r="Y45" s="55"/>
      <c r="Z45" s="55"/>
      <c r="AA45" s="56"/>
      <c r="AB45" s="56"/>
    </row>
    <row r="46" spans="1:35" ht="15" customHeight="1" x14ac:dyDescent="0.2">
      <c r="B46" s="309"/>
      <c r="C46" s="309"/>
      <c r="D46" s="309"/>
      <c r="E46" s="309"/>
      <c r="F46" s="53"/>
      <c r="G46" s="180">
        <f t="shared" si="2"/>
        <v>11</v>
      </c>
      <c r="H46" s="306"/>
      <c r="I46" s="306"/>
      <c r="J46" s="306"/>
      <c r="K46" s="306"/>
      <c r="L46" s="324"/>
      <c r="M46" s="325"/>
      <c r="N46" s="324"/>
      <c r="O46" s="325"/>
      <c r="P46" s="54"/>
      <c r="Q46" s="54"/>
      <c r="R46" s="54"/>
      <c r="S46" s="54"/>
      <c r="T46" s="54"/>
      <c r="U46" s="54"/>
      <c r="V46" s="54"/>
      <c r="W46" s="55"/>
      <c r="X46" s="55"/>
      <c r="Y46" s="55"/>
      <c r="Z46" s="55"/>
      <c r="AA46" s="56"/>
      <c r="AB46" s="56"/>
    </row>
    <row r="47" spans="1:35" ht="15" customHeight="1" x14ac:dyDescent="0.2">
      <c r="B47" s="309"/>
      <c r="C47" s="309"/>
      <c r="D47" s="309"/>
      <c r="E47" s="309"/>
      <c r="F47" s="53"/>
      <c r="G47" s="180">
        <f t="shared" si="2"/>
        <v>11</v>
      </c>
      <c r="H47" s="306"/>
      <c r="I47" s="306"/>
      <c r="J47" s="306"/>
      <c r="K47" s="306"/>
      <c r="L47" s="324"/>
      <c r="M47" s="325"/>
      <c r="N47" s="324"/>
      <c r="O47" s="325"/>
      <c r="P47" s="54"/>
      <c r="Q47" s="54"/>
      <c r="R47" s="54"/>
      <c r="S47" s="54"/>
      <c r="T47" s="54"/>
      <c r="U47" s="54"/>
      <c r="V47" s="54"/>
      <c r="W47" s="55"/>
      <c r="X47" s="55"/>
      <c r="Y47" s="55"/>
      <c r="Z47" s="55"/>
      <c r="AA47" s="56"/>
      <c r="AB47" s="56"/>
    </row>
    <row r="48" spans="1:35" ht="15" customHeight="1" x14ac:dyDescent="0.2">
      <c r="B48" s="309"/>
      <c r="C48" s="309"/>
      <c r="D48" s="309"/>
      <c r="E48" s="309"/>
      <c r="F48" s="53"/>
      <c r="G48" s="180">
        <f t="shared" si="2"/>
        <v>11</v>
      </c>
      <c r="H48" s="326"/>
      <c r="I48" s="326"/>
      <c r="J48" s="326"/>
      <c r="K48" s="326"/>
      <c r="L48" s="326"/>
      <c r="M48" s="326"/>
      <c r="N48" s="326"/>
      <c r="O48" s="326"/>
      <c r="P48" s="54"/>
      <c r="Q48" s="54"/>
      <c r="R48" s="54"/>
      <c r="S48" s="54"/>
      <c r="T48" s="54"/>
      <c r="U48" s="54"/>
      <c r="V48" s="54"/>
      <c r="W48" s="55"/>
      <c r="X48" s="55"/>
      <c r="Y48" s="55"/>
      <c r="Z48" s="55"/>
      <c r="AA48" s="56"/>
      <c r="AB48" s="56"/>
    </row>
    <row r="49" spans="1:39" ht="15" customHeight="1" thickBot="1" x14ac:dyDescent="0.25">
      <c r="B49" s="309"/>
      <c r="C49" s="309"/>
      <c r="D49" s="309"/>
      <c r="E49" s="309"/>
      <c r="F49" s="193">
        <f>$S$20</f>
        <v>44865</v>
      </c>
      <c r="G49" s="180">
        <f>G37+H49-L49</f>
        <v>11</v>
      </c>
      <c r="H49" s="343">
        <f>SUM(H37:I48)</f>
        <v>0</v>
      </c>
      <c r="I49" s="343"/>
      <c r="J49" s="344"/>
      <c r="K49" s="344"/>
      <c r="L49" s="343">
        <f>SUM(L37:M48)</f>
        <v>4</v>
      </c>
      <c r="M49" s="343"/>
      <c r="N49" s="344"/>
      <c r="O49" s="344"/>
      <c r="P49" s="54"/>
      <c r="Q49" s="54"/>
      <c r="R49" s="54"/>
      <c r="S49" s="54"/>
      <c r="T49" s="54"/>
      <c r="U49" s="54"/>
      <c r="V49" s="54"/>
      <c r="W49" s="55"/>
      <c r="X49" s="55"/>
      <c r="Y49" s="55"/>
      <c r="Z49" s="55"/>
      <c r="AA49" s="56"/>
      <c r="AB49" s="56"/>
    </row>
    <row r="50" spans="1:39" ht="15" customHeight="1" x14ac:dyDescent="0.2">
      <c r="B50" s="357"/>
      <c r="C50" s="357"/>
      <c r="D50" s="57"/>
      <c r="E50" s="57"/>
      <c r="F50" s="58"/>
      <c r="G50" s="59"/>
      <c r="H50" s="358"/>
      <c r="I50" s="358"/>
      <c r="J50" s="358"/>
      <c r="K50" s="358"/>
      <c r="L50" s="358"/>
      <c r="M50" s="358"/>
      <c r="N50" s="358"/>
      <c r="O50" s="358"/>
      <c r="P50" s="54"/>
      <c r="Q50" s="54"/>
      <c r="R50" s="54"/>
      <c r="S50" s="60"/>
      <c r="T50" s="60"/>
      <c r="U50" s="60"/>
      <c r="V50" s="60"/>
      <c r="W50" s="55"/>
      <c r="X50" s="55"/>
      <c r="Y50" s="55"/>
      <c r="Z50" s="55"/>
      <c r="AA50" s="56"/>
      <c r="AB50" s="56"/>
    </row>
    <row r="51" spans="1:39" ht="28.25" customHeight="1" x14ac:dyDescent="0.2">
      <c r="B51" s="289" t="s">
        <v>80</v>
      </c>
      <c r="C51" s="289"/>
      <c r="D51" s="289"/>
      <c r="E51" s="289"/>
      <c r="F51" s="289"/>
      <c r="G51" s="289"/>
      <c r="H51" s="289"/>
      <c r="I51" s="289"/>
      <c r="J51" s="289"/>
      <c r="K51" s="289"/>
      <c r="L51" s="289"/>
      <c r="M51" s="289"/>
      <c r="N51" s="289"/>
      <c r="O51" s="289"/>
      <c r="P51" s="54"/>
      <c r="Q51" s="54"/>
      <c r="R51" s="54"/>
      <c r="S51" s="41"/>
      <c r="T51" s="41"/>
      <c r="U51" s="41"/>
      <c r="V51" s="41"/>
      <c r="AA51" s="41"/>
      <c r="AB51" s="41"/>
    </row>
    <row r="52" spans="1:39" ht="15" customHeight="1" thickBot="1" x14ac:dyDescent="0.25">
      <c r="B52" s="57"/>
      <c r="C52" s="57"/>
      <c r="D52" s="57"/>
      <c r="E52" s="57"/>
      <c r="F52" s="58"/>
      <c r="G52" s="59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60"/>
      <c r="T52" s="60"/>
      <c r="U52" s="60"/>
      <c r="V52" s="60"/>
      <c r="W52" s="55"/>
      <c r="X52" s="55"/>
      <c r="Y52" s="55"/>
      <c r="Z52" s="55"/>
      <c r="AA52" s="61"/>
      <c r="AB52" s="61"/>
      <c r="AC52" s="62"/>
      <c r="AD52" s="62"/>
      <c r="AE52" s="62"/>
      <c r="AF52" s="63"/>
      <c r="AG52" s="63"/>
      <c r="AH52" s="63"/>
    </row>
    <row r="53" spans="1:39" s="57" customFormat="1" ht="75" customHeight="1" x14ac:dyDescent="0.2">
      <c r="A53" s="134"/>
      <c r="B53" s="245" t="s">
        <v>144</v>
      </c>
      <c r="C53" s="245" t="s">
        <v>145</v>
      </c>
      <c r="D53" s="214" t="s">
        <v>78</v>
      </c>
      <c r="E53" s="214" t="s">
        <v>170</v>
      </c>
      <c r="F53" s="64" t="s">
        <v>86</v>
      </c>
      <c r="G53" s="64" t="s">
        <v>152</v>
      </c>
      <c r="H53" s="247" t="s">
        <v>88</v>
      </c>
      <c r="I53" s="64" t="s">
        <v>49</v>
      </c>
      <c r="J53" s="64" t="s">
        <v>69</v>
      </c>
      <c r="K53" s="369" t="s">
        <v>37</v>
      </c>
      <c r="L53" s="369"/>
      <c r="M53" s="64" t="s">
        <v>146</v>
      </c>
      <c r="N53" s="371" t="s">
        <v>20</v>
      </c>
      <c r="O53" s="372"/>
      <c r="P53" s="64" t="s">
        <v>147</v>
      </c>
      <c r="Q53" s="373" t="s">
        <v>19</v>
      </c>
      <c r="R53" s="374"/>
      <c r="S53" s="65" t="s">
        <v>72</v>
      </c>
      <c r="T53" s="66" t="s">
        <v>73</v>
      </c>
      <c r="U53" s="99" t="s">
        <v>74</v>
      </c>
      <c r="V53" s="248" t="s">
        <v>89</v>
      </c>
      <c r="W53" s="127" t="s">
        <v>139</v>
      </c>
      <c r="X53" s="359" t="s">
        <v>151</v>
      </c>
      <c r="Y53" s="360"/>
      <c r="Z53" s="66" t="s">
        <v>81</v>
      </c>
      <c r="AA53" s="185" t="s">
        <v>138</v>
      </c>
      <c r="AB53" s="377" t="s">
        <v>150</v>
      </c>
      <c r="AC53" s="378"/>
      <c r="AD53" s="378"/>
      <c r="AE53" s="378"/>
      <c r="AF53" s="378"/>
      <c r="AG53" s="378"/>
      <c r="AH53" s="379"/>
      <c r="AI53" s="364" t="s">
        <v>129</v>
      </c>
      <c r="AJ53" s="365"/>
      <c r="AL53" s="189" t="s">
        <v>165</v>
      </c>
    </row>
    <row r="54" spans="1:39" s="57" customFormat="1" ht="18" customHeight="1" x14ac:dyDescent="0.15">
      <c r="A54" s="134"/>
      <c r="B54" s="246"/>
      <c r="C54" s="245"/>
      <c r="D54" s="366" t="s">
        <v>171</v>
      </c>
      <c r="E54" s="366"/>
      <c r="F54" s="68" t="s">
        <v>0</v>
      </c>
      <c r="G54" s="68" t="s">
        <v>0</v>
      </c>
      <c r="H54" s="368"/>
      <c r="I54" s="69" t="s">
        <v>87</v>
      </c>
      <c r="J54" s="69" t="s">
        <v>166</v>
      </c>
      <c r="K54" s="370"/>
      <c r="L54" s="370"/>
      <c r="M54" s="70" t="s">
        <v>18</v>
      </c>
      <c r="N54" s="71" t="s">
        <v>18</v>
      </c>
      <c r="O54" s="72" t="s">
        <v>0</v>
      </c>
      <c r="P54" s="70" t="s">
        <v>17</v>
      </c>
      <c r="Q54" s="170" t="s">
        <v>17</v>
      </c>
      <c r="R54" s="72" t="s">
        <v>0</v>
      </c>
      <c r="S54" s="73" t="s">
        <v>85</v>
      </c>
      <c r="T54" s="71" t="s">
        <v>82</v>
      </c>
      <c r="U54" s="70" t="s">
        <v>83</v>
      </c>
      <c r="V54" s="247"/>
      <c r="W54" s="128" t="s">
        <v>0</v>
      </c>
      <c r="X54" s="69" t="s">
        <v>87</v>
      </c>
      <c r="Y54" s="74" t="s">
        <v>0</v>
      </c>
      <c r="Z54" s="71" t="s">
        <v>84</v>
      </c>
      <c r="AA54" s="186" t="s">
        <v>0</v>
      </c>
      <c r="AB54" s="367" t="s">
        <v>87</v>
      </c>
      <c r="AC54" s="367"/>
      <c r="AD54" s="367"/>
      <c r="AE54" s="367"/>
      <c r="AF54" s="367"/>
      <c r="AG54" s="75" t="s">
        <v>0</v>
      </c>
      <c r="AH54" s="76" t="s">
        <v>99</v>
      </c>
      <c r="AI54" s="164"/>
      <c r="AJ54" s="98" t="s">
        <v>100</v>
      </c>
      <c r="AL54" s="71" t="s">
        <v>0</v>
      </c>
      <c r="AM54" s="190"/>
    </row>
    <row r="55" spans="1:39" s="85" customFormat="1" ht="26" customHeight="1" x14ac:dyDescent="0.2">
      <c r="A55" s="137">
        <v>1</v>
      </c>
      <c r="B55" s="243" t="str">
        <f>'Patient List'!B13</f>
        <v>BK_PV001</v>
      </c>
      <c r="C55" s="243" t="str">
        <f>'Patient List'!C13</f>
        <v>Claire Jarvis</v>
      </c>
      <c r="D55" s="77" t="s">
        <v>172</v>
      </c>
      <c r="E55" s="77"/>
      <c r="F55" s="188">
        <v>44852</v>
      </c>
      <c r="G55" s="184"/>
      <c r="H55" s="78" t="s">
        <v>6</v>
      </c>
      <c r="I55" s="79" t="s">
        <v>25</v>
      </c>
      <c r="J55" s="195">
        <f>DATEDIF('Patient List'!F13,$S$20,"y")</f>
        <v>2</v>
      </c>
      <c r="K55" s="375" t="s">
        <v>28</v>
      </c>
      <c r="L55" s="376" t="s">
        <v>28</v>
      </c>
      <c r="M55" s="158">
        <f>'Patient List'!K13</f>
        <v>12.4</v>
      </c>
      <c r="N55" s="80">
        <v>6.6</v>
      </c>
      <c r="O55" s="188">
        <v>44852</v>
      </c>
      <c r="P55" s="125">
        <v>137</v>
      </c>
      <c r="Q55" s="169">
        <v>127</v>
      </c>
      <c r="R55" s="188">
        <v>44852</v>
      </c>
      <c r="S55" s="138">
        <v>4</v>
      </c>
      <c r="T55" s="81">
        <v>49</v>
      </c>
      <c r="U55" s="129">
        <v>1.57</v>
      </c>
      <c r="V55" s="130">
        <f>T55/U55^2</f>
        <v>19.879102600511175</v>
      </c>
      <c r="W55" s="188">
        <v>44852</v>
      </c>
      <c r="X55" s="84"/>
      <c r="Y55" s="131"/>
      <c r="Z55" s="82" t="s">
        <v>178</v>
      </c>
      <c r="AA55" s="216">
        <v>44852</v>
      </c>
      <c r="AB55" s="120"/>
      <c r="AC55" s="121"/>
      <c r="AD55" s="121"/>
      <c r="AE55" s="121"/>
      <c r="AF55" s="121"/>
      <c r="AG55" s="132"/>
      <c r="AH55" s="83"/>
      <c r="AI55" s="168"/>
      <c r="AJ55" s="83"/>
      <c r="AL55" s="210">
        <v>44635</v>
      </c>
    </row>
    <row r="56" spans="1:39" s="85" customFormat="1" ht="26" customHeight="1" x14ac:dyDescent="0.2">
      <c r="A56" s="137">
        <v>2</v>
      </c>
      <c r="B56" s="243" t="str">
        <f>'Patient List'!B14</f>
        <v>BK_PV002</v>
      </c>
      <c r="C56" s="243" t="str">
        <f>'Patient List'!C14</f>
        <v>Melvin Ponce</v>
      </c>
      <c r="D56" s="77"/>
      <c r="E56" s="77"/>
      <c r="F56" s="184">
        <v>44551</v>
      </c>
      <c r="G56" s="184"/>
      <c r="H56" s="78" t="s">
        <v>31</v>
      </c>
      <c r="I56" s="79" t="s">
        <v>25</v>
      </c>
      <c r="J56" s="195">
        <f>DATEDIF('Patient List'!F14,$S$20,"y")</f>
        <v>19</v>
      </c>
      <c r="K56" s="375" t="s">
        <v>27</v>
      </c>
      <c r="L56" s="376" t="s">
        <v>27</v>
      </c>
      <c r="M56" s="158">
        <f>'Patient List'!K14</f>
        <v>7</v>
      </c>
      <c r="N56" s="86">
        <v>7.6</v>
      </c>
      <c r="O56" s="126">
        <v>44551</v>
      </c>
      <c r="P56" s="125">
        <f>'Patient List'!L14</f>
        <v>319</v>
      </c>
      <c r="Q56" s="124">
        <v>229</v>
      </c>
      <c r="R56" s="126">
        <v>44551</v>
      </c>
      <c r="S56" s="138">
        <v>2</v>
      </c>
      <c r="T56" s="81">
        <v>35</v>
      </c>
      <c r="U56" s="129">
        <v>1.45</v>
      </c>
      <c r="V56" s="130">
        <f t="shared" ref="V56:V66" si="3">T56/U56^2</f>
        <v>16.646848989298455</v>
      </c>
      <c r="W56" s="126">
        <v>44551</v>
      </c>
      <c r="X56" s="84"/>
      <c r="Y56" s="131"/>
      <c r="Z56" s="87"/>
      <c r="AA56" s="187"/>
      <c r="AB56" s="120"/>
      <c r="AC56" s="121"/>
      <c r="AD56" s="121"/>
      <c r="AE56" s="121"/>
      <c r="AF56" s="121"/>
      <c r="AG56" s="132"/>
      <c r="AH56" s="83"/>
      <c r="AI56" s="168"/>
      <c r="AJ56" s="83"/>
      <c r="AL56" s="207"/>
    </row>
    <row r="57" spans="1:39" s="85" customFormat="1" ht="26" customHeight="1" x14ac:dyDescent="0.2">
      <c r="A57" s="137">
        <v>3</v>
      </c>
      <c r="B57" s="243" t="str">
        <f>'Patient List'!B15</f>
        <v>BK_PV003</v>
      </c>
      <c r="C57" s="243" t="str">
        <f>'Patient List'!C15</f>
        <v>Kaleb Christensen</v>
      </c>
      <c r="D57" s="77" t="s">
        <v>172</v>
      </c>
      <c r="E57" s="77"/>
      <c r="F57" s="188">
        <v>44852</v>
      </c>
      <c r="G57" s="184"/>
      <c r="H57" s="78" t="s">
        <v>6</v>
      </c>
      <c r="I57" s="79" t="s">
        <v>25</v>
      </c>
      <c r="J57" s="195">
        <f>DATEDIF('Patient List'!F15,$S$20,"y")</f>
        <v>10</v>
      </c>
      <c r="K57" s="375" t="s">
        <v>27</v>
      </c>
      <c r="L57" s="376" t="s">
        <v>27</v>
      </c>
      <c r="M57" s="158">
        <f>'Patient List'!K15</f>
        <v>10.5</v>
      </c>
      <c r="N57" s="86">
        <v>7.7</v>
      </c>
      <c r="O57" s="188">
        <v>44852</v>
      </c>
      <c r="P57" s="125">
        <v>149</v>
      </c>
      <c r="Q57" s="124">
        <v>151</v>
      </c>
      <c r="R57" s="188">
        <v>44852</v>
      </c>
      <c r="S57" s="138">
        <v>2</v>
      </c>
      <c r="T57" s="81">
        <v>52</v>
      </c>
      <c r="U57" s="129">
        <v>1.69</v>
      </c>
      <c r="V57" s="130">
        <f t="shared" si="3"/>
        <v>18.206645425580341</v>
      </c>
      <c r="W57" s="188">
        <v>44852</v>
      </c>
      <c r="X57" s="84"/>
      <c r="Y57" s="131"/>
      <c r="Z57" s="87" t="s">
        <v>180</v>
      </c>
      <c r="AA57" s="216">
        <v>44852</v>
      </c>
      <c r="AB57" s="120"/>
      <c r="AC57" s="121"/>
      <c r="AD57" s="121"/>
      <c r="AE57" s="121"/>
      <c r="AF57" s="121"/>
      <c r="AG57" s="132"/>
      <c r="AH57" s="83"/>
      <c r="AI57" s="168"/>
      <c r="AJ57" s="83"/>
      <c r="AL57" s="208">
        <v>44733</v>
      </c>
    </row>
    <row r="58" spans="1:39" s="85" customFormat="1" ht="26" customHeight="1" x14ac:dyDescent="0.2">
      <c r="A58" s="137">
        <v>4</v>
      </c>
      <c r="B58" s="243">
        <f>'Patient List'!B16</f>
        <v>0</v>
      </c>
      <c r="C58" s="243">
        <f>'Patient List'!C16</f>
        <v>0</v>
      </c>
      <c r="D58" s="77"/>
      <c r="E58" s="77"/>
      <c r="F58" s="184">
        <v>44789</v>
      </c>
      <c r="G58" s="184"/>
      <c r="H58" s="78" t="s">
        <v>6</v>
      </c>
      <c r="I58" s="79" t="s">
        <v>25</v>
      </c>
      <c r="J58" s="195">
        <v>6</v>
      </c>
      <c r="K58" s="375" t="s">
        <v>156</v>
      </c>
      <c r="L58" s="376" t="s">
        <v>156</v>
      </c>
      <c r="M58" s="158">
        <f>'Patient List'!K16</f>
        <v>10.4</v>
      </c>
      <c r="N58" s="86">
        <v>9.5</v>
      </c>
      <c r="O58" s="126">
        <v>44789</v>
      </c>
      <c r="P58" s="125">
        <v>81</v>
      </c>
      <c r="Q58" s="124">
        <v>312</v>
      </c>
      <c r="R58" s="126">
        <v>44789</v>
      </c>
      <c r="S58" s="138">
        <v>4</v>
      </c>
      <c r="T58" s="81">
        <v>19.399999999999999</v>
      </c>
      <c r="U58" s="129">
        <v>1.1299999999999999</v>
      </c>
      <c r="V58" s="130">
        <f>T58/U58^2</f>
        <v>15.193045657451643</v>
      </c>
      <c r="W58" s="126">
        <v>44789</v>
      </c>
      <c r="X58" s="84"/>
      <c r="Y58" s="131"/>
      <c r="Z58" s="87" t="s">
        <v>176</v>
      </c>
      <c r="AA58" s="187">
        <v>44059</v>
      </c>
      <c r="AB58" s="120"/>
      <c r="AC58" s="121"/>
      <c r="AD58" s="121"/>
      <c r="AE58" s="121"/>
      <c r="AF58" s="121"/>
      <c r="AG58" s="132"/>
      <c r="AH58" s="83"/>
      <c r="AI58" s="168"/>
      <c r="AJ58" s="83"/>
      <c r="AL58" s="208">
        <v>44698</v>
      </c>
    </row>
    <row r="59" spans="1:39" s="85" customFormat="1" ht="26" customHeight="1" x14ac:dyDescent="0.2">
      <c r="A59" s="137">
        <v>5</v>
      </c>
      <c r="B59" s="243">
        <f>'Patient List'!B17</f>
        <v>0</v>
      </c>
      <c r="C59" s="243">
        <f>'Patient List'!C17</f>
        <v>0</v>
      </c>
      <c r="D59" s="77"/>
      <c r="E59" s="77"/>
      <c r="F59" s="184">
        <v>44446</v>
      </c>
      <c r="G59" s="184"/>
      <c r="H59" s="78" t="s">
        <v>5</v>
      </c>
      <c r="I59" s="79" t="s">
        <v>25</v>
      </c>
      <c r="J59" s="195">
        <v>9</v>
      </c>
      <c r="K59" s="375" t="s">
        <v>28</v>
      </c>
      <c r="L59" s="376" t="s">
        <v>28</v>
      </c>
      <c r="M59" s="158">
        <f>'Patient List'!K17</f>
        <v>9.4</v>
      </c>
      <c r="N59" s="86">
        <v>9.3000000000000007</v>
      </c>
      <c r="O59" s="126">
        <v>44446</v>
      </c>
      <c r="P59" s="125">
        <f>'Patient List'!L17</f>
        <v>203</v>
      </c>
      <c r="Q59" s="124">
        <v>298</v>
      </c>
      <c r="R59" s="126">
        <v>44446</v>
      </c>
      <c r="S59" s="138">
        <v>4</v>
      </c>
      <c r="T59" s="81">
        <v>36</v>
      </c>
      <c r="U59" s="129">
        <v>1.45</v>
      </c>
      <c r="V59" s="130">
        <f t="shared" si="3"/>
        <v>17.122473246135552</v>
      </c>
      <c r="W59" s="126">
        <v>44446</v>
      </c>
      <c r="X59" s="84"/>
      <c r="Y59" s="131"/>
      <c r="Z59" s="87"/>
      <c r="AA59" s="187"/>
      <c r="AB59" s="120"/>
      <c r="AC59" s="121"/>
      <c r="AD59" s="121"/>
      <c r="AE59" s="121"/>
      <c r="AF59" s="121"/>
      <c r="AG59" s="132"/>
      <c r="AH59" s="83"/>
      <c r="AI59" s="168" t="s">
        <v>177</v>
      </c>
      <c r="AJ59" s="83" t="s">
        <v>103</v>
      </c>
      <c r="AL59" s="207"/>
    </row>
    <row r="60" spans="1:39" s="85" customFormat="1" ht="26" customHeight="1" x14ac:dyDescent="0.2">
      <c r="A60" s="137">
        <v>6</v>
      </c>
      <c r="B60" s="243">
        <f>'Patient List'!B18</f>
        <v>0</v>
      </c>
      <c r="C60" s="243">
        <f>'Patient List'!C18</f>
        <v>0</v>
      </c>
      <c r="D60" s="77"/>
      <c r="E60" s="77"/>
      <c r="F60" s="184">
        <v>44330</v>
      </c>
      <c r="G60" s="184"/>
      <c r="H60" s="78" t="s">
        <v>23</v>
      </c>
      <c r="I60" s="79" t="s">
        <v>25</v>
      </c>
      <c r="J60" s="195">
        <v>23</v>
      </c>
      <c r="K60" s="375" t="s">
        <v>156</v>
      </c>
      <c r="L60" s="376" t="s">
        <v>156</v>
      </c>
      <c r="M60" s="158">
        <f>'Patient List'!K18</f>
        <v>7.8</v>
      </c>
      <c r="N60" s="86">
        <v>4.5999999999999996</v>
      </c>
      <c r="O60" s="126">
        <v>44330</v>
      </c>
      <c r="P60" s="125">
        <f>'Patient List'!L18</f>
        <v>97</v>
      </c>
      <c r="Q60" s="124">
        <v>76</v>
      </c>
      <c r="R60" s="126">
        <v>44330</v>
      </c>
      <c r="S60" s="138">
        <v>4</v>
      </c>
      <c r="T60" s="81">
        <v>46</v>
      </c>
      <c r="U60" s="129">
        <v>1.6</v>
      </c>
      <c r="V60" s="130">
        <f t="shared" si="3"/>
        <v>17.968749999999996</v>
      </c>
      <c r="W60" s="126">
        <v>44330</v>
      </c>
      <c r="X60" s="84"/>
      <c r="Y60" s="131"/>
      <c r="Z60" s="87"/>
      <c r="AA60" s="187"/>
      <c r="AB60" s="120"/>
      <c r="AC60" s="121"/>
      <c r="AD60" s="121"/>
      <c r="AE60" s="121"/>
      <c r="AF60" s="121"/>
      <c r="AG60" s="132"/>
      <c r="AH60" s="83"/>
      <c r="AI60" s="168" t="s">
        <v>23</v>
      </c>
      <c r="AJ60" s="83" t="s">
        <v>103</v>
      </c>
      <c r="AL60" s="207"/>
    </row>
    <row r="61" spans="1:39" s="85" customFormat="1" ht="26" customHeight="1" x14ac:dyDescent="0.2">
      <c r="A61" s="137">
        <v>7</v>
      </c>
      <c r="B61" s="243">
        <f>'Patient List'!B19</f>
        <v>0</v>
      </c>
      <c r="C61" s="243">
        <f>'Patient List'!C19</f>
        <v>0</v>
      </c>
      <c r="D61" s="77"/>
      <c r="E61" s="77"/>
      <c r="F61" s="184">
        <v>44754</v>
      </c>
      <c r="G61" s="184"/>
      <c r="H61" s="78" t="s">
        <v>6</v>
      </c>
      <c r="I61" s="79" t="s">
        <v>25</v>
      </c>
      <c r="J61" s="195">
        <v>1</v>
      </c>
      <c r="K61" s="375" t="s">
        <v>28</v>
      </c>
      <c r="L61" s="376" t="s">
        <v>28</v>
      </c>
      <c r="M61" s="158">
        <f>'Patient List'!K19</f>
        <v>10.8</v>
      </c>
      <c r="N61" s="86">
        <v>8.6999999999999993</v>
      </c>
      <c r="O61" s="184">
        <v>44754</v>
      </c>
      <c r="P61" s="125">
        <v>159</v>
      </c>
      <c r="Q61" s="124">
        <v>168</v>
      </c>
      <c r="R61" s="184">
        <v>44754</v>
      </c>
      <c r="S61" s="138">
        <v>4</v>
      </c>
      <c r="T61" s="81">
        <v>47</v>
      </c>
      <c r="U61" s="129">
        <v>1.55</v>
      </c>
      <c r="V61" s="130">
        <f t="shared" si="3"/>
        <v>19.562955254942764</v>
      </c>
      <c r="W61" s="184">
        <v>44754</v>
      </c>
      <c r="X61" s="84"/>
      <c r="Y61" s="131"/>
      <c r="Z61" s="87" t="s">
        <v>174</v>
      </c>
      <c r="AA61" s="215">
        <v>44754</v>
      </c>
      <c r="AB61" s="120"/>
      <c r="AC61" s="121"/>
      <c r="AD61" s="121"/>
      <c r="AE61" s="121"/>
      <c r="AF61" s="121"/>
      <c r="AG61" s="132"/>
      <c r="AH61" s="83"/>
      <c r="AI61" s="168"/>
      <c r="AJ61" s="83"/>
      <c r="AL61" s="208">
        <v>44635</v>
      </c>
    </row>
    <row r="62" spans="1:39" s="85" customFormat="1" ht="26" customHeight="1" x14ac:dyDescent="0.2">
      <c r="A62" s="137">
        <v>8</v>
      </c>
      <c r="B62" s="243">
        <f>'Patient List'!B20</f>
        <v>0</v>
      </c>
      <c r="C62" s="243">
        <f>'Patient List'!C20</f>
        <v>0</v>
      </c>
      <c r="D62" s="77"/>
      <c r="E62" s="77"/>
      <c r="F62" s="188">
        <v>44593</v>
      </c>
      <c r="G62" s="184"/>
      <c r="H62" s="78" t="s">
        <v>31</v>
      </c>
      <c r="I62" s="79" t="s">
        <v>25</v>
      </c>
      <c r="J62" s="195">
        <v>16</v>
      </c>
      <c r="K62" s="375" t="s">
        <v>27</v>
      </c>
      <c r="L62" s="376" t="s">
        <v>27</v>
      </c>
      <c r="M62" s="158">
        <f>'Patient List'!K20</f>
        <v>7.2</v>
      </c>
      <c r="N62" s="86">
        <v>12.5</v>
      </c>
      <c r="O62" s="188">
        <v>44593</v>
      </c>
      <c r="P62" s="125">
        <f>'Patient List'!L20</f>
        <v>140</v>
      </c>
      <c r="Q62" s="124">
        <v>147</v>
      </c>
      <c r="R62" s="188">
        <v>44593</v>
      </c>
      <c r="S62" s="138">
        <v>2</v>
      </c>
      <c r="T62" s="81">
        <v>49</v>
      </c>
      <c r="U62" s="129">
        <v>1.76</v>
      </c>
      <c r="V62" s="130">
        <f t="shared" si="3"/>
        <v>15.818698347107439</v>
      </c>
      <c r="W62" s="188">
        <v>44593</v>
      </c>
      <c r="X62" s="84"/>
      <c r="Y62" s="131"/>
      <c r="Z62" s="87" t="s">
        <v>162</v>
      </c>
      <c r="AA62" s="187">
        <v>44593</v>
      </c>
      <c r="AB62" s="120"/>
      <c r="AC62" s="121"/>
      <c r="AD62" s="121"/>
      <c r="AE62" s="121"/>
      <c r="AF62" s="121"/>
      <c r="AG62" s="132"/>
      <c r="AH62" s="83"/>
      <c r="AI62" s="168"/>
      <c r="AJ62" s="83"/>
      <c r="AL62" s="207"/>
    </row>
    <row r="63" spans="1:39" s="85" customFormat="1" ht="26" customHeight="1" x14ac:dyDescent="0.2">
      <c r="A63" s="137">
        <v>9</v>
      </c>
      <c r="B63" s="243">
        <f>'Patient List'!B21</f>
        <v>0</v>
      </c>
      <c r="C63" s="243">
        <f>'Patient List'!C21</f>
        <v>0</v>
      </c>
      <c r="D63" s="77"/>
      <c r="E63" s="77"/>
      <c r="F63" s="184">
        <v>44761</v>
      </c>
      <c r="G63" s="184"/>
      <c r="H63" s="78" t="s">
        <v>6</v>
      </c>
      <c r="I63" s="79" t="s">
        <v>25</v>
      </c>
      <c r="J63" s="195">
        <v>7</v>
      </c>
      <c r="K63" s="375" t="s">
        <v>27</v>
      </c>
      <c r="L63" s="376" t="s">
        <v>27</v>
      </c>
      <c r="M63" s="158">
        <f>'Patient List'!K21</f>
        <v>9.8000000000000007</v>
      </c>
      <c r="N63" s="86">
        <v>8.1999999999999993</v>
      </c>
      <c r="O63" s="184">
        <v>44761</v>
      </c>
      <c r="P63" s="125">
        <f>'Patient List'!L21</f>
        <v>207</v>
      </c>
      <c r="Q63" s="124">
        <v>164</v>
      </c>
      <c r="R63" s="184">
        <v>44761</v>
      </c>
      <c r="S63" s="178">
        <v>3</v>
      </c>
      <c r="T63" s="81"/>
      <c r="U63" s="129">
        <v>1.19</v>
      </c>
      <c r="V63" s="130">
        <f t="shared" si="3"/>
        <v>0</v>
      </c>
      <c r="W63" s="184">
        <v>44761</v>
      </c>
      <c r="X63" s="84"/>
      <c r="Y63" s="131"/>
      <c r="Z63" s="87" t="s">
        <v>175</v>
      </c>
      <c r="AA63" s="215">
        <v>44761</v>
      </c>
      <c r="AB63" s="120"/>
      <c r="AC63" s="121"/>
      <c r="AD63" s="121"/>
      <c r="AE63" s="121"/>
      <c r="AF63" s="121"/>
      <c r="AG63" s="132"/>
      <c r="AH63" s="83"/>
      <c r="AI63" s="168"/>
      <c r="AJ63" s="83"/>
      <c r="AL63" s="208">
        <v>44635</v>
      </c>
    </row>
    <row r="64" spans="1:39" s="85" customFormat="1" ht="26" customHeight="1" x14ac:dyDescent="0.2">
      <c r="A64" s="137">
        <v>10</v>
      </c>
      <c r="B64" s="243">
        <f>'Patient List'!B22</f>
        <v>0</v>
      </c>
      <c r="C64" s="243">
        <f>'Patient List'!C22</f>
        <v>0</v>
      </c>
      <c r="D64" s="77" t="s">
        <v>172</v>
      </c>
      <c r="E64" s="77"/>
      <c r="F64" s="188">
        <v>44852</v>
      </c>
      <c r="G64" s="184"/>
      <c r="H64" s="78" t="s">
        <v>6</v>
      </c>
      <c r="I64" s="79" t="s">
        <v>25</v>
      </c>
      <c r="J64" s="195">
        <v>10</v>
      </c>
      <c r="K64" s="375" t="s">
        <v>27</v>
      </c>
      <c r="L64" s="376" t="s">
        <v>27</v>
      </c>
      <c r="M64" s="158">
        <f>'Patient List'!K22</f>
        <v>8.9</v>
      </c>
      <c r="N64" s="86">
        <v>10.1</v>
      </c>
      <c r="O64" s="188">
        <v>44852</v>
      </c>
      <c r="P64" s="125">
        <v>147</v>
      </c>
      <c r="Q64" s="124">
        <v>343</v>
      </c>
      <c r="R64" s="188">
        <v>44852</v>
      </c>
      <c r="S64" s="138">
        <v>4</v>
      </c>
      <c r="T64" s="81">
        <v>33.5</v>
      </c>
      <c r="U64" s="129">
        <v>1.43</v>
      </c>
      <c r="V64" s="130">
        <f t="shared" si="3"/>
        <v>16.38221917942198</v>
      </c>
      <c r="W64" s="188">
        <v>44852</v>
      </c>
      <c r="X64" s="84"/>
      <c r="Y64" s="131"/>
      <c r="Z64" s="87" t="s">
        <v>161</v>
      </c>
      <c r="AA64" s="216">
        <v>44852</v>
      </c>
      <c r="AB64" s="120"/>
      <c r="AC64" s="121"/>
      <c r="AD64" s="121"/>
      <c r="AE64" s="121"/>
      <c r="AF64" s="121"/>
      <c r="AG64" s="132"/>
      <c r="AH64" s="83"/>
      <c r="AI64" s="168"/>
      <c r="AJ64" s="83"/>
      <c r="AL64" s="208">
        <v>44698</v>
      </c>
    </row>
    <row r="65" spans="1:38" s="85" customFormat="1" ht="26" customHeight="1" x14ac:dyDescent="0.2">
      <c r="A65" s="137">
        <v>11</v>
      </c>
      <c r="B65" s="243">
        <f>'Patient List'!B23</f>
        <v>0</v>
      </c>
      <c r="C65" s="243">
        <f>'Patient List'!C23</f>
        <v>0</v>
      </c>
      <c r="D65" s="77" t="s">
        <v>172</v>
      </c>
      <c r="E65" s="77"/>
      <c r="F65" s="188">
        <v>44852</v>
      </c>
      <c r="G65" s="184"/>
      <c r="H65" s="78" t="s">
        <v>6</v>
      </c>
      <c r="I65" s="79" t="s">
        <v>22</v>
      </c>
      <c r="J65" s="195">
        <v>10</v>
      </c>
      <c r="K65" s="375" t="s">
        <v>156</v>
      </c>
      <c r="L65" s="376" t="s">
        <v>156</v>
      </c>
      <c r="M65" s="158">
        <v>10.8</v>
      </c>
      <c r="N65" s="86">
        <v>11.4</v>
      </c>
      <c r="O65" s="188">
        <v>44852</v>
      </c>
      <c r="P65" s="125">
        <v>210</v>
      </c>
      <c r="Q65" s="124">
        <v>332</v>
      </c>
      <c r="R65" s="188">
        <v>44852</v>
      </c>
      <c r="S65" s="138">
        <v>2</v>
      </c>
      <c r="T65" s="81">
        <v>46</v>
      </c>
      <c r="U65" s="129">
        <v>1.55</v>
      </c>
      <c r="V65" s="130">
        <f t="shared" si="3"/>
        <v>19.146722164412068</v>
      </c>
      <c r="W65" s="188">
        <v>44852</v>
      </c>
      <c r="X65" s="84"/>
      <c r="Y65" s="131"/>
      <c r="Z65" s="87" t="s">
        <v>179</v>
      </c>
      <c r="AA65" s="216">
        <v>44852</v>
      </c>
      <c r="AB65" s="120"/>
      <c r="AC65" s="121"/>
      <c r="AD65" s="121"/>
      <c r="AE65" s="121"/>
      <c r="AF65" s="121"/>
      <c r="AG65" s="132"/>
      <c r="AH65" s="83"/>
      <c r="AI65" s="168" t="s">
        <v>173</v>
      </c>
      <c r="AJ65" s="83" t="s">
        <v>105</v>
      </c>
      <c r="AL65" s="208">
        <v>44761</v>
      </c>
    </row>
    <row r="66" spans="1:38" s="85" customFormat="1" ht="26" customHeight="1" x14ac:dyDescent="0.2">
      <c r="A66" s="137">
        <v>12</v>
      </c>
      <c r="B66" s="243">
        <f>'Patient List'!B24</f>
        <v>0</v>
      </c>
      <c r="C66" s="243">
        <f>'Patient List'!C24</f>
        <v>0</v>
      </c>
      <c r="D66" s="77"/>
      <c r="E66" s="77"/>
      <c r="F66" s="184">
        <v>44571</v>
      </c>
      <c r="G66" s="184"/>
      <c r="H66" s="78" t="s">
        <v>16</v>
      </c>
      <c r="I66" s="79" t="s">
        <v>25</v>
      </c>
      <c r="J66" s="195">
        <v>8</v>
      </c>
      <c r="K66" s="375" t="s">
        <v>27</v>
      </c>
      <c r="L66" s="376"/>
      <c r="M66" s="158">
        <f>'Patient List'!K24</f>
        <v>15.1</v>
      </c>
      <c r="N66" s="86"/>
      <c r="O66" s="126"/>
      <c r="P66" s="125">
        <f>'Patient List'!L24</f>
        <v>589</v>
      </c>
      <c r="Q66" s="124"/>
      <c r="R66" s="126"/>
      <c r="S66" s="138">
        <v>3</v>
      </c>
      <c r="T66" s="81">
        <v>25</v>
      </c>
      <c r="U66" s="129">
        <v>1.29</v>
      </c>
      <c r="V66" s="130">
        <f t="shared" si="3"/>
        <v>15.023135628868456</v>
      </c>
      <c r="W66" s="159">
        <v>44571</v>
      </c>
      <c r="X66" s="84"/>
      <c r="Y66" s="131"/>
      <c r="Z66" s="87" t="s">
        <v>159</v>
      </c>
      <c r="AA66" s="187">
        <v>44571</v>
      </c>
      <c r="AB66" s="120"/>
      <c r="AC66" s="121"/>
      <c r="AD66" s="121"/>
      <c r="AE66" s="121"/>
      <c r="AF66" s="121"/>
      <c r="AG66" s="132"/>
      <c r="AH66" s="83"/>
      <c r="AI66" s="168" t="s">
        <v>181</v>
      </c>
      <c r="AJ66" s="83" t="s">
        <v>103</v>
      </c>
      <c r="AL66" s="207"/>
    </row>
    <row r="67" spans="1:38" s="85" customFormat="1" ht="26" customHeight="1" x14ac:dyDescent="0.2">
      <c r="A67" s="137">
        <v>13</v>
      </c>
      <c r="B67" s="157"/>
      <c r="C67" s="157"/>
      <c r="D67" s="77"/>
      <c r="E67" s="77"/>
      <c r="F67" s="184"/>
      <c r="G67" s="184"/>
      <c r="H67" s="78"/>
      <c r="I67" s="79"/>
      <c r="J67" s="195">
        <v>122</v>
      </c>
      <c r="K67" s="375"/>
      <c r="L67" s="376"/>
      <c r="M67" s="158">
        <f>'Patient List'!K25</f>
        <v>0</v>
      </c>
      <c r="N67" s="86"/>
      <c r="O67" s="126"/>
      <c r="P67" s="125">
        <f>'Patient List'!L25</f>
        <v>0</v>
      </c>
      <c r="Q67" s="124"/>
      <c r="R67" s="126"/>
      <c r="S67" s="138"/>
      <c r="T67" s="81"/>
      <c r="U67" s="129"/>
      <c r="V67" s="130"/>
      <c r="W67" s="159"/>
      <c r="X67" s="84"/>
      <c r="Y67" s="131"/>
      <c r="Z67" s="87"/>
      <c r="AA67" s="187"/>
      <c r="AB67" s="120"/>
      <c r="AC67" s="121"/>
      <c r="AD67" s="121"/>
      <c r="AE67" s="121"/>
      <c r="AF67" s="121"/>
      <c r="AG67" s="132"/>
      <c r="AH67" s="83"/>
      <c r="AI67" s="168"/>
      <c r="AJ67" s="83"/>
      <c r="AL67" s="207"/>
    </row>
    <row r="68" spans="1:38" s="85" customFormat="1" ht="26" customHeight="1" thickBot="1" x14ac:dyDescent="0.25">
      <c r="A68" s="137"/>
      <c r="B68" s="157"/>
      <c r="C68" s="157"/>
      <c r="D68" s="77"/>
      <c r="E68" s="77"/>
      <c r="F68" s="184"/>
      <c r="G68" s="184"/>
      <c r="H68" s="78"/>
      <c r="I68" s="79"/>
      <c r="J68" s="191"/>
      <c r="K68" s="375"/>
      <c r="L68" s="376"/>
      <c r="M68" s="158"/>
      <c r="N68" s="86"/>
      <c r="O68" s="126"/>
      <c r="P68" s="125"/>
      <c r="Q68" s="124"/>
      <c r="R68" s="126"/>
      <c r="S68" s="138"/>
      <c r="T68" s="81"/>
      <c r="U68" s="129"/>
      <c r="V68" s="130"/>
      <c r="W68" s="159"/>
      <c r="X68" s="84"/>
      <c r="Y68" s="131"/>
      <c r="Z68" s="87"/>
      <c r="AA68" s="187"/>
      <c r="AB68" s="120"/>
      <c r="AC68" s="121"/>
      <c r="AD68" s="121"/>
      <c r="AE68" s="121"/>
      <c r="AF68" s="121"/>
      <c r="AG68" s="132"/>
      <c r="AH68" s="83"/>
      <c r="AI68" s="168"/>
      <c r="AJ68" s="83"/>
      <c r="AL68" s="209"/>
    </row>
    <row r="69" spans="1:38" s="85" customFormat="1" ht="17" thickBot="1" x14ac:dyDescent="0.25">
      <c r="A69" s="137"/>
      <c r="B69" s="203"/>
      <c r="S69" s="204"/>
      <c r="T69" s="204"/>
      <c r="U69" s="204"/>
      <c r="V69" s="204"/>
      <c r="W69" s="205"/>
      <c r="X69" s="205"/>
      <c r="Y69" s="205"/>
      <c r="Z69" s="205"/>
      <c r="AA69" s="204"/>
      <c r="AB69" s="204"/>
      <c r="AF69" s="206"/>
      <c r="AG69" s="206"/>
      <c r="AH69" s="173"/>
      <c r="AI69" s="206"/>
      <c r="AL69" s="211">
        <f>COUNTA(AL55:AL68)</f>
        <v>7</v>
      </c>
    </row>
  </sheetData>
  <sheetProtection formatCells="0" formatColumns="0" formatRows="0" insertRows="0" autoFilter="0"/>
  <autoFilter ref="H53:H67" xr:uid="{00000000-0009-0000-0000-000004000000}"/>
  <mergeCells count="228">
    <mergeCell ref="F2:O2"/>
    <mergeCell ref="B4:O4"/>
    <mergeCell ref="Q4:S5"/>
    <mergeCell ref="T4:T5"/>
    <mergeCell ref="B6:C6"/>
    <mergeCell ref="H6:I6"/>
    <mergeCell ref="J6:K6"/>
    <mergeCell ref="L6:M6"/>
    <mergeCell ref="N6:O6"/>
    <mergeCell ref="Q6:S7"/>
    <mergeCell ref="Q8:S9"/>
    <mergeCell ref="T8:T9"/>
    <mergeCell ref="H9:I9"/>
    <mergeCell ref="J9:K9"/>
    <mergeCell ref="L9:M9"/>
    <mergeCell ref="N9:O9"/>
    <mergeCell ref="T6:T7"/>
    <mergeCell ref="B7:E19"/>
    <mergeCell ref="H7:I7"/>
    <mergeCell ref="J7:K7"/>
    <mergeCell ref="L7:M7"/>
    <mergeCell ref="N7:O7"/>
    <mergeCell ref="H8:I8"/>
    <mergeCell ref="J8:K8"/>
    <mergeCell ref="L8:M8"/>
    <mergeCell ref="N8:O8"/>
    <mergeCell ref="H10:I10"/>
    <mergeCell ref="J10:K10"/>
    <mergeCell ref="L10:M10"/>
    <mergeCell ref="N10:O10"/>
    <mergeCell ref="Q10:S11"/>
    <mergeCell ref="T10:T11"/>
    <mergeCell ref="H11:I11"/>
    <mergeCell ref="J11:K11"/>
    <mergeCell ref="L11:M11"/>
    <mergeCell ref="N11:O11"/>
    <mergeCell ref="H12:I12"/>
    <mergeCell ref="J12:K12"/>
    <mergeCell ref="L12:M12"/>
    <mergeCell ref="N12:O12"/>
    <mergeCell ref="Q12:S13"/>
    <mergeCell ref="T12:T13"/>
    <mergeCell ref="H13:I13"/>
    <mergeCell ref="J13:K13"/>
    <mergeCell ref="L13:M13"/>
    <mergeCell ref="N13:O13"/>
    <mergeCell ref="T15:T16"/>
    <mergeCell ref="H16:I16"/>
    <mergeCell ref="J16:K16"/>
    <mergeCell ref="L16:M16"/>
    <mergeCell ref="N16:O16"/>
    <mergeCell ref="H14:I14"/>
    <mergeCell ref="J14:K14"/>
    <mergeCell ref="L14:M14"/>
    <mergeCell ref="N14:O14"/>
    <mergeCell ref="H15:I15"/>
    <mergeCell ref="J15:K15"/>
    <mergeCell ref="L15:M15"/>
    <mergeCell ref="N15:O15"/>
    <mergeCell ref="H17:I17"/>
    <mergeCell ref="J17:K17"/>
    <mergeCell ref="L17:M17"/>
    <mergeCell ref="N17:O17"/>
    <mergeCell ref="H18:I18"/>
    <mergeCell ref="J18:K18"/>
    <mergeCell ref="L18:M18"/>
    <mergeCell ref="N18:O18"/>
    <mergeCell ref="Q15:S16"/>
    <mergeCell ref="Q20:R21"/>
    <mergeCell ref="S20:T21"/>
    <mergeCell ref="B21:C21"/>
    <mergeCell ref="H21:I21"/>
    <mergeCell ref="J21:K21"/>
    <mergeCell ref="L21:M21"/>
    <mergeCell ref="N21:O21"/>
    <mergeCell ref="Q18:R19"/>
    <mergeCell ref="S18:T19"/>
    <mergeCell ref="H19:I19"/>
    <mergeCell ref="J19:K19"/>
    <mergeCell ref="L19:M19"/>
    <mergeCell ref="N19:O19"/>
    <mergeCell ref="B22:E34"/>
    <mergeCell ref="H22:I22"/>
    <mergeCell ref="J22:K22"/>
    <mergeCell ref="L22:M22"/>
    <mergeCell ref="N22:O22"/>
    <mergeCell ref="H23:I23"/>
    <mergeCell ref="J23:K23"/>
    <mergeCell ref="L23:M23"/>
    <mergeCell ref="H25:I25"/>
    <mergeCell ref="J25:K25"/>
    <mergeCell ref="N23:O23"/>
    <mergeCell ref="L25:M25"/>
    <mergeCell ref="N25:O25"/>
    <mergeCell ref="H29:I29"/>
    <mergeCell ref="J29:K29"/>
    <mergeCell ref="L29:M29"/>
    <mergeCell ref="N29:O29"/>
    <mergeCell ref="H30:I30"/>
    <mergeCell ref="J30:K30"/>
    <mergeCell ref="L30:M30"/>
    <mergeCell ref="N30:O30"/>
    <mergeCell ref="H27:I27"/>
    <mergeCell ref="J27:K27"/>
    <mergeCell ref="L27:M27"/>
    <mergeCell ref="Q25:R26"/>
    <mergeCell ref="S25:T26"/>
    <mergeCell ref="H26:I26"/>
    <mergeCell ref="J26:K26"/>
    <mergeCell ref="L26:M26"/>
    <mergeCell ref="N26:O26"/>
    <mergeCell ref="Q23:R24"/>
    <mergeCell ref="S23:T24"/>
    <mergeCell ref="H24:I24"/>
    <mergeCell ref="J24:K24"/>
    <mergeCell ref="L24:M24"/>
    <mergeCell ref="N24:O24"/>
    <mergeCell ref="N27:O27"/>
    <mergeCell ref="H28:I28"/>
    <mergeCell ref="J28:K28"/>
    <mergeCell ref="L28:M28"/>
    <mergeCell ref="N28:O28"/>
    <mergeCell ref="H33:I33"/>
    <mergeCell ref="J33:K33"/>
    <mergeCell ref="L33:M33"/>
    <mergeCell ref="N33:O33"/>
    <mergeCell ref="H34:I34"/>
    <mergeCell ref="J34:K34"/>
    <mergeCell ref="L34:M34"/>
    <mergeCell ref="N34:O34"/>
    <mergeCell ref="H31:I31"/>
    <mergeCell ref="J31:K31"/>
    <mergeCell ref="L31:M31"/>
    <mergeCell ref="N31:O31"/>
    <mergeCell ref="H32:I32"/>
    <mergeCell ref="J32:K32"/>
    <mergeCell ref="L32:M32"/>
    <mergeCell ref="N32:O32"/>
    <mergeCell ref="H38:I38"/>
    <mergeCell ref="J38:K38"/>
    <mergeCell ref="L38:M38"/>
    <mergeCell ref="N38:O38"/>
    <mergeCell ref="H39:I39"/>
    <mergeCell ref="J39:K39"/>
    <mergeCell ref="L39:M39"/>
    <mergeCell ref="N39:O39"/>
    <mergeCell ref="B36:C36"/>
    <mergeCell ref="H36:I36"/>
    <mergeCell ref="J36:K36"/>
    <mergeCell ref="L36:M36"/>
    <mergeCell ref="N36:O36"/>
    <mergeCell ref="B37:E49"/>
    <mergeCell ref="H37:I37"/>
    <mergeCell ref="J37:K37"/>
    <mergeCell ref="L37:M37"/>
    <mergeCell ref="N37:O37"/>
    <mergeCell ref="H42:I42"/>
    <mergeCell ref="J42:K42"/>
    <mergeCell ref="L42:M42"/>
    <mergeCell ref="N42:O42"/>
    <mergeCell ref="H43:I43"/>
    <mergeCell ref="J43:K43"/>
    <mergeCell ref="L43:M43"/>
    <mergeCell ref="N43:O43"/>
    <mergeCell ref="H40:I40"/>
    <mergeCell ref="J40:K40"/>
    <mergeCell ref="L40:M40"/>
    <mergeCell ref="N40:O40"/>
    <mergeCell ref="H41:I41"/>
    <mergeCell ref="J41:K41"/>
    <mergeCell ref="L41:M41"/>
    <mergeCell ref="N41:O41"/>
    <mergeCell ref="H46:I46"/>
    <mergeCell ref="J46:K46"/>
    <mergeCell ref="L46:M46"/>
    <mergeCell ref="N46:O46"/>
    <mergeCell ref="H47:I47"/>
    <mergeCell ref="J47:K47"/>
    <mergeCell ref="L47:M47"/>
    <mergeCell ref="N47:O47"/>
    <mergeCell ref="H44:I44"/>
    <mergeCell ref="J44:K44"/>
    <mergeCell ref="L44:M44"/>
    <mergeCell ref="N44:O44"/>
    <mergeCell ref="H45:I45"/>
    <mergeCell ref="J45:K45"/>
    <mergeCell ref="L45:M45"/>
    <mergeCell ref="N45:O45"/>
    <mergeCell ref="B50:C50"/>
    <mergeCell ref="H50:I50"/>
    <mergeCell ref="J50:K50"/>
    <mergeCell ref="L50:M50"/>
    <mergeCell ref="N50:O50"/>
    <mergeCell ref="B51:O51"/>
    <mergeCell ref="H48:I48"/>
    <mergeCell ref="J48:K48"/>
    <mergeCell ref="L48:M48"/>
    <mergeCell ref="N48:O48"/>
    <mergeCell ref="H49:I49"/>
    <mergeCell ref="J49:K49"/>
    <mergeCell ref="L49:M49"/>
    <mergeCell ref="N49:O49"/>
    <mergeCell ref="V53:V54"/>
    <mergeCell ref="X53:Y53"/>
    <mergeCell ref="AB53:AH53"/>
    <mergeCell ref="AI53:AJ53"/>
    <mergeCell ref="D54:E54"/>
    <mergeCell ref="AB54:AF54"/>
    <mergeCell ref="B53:B54"/>
    <mergeCell ref="C53:C54"/>
    <mergeCell ref="H53:H54"/>
    <mergeCell ref="K53:L54"/>
    <mergeCell ref="N53:O53"/>
    <mergeCell ref="Q53:R53"/>
    <mergeCell ref="K67:L67"/>
    <mergeCell ref="K68:L68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K60:L60"/>
  </mergeCells>
  <conditionalFormatting sqref="B55:E55 B57:E57 B61:E61 B63:E65 B56:Q56 B58:Q60 B62:Q62 B66:AJ68 G55:N55 G57:N57 G61:N61 G63:N65 P55:Q55 P57:Q57 P61:Q61 P63:Q65 S55:V65 X55:Z55 X57:Z57 X61:Z61 X63:Z65 X56:AJ56 X58:AJ60 X62:AJ62 AB55:AJ55 AB57:AJ57 AB61:AJ61 AB63:AJ65 J55:J56">
    <cfRule type="expression" dxfId="54" priority="78">
      <formula>$H55="Discontinued"</formula>
    </cfRule>
    <cfRule type="expression" dxfId="53" priority="79">
      <formula>$H55="Lost Follow Up"</formula>
    </cfRule>
    <cfRule type="expression" dxfId="52" priority="80">
      <formula>$H55="Deceased"</formula>
    </cfRule>
    <cfRule type="expression" dxfId="51" priority="81">
      <formula>COUNTIF($N$7:$N$48,$C55)</formula>
    </cfRule>
  </conditionalFormatting>
  <conditionalFormatting sqref="B55:E55 B57:E57 B64:E65 B56:AJ56 B58:AJ60 B62:AJ62 B66:AJ68 G55:N55 G57:N57 G64:N65 P55:Q55 P57:Q57 P64:Q65 S55:V55 S57:V57 S64:V65 X55:Z55 X57:Z57 X64:Z65 AB55:AJ55 AB57:AJ57 AB61:AJ61 AB63:AJ65 J55:J56">
    <cfRule type="expression" dxfId="50" priority="62">
      <formula>COUNTIF($N$7:$N$48,$C55)</formula>
    </cfRule>
  </conditionalFormatting>
  <conditionalFormatting sqref="B61:Z61">
    <cfRule type="expression" dxfId="49" priority="46">
      <formula>COUNTIF($N$7:$N$48,$C61)</formula>
    </cfRule>
  </conditionalFormatting>
  <conditionalFormatting sqref="B63:Z63">
    <cfRule type="expression" dxfId="48" priority="50">
      <formula>COUNTIF($N$7:$N$48,$C63)</formula>
    </cfRule>
  </conditionalFormatting>
  <conditionalFormatting sqref="C55:C68">
    <cfRule type="expression" dxfId="47" priority="68">
      <formula>COUNTIF($I55,"SAC")</formula>
    </cfRule>
  </conditionalFormatting>
  <conditionalFormatting sqref="F61">
    <cfRule type="expression" dxfId="46" priority="43">
      <formula>$H61="Discontinued"</formula>
    </cfRule>
    <cfRule type="expression" dxfId="45" priority="44">
      <formula>$H61="Lost Follow Up"</formula>
    </cfRule>
    <cfRule type="expression" dxfId="44" priority="45">
      <formula>$H61="Deceased"</formula>
    </cfRule>
  </conditionalFormatting>
  <conditionalFormatting sqref="F63">
    <cfRule type="expression" dxfId="43" priority="15">
      <formula>$H63="Discontinued"</formula>
    </cfRule>
    <cfRule type="expression" dxfId="42" priority="16">
      <formula>$H63="Lost Follow Up"</formula>
    </cfRule>
    <cfRule type="expression" dxfId="41" priority="17">
      <formula>$H63="Deceased"</formula>
    </cfRule>
    <cfRule type="expression" dxfId="40" priority="18">
      <formula>COUNTIF($N$7:$N$48,$C63)</formula>
    </cfRule>
    <cfRule type="expression" dxfId="39" priority="47">
      <formula>$H63="Discontinued"</formula>
    </cfRule>
    <cfRule type="expression" dxfId="38" priority="48">
      <formula>$H63="Lost Follow Up"</formula>
    </cfRule>
    <cfRule type="expression" dxfId="37" priority="49">
      <formula>$H63="Deceased"</formula>
    </cfRule>
  </conditionalFormatting>
  <conditionalFormatting sqref="H55:H68">
    <cfRule type="containsText" dxfId="36" priority="70" operator="containsText" text="Discontinued">
      <formula>NOT(ISERROR(SEARCH("Discontinued",H55)))</formula>
    </cfRule>
    <cfRule type="containsText" dxfId="35" priority="71" operator="containsText" text="Deceased">
      <formula>NOT(ISERROR(SEARCH("Deceased",H55)))</formula>
    </cfRule>
    <cfRule type="containsText" dxfId="34" priority="72" operator="containsText" text="Lost Follow UP">
      <formula>NOT(ISERROR(SEARCH("Lost Follow UP",H55)))</formula>
    </cfRule>
    <cfRule type="containsText" dxfId="33" priority="73" operator="containsText" text="Inactive">
      <formula>NOT(ISERROR(SEARCH("Inactive",H55)))</formula>
    </cfRule>
    <cfRule type="containsText" dxfId="32" priority="74" operator="containsText" text="Query">
      <formula>NOT(ISERROR(SEARCH("Query",H55)))</formula>
    </cfRule>
    <cfRule type="containsText" dxfId="31" priority="75" operator="containsText" text="Active - Remote">
      <formula>NOT(ISERROR(SEARCH("Active - Remote",H55)))</formula>
    </cfRule>
    <cfRule type="endsWith" dxfId="30" priority="76" operator="endsWith" text="Active">
      <formula>RIGHT(H55,LEN("Active"))="Active"</formula>
    </cfRule>
  </conditionalFormatting>
  <conditionalFormatting sqref="I55:J68">
    <cfRule type="containsText" dxfId="29" priority="67" operator="containsText" text="SAC">
      <formula>NOT(ISERROR(SEARCH("SAC",I55)))</formula>
    </cfRule>
  </conditionalFormatting>
  <conditionalFormatting sqref="O61:O63">
    <cfRule type="expression" dxfId="28" priority="11">
      <formula>$H61="Discontinued"</formula>
    </cfRule>
    <cfRule type="expression" dxfId="27" priority="12">
      <formula>$H61="Lost Follow Up"</formula>
    </cfRule>
    <cfRule type="expression" dxfId="26" priority="13">
      <formula>$H61="Deceased"</formula>
    </cfRule>
    <cfRule type="expression" dxfId="25" priority="14">
      <formula>COUNTIF($N$7:$N$48,$C61)</formula>
    </cfRule>
  </conditionalFormatting>
  <conditionalFormatting sqref="O63">
    <cfRule type="expression" dxfId="24" priority="35">
      <formula>$H63="Discontinued"</formula>
    </cfRule>
    <cfRule type="expression" dxfId="23" priority="36">
      <formula>$H63="Lost Follow Up"</formula>
    </cfRule>
    <cfRule type="expression" dxfId="22" priority="37">
      <formula>$H63="Deceased"</formula>
    </cfRule>
    <cfRule type="expression" dxfId="21" priority="38">
      <formula>COUNTIF($N$7:$N$48,$C63)</formula>
    </cfRule>
  </conditionalFormatting>
  <conditionalFormatting sqref="R56 R58:R60 R62">
    <cfRule type="expression" dxfId="20" priority="63">
      <formula>$H56="Discontinued"</formula>
    </cfRule>
    <cfRule type="expression" dxfId="19" priority="64">
      <formula>$H56="Lost Follow Up"</formula>
    </cfRule>
    <cfRule type="expression" dxfId="18" priority="65">
      <formula>$H56="Deceased"</formula>
    </cfRule>
    <cfRule type="expression" dxfId="17" priority="66">
      <formula>COUNTIF($N$7:$N$48,$C56)</formula>
    </cfRule>
  </conditionalFormatting>
  <conditionalFormatting sqref="R61:R63">
    <cfRule type="expression" dxfId="16" priority="7">
      <formula>$H61="Discontinued"</formula>
    </cfRule>
    <cfRule type="expression" dxfId="15" priority="8">
      <formula>$H61="Lost Follow Up"</formula>
    </cfRule>
    <cfRule type="expression" dxfId="14" priority="9">
      <formula>$H61="Deceased"</formula>
    </cfRule>
    <cfRule type="expression" dxfId="13" priority="10">
      <formula>COUNTIF($N$7:$N$48,$C61)</formula>
    </cfRule>
  </conditionalFormatting>
  <conditionalFormatting sqref="R63">
    <cfRule type="expression" dxfId="12" priority="27">
      <formula>$H63="Discontinued"</formula>
    </cfRule>
    <cfRule type="expression" dxfId="11" priority="28">
      <formula>$H63="Lost Follow Up"</formula>
    </cfRule>
    <cfRule type="expression" dxfId="10" priority="29">
      <formula>$H63="Deceased"</formula>
    </cfRule>
    <cfRule type="expression" dxfId="9" priority="30">
      <formula>COUNTIF($N$7:$N$48,$C63)</formula>
    </cfRule>
  </conditionalFormatting>
  <conditionalFormatting sqref="W56:W63">
    <cfRule type="expression" dxfId="8" priority="3">
      <formula>$H56="Discontinued"</formula>
    </cfRule>
    <cfRule type="expression" dxfId="7" priority="4">
      <formula>$H56="Lost Follow Up"</formula>
    </cfRule>
    <cfRule type="expression" dxfId="6" priority="5">
      <formula>$H56="Deceased"</formula>
    </cfRule>
  </conditionalFormatting>
  <conditionalFormatting sqref="W58:W63">
    <cfRule type="expression" dxfId="5" priority="19">
      <formula>$H58="Discontinued"</formula>
    </cfRule>
    <cfRule type="expression" dxfId="4" priority="20">
      <formula>$H58="Lost Follow Up"</formula>
    </cfRule>
    <cfRule type="expression" dxfId="3" priority="21">
      <formula>$H58="Deceased"</formula>
    </cfRule>
  </conditionalFormatting>
  <conditionalFormatting sqref="W61">
    <cfRule type="expression" dxfId="2" priority="22">
      <formula>COUNTIF($N$7:$N$48,$C61)</formula>
    </cfRule>
  </conditionalFormatting>
  <conditionalFormatting sqref="W63">
    <cfRule type="expression" dxfId="1" priority="6">
      <formula>COUNTIF($N$7:$N$48,$C63)</formula>
    </cfRule>
    <cfRule type="expression" dxfId="0" priority="26">
      <formula>COUNTIF($N$7:$N$48,$C63)</formula>
    </cfRule>
  </conditionalFormatting>
  <dataValidations count="4">
    <dataValidation type="list" allowBlank="1" showInputMessage="1" showErrorMessage="1" sqref="P54:Q54" xr:uid="{00000000-0002-0000-0400-000000000000}">
      <formula1>"mg/dL,mmol/L"</formula1>
    </dataValidation>
    <dataValidation type="list" allowBlank="1" showInputMessage="1" showErrorMessage="1" sqref="AH55:AH68" xr:uid="{00000000-0002-0000-0400-000001000000}">
      <formula1>"Normal, Abnormal"</formula1>
    </dataValidation>
    <dataValidation type="list" allowBlank="1" showInputMessage="1" showErrorMessage="1" sqref="X55:X68" xr:uid="{00000000-0002-0000-0400-000002000000}">
      <formula1>"DKA, HYPO, OTHER"</formula1>
    </dataValidation>
    <dataValidation type="list" allowBlank="1" showInputMessage="1" showErrorMessage="1" sqref="D55:E68" xr:uid="{00000000-0002-0000-0400-000003000000}">
      <formula1>"Y"</formula1>
    </dataValidation>
  </dataValidations>
  <pageMargins left="0.75" right="0.75" top="1" bottom="1" header="0.5" footer="0.5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7" id="{2D8813FD-9EBA-9D40-BC01-5A25E16D19B9}">
            <x14:iconSet iconSet="3Flags" custom="1">
              <x14:cfvo type="percent">
                <xm:f>0</xm:f>
              </x14:cfvo>
              <x14:cfvo type="num">
                <xm:f>7.5</xm:f>
              </x14:cfvo>
              <x14:cfvo type="num">
                <xm:f>10</xm:f>
              </x14:cfvo>
              <x14:cfIcon iconSet="3Flags" iconId="2"/>
              <x14:cfIcon iconSet="3Flags" iconId="1"/>
              <x14:cfIcon iconSet="3Flags" iconId="0"/>
            </x14:iconSet>
          </x14:cfRule>
          <xm:sqref>N55:N68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400-000004000000}">
          <x14:formula1>
            <xm:f>'Look Up List'!$C$35:$C$57</xm:f>
          </x14:formula1>
          <xm:sqref>N7:O18 N37:O48 N22:O33</xm:sqref>
        </x14:dataValidation>
        <x14:dataValidation type="list" allowBlank="1" showInputMessage="1" showErrorMessage="1" xr:uid="{00000000-0002-0000-0400-000005000000}">
          <x14:formula1>
            <xm:f>'Look Up List'!$B$19:$B$24</xm:f>
          </x14:formula1>
          <xm:sqref>K55:L68</xm:sqref>
        </x14:dataValidation>
        <x14:dataValidation type="list" allowBlank="1" showInputMessage="1" showErrorMessage="1" xr:uid="{00000000-0002-0000-0400-000006000000}">
          <x14:formula1>
            <xm:f>'Look Up List'!$G$27:$G$32</xm:f>
          </x14:formula1>
          <xm:sqref>AJ55:AJ68</xm:sqref>
        </x14:dataValidation>
        <x14:dataValidation type="list" allowBlank="1" showInputMessage="1" showErrorMessage="1" xr:uid="{00000000-0002-0000-0400-000007000000}">
          <x14:formula1>
            <xm:f>'Look Up List'!#REF!</xm:f>
          </x14:formula1>
          <xm:sqref>B50:E50 B52:E52</xm:sqref>
        </x14:dataValidation>
        <x14:dataValidation type="list" allowBlank="1" showInputMessage="1" showErrorMessage="1" xr:uid="{00000000-0002-0000-0400-000008000000}">
          <x14:formula1>
            <xm:f>'Look Up List'!$B$3:$B$9</xm:f>
          </x14:formula1>
          <xm:sqref>H55:H68</xm:sqref>
        </x14:dataValidation>
        <x14:dataValidation type="list" allowBlank="1" showInputMessage="1" showErrorMessage="1" xr:uid="{00000000-0002-0000-0400-000009000000}">
          <x14:formula1>
            <xm:f>'Look Up List'!$B$27:$B$32</xm:f>
          </x14:formula1>
          <xm:sqref>AB55:AF68</xm:sqref>
        </x14:dataValidation>
        <x14:dataValidation type="list" allowBlank="1" showInputMessage="1" showErrorMessage="1" xr:uid="{00000000-0002-0000-0400-00000A000000}">
          <x14:formula1>
            <xm:f>'Look Up List'!$B$12:$B$16</xm:f>
          </x14:formula1>
          <xm:sqref>I55:I68</xm:sqref>
        </x14:dataValidation>
        <x14:dataValidation type="list" allowBlank="1" showInputMessage="1" showErrorMessage="1" xr:uid="{00000000-0002-0000-0400-00000B000000}">
          <x14:formula1>
            <xm:f>INV!$B$4:$B$9</xm:f>
          </x14:formula1>
          <xm:sqref>B37:E49 B22:E34 B7:E19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G106"/>
  <sheetViews>
    <sheetView showGridLines="0" topLeftCell="A3" zoomScale="90" zoomScaleNormal="90" zoomScalePageLayoutView="80" workbookViewId="0">
      <selection activeCell="D45" sqref="D45"/>
    </sheetView>
  </sheetViews>
  <sheetFormatPr baseColWidth="10" defaultColWidth="11.42578125" defaultRowHeight="14" x14ac:dyDescent="0.15"/>
  <cols>
    <col min="1" max="1" width="3.7109375" style="1" customWidth="1"/>
    <col min="2" max="2" width="21.28515625" style="1" customWidth="1"/>
    <col min="3" max="3" width="22" style="1" customWidth="1"/>
    <col min="4" max="4" width="28.140625" style="1" customWidth="1"/>
    <col min="5" max="5" width="20" style="1" customWidth="1"/>
    <col min="6" max="6" width="1.85546875" style="1" customWidth="1"/>
    <col min="7" max="7" width="18.85546875" style="1" customWidth="1"/>
    <col min="8" max="16384" width="11.42578125" style="1"/>
  </cols>
  <sheetData>
    <row r="2" spans="2:7" ht="28.25" customHeight="1" x14ac:dyDescent="0.15">
      <c r="B2" s="387" t="s">
        <v>88</v>
      </c>
      <c r="C2" s="388"/>
      <c r="D2" s="389"/>
      <c r="E2" s="5"/>
    </row>
    <row r="3" spans="2:7" ht="33" customHeight="1" x14ac:dyDescent="0.15">
      <c r="B3" s="13" t="s">
        <v>6</v>
      </c>
      <c r="C3" s="385" t="s">
        <v>30</v>
      </c>
      <c r="D3" s="386"/>
      <c r="E3" s="6"/>
    </row>
    <row r="4" spans="2:7" ht="33" customHeight="1" x14ac:dyDescent="0.15">
      <c r="B4" s="12" t="s">
        <v>29</v>
      </c>
      <c r="C4" s="383" t="s">
        <v>32</v>
      </c>
      <c r="D4" s="384"/>
    </row>
    <row r="5" spans="2:7" ht="33" customHeight="1" x14ac:dyDescent="0.15">
      <c r="B5" s="11" t="s">
        <v>31</v>
      </c>
      <c r="C5" s="383" t="s">
        <v>53</v>
      </c>
      <c r="D5" s="384"/>
    </row>
    <row r="6" spans="2:7" ht="33" customHeight="1" x14ac:dyDescent="0.15">
      <c r="B6" s="10" t="s">
        <v>15</v>
      </c>
      <c r="C6" s="383" t="s">
        <v>54</v>
      </c>
      <c r="D6" s="384"/>
    </row>
    <row r="7" spans="2:7" ht="33" customHeight="1" x14ac:dyDescent="0.15">
      <c r="B7" s="9" t="s">
        <v>16</v>
      </c>
      <c r="C7" s="383" t="s">
        <v>50</v>
      </c>
      <c r="D7" s="384"/>
      <c r="F7" s="2"/>
      <c r="G7" s="2"/>
    </row>
    <row r="8" spans="2:7" ht="33" customHeight="1" x14ac:dyDescent="0.15">
      <c r="B8" s="8" t="s">
        <v>23</v>
      </c>
      <c r="C8" s="385" t="s">
        <v>24</v>
      </c>
      <c r="D8" s="386"/>
    </row>
    <row r="9" spans="2:7" ht="33" customHeight="1" x14ac:dyDescent="0.15">
      <c r="B9" s="7" t="s">
        <v>5</v>
      </c>
      <c r="C9" s="399" t="s">
        <v>33</v>
      </c>
      <c r="D9" s="400"/>
    </row>
    <row r="10" spans="2:7" ht="15" customHeight="1" x14ac:dyDescent="0.15">
      <c r="B10" s="16"/>
      <c r="C10" s="16"/>
    </row>
    <row r="11" spans="2:7" x14ac:dyDescent="0.15">
      <c r="B11" s="387" t="s">
        <v>49</v>
      </c>
      <c r="C11" s="388"/>
      <c r="D11" s="389"/>
    </row>
    <row r="12" spans="2:7" ht="20" customHeight="1" x14ac:dyDescent="0.2">
      <c r="B12" s="22" t="s">
        <v>21</v>
      </c>
      <c r="C12" s="401" t="s">
        <v>35</v>
      </c>
      <c r="D12" s="402"/>
    </row>
    <row r="13" spans="2:7" ht="20" customHeight="1" x14ac:dyDescent="0.2">
      <c r="B13" s="22" t="s">
        <v>25</v>
      </c>
      <c r="C13" s="401" t="s">
        <v>36</v>
      </c>
      <c r="D13" s="402"/>
    </row>
    <row r="14" spans="2:7" ht="20" customHeight="1" x14ac:dyDescent="0.2">
      <c r="B14" s="22" t="s">
        <v>90</v>
      </c>
      <c r="C14" s="401" t="s">
        <v>113</v>
      </c>
      <c r="D14" s="402"/>
    </row>
    <row r="15" spans="2:7" ht="20" customHeight="1" x14ac:dyDescent="0.2">
      <c r="B15" s="22" t="s">
        <v>22</v>
      </c>
      <c r="C15" s="401" t="s">
        <v>34</v>
      </c>
      <c r="D15" s="402"/>
    </row>
    <row r="16" spans="2:7" ht="20" customHeight="1" x14ac:dyDescent="0.2">
      <c r="B16" s="23" t="s">
        <v>91</v>
      </c>
      <c r="C16" s="394" t="s">
        <v>114</v>
      </c>
      <c r="D16" s="395"/>
    </row>
    <row r="17" spans="2:7" ht="16" x14ac:dyDescent="0.2">
      <c r="B17" s="4"/>
      <c r="C17" s="4"/>
    </row>
    <row r="18" spans="2:7" ht="16" x14ac:dyDescent="0.2">
      <c r="B18" s="396" t="s">
        <v>37</v>
      </c>
      <c r="C18" s="397"/>
      <c r="D18" s="398"/>
    </row>
    <row r="19" spans="2:7" s="19" customFormat="1" ht="37.25" customHeight="1" x14ac:dyDescent="0.2">
      <c r="B19" s="20" t="s">
        <v>109</v>
      </c>
      <c r="C19" s="390" t="s">
        <v>107</v>
      </c>
      <c r="D19" s="391"/>
    </row>
    <row r="20" spans="2:7" s="19" customFormat="1" ht="37.25" customHeight="1" x14ac:dyDescent="0.2">
      <c r="B20" s="20" t="s">
        <v>110</v>
      </c>
      <c r="C20" s="390" t="s">
        <v>108</v>
      </c>
      <c r="D20" s="391"/>
    </row>
    <row r="21" spans="2:7" s="19" customFormat="1" ht="37.25" customHeight="1" x14ac:dyDescent="0.2">
      <c r="B21" s="20" t="s">
        <v>26</v>
      </c>
      <c r="C21" s="390" t="s">
        <v>115</v>
      </c>
      <c r="D21" s="391"/>
    </row>
    <row r="22" spans="2:7" s="19" customFormat="1" ht="37.25" customHeight="1" x14ac:dyDescent="0.2">
      <c r="B22" s="20" t="s">
        <v>27</v>
      </c>
      <c r="C22" s="390" t="s">
        <v>116</v>
      </c>
      <c r="D22" s="391"/>
    </row>
    <row r="23" spans="2:7" s="19" customFormat="1" ht="37.25" customHeight="1" x14ac:dyDescent="0.2">
      <c r="B23" s="20" t="s">
        <v>28</v>
      </c>
      <c r="C23" s="390" t="s">
        <v>112</v>
      </c>
      <c r="D23" s="391"/>
    </row>
    <row r="24" spans="2:7" s="19" customFormat="1" ht="29" customHeight="1" x14ac:dyDescent="0.2">
      <c r="B24" s="21" t="s">
        <v>111</v>
      </c>
      <c r="C24" s="392"/>
      <c r="D24" s="393"/>
    </row>
    <row r="25" spans="2:7" ht="17" customHeight="1" x14ac:dyDescent="0.2">
      <c r="B25" s="14"/>
      <c r="C25" s="15"/>
      <c r="D25" s="15"/>
    </row>
    <row r="26" spans="2:7" ht="31" x14ac:dyDescent="0.2">
      <c r="B26" s="26" t="s">
        <v>55</v>
      </c>
      <c r="C26" s="27" t="s">
        <v>56</v>
      </c>
      <c r="D26" s="27" t="s">
        <v>57</v>
      </c>
      <c r="E26" s="28" t="s">
        <v>58</v>
      </c>
      <c r="F26" s="14"/>
      <c r="G26" s="32" t="s">
        <v>119</v>
      </c>
    </row>
    <row r="27" spans="2:7" ht="38" customHeight="1" x14ac:dyDescent="0.15">
      <c r="B27" s="24" t="s">
        <v>93</v>
      </c>
      <c r="C27" s="17" t="s">
        <v>121</v>
      </c>
      <c r="D27" s="17" t="s">
        <v>95</v>
      </c>
      <c r="E27" s="29" t="s">
        <v>59</v>
      </c>
      <c r="F27" s="18"/>
      <c r="G27" s="33" t="s">
        <v>118</v>
      </c>
    </row>
    <row r="28" spans="2:7" ht="38" customHeight="1" x14ac:dyDescent="0.15">
      <c r="B28" s="24" t="s">
        <v>92</v>
      </c>
      <c r="C28" s="17" t="s">
        <v>122</v>
      </c>
      <c r="D28" s="17" t="s">
        <v>64</v>
      </c>
      <c r="E28" s="29" t="s">
        <v>59</v>
      </c>
      <c r="F28" s="18"/>
      <c r="G28" s="33" t="s">
        <v>102</v>
      </c>
    </row>
    <row r="29" spans="2:7" ht="38" customHeight="1" x14ac:dyDescent="0.15">
      <c r="B29" s="24" t="s">
        <v>94</v>
      </c>
      <c r="C29" s="17" t="s">
        <v>123</v>
      </c>
      <c r="D29" s="17" t="s">
        <v>96</v>
      </c>
      <c r="E29" s="29" t="s">
        <v>59</v>
      </c>
      <c r="F29" s="18"/>
      <c r="G29" s="33" t="s">
        <v>103</v>
      </c>
    </row>
    <row r="30" spans="2:7" ht="38" customHeight="1" x14ac:dyDescent="0.15">
      <c r="B30" s="24" t="s">
        <v>97</v>
      </c>
      <c r="C30" s="17" t="s">
        <v>126</v>
      </c>
      <c r="D30" s="17" t="s">
        <v>60</v>
      </c>
      <c r="E30" s="29" t="s">
        <v>61</v>
      </c>
      <c r="F30" s="18"/>
      <c r="G30" s="33" t="s">
        <v>104</v>
      </c>
    </row>
    <row r="31" spans="2:7" ht="38" customHeight="1" x14ac:dyDescent="0.15">
      <c r="B31" s="24" t="s">
        <v>62</v>
      </c>
      <c r="C31" s="17" t="s">
        <v>124</v>
      </c>
      <c r="D31" s="17" t="s">
        <v>62</v>
      </c>
      <c r="E31" s="29" t="s">
        <v>63</v>
      </c>
      <c r="F31" s="18"/>
      <c r="G31" s="33" t="s">
        <v>105</v>
      </c>
    </row>
    <row r="32" spans="2:7" ht="38" customHeight="1" x14ac:dyDescent="0.15">
      <c r="B32" s="25" t="s">
        <v>98</v>
      </c>
      <c r="C32" s="30" t="s">
        <v>125</v>
      </c>
      <c r="D32" s="30" t="s">
        <v>98</v>
      </c>
      <c r="E32" s="31" t="s">
        <v>101</v>
      </c>
      <c r="F32" s="18"/>
      <c r="G32" s="34" t="s">
        <v>106</v>
      </c>
    </row>
    <row r="33" spans="1:5" ht="15" customHeight="1" x14ac:dyDescent="0.15">
      <c r="B33" s="3"/>
      <c r="C33" s="3"/>
      <c r="D33" s="3"/>
    </row>
    <row r="34" spans="1:5" ht="31" x14ac:dyDescent="0.2">
      <c r="B34" s="118" t="s">
        <v>52</v>
      </c>
      <c r="C34" s="119" t="s">
        <v>117</v>
      </c>
      <c r="E34" s="32" t="s">
        <v>120</v>
      </c>
    </row>
    <row r="35" spans="1:5" x14ac:dyDescent="0.15">
      <c r="A35" s="1">
        <v>1</v>
      </c>
      <c r="B35" s="232" t="s">
        <v>193</v>
      </c>
      <c r="C35" s="232" t="s">
        <v>196</v>
      </c>
      <c r="E35" s="234" t="s">
        <v>190</v>
      </c>
    </row>
    <row r="36" spans="1:5" x14ac:dyDescent="0.15">
      <c r="A36" s="1">
        <v>2</v>
      </c>
      <c r="B36" s="232" t="s">
        <v>194</v>
      </c>
      <c r="C36" s="232" t="s">
        <v>197</v>
      </c>
      <c r="E36" s="234" t="s">
        <v>191</v>
      </c>
    </row>
    <row r="37" spans="1:5" x14ac:dyDescent="0.15">
      <c r="A37" s="1">
        <v>3</v>
      </c>
      <c r="B37" s="232" t="s">
        <v>195</v>
      </c>
      <c r="C37" s="232" t="s">
        <v>198</v>
      </c>
      <c r="E37" s="234" t="s">
        <v>192</v>
      </c>
    </row>
    <row r="38" spans="1:5" x14ac:dyDescent="0.15">
      <c r="A38" s="1">
        <v>4</v>
      </c>
      <c r="B38" s="233"/>
      <c r="C38" s="232"/>
      <c r="E38" s="234"/>
    </row>
    <row r="39" spans="1:5" x14ac:dyDescent="0.15">
      <c r="A39" s="1">
        <v>5</v>
      </c>
      <c r="B39" s="233"/>
      <c r="C39" s="232"/>
      <c r="E39" s="234"/>
    </row>
    <row r="40" spans="1:5" x14ac:dyDescent="0.15">
      <c r="A40" s="1">
        <v>6</v>
      </c>
      <c r="B40" s="233"/>
      <c r="C40" s="232"/>
      <c r="E40" s="234"/>
    </row>
    <row r="41" spans="1:5" x14ac:dyDescent="0.15">
      <c r="A41" s="183" t="s">
        <v>160</v>
      </c>
      <c r="B41" s="232"/>
      <c r="C41" s="232"/>
      <c r="E41" s="234"/>
    </row>
    <row r="42" spans="1:5" x14ac:dyDescent="0.15">
      <c r="A42" s="1">
        <v>7</v>
      </c>
      <c r="B42" s="233"/>
      <c r="C42" s="232"/>
      <c r="E42" s="234"/>
    </row>
    <row r="43" spans="1:5" x14ac:dyDescent="0.15">
      <c r="A43" s="1">
        <v>8</v>
      </c>
      <c r="B43" s="232"/>
      <c r="C43" s="232"/>
      <c r="E43" s="234"/>
    </row>
    <row r="44" spans="1:5" x14ac:dyDescent="0.15">
      <c r="A44" s="1">
        <v>9</v>
      </c>
      <c r="B44" s="233"/>
      <c r="C44" s="232"/>
      <c r="E44" s="234"/>
    </row>
    <row r="45" spans="1:5" x14ac:dyDescent="0.15">
      <c r="A45" s="1">
        <v>10</v>
      </c>
      <c r="B45" s="232"/>
      <c r="C45" s="232"/>
      <c r="E45" s="234"/>
    </row>
    <row r="46" spans="1:5" x14ac:dyDescent="0.15">
      <c r="E46" s="234"/>
    </row>
    <row r="47" spans="1:5" x14ac:dyDescent="0.15">
      <c r="E47" s="234"/>
    </row>
    <row r="48" spans="1:5" x14ac:dyDescent="0.15">
      <c r="E48" s="234"/>
    </row>
    <row r="49" spans="5:5" x14ac:dyDescent="0.15">
      <c r="E49" s="234"/>
    </row>
    <row r="50" spans="5:5" x14ac:dyDescent="0.15">
      <c r="E50" s="234"/>
    </row>
    <row r="51" spans="5:5" x14ac:dyDescent="0.15">
      <c r="E51" s="234"/>
    </row>
    <row r="52" spans="5:5" x14ac:dyDescent="0.15">
      <c r="E52" s="234"/>
    </row>
    <row r="53" spans="5:5" x14ac:dyDescent="0.15">
      <c r="E53" s="234"/>
    </row>
    <row r="54" spans="5:5" x14ac:dyDescent="0.15">
      <c r="E54" s="234"/>
    </row>
    <row r="55" spans="5:5" ht="15" customHeight="1" x14ac:dyDescent="0.15">
      <c r="E55" s="234"/>
    </row>
    <row r="56" spans="5:5" x14ac:dyDescent="0.15">
      <c r="E56" s="234"/>
    </row>
    <row r="57" spans="5:5" x14ac:dyDescent="0.15">
      <c r="E57" s="234"/>
    </row>
    <row r="58" spans="5:5" x14ac:dyDescent="0.15">
      <c r="E58" s="234"/>
    </row>
    <row r="59" spans="5:5" x14ac:dyDescent="0.15">
      <c r="E59" s="234"/>
    </row>
    <row r="60" spans="5:5" x14ac:dyDescent="0.15">
      <c r="E60" s="234"/>
    </row>
    <row r="61" spans="5:5" x14ac:dyDescent="0.15">
      <c r="E61" s="234"/>
    </row>
    <row r="62" spans="5:5" x14ac:dyDescent="0.15">
      <c r="E62" s="234"/>
    </row>
    <row r="63" spans="5:5" x14ac:dyDescent="0.15">
      <c r="E63" s="234"/>
    </row>
    <row r="64" spans="5:5" x14ac:dyDescent="0.15">
      <c r="E64" s="234"/>
    </row>
    <row r="65" spans="5:5" x14ac:dyDescent="0.15">
      <c r="E65" s="234"/>
    </row>
    <row r="66" spans="5:5" x14ac:dyDescent="0.15">
      <c r="E66" s="234"/>
    </row>
    <row r="67" spans="5:5" x14ac:dyDescent="0.15">
      <c r="E67" s="234"/>
    </row>
    <row r="68" spans="5:5" x14ac:dyDescent="0.15">
      <c r="E68" s="234"/>
    </row>
    <row r="69" spans="5:5" x14ac:dyDescent="0.15">
      <c r="E69" s="234"/>
    </row>
    <row r="70" spans="5:5" x14ac:dyDescent="0.15">
      <c r="E70" s="234"/>
    </row>
    <row r="71" spans="5:5" x14ac:dyDescent="0.15">
      <c r="E71" s="234"/>
    </row>
    <row r="72" spans="5:5" x14ac:dyDescent="0.15">
      <c r="E72" s="234"/>
    </row>
    <row r="73" spans="5:5" x14ac:dyDescent="0.15">
      <c r="E73" s="234"/>
    </row>
    <row r="74" spans="5:5" x14ac:dyDescent="0.15">
      <c r="E74" s="234"/>
    </row>
    <row r="75" spans="5:5" x14ac:dyDescent="0.15">
      <c r="E75" s="234"/>
    </row>
    <row r="76" spans="5:5" x14ac:dyDescent="0.15">
      <c r="E76" s="234"/>
    </row>
    <row r="77" spans="5:5" x14ac:dyDescent="0.15">
      <c r="E77" s="234"/>
    </row>
    <row r="78" spans="5:5" x14ac:dyDescent="0.15">
      <c r="E78" s="234"/>
    </row>
    <row r="79" spans="5:5" x14ac:dyDescent="0.15">
      <c r="E79" s="234"/>
    </row>
    <row r="80" spans="5:5" x14ac:dyDescent="0.15">
      <c r="E80" s="234"/>
    </row>
    <row r="81" spans="5:5" x14ac:dyDescent="0.15">
      <c r="E81" s="234"/>
    </row>
    <row r="82" spans="5:5" x14ac:dyDescent="0.15">
      <c r="E82" s="234"/>
    </row>
    <row r="83" spans="5:5" x14ac:dyDescent="0.15">
      <c r="E83" s="234"/>
    </row>
    <row r="84" spans="5:5" x14ac:dyDescent="0.15">
      <c r="E84" s="234"/>
    </row>
    <row r="85" spans="5:5" x14ac:dyDescent="0.15">
      <c r="E85" s="234"/>
    </row>
    <row r="86" spans="5:5" x14ac:dyDescent="0.15">
      <c r="E86" s="234"/>
    </row>
    <row r="87" spans="5:5" x14ac:dyDescent="0.15">
      <c r="E87" s="234"/>
    </row>
    <row r="88" spans="5:5" x14ac:dyDescent="0.15">
      <c r="E88" s="234"/>
    </row>
    <row r="89" spans="5:5" x14ac:dyDescent="0.15">
      <c r="E89" s="234"/>
    </row>
    <row r="90" spans="5:5" x14ac:dyDescent="0.15">
      <c r="E90" s="234"/>
    </row>
    <row r="91" spans="5:5" x14ac:dyDescent="0.15">
      <c r="E91" s="234"/>
    </row>
    <row r="92" spans="5:5" x14ac:dyDescent="0.15">
      <c r="E92" s="234"/>
    </row>
    <row r="93" spans="5:5" x14ac:dyDescent="0.15">
      <c r="E93" s="234"/>
    </row>
    <row r="94" spans="5:5" x14ac:dyDescent="0.15">
      <c r="E94" s="234"/>
    </row>
    <row r="95" spans="5:5" x14ac:dyDescent="0.15">
      <c r="E95" s="234"/>
    </row>
    <row r="96" spans="5:5" x14ac:dyDescent="0.15">
      <c r="E96" s="234"/>
    </row>
    <row r="97" spans="5:5" x14ac:dyDescent="0.15">
      <c r="E97" s="234"/>
    </row>
    <row r="98" spans="5:5" x14ac:dyDescent="0.15">
      <c r="E98" s="234"/>
    </row>
    <row r="99" spans="5:5" x14ac:dyDescent="0.15">
      <c r="E99" s="234"/>
    </row>
    <row r="100" spans="5:5" x14ac:dyDescent="0.15">
      <c r="E100" s="234"/>
    </row>
    <row r="101" spans="5:5" x14ac:dyDescent="0.15">
      <c r="E101" s="234"/>
    </row>
    <row r="102" spans="5:5" x14ac:dyDescent="0.15">
      <c r="E102" s="234"/>
    </row>
    <row r="103" spans="5:5" x14ac:dyDescent="0.15">
      <c r="E103" s="234"/>
    </row>
    <row r="104" spans="5:5" x14ac:dyDescent="0.15">
      <c r="E104" s="234"/>
    </row>
    <row r="105" spans="5:5" x14ac:dyDescent="0.15">
      <c r="E105" s="234"/>
    </row>
    <row r="106" spans="5:5" x14ac:dyDescent="0.15">
      <c r="E106" s="235"/>
    </row>
  </sheetData>
  <autoFilter ref="C34:C47" xr:uid="{00000000-0009-0000-0000-00000E000000}">
    <sortState xmlns:xlrd2="http://schemas.microsoft.com/office/spreadsheetml/2017/richdata2" ref="B35:C47">
      <sortCondition ref="C34:C47"/>
    </sortState>
  </autoFilter>
  <sortState xmlns:xlrd2="http://schemas.microsoft.com/office/spreadsheetml/2017/richdata2" ref="B35:C40">
    <sortCondition ref="B35:B40"/>
  </sortState>
  <mergeCells count="21">
    <mergeCell ref="B2:D2"/>
    <mergeCell ref="C23:D23"/>
    <mergeCell ref="C24:D24"/>
    <mergeCell ref="C16:D16"/>
    <mergeCell ref="C19:D19"/>
    <mergeCell ref="C21:D21"/>
    <mergeCell ref="C22:D22"/>
    <mergeCell ref="C20:D20"/>
    <mergeCell ref="B18:D18"/>
    <mergeCell ref="B11:D11"/>
    <mergeCell ref="C8:D8"/>
    <mergeCell ref="C9:D9"/>
    <mergeCell ref="C12:D12"/>
    <mergeCell ref="C15:D15"/>
    <mergeCell ref="C13:D13"/>
    <mergeCell ref="C14:D14"/>
    <mergeCell ref="C7:D7"/>
    <mergeCell ref="C3:D3"/>
    <mergeCell ref="C4:D4"/>
    <mergeCell ref="C5:D5"/>
    <mergeCell ref="C6:D6"/>
  </mergeCells>
  <phoneticPr fontId="26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 List</vt:lpstr>
      <vt:lpstr>INV</vt:lpstr>
      <vt:lpstr>Dec'22</vt:lpstr>
      <vt:lpstr>Nov'22</vt:lpstr>
      <vt:lpstr>Oct'22</vt:lpstr>
      <vt:lpstr>Look Up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</dc:creator>
  <cp:keywords/>
  <dc:description/>
  <cp:lastModifiedBy>Meanwhile Creative</cp:lastModifiedBy>
  <cp:lastPrinted>2020-10-14T09:12:35Z</cp:lastPrinted>
  <dcterms:created xsi:type="dcterms:W3CDTF">2010-04-11T15:50:05Z</dcterms:created>
  <dcterms:modified xsi:type="dcterms:W3CDTF">2023-05-24T09:48:41Z</dcterms:modified>
  <cp:category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TC100738799990</vt:lpwstr>
  </property>
</Properties>
</file>