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4D/Desktop/DC PREP/"/>
    </mc:Choice>
  </mc:AlternateContent>
  <xr:revisionPtr revIDLastSave="0" documentId="13_ncr:1_{C9C3BC85-C36C-BA42-B62C-235AF3DC167A}" xr6:coauthVersionLast="47" xr6:coauthVersionMax="47" xr10:uidLastSave="{00000000-0000-0000-0000-000000000000}"/>
  <bookViews>
    <workbookView xWindow="4880" yWindow="500" windowWidth="23340" windowHeight="17060" activeTab="2" xr2:uid="{00000000-000D-0000-FFFF-FFFF00000000}"/>
  </bookViews>
  <sheets>
    <sheet name="Patient List" sheetId="77" r:id="rId1"/>
    <sheet name="INV" sheetId="78" r:id="rId2"/>
    <sheet name="Mar'22" sheetId="80" r:id="rId3"/>
    <sheet name="Feb'22" sheetId="79" r:id="rId4"/>
    <sheet name="Jan'22" sheetId="76" r:id="rId5"/>
    <sheet name="Look Up List" sheetId="7" r:id="rId6"/>
  </sheets>
  <definedNames>
    <definedName name="_xlnm._FilterDatabase" localSheetId="3" hidden="1">'Feb''22'!$H$98:$H$102</definedName>
    <definedName name="_xlnm._FilterDatabase" localSheetId="4" hidden="1">'Jan''22'!$H$98:$H$102</definedName>
    <definedName name="_xlnm._FilterDatabase" localSheetId="5" hidden="1">'Look Up List'!$C$34:$C$46</definedName>
    <definedName name="_xlnm._FilterDatabase" localSheetId="2" hidden="1">'Mar''22'!$H$98:$H$102</definedName>
    <definedName name="AccountLookup" localSheetId="3">#REF!</definedName>
    <definedName name="AccountLookup" localSheetId="4">#REF!</definedName>
    <definedName name="AccountLookup" localSheetId="2">#REF!</definedName>
    <definedName name="AccountLookup" localSheetId="0">#REF!</definedName>
    <definedName name="AccountLookup">#REF!</definedName>
    <definedName name="MileageRate" localSheetId="3">#REF!</definedName>
    <definedName name="MileageRate" localSheetId="4">#REF!</definedName>
    <definedName name="MileageRate" localSheetId="2">#REF!</definedName>
    <definedName name="MileageRate" localSheetId="0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80" l="1"/>
  <c r="C104" i="80"/>
  <c r="B105" i="80"/>
  <c r="C105" i="80"/>
  <c r="B106" i="80"/>
  <c r="C106" i="80"/>
  <c r="B107" i="80"/>
  <c r="C107" i="80"/>
  <c r="B108" i="80"/>
  <c r="C108" i="80"/>
  <c r="B109" i="80"/>
  <c r="C109" i="80"/>
  <c r="B110" i="80"/>
  <c r="C110" i="80"/>
  <c r="B111" i="80"/>
  <c r="C111" i="80"/>
  <c r="B112" i="80"/>
  <c r="C112" i="80"/>
  <c r="B113" i="80"/>
  <c r="C113" i="80"/>
  <c r="B114" i="80"/>
  <c r="C114" i="80"/>
  <c r="B115" i="80"/>
  <c r="C115" i="80"/>
  <c r="B116" i="80"/>
  <c r="C116" i="80"/>
  <c r="F2" i="80" l="1"/>
  <c r="F2" i="79"/>
  <c r="D4" i="78" l="1"/>
  <c r="D5" i="78"/>
  <c r="D6" i="78"/>
  <c r="D7" i="78"/>
  <c r="D8" i="78"/>
  <c r="D9" i="78"/>
  <c r="F7" i="80" l="1"/>
  <c r="AL119" i="80" l="1"/>
  <c r="V116" i="80"/>
  <c r="V115" i="80"/>
  <c r="P115" i="80"/>
  <c r="M115" i="80"/>
  <c r="V114" i="80"/>
  <c r="P114" i="80"/>
  <c r="M114" i="80"/>
  <c r="V113" i="80"/>
  <c r="P113" i="80"/>
  <c r="M113" i="80"/>
  <c r="V112" i="80"/>
  <c r="P112" i="80"/>
  <c r="M112" i="80"/>
  <c r="V111" i="80"/>
  <c r="P111" i="80"/>
  <c r="M111" i="80"/>
  <c r="V110" i="80"/>
  <c r="P110" i="80"/>
  <c r="M110" i="80"/>
  <c r="V109" i="80"/>
  <c r="P109" i="80"/>
  <c r="M109" i="80"/>
  <c r="V108" i="80"/>
  <c r="P108" i="80"/>
  <c r="M108" i="80"/>
  <c r="V107" i="80"/>
  <c r="P107" i="80"/>
  <c r="M107" i="80"/>
  <c r="V106" i="80"/>
  <c r="P106" i="80"/>
  <c r="M106" i="80"/>
  <c r="V105" i="80"/>
  <c r="P105" i="80"/>
  <c r="M105" i="80"/>
  <c r="V104" i="80"/>
  <c r="P104" i="80"/>
  <c r="M104" i="80"/>
  <c r="V103" i="80"/>
  <c r="P103" i="80"/>
  <c r="M103" i="80"/>
  <c r="C103" i="80"/>
  <c r="B103" i="80"/>
  <c r="V102" i="80"/>
  <c r="P102" i="80"/>
  <c r="M102" i="80"/>
  <c r="J102" i="80"/>
  <c r="C102" i="80"/>
  <c r="B102" i="80"/>
  <c r="V101" i="80"/>
  <c r="P101" i="80"/>
  <c r="M101" i="80"/>
  <c r="J101" i="80"/>
  <c r="C101" i="80"/>
  <c r="B101" i="80"/>
  <c r="V100" i="80"/>
  <c r="P100" i="80"/>
  <c r="M100" i="80"/>
  <c r="J100" i="80"/>
  <c r="C100" i="80"/>
  <c r="B100" i="80"/>
  <c r="L94" i="80"/>
  <c r="H94" i="80"/>
  <c r="F94" i="80"/>
  <c r="G83" i="80"/>
  <c r="G84" i="80" s="1"/>
  <c r="G85" i="80" s="1"/>
  <c r="G86" i="80" s="1"/>
  <c r="G87" i="80" s="1"/>
  <c r="G88" i="80" s="1"/>
  <c r="G89" i="80" s="1"/>
  <c r="G90" i="80" s="1"/>
  <c r="G91" i="80" s="1"/>
  <c r="G92" i="80" s="1"/>
  <c r="G93" i="80" s="1"/>
  <c r="F82" i="80"/>
  <c r="L79" i="80"/>
  <c r="H79" i="80"/>
  <c r="F79" i="80"/>
  <c r="G68" i="80"/>
  <c r="G69" i="80" s="1"/>
  <c r="G70" i="80" s="1"/>
  <c r="G71" i="80" s="1"/>
  <c r="G72" i="80" s="1"/>
  <c r="G73" i="80" s="1"/>
  <c r="G74" i="80" s="1"/>
  <c r="G75" i="80" s="1"/>
  <c r="G76" i="80" s="1"/>
  <c r="G77" i="80" s="1"/>
  <c r="G78" i="80" s="1"/>
  <c r="F67" i="80"/>
  <c r="L64" i="80"/>
  <c r="H64" i="80"/>
  <c r="F64" i="80"/>
  <c r="G53" i="80"/>
  <c r="G54" i="80" s="1"/>
  <c r="G55" i="80" s="1"/>
  <c r="G56" i="80" s="1"/>
  <c r="G57" i="80" s="1"/>
  <c r="G58" i="80" s="1"/>
  <c r="G59" i="80" s="1"/>
  <c r="G60" i="80" s="1"/>
  <c r="G61" i="80" s="1"/>
  <c r="G62" i="80" s="1"/>
  <c r="G63" i="80" s="1"/>
  <c r="F52" i="80"/>
  <c r="L49" i="80"/>
  <c r="H49" i="80"/>
  <c r="F49" i="80"/>
  <c r="G38" i="80"/>
  <c r="G39" i="80" s="1"/>
  <c r="G40" i="80" s="1"/>
  <c r="G41" i="80" s="1"/>
  <c r="G42" i="80" s="1"/>
  <c r="G43" i="80" s="1"/>
  <c r="G44" i="80" s="1"/>
  <c r="G45" i="80" s="1"/>
  <c r="G46" i="80" s="1"/>
  <c r="G47" i="80" s="1"/>
  <c r="G48" i="80" s="1"/>
  <c r="F37" i="80"/>
  <c r="L34" i="80"/>
  <c r="H34" i="80"/>
  <c r="F34" i="80"/>
  <c r="S23" i="80"/>
  <c r="G23" i="80"/>
  <c r="G24" i="80" s="1"/>
  <c r="G25" i="80" s="1"/>
  <c r="G26" i="80" s="1"/>
  <c r="G27" i="80" s="1"/>
  <c r="G28" i="80" s="1"/>
  <c r="G29" i="80" s="1"/>
  <c r="G30" i="80" s="1"/>
  <c r="G31" i="80" s="1"/>
  <c r="G32" i="80" s="1"/>
  <c r="G33" i="80" s="1"/>
  <c r="F22" i="80"/>
  <c r="L19" i="80"/>
  <c r="H19" i="80"/>
  <c r="F19" i="80"/>
  <c r="T15" i="80"/>
  <c r="T8" i="80" a="1"/>
  <c r="T8" i="80" s="1"/>
  <c r="G8" i="80"/>
  <c r="G9" i="80" s="1"/>
  <c r="G10" i="80" s="1"/>
  <c r="G11" i="80" s="1"/>
  <c r="G12" i="80" s="1"/>
  <c r="G13" i="80" s="1"/>
  <c r="G14" i="80" s="1"/>
  <c r="G15" i="80" s="1"/>
  <c r="G16" i="80" s="1"/>
  <c r="G17" i="80" s="1"/>
  <c r="G18" i="80" s="1"/>
  <c r="T6" i="80" a="1"/>
  <c r="T6" i="80" s="1"/>
  <c r="T12" i="80" s="1"/>
  <c r="AL119" i="79"/>
  <c r="G79" i="80" l="1"/>
  <c r="G34" i="80"/>
  <c r="G64" i="80"/>
  <c r="G49" i="80"/>
  <c r="G94" i="80"/>
  <c r="G19" i="80"/>
  <c r="S25" i="80"/>
  <c r="S23" i="79"/>
  <c r="V115" i="79"/>
  <c r="P115" i="79"/>
  <c r="M115" i="79"/>
  <c r="C115" i="79"/>
  <c r="B115" i="79"/>
  <c r="V114" i="79"/>
  <c r="P114" i="79"/>
  <c r="M114" i="79"/>
  <c r="C114" i="79"/>
  <c r="B114" i="79"/>
  <c r="V113" i="79"/>
  <c r="P113" i="79"/>
  <c r="M113" i="79"/>
  <c r="C113" i="79"/>
  <c r="B113" i="79"/>
  <c r="V112" i="79"/>
  <c r="P112" i="79"/>
  <c r="M112" i="79"/>
  <c r="C112" i="79"/>
  <c r="B112" i="79"/>
  <c r="V111" i="79"/>
  <c r="P111" i="79"/>
  <c r="M111" i="79"/>
  <c r="C111" i="79"/>
  <c r="B111" i="79"/>
  <c r="V110" i="79"/>
  <c r="P110" i="79"/>
  <c r="M110" i="79"/>
  <c r="C110" i="79"/>
  <c r="B110" i="79"/>
  <c r="V109" i="79"/>
  <c r="P109" i="79"/>
  <c r="M109" i="79"/>
  <c r="C109" i="79"/>
  <c r="B109" i="79"/>
  <c r="V108" i="79"/>
  <c r="P108" i="79"/>
  <c r="M108" i="79"/>
  <c r="C108" i="79"/>
  <c r="B108" i="79"/>
  <c r="V107" i="79"/>
  <c r="P107" i="79"/>
  <c r="M107" i="79"/>
  <c r="C107" i="79"/>
  <c r="B107" i="79"/>
  <c r="V106" i="79"/>
  <c r="P106" i="79"/>
  <c r="M106" i="79"/>
  <c r="C106" i="79"/>
  <c r="B106" i="79"/>
  <c r="V105" i="79"/>
  <c r="P105" i="79"/>
  <c r="M105" i="79"/>
  <c r="C105" i="79"/>
  <c r="B105" i="79"/>
  <c r="V104" i="79"/>
  <c r="P104" i="79"/>
  <c r="M104" i="79"/>
  <c r="C104" i="79"/>
  <c r="B104" i="79"/>
  <c r="V103" i="79"/>
  <c r="P103" i="79"/>
  <c r="M103" i="79"/>
  <c r="C103" i="79"/>
  <c r="B103" i="79"/>
  <c r="V102" i="79"/>
  <c r="P102" i="79"/>
  <c r="M102" i="79"/>
  <c r="J102" i="79"/>
  <c r="C102" i="79"/>
  <c r="B102" i="79"/>
  <c r="V101" i="79"/>
  <c r="P101" i="79"/>
  <c r="M101" i="79"/>
  <c r="J101" i="79"/>
  <c r="C101" i="79"/>
  <c r="B101" i="79"/>
  <c r="V100" i="79"/>
  <c r="P100" i="79"/>
  <c r="M100" i="79"/>
  <c r="J100" i="79"/>
  <c r="C100" i="79"/>
  <c r="B100" i="79"/>
  <c r="L94" i="79"/>
  <c r="H94" i="79"/>
  <c r="F94" i="79"/>
  <c r="G83" i="79"/>
  <c r="G84" i="79" s="1"/>
  <c r="G85" i="79" s="1"/>
  <c r="G86" i="79" s="1"/>
  <c r="G87" i="79" s="1"/>
  <c r="G88" i="79" s="1"/>
  <c r="G89" i="79" s="1"/>
  <c r="G90" i="79" s="1"/>
  <c r="G91" i="79" s="1"/>
  <c r="G92" i="79" s="1"/>
  <c r="G93" i="79" s="1"/>
  <c r="F82" i="79"/>
  <c r="L79" i="79"/>
  <c r="H79" i="79"/>
  <c r="F79" i="79"/>
  <c r="G68" i="79"/>
  <c r="G69" i="79" s="1"/>
  <c r="G70" i="79" s="1"/>
  <c r="G71" i="79" s="1"/>
  <c r="G72" i="79" s="1"/>
  <c r="G73" i="79" s="1"/>
  <c r="G74" i="79" s="1"/>
  <c r="G75" i="79" s="1"/>
  <c r="G76" i="79" s="1"/>
  <c r="G77" i="79" s="1"/>
  <c r="G78" i="79" s="1"/>
  <c r="F67" i="79"/>
  <c r="L64" i="79"/>
  <c r="H64" i="79"/>
  <c r="F64" i="79"/>
  <c r="G53" i="79"/>
  <c r="G54" i="79" s="1"/>
  <c r="G55" i="79" s="1"/>
  <c r="G56" i="79" s="1"/>
  <c r="G57" i="79" s="1"/>
  <c r="G58" i="79" s="1"/>
  <c r="G59" i="79" s="1"/>
  <c r="G60" i="79" s="1"/>
  <c r="G61" i="79" s="1"/>
  <c r="G62" i="79" s="1"/>
  <c r="G63" i="79" s="1"/>
  <c r="F52" i="79"/>
  <c r="L49" i="79"/>
  <c r="H49" i="79"/>
  <c r="F49" i="79"/>
  <c r="G38" i="79"/>
  <c r="G39" i="79" s="1"/>
  <c r="G40" i="79" s="1"/>
  <c r="G41" i="79" s="1"/>
  <c r="G42" i="79" s="1"/>
  <c r="G43" i="79" s="1"/>
  <c r="G44" i="79" s="1"/>
  <c r="G45" i="79" s="1"/>
  <c r="G46" i="79" s="1"/>
  <c r="G47" i="79" s="1"/>
  <c r="G48" i="79" s="1"/>
  <c r="F37" i="79"/>
  <c r="L34" i="79"/>
  <c r="H34" i="79"/>
  <c r="F34" i="79"/>
  <c r="G23" i="79"/>
  <c r="G24" i="79" s="1"/>
  <c r="G25" i="79" s="1"/>
  <c r="G26" i="79" s="1"/>
  <c r="G27" i="79" s="1"/>
  <c r="G28" i="79" s="1"/>
  <c r="G29" i="79" s="1"/>
  <c r="G30" i="79" s="1"/>
  <c r="G31" i="79" s="1"/>
  <c r="G32" i="79" s="1"/>
  <c r="G33" i="79" s="1"/>
  <c r="F22" i="79"/>
  <c r="L19" i="79"/>
  <c r="H19" i="79"/>
  <c r="F19" i="79"/>
  <c r="T15" i="79"/>
  <c r="T8" i="79" a="1"/>
  <c r="T8" i="79" s="1"/>
  <c r="G8" i="79"/>
  <c r="G9" i="79" s="1"/>
  <c r="G10" i="79" s="1"/>
  <c r="G11" i="79" s="1"/>
  <c r="G12" i="79" s="1"/>
  <c r="G13" i="79" s="1"/>
  <c r="G14" i="79" s="1"/>
  <c r="G15" i="79" s="1"/>
  <c r="G16" i="79" s="1"/>
  <c r="G17" i="79" s="1"/>
  <c r="G18" i="79" s="1"/>
  <c r="F7" i="79"/>
  <c r="T6" i="79" a="1"/>
  <c r="T6" i="79" s="1"/>
  <c r="T12" i="79" s="1"/>
  <c r="L79" i="76"/>
  <c r="H79" i="76"/>
  <c r="F79" i="76"/>
  <c r="G68" i="76"/>
  <c r="G69" i="76" s="1"/>
  <c r="G70" i="76" s="1"/>
  <c r="G71" i="76" s="1"/>
  <c r="G72" i="76" s="1"/>
  <c r="G73" i="76" s="1"/>
  <c r="G74" i="76" s="1"/>
  <c r="G75" i="76" s="1"/>
  <c r="G76" i="76" s="1"/>
  <c r="G77" i="76" s="1"/>
  <c r="G78" i="76" s="1"/>
  <c r="F67" i="76"/>
  <c r="N9" i="78"/>
  <c r="R9" i="78" s="1"/>
  <c r="V9" i="78" s="1"/>
  <c r="Z9" i="78" s="1"/>
  <c r="AD9" i="78" s="1"/>
  <c r="AH9" i="78" s="1"/>
  <c r="AL9" i="78" s="1"/>
  <c r="AP9" i="78" s="1"/>
  <c r="AT9" i="78" s="1"/>
  <c r="AX9" i="78" s="1"/>
  <c r="BB9" i="78" s="1"/>
  <c r="BF9" i="78" s="1"/>
  <c r="G9" i="78"/>
  <c r="H9" i="78"/>
  <c r="G64" i="79" l="1"/>
  <c r="G94" i="79"/>
  <c r="G34" i="79"/>
  <c r="G19" i="79"/>
  <c r="S25" i="79"/>
  <c r="G79" i="79"/>
  <c r="G49" i="79"/>
  <c r="G79" i="76"/>
  <c r="I9" i="78"/>
  <c r="J101" i="76" l="1"/>
  <c r="J102" i="76"/>
  <c r="J100" i="76"/>
  <c r="F94" i="76"/>
  <c r="F64" i="76"/>
  <c r="F49" i="76"/>
  <c r="F34" i="76"/>
  <c r="F82" i="76"/>
  <c r="F52" i="76"/>
  <c r="F37" i="76"/>
  <c r="F22" i="76"/>
  <c r="F19" i="76"/>
  <c r="F7" i="76"/>
  <c r="T6" i="76" l="1" a="1"/>
  <c r="T6" i="76" s="1"/>
  <c r="G83" i="76"/>
  <c r="G84" i="76" s="1"/>
  <c r="G85" i="76" s="1"/>
  <c r="G86" i="76" s="1"/>
  <c r="G87" i="76" s="1"/>
  <c r="G88" i="76" s="1"/>
  <c r="G89" i="76" s="1"/>
  <c r="G90" i="76" s="1"/>
  <c r="G91" i="76" s="1"/>
  <c r="G92" i="76" s="1"/>
  <c r="G93" i="76" s="1"/>
  <c r="G53" i="76"/>
  <c r="B115" i="76"/>
  <c r="C115" i="76"/>
  <c r="T15" i="76"/>
  <c r="T8" i="76" a="1"/>
  <c r="T8" i="76" s="1"/>
  <c r="B110" i="76" l="1"/>
  <c r="C110" i="76"/>
  <c r="M110" i="76"/>
  <c r="P110" i="76"/>
  <c r="V110" i="76"/>
  <c r="B111" i="76"/>
  <c r="C111" i="76"/>
  <c r="M111" i="76"/>
  <c r="P111" i="76"/>
  <c r="V111" i="76"/>
  <c r="B112" i="76"/>
  <c r="C112" i="76"/>
  <c r="M112" i="76"/>
  <c r="P112" i="76"/>
  <c r="V112" i="76"/>
  <c r="B113" i="76"/>
  <c r="C113" i="76"/>
  <c r="M113" i="76"/>
  <c r="P113" i="76"/>
  <c r="V113" i="76"/>
  <c r="B114" i="76"/>
  <c r="C114" i="76"/>
  <c r="M114" i="76"/>
  <c r="P114" i="76"/>
  <c r="V114" i="76"/>
  <c r="M115" i="76"/>
  <c r="P115" i="76"/>
  <c r="V115" i="76"/>
  <c r="F2" i="76" l="1"/>
  <c r="L49" i="76"/>
  <c r="H49" i="76"/>
  <c r="G38" i="76"/>
  <c r="G39" i="76" s="1"/>
  <c r="G40" i="76" s="1"/>
  <c r="G41" i="76" s="1"/>
  <c r="G42" i="76" s="1"/>
  <c r="G43" i="76" s="1"/>
  <c r="G44" i="76" s="1"/>
  <c r="G45" i="76" s="1"/>
  <c r="G46" i="76" s="1"/>
  <c r="G47" i="76" s="1"/>
  <c r="G48" i="76" s="1"/>
  <c r="L34" i="76"/>
  <c r="H34" i="76"/>
  <c r="G23" i="76"/>
  <c r="G24" i="76" s="1"/>
  <c r="G25" i="76" s="1"/>
  <c r="G26" i="76" s="1"/>
  <c r="G27" i="76" s="1"/>
  <c r="G28" i="76" s="1"/>
  <c r="G29" i="76" s="1"/>
  <c r="G30" i="76" s="1"/>
  <c r="G31" i="76" s="1"/>
  <c r="G32" i="76" s="1"/>
  <c r="G33" i="76" s="1"/>
  <c r="G54" i="76"/>
  <c r="G55" i="76" s="1"/>
  <c r="G56" i="76" s="1"/>
  <c r="G57" i="76" s="1"/>
  <c r="G58" i="76" s="1"/>
  <c r="G59" i="76" s="1"/>
  <c r="G60" i="76" s="1"/>
  <c r="G61" i="76" s="1"/>
  <c r="G62" i="76" s="1"/>
  <c r="G63" i="76" s="1"/>
  <c r="G8" i="76"/>
  <c r="G9" i="76" s="1"/>
  <c r="G10" i="76" s="1"/>
  <c r="G11" i="76" s="1"/>
  <c r="G12" i="76" s="1"/>
  <c r="G13" i="76" s="1"/>
  <c r="G14" i="76" s="1"/>
  <c r="G15" i="76" s="1"/>
  <c r="G16" i="76" s="1"/>
  <c r="G17" i="76" s="1"/>
  <c r="G18" i="76" s="1"/>
  <c r="C100" i="76"/>
  <c r="C101" i="76"/>
  <c r="C102" i="76"/>
  <c r="C103" i="76"/>
  <c r="C104" i="76"/>
  <c r="C105" i="76"/>
  <c r="C106" i="76"/>
  <c r="C107" i="76"/>
  <c r="V101" i="76"/>
  <c r="V102" i="76"/>
  <c r="V103" i="76"/>
  <c r="V104" i="76"/>
  <c r="V105" i="76"/>
  <c r="V106" i="76"/>
  <c r="V107" i="76"/>
  <c r="V108" i="76"/>
  <c r="V109" i="76"/>
  <c r="C108" i="76"/>
  <c r="C109" i="76"/>
  <c r="B101" i="76"/>
  <c r="B102" i="76"/>
  <c r="B103" i="76"/>
  <c r="B104" i="76"/>
  <c r="B105" i="76"/>
  <c r="B106" i="76"/>
  <c r="B107" i="76"/>
  <c r="B108" i="76"/>
  <c r="B109" i="76"/>
  <c r="B100" i="76"/>
  <c r="H14" i="77"/>
  <c r="H15" i="77"/>
  <c r="T12" i="76"/>
  <c r="G49" i="76" l="1"/>
  <c r="G34" i="76"/>
  <c r="M104" i="76"/>
  <c r="P104" i="76"/>
  <c r="M105" i="76"/>
  <c r="P105" i="76"/>
  <c r="M106" i="76"/>
  <c r="P106" i="76"/>
  <c r="M107" i="76"/>
  <c r="P107" i="76"/>
  <c r="M108" i="76"/>
  <c r="P108" i="76"/>
  <c r="M109" i="76"/>
  <c r="P109" i="76"/>
  <c r="M103" i="76"/>
  <c r="P103" i="76"/>
  <c r="P101" i="76"/>
  <c r="P102" i="76"/>
  <c r="P100" i="76"/>
  <c r="M101" i="76"/>
  <c r="M102" i="76"/>
  <c r="M100" i="76"/>
  <c r="H13" i="77" l="1"/>
  <c r="N7" i="78"/>
  <c r="R7" i="78" s="1"/>
  <c r="V7" i="78" s="1"/>
  <c r="Z7" i="78" s="1"/>
  <c r="AD7" i="78" s="1"/>
  <c r="AH7" i="78" s="1"/>
  <c r="AL7" i="78" s="1"/>
  <c r="AP7" i="78" s="1"/>
  <c r="AT7" i="78" s="1"/>
  <c r="AX7" i="78" s="1"/>
  <c r="BB7" i="78" s="1"/>
  <c r="BF7" i="78" s="1"/>
  <c r="N8" i="78"/>
  <c r="R8" i="78" s="1"/>
  <c r="V8" i="78" s="1"/>
  <c r="Z8" i="78" s="1"/>
  <c r="AD8" i="78" s="1"/>
  <c r="AH8" i="78" s="1"/>
  <c r="AL8" i="78" s="1"/>
  <c r="AP8" i="78" s="1"/>
  <c r="AT8" i="78" s="1"/>
  <c r="AX8" i="78" s="1"/>
  <c r="BB8" i="78" s="1"/>
  <c r="BF8" i="78" s="1"/>
  <c r="G7" i="78"/>
  <c r="H7" i="78"/>
  <c r="G8" i="78"/>
  <c r="H8" i="78"/>
  <c r="N5" i="78"/>
  <c r="R5" i="78" s="1"/>
  <c r="V5" i="78" s="1"/>
  <c r="Z5" i="78" s="1"/>
  <c r="AD5" i="78" s="1"/>
  <c r="AH5" i="78" s="1"/>
  <c r="AL5" i="78" s="1"/>
  <c r="AP5" i="78" s="1"/>
  <c r="AT5" i="78" s="1"/>
  <c r="AX5" i="78" s="1"/>
  <c r="BB5" i="78" s="1"/>
  <c r="BF5" i="78" s="1"/>
  <c r="N6" i="78"/>
  <c r="R6" i="78" s="1"/>
  <c r="V6" i="78" s="1"/>
  <c r="Z6" i="78" s="1"/>
  <c r="AD6" i="78" s="1"/>
  <c r="AH6" i="78" s="1"/>
  <c r="AL6" i="78" s="1"/>
  <c r="AP6" i="78" s="1"/>
  <c r="AT6" i="78" s="1"/>
  <c r="AX6" i="78" s="1"/>
  <c r="BB6" i="78" s="1"/>
  <c r="BF6" i="78" s="1"/>
  <c r="N4" i="78"/>
  <c r="R4" i="78" s="1"/>
  <c r="V4" i="78" s="1"/>
  <c r="Z4" i="78" s="1"/>
  <c r="AD4" i="78" s="1"/>
  <c r="AH4" i="78" s="1"/>
  <c r="AL4" i="78" s="1"/>
  <c r="AP4" i="78" s="1"/>
  <c r="AT4" i="78" s="1"/>
  <c r="AX4" i="78" s="1"/>
  <c r="BB4" i="78" s="1"/>
  <c r="BF4" i="78" s="1"/>
  <c r="G5" i="78"/>
  <c r="H5" i="78"/>
  <c r="G6" i="78"/>
  <c r="H6" i="78"/>
  <c r="G4" i="78"/>
  <c r="H4" i="78"/>
  <c r="I5" i="78" l="1"/>
  <c r="I4" i="78"/>
  <c r="I6" i="78"/>
  <c r="I8" i="78"/>
  <c r="I7" i="78"/>
  <c r="L19" i="76" l="1"/>
  <c r="H19" i="76"/>
  <c r="L64" i="76"/>
  <c r="H64" i="76"/>
  <c r="V100" i="76"/>
  <c r="L94" i="76"/>
  <c r="H94" i="76"/>
  <c r="G64" i="76" l="1"/>
  <c r="G94" i="76"/>
  <c r="G19" i="7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<sst xmlns="http://schemas.openxmlformats.org/spreadsheetml/2006/main" count="798" uniqueCount="209">
  <si>
    <t>Date</t>
  </si>
  <si>
    <t>Email:</t>
  </si>
  <si>
    <t>Department:</t>
  </si>
  <si>
    <t>Province</t>
  </si>
  <si>
    <t>Gender</t>
  </si>
  <si>
    <t>Discontinued</t>
  </si>
  <si>
    <t>Active</t>
  </si>
  <si>
    <t>Units Received</t>
  </si>
  <si>
    <t>Received From</t>
  </si>
  <si>
    <t>Units Released</t>
  </si>
  <si>
    <t>Product</t>
  </si>
  <si>
    <t>Patient Name</t>
  </si>
  <si>
    <t xml:space="preserve">Name: </t>
  </si>
  <si>
    <t xml:space="preserve">Profession: </t>
  </si>
  <si>
    <t xml:space="preserve">Phone: </t>
  </si>
  <si>
    <t>Inactive</t>
  </si>
  <si>
    <t>Lost Follow Up</t>
  </si>
  <si>
    <t>mg/dL</t>
  </si>
  <si>
    <t>%</t>
  </si>
  <si>
    <t>Updated FBG</t>
  </si>
  <si>
    <t>Updated 
HbA1c</t>
  </si>
  <si>
    <t>Standard</t>
  </si>
  <si>
    <t>SAC</t>
  </si>
  <si>
    <t>Deceased</t>
  </si>
  <si>
    <t>Patient has passed away</t>
  </si>
  <si>
    <t>Partial</t>
  </si>
  <si>
    <t>Premixed 30/70 BD</t>
  </si>
  <si>
    <t>Self-mixed BD</t>
  </si>
  <si>
    <t>Modified conventional TID</t>
  </si>
  <si>
    <t>Active - Remote</t>
  </si>
  <si>
    <t>Patient regularly visits Clinic and receives medical supplies from A4D</t>
  </si>
  <si>
    <t>Query</t>
  </si>
  <si>
    <t>Patient is not able to visit Clinic due to Covid-19 or war or natural disaster but is receiving medical supplies remotely</t>
  </si>
  <si>
    <t>Patient has transferred to other department or hospital or moved out of A4D coverage or no longer requires support from A4D</t>
  </si>
  <si>
    <t>All Inclusive</t>
  </si>
  <si>
    <t>Insulin + BG &amp; HbA1c Testing</t>
  </si>
  <si>
    <t>BG Testing only, HbA1c Testing only, BG &amp; HbA1c Testing</t>
  </si>
  <si>
    <t>Insulin Regimen</t>
  </si>
  <si>
    <t>TOTAL RECRUITMENT</t>
  </si>
  <si>
    <t>CLINIC QUOTA</t>
  </si>
  <si>
    <t>SPACES REMAINING</t>
  </si>
  <si>
    <t>PROGRAMME START DATE</t>
  </si>
  <si>
    <t>CLINIC CONTACT INFORMATION</t>
  </si>
  <si>
    <t>MEDICAL SUPPLIES DISTRIBUTION</t>
  </si>
  <si>
    <t>Entry Date</t>
  </si>
  <si>
    <t>Balance</t>
  </si>
  <si>
    <t>PATIENT RECRUITMENT SUMMARY</t>
  </si>
  <si>
    <t xml:space="preserve">Date of Recruitment </t>
  </si>
  <si>
    <t>Level of Education
Or Occupation</t>
  </si>
  <si>
    <t>Level of Support</t>
  </si>
  <si>
    <t>Patient no longer visits the clinic or receives medical supplies and has been uncontactable for atleast 6 months</t>
  </si>
  <si>
    <t>Patient ID</t>
  </si>
  <si>
    <t>Patient has not visited Clinic or received supplies for over 4 months - request for HCP to contact patient</t>
  </si>
  <si>
    <t>Patient is contactable by phone but has not visited the hospital or received medical supplies in over 4 months</t>
  </si>
  <si>
    <t>Complication Screening</t>
  </si>
  <si>
    <t>Purpose</t>
  </si>
  <si>
    <t>Test</t>
  </si>
  <si>
    <t>Frequency</t>
  </si>
  <si>
    <t>Yearly</t>
  </si>
  <si>
    <t>Lipid profile</t>
  </si>
  <si>
    <t>1 - 3 years</t>
  </si>
  <si>
    <t>TSH</t>
  </si>
  <si>
    <t>1 - 2 years</t>
  </si>
  <si>
    <t>Dilated Eye Examination</t>
  </si>
  <si>
    <t>Patient 
ID</t>
  </si>
  <si>
    <t>Date of T1D
Diagnosis</t>
  </si>
  <si>
    <t>Baseline HbA1c</t>
  </si>
  <si>
    <t>Baseline 
FBG</t>
  </si>
  <si>
    <t>Testing Frequency</t>
  </si>
  <si>
    <t>Body 
Weight</t>
  </si>
  <si>
    <t>Height</t>
  </si>
  <si>
    <t>(dd-mmm-yyyy)</t>
  </si>
  <si>
    <t>D.O.B.</t>
  </si>
  <si>
    <t>(mmm-yy)</t>
  </si>
  <si>
    <t>Clinic Visit</t>
  </si>
  <si>
    <t>Released To (Drop Down)</t>
  </si>
  <si>
    <t xml:space="preserve">PATIENT DATA SUMMARY																													</t>
  </si>
  <si>
    <t xml:space="preserve">Blood Pressure </t>
  </si>
  <si>
    <t>kg</t>
  </si>
  <si>
    <t>meters</t>
  </si>
  <si>
    <t>mm HG</t>
  </si>
  <si>
    <t>per day</t>
  </si>
  <si>
    <t>Last Clinic 
Visit</t>
  </si>
  <si>
    <t>Drop Down</t>
  </si>
  <si>
    <t>Patient Status</t>
  </si>
  <si>
    <t>BMI*</t>
  </si>
  <si>
    <t>Semi-Partial</t>
  </si>
  <si>
    <t>Monitoring</t>
  </si>
  <si>
    <t>Eye</t>
  </si>
  <si>
    <t>Kidney</t>
  </si>
  <si>
    <t>Foot</t>
  </si>
  <si>
    <t>Urine Albumin:Creatinine Ratio</t>
  </si>
  <si>
    <t>Foot Examination</t>
  </si>
  <si>
    <t>Lipids</t>
  </si>
  <si>
    <t>tTG-IgA</t>
  </si>
  <si>
    <t>Results</t>
  </si>
  <si>
    <t>Category</t>
  </si>
  <si>
    <t>2 years from Dx + 5 yearly</t>
  </si>
  <si>
    <t>Status IN</t>
  </si>
  <si>
    <t>Status OUT</t>
  </si>
  <si>
    <t>Hospital</t>
  </si>
  <si>
    <t>General</t>
  </si>
  <si>
    <t>Family</t>
  </si>
  <si>
    <t>Insulin Analogue: bolus (x3) at main meal + basal (x1) at bedtime</t>
  </si>
  <si>
    <t>Human Insulin: bolus (x3) at main meal + basal (x1) at bedtime</t>
  </si>
  <si>
    <t>Basal-bolus MDI (AN)</t>
  </si>
  <si>
    <t>Basal-bolus MDI (HI)</t>
  </si>
  <si>
    <t>Other</t>
  </si>
  <si>
    <t>Flexible ratio of short/ intermediate acting insulin (e.g. Actrapid + Insulatard) x3 before main meals</t>
  </si>
  <si>
    <t>Reduced support for over 25s</t>
  </si>
  <si>
    <t>Monitoring only</t>
  </si>
  <si>
    <t>Fixed ratio of short/ intermediate acting insulin (e.g. Mixtard 30) 
x2 before breakfast &amp; dinner</t>
  </si>
  <si>
    <t>Flexible ratio of short/ intermediate acting insulin (e.g. Actrapid + Insulatard) x2 before breakfast &amp; dinner.</t>
  </si>
  <si>
    <t>Patient Name (A-Z)</t>
  </si>
  <si>
    <t xml:space="preserve">Support 	</t>
  </si>
  <si>
    <t>Observation 
Categories</t>
  </si>
  <si>
    <t>Country
Provinces</t>
  </si>
  <si>
    <t>Kidney 
Damage</t>
  </si>
  <si>
    <t>Eye 
Damage</t>
  </si>
  <si>
    <t>Nerve 
Damage</t>
  </si>
  <si>
    <t>Thyroid 
Disease</t>
  </si>
  <si>
    <t>Celiac 
Disease</t>
  </si>
  <si>
    <t>CV 
Disease</t>
  </si>
  <si>
    <t>DKA @
Diagnosis</t>
  </si>
  <si>
    <t>Y OR N</t>
  </si>
  <si>
    <t>Current Patient
Observations</t>
  </si>
  <si>
    <t>Received</t>
  </si>
  <si>
    <t>Released</t>
  </si>
  <si>
    <t>Remarks</t>
  </si>
  <si>
    <t>Total
Received</t>
  </si>
  <si>
    <t>Total
Released</t>
  </si>
  <si>
    <t>Current 
Balance</t>
  </si>
  <si>
    <t>C/F 2022</t>
  </si>
  <si>
    <t>Age at
Diagnosis*</t>
  </si>
  <si>
    <t>Updated
2022</t>
  </si>
  <si>
    <t>Date of 
BMI</t>
  </si>
  <si>
    <t>PROVINCE</t>
  </si>
  <si>
    <t>CURRENT 
Active, Active - Remote, Inactive, Query</t>
  </si>
  <si>
    <t>LOST 
Deceased, Lost F/U, Discontinued</t>
  </si>
  <si>
    <t>Average HbA1c</t>
  </si>
  <si>
    <t>Patient 
ID*</t>
  </si>
  <si>
    <t>Patient Name*</t>
  </si>
  <si>
    <t>Baseline 
HbA1c*</t>
  </si>
  <si>
    <t>Baseline FBG*</t>
  </si>
  <si>
    <t>Lost Date</t>
  </si>
  <si>
    <t>Lost Patients 
Summary</t>
  </si>
  <si>
    <t>F</t>
  </si>
  <si>
    <t>M</t>
  </si>
  <si>
    <t>CareSens N Premier Meter Set</t>
  </si>
  <si>
    <t>CareSens N Strips (50s)</t>
  </si>
  <si>
    <t>CareSens Lancet (100s)</t>
  </si>
  <si>
    <t>NovoRapid FlexPen 3ml (singles/ 5s)</t>
  </si>
  <si>
    <t>Lantus Solostar 3ml (singles/ 5s)</t>
  </si>
  <si>
    <t>Basal-Bolus</t>
  </si>
  <si>
    <t>Others</t>
  </si>
  <si>
    <t>Pending Basal-bolus?</t>
  </si>
  <si>
    <r>
      <t xml:space="preserve">Current Month Hospitalisation 
</t>
    </r>
    <r>
      <rPr>
        <sz val="12"/>
        <color theme="1"/>
        <rFont val="Arial"/>
        <family val="2"/>
      </rPr>
      <t>(DKA, Hypo, Other)</t>
    </r>
  </si>
  <si>
    <r>
      <t xml:space="preserve">Current Month
Complication Screening
</t>
    </r>
    <r>
      <rPr>
        <sz val="12"/>
        <color theme="1"/>
        <rFont val="Arial"/>
        <family val="2"/>
      </rPr>
      <t>(kidney, eye, foot)</t>
    </r>
  </si>
  <si>
    <t>Last Remote 
Follow Up</t>
  </si>
  <si>
    <t>N</t>
  </si>
  <si>
    <t xml:space="preserve">Y </t>
  </si>
  <si>
    <t>96/55</t>
  </si>
  <si>
    <t>106/65</t>
  </si>
  <si>
    <t>97/60</t>
  </si>
  <si>
    <t>127/84</t>
  </si>
  <si>
    <t>107/65</t>
  </si>
  <si>
    <t>24-Dec.2021</t>
  </si>
  <si>
    <t>Remote Follow Up</t>
  </si>
  <si>
    <t xml:space="preserve"> Updated 
2022</t>
  </si>
  <si>
    <t>Age</t>
  </si>
  <si>
    <t>On Reporting</t>
  </si>
  <si>
    <t>Report Start Date</t>
  </si>
  <si>
    <t>Report End Date</t>
  </si>
  <si>
    <t>WellFine Needles 32G x 6mm (100s)</t>
  </si>
  <si>
    <t>Dynamic</t>
  </si>
  <si>
    <t>109/66</t>
  </si>
  <si>
    <t>120/75</t>
  </si>
  <si>
    <t>105/55</t>
  </si>
  <si>
    <t>109/56</t>
  </si>
  <si>
    <t>126/82</t>
  </si>
  <si>
    <t>CURRENT MONTH</t>
  </si>
  <si>
    <t>Y</t>
  </si>
  <si>
    <t>ISENS
Meter Received</t>
  </si>
  <si>
    <t>Total Patient Visits</t>
  </si>
  <si>
    <t xml:space="preserve">% Patients Visited </t>
  </si>
  <si>
    <t>108/72</t>
  </si>
  <si>
    <t>119/75</t>
  </si>
  <si>
    <t>101/57</t>
  </si>
  <si>
    <t>102/55</t>
  </si>
  <si>
    <t>106/53</t>
  </si>
  <si>
    <t>31/3/2022</t>
  </si>
  <si>
    <t>Neonatal Diabetes (Glibenclamide)</t>
  </si>
  <si>
    <t>No more follow up with us, as she moves to live in the province, we refer her to the doctor there.</t>
  </si>
  <si>
    <t>AVG Released</t>
  </si>
  <si>
    <r>
      <rPr>
        <b/>
        <sz val="18"/>
        <color rgb="FFCD257F"/>
        <rFont val="Arial"/>
        <family val="2"/>
      </rPr>
      <t>CLINIC SUPPORT PROGRAMME</t>
    </r>
    <r>
      <rPr>
        <b/>
        <sz val="18"/>
        <color theme="2" tint="-0.249977111117893"/>
        <rFont val="Arial"/>
        <family val="2"/>
      </rPr>
      <t xml:space="preserve">
</t>
    </r>
    <r>
      <rPr>
        <b/>
        <sz val="18"/>
        <color theme="3"/>
        <rFont val="Arial"/>
        <family val="2"/>
      </rPr>
      <t>MONTHLY TRACKER</t>
    </r>
    <r>
      <rPr>
        <b/>
        <sz val="18"/>
        <color theme="2" tint="-0.249977111117893"/>
        <rFont val="Arial"/>
        <family val="2"/>
      </rPr>
      <t xml:space="preserve">
&lt;COUNTRY&gt;</t>
    </r>
  </si>
  <si>
    <t>&lt;CLINIC NAME&gt;</t>
  </si>
  <si>
    <t>Hawaii</t>
  </si>
  <si>
    <t>Vermont</t>
  </si>
  <si>
    <t>West Virginia</t>
  </si>
  <si>
    <t>Raelynn Steele</t>
  </si>
  <si>
    <t>Ella Coffey</t>
  </si>
  <si>
    <t>Stephen Brock</t>
  </si>
  <si>
    <t>XX_YY001</t>
  </si>
  <si>
    <t>XX_YY002</t>
  </si>
  <si>
    <t>XX_YY003</t>
  </si>
  <si>
    <t>Age*</t>
  </si>
  <si>
    <t>Primary 5</t>
  </si>
  <si>
    <t>Unemployed</t>
  </si>
  <si>
    <t>Primary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</si>
</sst>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"/>
    <numFmt numFmtId="165" formatCode="[$-409]d\-mmm\-yyyy;@"/>
    <numFmt numFmtId="166" formatCode="[$-409]d\-mmm\-yy;@"/>
    <numFmt numFmtId="167" formatCode="[$-409]mmm\-yy;@"/>
    <numFmt numFmtId="168" formatCode="0;\-0;;@"/>
    <numFmt numFmtId="169" formatCode="0.00_);\(0.00\)"/>
    <numFmt numFmtId="170" formatCode="[$-409]dd\-mmm\-yy;@"/>
  </numFmts>
  <fonts count="44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1"/>
      <color theme="1" tint="0.24994659260841701"/>
      <name val="Rockwell"/>
      <family val="2"/>
      <scheme val="minor"/>
    </font>
    <font>
      <b/>
      <sz val="15"/>
      <color theme="3"/>
      <name val="Rockwell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2"/>
      <color theme="11"/>
      <name val="Rockwell"/>
      <family val="2"/>
      <scheme val="minor"/>
    </font>
    <font>
      <sz val="12"/>
      <color rgb="FF000000"/>
      <name val="Arial"/>
      <family val="2"/>
    </font>
    <font>
      <u/>
      <sz val="12"/>
      <color theme="10"/>
      <name val="Rockwell"/>
      <family val="2"/>
      <scheme val="minor"/>
    </font>
    <font>
      <b/>
      <sz val="18"/>
      <color theme="2" tint="-0.249977111117893"/>
      <name val="Arial"/>
      <family val="2"/>
    </font>
    <font>
      <sz val="14"/>
      <color theme="1"/>
      <name val="Arial"/>
      <family val="2"/>
    </font>
    <font>
      <b/>
      <sz val="14"/>
      <color theme="1" tint="0.249977111117893"/>
      <name val="Arial"/>
      <family val="2"/>
    </font>
    <font>
      <sz val="14"/>
      <color theme="1" tint="0.249977111117893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theme="3" tint="0.249977111117893"/>
      <name val="Arial"/>
      <family val="2"/>
    </font>
    <font>
      <u/>
      <sz val="12"/>
      <color theme="10"/>
      <name val="Arial"/>
      <family val="2"/>
    </font>
    <font>
      <b/>
      <sz val="16"/>
      <color theme="0"/>
      <name val="Arial"/>
      <family val="2"/>
    </font>
    <font>
      <sz val="14"/>
      <color theme="0"/>
      <name val="Arial"/>
      <family val="2"/>
    </font>
    <font>
      <sz val="10"/>
      <color theme="1"/>
      <name val="Arial"/>
      <family val="2"/>
    </font>
    <font>
      <sz val="8"/>
      <name val="Rockwell"/>
      <family val="2"/>
      <scheme val="minor"/>
    </font>
    <font>
      <sz val="11"/>
      <color theme="1" tint="0.249977111117893"/>
      <name val="Arial"/>
      <family val="2"/>
    </font>
    <font>
      <b/>
      <sz val="11"/>
      <color theme="0"/>
      <name val="Arial"/>
      <family val="2"/>
    </font>
    <font>
      <b/>
      <sz val="11"/>
      <color theme="1" tint="0.249977111117893"/>
      <name val="Arial"/>
      <family val="2"/>
    </font>
    <font>
      <b/>
      <sz val="18"/>
      <color rgb="FFCD257F"/>
      <name val="Arial"/>
      <family val="2"/>
    </font>
    <font>
      <b/>
      <sz val="18"/>
      <color theme="3"/>
      <name val="Arial"/>
      <family val="2"/>
    </font>
    <font>
      <b/>
      <sz val="13"/>
      <color theme="1"/>
      <name val="Arial"/>
      <family val="2"/>
    </font>
    <font>
      <i/>
      <sz val="12"/>
      <color theme="1"/>
      <name val="Arial"/>
      <family val="2"/>
    </font>
    <font>
      <b/>
      <sz val="13"/>
      <color theme="0"/>
      <name val="Arial"/>
      <family val="2"/>
    </font>
    <font>
      <sz val="11"/>
      <color theme="0"/>
      <name val="Arial"/>
      <family val="2"/>
    </font>
    <font>
      <sz val="10"/>
      <color theme="0" tint="-0.499984740745262"/>
      <name val="Arial"/>
      <family val="2"/>
    </font>
    <font>
      <sz val="14"/>
      <color theme="0" tint="-0.499984740745262"/>
      <name val="Arial"/>
      <family val="2"/>
    </font>
    <font>
      <b/>
      <sz val="14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b/>
      <sz val="12"/>
      <color theme="0" tint="-0.499984740745262"/>
      <name val="Arial"/>
      <family val="2"/>
    </font>
    <font>
      <sz val="12"/>
      <color rgb="FFFF0000"/>
      <name val="Arial"/>
      <family val="2"/>
    </font>
    <font>
      <sz val="14"/>
      <color rgb="FF000000"/>
      <name val="Arial"/>
      <family val="2"/>
    </font>
    <font>
      <b/>
      <sz val="12"/>
      <color rgb="FFCD257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ACB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6DEFF"/>
        <bgColor indexed="64"/>
      </patternFill>
    </fill>
    <fill>
      <patternFill patternType="solid">
        <fgColor rgb="FFCD257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F3FC"/>
        <bgColor rgb="FF000000"/>
      </patternFill>
    </fill>
    <fill>
      <patternFill patternType="solid">
        <fgColor rgb="FFFFFACB"/>
        <bgColor rgb="FF000000"/>
      </patternFill>
    </fill>
  </fills>
  <borders count="10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rgb="FF00B0F0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0" tint="-0.1499984740745262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/>
      <right style="medium">
        <color rgb="FFCD257F"/>
      </right>
      <top style="thin">
        <color theme="0" tint="-0.14999847407452621"/>
      </top>
      <bottom/>
      <diagonal/>
    </border>
    <border>
      <left style="medium">
        <color rgb="FFCD257F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theme="0" tint="-0.14999847407452621"/>
      </right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 style="medium">
        <color rgb="FFCD257F"/>
      </right>
      <top/>
      <bottom/>
      <diagonal/>
    </border>
    <border>
      <left style="medium">
        <color rgb="FFCD257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CD257F"/>
      </left>
      <right/>
      <top style="thin">
        <color theme="0"/>
      </top>
      <bottom/>
      <diagonal/>
    </border>
    <border>
      <left/>
      <right style="thin">
        <color theme="0"/>
      </right>
      <top style="medium">
        <color rgb="FFCD257F"/>
      </top>
      <bottom/>
      <diagonal/>
    </border>
    <border>
      <left/>
      <right style="thin">
        <color theme="0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 style="medium">
        <color rgb="FFCD257F"/>
      </top>
      <bottom/>
      <diagonal/>
    </border>
    <border>
      <left style="thin">
        <color theme="0"/>
      </left>
      <right style="medium">
        <color rgb="FFCD257F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/>
      <bottom style="thin">
        <color theme="0"/>
      </bottom>
      <diagonal/>
    </border>
    <border>
      <left style="thin">
        <color theme="0"/>
      </left>
      <right style="medium">
        <color rgb="FFCD257F"/>
      </right>
      <top style="thin">
        <color theme="0"/>
      </top>
      <bottom/>
      <diagonal/>
    </border>
    <border>
      <left style="medium">
        <color rgb="FFCD257F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CD257F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CD257F"/>
      </left>
      <right/>
      <top style="medium">
        <color rgb="FFCD257F"/>
      </top>
      <bottom style="thin">
        <color theme="0" tint="-0.14999847407452621"/>
      </bottom>
      <diagonal/>
    </border>
    <border>
      <left/>
      <right/>
      <top style="medium">
        <color rgb="FFCD257F"/>
      </top>
      <bottom style="thin">
        <color theme="0" tint="-0.14999847407452621"/>
      </bottom>
      <diagonal/>
    </border>
    <border>
      <left/>
      <right style="medium">
        <color rgb="FFCD257F"/>
      </right>
      <top style="medium">
        <color rgb="FFCD257F"/>
      </top>
      <bottom style="thin">
        <color theme="0" tint="-0.14999847407452621"/>
      </bottom>
      <diagonal/>
    </border>
    <border>
      <left style="medium">
        <color rgb="FFCD257F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rgb="FFCD257F"/>
      </left>
      <right style="thin">
        <color theme="0" tint="-0.14999847407452621"/>
      </right>
      <top/>
      <bottom/>
      <diagonal/>
    </border>
    <border>
      <left style="medium">
        <color rgb="FFCD257F"/>
      </left>
      <right style="thin">
        <color theme="0" tint="-0.14999847407452621"/>
      </right>
      <top/>
      <bottom style="medium">
        <color rgb="FFCD257F"/>
      </bottom>
      <diagonal/>
    </border>
    <border>
      <left style="thin">
        <color theme="0" tint="-0.14999847407452621"/>
      </left>
      <right/>
      <top/>
      <bottom style="medium">
        <color rgb="FFCD257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rgb="FFFFFFFF"/>
      </right>
      <top style="medium">
        <color rgb="FFCD257F"/>
      </top>
      <bottom/>
      <diagonal/>
    </border>
    <border>
      <left style="thin">
        <color rgb="FFFFFFFF"/>
      </left>
      <right/>
      <top style="medium">
        <color rgb="FFCD257F"/>
      </top>
      <bottom/>
      <diagonal/>
    </border>
    <border>
      <left style="medium">
        <color rgb="FFCD257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medium">
        <color rgb="FFCD257F"/>
      </right>
      <top/>
      <bottom style="thin">
        <color rgb="FFFFFFFF"/>
      </bottom>
      <diagonal/>
    </border>
    <border>
      <left style="medium">
        <color rgb="FFCD257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medium">
        <color rgb="FFCD257F"/>
      </right>
      <top style="thin">
        <color rgb="FFFFFFFF"/>
      </top>
      <bottom/>
      <diagonal/>
    </border>
    <border>
      <left/>
      <right style="thin">
        <color rgb="FFFFFFFF"/>
      </right>
      <top/>
      <bottom style="medium">
        <color rgb="FFCD257F"/>
      </bottom>
      <diagonal/>
    </border>
    <border>
      <left style="thin">
        <color rgb="FFFFFFFF"/>
      </left>
      <right/>
      <top/>
      <bottom style="medium">
        <color rgb="FFCD257F"/>
      </bottom>
      <diagonal/>
    </border>
    <border>
      <left style="medium">
        <color rgb="FFCD257F"/>
      </left>
      <right/>
      <top style="thin">
        <color theme="0" tint="-0.14999847407452621"/>
      </top>
      <bottom style="medium">
        <color rgb="FFCD257F"/>
      </bottom>
      <diagonal/>
    </border>
    <border>
      <left/>
      <right/>
      <top style="thin">
        <color theme="0" tint="-0.14999847407452621"/>
      </top>
      <bottom style="medium">
        <color rgb="FFCD257F"/>
      </bottom>
      <diagonal/>
    </border>
    <border>
      <left/>
      <right style="medium">
        <color rgb="FFCD257F"/>
      </right>
      <top style="thin">
        <color theme="0" tint="-0.14999847407452621"/>
      </top>
      <bottom style="medium">
        <color rgb="FFCD257F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/>
      </left>
      <right/>
      <top style="medium">
        <color rgb="FFCD257F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CD257F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rgb="FFCD257F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rgb="FFCD257F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</cellStyleXfs>
  <cellXfs count="392">
    <xf numFmtId="0" fontId="0" fillId="0" borderId="0" xfId="0"/>
    <xf numFmtId="0" fontId="7" fillId="0" borderId="0" xfId="0" applyFont="1"/>
    <xf numFmtId="0" fontId="10" fillId="0" borderId="0" xfId="0" applyFont="1" applyAlignment="1">
      <alignment vertical="center" wrapText="1"/>
    </xf>
    <xf numFmtId="0" fontId="7" fillId="0" borderId="0" xfId="2" applyFont="1" applyFill="1" applyBorder="1" applyAlignment="1">
      <alignment horizontal="left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11" borderId="31" xfId="0" applyFont="1" applyFill="1" applyBorder="1" applyAlignment="1">
      <alignment vertical="center"/>
    </xf>
    <xf numFmtId="0" fontId="9" fillId="8" borderId="33" xfId="0" applyFont="1" applyFill="1" applyBorder="1" applyAlignment="1">
      <alignment vertical="center"/>
    </xf>
    <xf numFmtId="0" fontId="7" fillId="12" borderId="33" xfId="0" applyFont="1" applyFill="1" applyBorder="1" applyAlignment="1">
      <alignment vertical="center"/>
    </xf>
    <xf numFmtId="0" fontId="9" fillId="10" borderId="33" xfId="0" applyFont="1" applyFill="1" applyBorder="1" applyAlignment="1">
      <alignment vertical="center"/>
    </xf>
    <xf numFmtId="0" fontId="9" fillId="6" borderId="33" xfId="0" applyFont="1" applyFill="1" applyBorder="1" applyAlignment="1">
      <alignment vertical="center"/>
    </xf>
    <xf numFmtId="0" fontId="9" fillId="9" borderId="33" xfId="0" applyFont="1" applyFill="1" applyBorder="1" applyAlignment="1">
      <alignment vertical="center"/>
    </xf>
    <xf numFmtId="0" fontId="7" fillId="7" borderId="33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26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38" xfId="0" applyFont="1" applyBorder="1"/>
    <xf numFmtId="0" fontId="4" fillId="0" borderId="40" xfId="0" applyFont="1" applyBorder="1"/>
    <xf numFmtId="0" fontId="7" fillId="0" borderId="38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6" fillId="8" borderId="36" xfId="0" applyFont="1" applyFill="1" applyBorder="1" applyAlignment="1">
      <alignment horizontal="center" wrapText="1"/>
    </xf>
    <xf numFmtId="0" fontId="6" fillId="8" borderId="35" xfId="0" applyFont="1" applyFill="1" applyBorder="1" applyAlignment="1">
      <alignment horizontal="center"/>
    </xf>
    <xf numFmtId="0" fontId="6" fillId="8" borderId="34" xfId="0" applyFont="1" applyFill="1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8" fillId="8" borderId="43" xfId="0" applyFont="1" applyFill="1" applyBorder="1" applyAlignment="1">
      <alignment horizontal="center" wrapText="1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16" fillId="4" borderId="0" xfId="0" applyFont="1" applyFill="1" applyProtection="1">
      <protection locked="0"/>
    </xf>
    <xf numFmtId="0" fontId="17" fillId="0" borderId="0" xfId="0" applyFont="1" applyAlignment="1" applyProtection="1">
      <alignment horizontal="left" vertical="center"/>
      <protection locked="0"/>
    </xf>
    <xf numFmtId="167" fontId="17" fillId="0" borderId="0" xfId="0" applyNumberFormat="1" applyFont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166" fontId="27" fillId="0" borderId="0" xfId="0" applyNumberFormat="1" applyFont="1" applyAlignment="1" applyProtection="1">
      <alignment horizontal="center" vertical="center"/>
      <protection locked="0"/>
    </xf>
    <xf numFmtId="0" fontId="21" fillId="4" borderId="0" xfId="0" applyFont="1" applyFill="1" applyAlignment="1" applyProtection="1">
      <alignment horizontal="center" vertical="top"/>
      <protection locked="0"/>
    </xf>
    <xf numFmtId="0" fontId="4" fillId="0" borderId="0" xfId="0" applyFont="1" applyProtection="1">
      <protection locked="0"/>
    </xf>
    <xf numFmtId="0" fontId="18" fillId="0" borderId="0" xfId="0" applyFont="1" applyAlignment="1" applyProtection="1">
      <alignment horizontal="left" vertical="center"/>
      <protection locked="0"/>
    </xf>
    <xf numFmtId="167" fontId="18" fillId="0" borderId="0" xfId="0" applyNumberFormat="1" applyFont="1" applyAlignment="1" applyProtection="1">
      <alignment horizontal="left" vertical="center"/>
      <protection locked="0"/>
    </xf>
    <xf numFmtId="166" fontId="28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Protection="1">
      <protection locked="0"/>
    </xf>
    <xf numFmtId="167" fontId="4" fillId="0" borderId="0" xfId="0" applyNumberFormat="1" applyFont="1" applyProtection="1">
      <protection locked="0"/>
    </xf>
    <xf numFmtId="166" fontId="7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4" fillId="3" borderId="0" xfId="0" applyFont="1" applyFill="1" applyAlignment="1" applyProtection="1">
      <alignment horizontal="center" vertical="center" wrapText="1"/>
      <protection locked="0"/>
    </xf>
    <xf numFmtId="165" fontId="4" fillId="5" borderId="9" xfId="0" applyNumberFormat="1" applyFont="1" applyFill="1" applyBorder="1" applyAlignment="1" applyProtection="1">
      <alignment horizontal="center"/>
      <protection locked="0"/>
    </xf>
    <xf numFmtId="164" fontId="6" fillId="5" borderId="5" xfId="0" applyNumberFormat="1" applyFont="1" applyFill="1" applyBorder="1" applyAlignment="1" applyProtection="1">
      <alignment horizontal="center"/>
      <protection locked="0"/>
    </xf>
    <xf numFmtId="15" fontId="4" fillId="4" borderId="0" xfId="0" applyNumberFormat="1" applyFont="1" applyFill="1" applyAlignment="1" applyProtection="1">
      <alignment horizontal="left"/>
      <protection locked="0"/>
    </xf>
    <xf numFmtId="167" fontId="4" fillId="4" borderId="0" xfId="0" applyNumberFormat="1" applyFont="1" applyFill="1" applyProtection="1">
      <protection locked="0"/>
    </xf>
    <xf numFmtId="0" fontId="4" fillId="4" borderId="0" xfId="0" applyFont="1" applyFill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5" fontId="4" fillId="4" borderId="0" xfId="0" applyNumberFormat="1" applyFont="1" applyFill="1" applyProtection="1">
      <protection locked="0"/>
    </xf>
    <xf numFmtId="0" fontId="4" fillId="4" borderId="42" xfId="0" applyFont="1" applyFill="1" applyBorder="1" applyProtection="1">
      <protection locked="0"/>
    </xf>
    <xf numFmtId="0" fontId="4" fillId="0" borderId="42" xfId="0" applyFont="1" applyBorder="1" applyProtection="1">
      <protection locked="0"/>
    </xf>
    <xf numFmtId="166" fontId="7" fillId="0" borderId="42" xfId="0" applyNumberFormat="1" applyFont="1" applyBorder="1" applyAlignment="1" applyProtection="1">
      <alignment horizontal="center"/>
      <protection locked="0"/>
    </xf>
    <xf numFmtId="0" fontId="6" fillId="5" borderId="0" xfId="1" applyFont="1" applyFill="1" applyBorder="1" applyAlignment="1" applyProtection="1">
      <alignment horizontal="center" vertical="center" wrapText="1"/>
      <protection locked="0"/>
    </xf>
    <xf numFmtId="0" fontId="6" fillId="5" borderId="20" xfId="5" applyFont="1" applyFill="1" applyBorder="1" applyAlignment="1" applyProtection="1">
      <alignment horizontal="center" vertical="center" wrapText="1"/>
      <protection locked="0"/>
    </xf>
    <xf numFmtId="0" fontId="6" fillId="5" borderId="18" xfId="1" applyFont="1" applyFill="1" applyBorder="1" applyAlignment="1" applyProtection="1">
      <alignment horizontal="center" vertical="center" wrapText="1"/>
      <protection locked="0"/>
    </xf>
    <xf numFmtId="0" fontId="6" fillId="5" borderId="19" xfId="1" applyFont="1" applyFill="1" applyBorder="1" applyAlignment="1" applyProtection="1">
      <alignment horizontal="center" vertical="center" wrapText="1"/>
      <protection locked="0"/>
    </xf>
    <xf numFmtId="0" fontId="7" fillId="5" borderId="14" xfId="1" applyFont="1" applyFill="1" applyBorder="1" applyAlignment="1" applyProtection="1">
      <alignment horizontal="center" vertical="center" wrapText="1"/>
      <protection locked="0"/>
    </xf>
    <xf numFmtId="0" fontId="7" fillId="5" borderId="14" xfId="5" applyFont="1" applyFill="1" applyBorder="1" applyAlignment="1" applyProtection="1">
      <alignment horizontal="center" vertical="center" wrapText="1"/>
      <protection locked="0"/>
    </xf>
    <xf numFmtId="0" fontId="7" fillId="5" borderId="0" xfId="1" applyFont="1" applyFill="1" applyBorder="1" applyAlignment="1" applyProtection="1">
      <alignment horizontal="center" vertical="center" wrapText="1"/>
      <protection locked="0"/>
    </xf>
    <xf numFmtId="0" fontId="7" fillId="5" borderId="20" xfId="1" applyFont="1" applyFill="1" applyBorder="1" applyAlignment="1" applyProtection="1">
      <alignment horizontal="center" vertical="center" wrapText="1"/>
      <protection locked="0"/>
    </xf>
    <xf numFmtId="0" fontId="7" fillId="5" borderId="21" xfId="1" applyFont="1" applyFill="1" applyBorder="1" applyAlignment="1" applyProtection="1">
      <alignment horizontal="center" vertical="center" wrapText="1"/>
      <protection locked="0"/>
    </xf>
    <xf numFmtId="0" fontId="7" fillId="5" borderId="24" xfId="5" applyFont="1" applyFill="1" applyBorder="1" applyAlignment="1" applyProtection="1">
      <alignment horizontal="center" vertical="center" wrapText="1"/>
      <protection locked="0"/>
    </xf>
    <xf numFmtId="0" fontId="7" fillId="5" borderId="21" xfId="5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7" fillId="5" borderId="21" xfId="0" applyFont="1" applyFill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2" fontId="4" fillId="6" borderId="22" xfId="0" applyNumberFormat="1" applyFont="1" applyFill="1" applyBorder="1" applyAlignment="1" applyProtection="1">
      <alignment horizontal="center" vertical="center"/>
      <protection locked="0"/>
    </xf>
    <xf numFmtId="1" fontId="4" fillId="6" borderId="22" xfId="0" applyNumberFormat="1" applyFont="1" applyFill="1" applyBorder="1" applyAlignment="1" applyProtection="1">
      <alignment horizontal="center" vertical="center"/>
      <protection locked="0"/>
    </xf>
    <xf numFmtId="0" fontId="4" fillId="6" borderId="22" xfId="0" applyFont="1" applyFill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2" fontId="4" fillId="6" borderId="27" xfId="0" applyNumberFormat="1" applyFont="1" applyFill="1" applyBorder="1" applyAlignment="1" applyProtection="1">
      <alignment horizontal="center" vertical="center"/>
      <protection locked="0"/>
    </xf>
    <xf numFmtId="0" fontId="4" fillId="6" borderId="2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14" fillId="0" borderId="17" xfId="3" applyFont="1" applyFill="1" applyBorder="1" applyAlignment="1" applyProtection="1">
      <alignment horizontal="left" wrapText="1"/>
      <protection locked="0"/>
    </xf>
    <xf numFmtId="166" fontId="7" fillId="0" borderId="17" xfId="0" applyNumberFormat="1" applyFont="1" applyBorder="1" applyAlignment="1" applyProtection="1">
      <alignment horizontal="center"/>
      <protection locked="0"/>
    </xf>
    <xf numFmtId="0" fontId="15" fillId="0" borderId="17" xfId="0" applyFont="1" applyBorder="1" applyProtection="1">
      <protection locked="0"/>
    </xf>
    <xf numFmtId="0" fontId="18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top" wrapText="1"/>
      <protection locked="0"/>
    </xf>
    <xf numFmtId="166" fontId="9" fillId="0" borderId="0" xfId="0" applyNumberFormat="1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left" vertical="top"/>
      <protection locked="0"/>
    </xf>
    <xf numFmtId="0" fontId="20" fillId="0" borderId="0" xfId="0" applyFont="1" applyAlignment="1" applyProtection="1">
      <alignment horizontal="right" vertical="top" wrapText="1"/>
      <protection locked="0"/>
    </xf>
    <xf numFmtId="0" fontId="21" fillId="4" borderId="0" xfId="0" applyFont="1" applyFill="1" applyAlignment="1" applyProtection="1">
      <alignment horizontal="left" vertical="top"/>
      <protection locked="0"/>
    </xf>
    <xf numFmtId="0" fontId="7" fillId="5" borderId="39" xfId="5" applyFont="1" applyFill="1" applyBorder="1" applyAlignment="1" applyProtection="1">
      <alignment horizontal="center" wrapText="1"/>
      <protection locked="0"/>
    </xf>
    <xf numFmtId="0" fontId="7" fillId="15" borderId="14" xfId="5" applyFont="1" applyFill="1" applyBorder="1" applyAlignment="1" applyProtection="1">
      <alignment horizontal="center" vertical="center" wrapText="1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textRotation="180"/>
    </xf>
    <xf numFmtId="0" fontId="4" fillId="0" borderId="4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0" fontId="32" fillId="0" borderId="0" xfId="0" applyFont="1"/>
    <xf numFmtId="0" fontId="32" fillId="0" borderId="0" xfId="0" applyFont="1" applyAlignment="1">
      <alignment horizontal="center" wrapText="1"/>
    </xf>
    <xf numFmtId="0" fontId="32" fillId="0" borderId="0" xfId="0" applyFont="1" applyAlignment="1">
      <alignment wrapText="1"/>
    </xf>
    <xf numFmtId="17" fontId="32" fillId="0" borderId="0" xfId="0" applyNumberFormat="1" applyFont="1" applyAlignment="1">
      <alignment horizontal="center"/>
    </xf>
    <xf numFmtId="0" fontId="5" fillId="13" borderId="47" xfId="0" applyFont="1" applyFill="1" applyBorder="1" applyAlignment="1">
      <alignment horizontal="center" vertical="center" textRotation="180"/>
    </xf>
    <xf numFmtId="0" fontId="5" fillId="13" borderId="48" xfId="0" applyFont="1" applyFill="1" applyBorder="1" applyAlignment="1">
      <alignment horizontal="center" vertical="center" textRotation="180"/>
    </xf>
    <xf numFmtId="0" fontId="5" fillId="13" borderId="46" xfId="0" applyFont="1" applyFill="1" applyBorder="1" applyAlignment="1">
      <alignment horizontal="center" vertical="center" textRotation="180"/>
    </xf>
    <xf numFmtId="0" fontId="6" fillId="0" borderId="0" xfId="0" applyFont="1" applyAlignment="1">
      <alignment horizontal="center" vertical="center" wrapText="1"/>
    </xf>
    <xf numFmtId="0" fontId="5" fillId="13" borderId="4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13" borderId="46" xfId="0" applyFont="1" applyFill="1" applyBorder="1" applyAlignment="1">
      <alignment horizontal="center" vertical="center" textRotation="180" wrapText="1"/>
    </xf>
    <xf numFmtId="0" fontId="36" fillId="0" borderId="0" xfId="0" applyFont="1" applyAlignment="1">
      <alignment horizontal="center" vertical="center"/>
    </xf>
    <xf numFmtId="0" fontId="6" fillId="8" borderId="49" xfId="0" applyFont="1" applyFill="1" applyBorder="1" applyAlignment="1">
      <alignment horizontal="center"/>
    </xf>
    <xf numFmtId="0" fontId="6" fillId="8" borderId="50" xfId="0" applyFont="1" applyFill="1" applyBorder="1" applyAlignment="1">
      <alignment horizontal="center"/>
    </xf>
    <xf numFmtId="0" fontId="25" fillId="0" borderId="6" xfId="0" applyFont="1" applyBorder="1" applyAlignment="1" applyProtection="1">
      <alignment horizontal="center" vertical="center" textRotation="45"/>
      <protection locked="0"/>
    </xf>
    <xf numFmtId="0" fontId="25" fillId="0" borderId="7" xfId="0" applyFont="1" applyBorder="1" applyAlignment="1" applyProtection="1">
      <alignment horizontal="center" vertical="center" textRotation="45"/>
      <protection locked="0"/>
    </xf>
    <xf numFmtId="166" fontId="6" fillId="5" borderId="18" xfId="1" applyNumberFormat="1" applyFont="1" applyFill="1" applyBorder="1" applyAlignment="1" applyProtection="1">
      <alignment horizontal="center" vertical="center" wrapText="1"/>
      <protection locked="0"/>
    </xf>
    <xf numFmtId="166" fontId="7" fillId="5" borderId="20" xfId="1" applyNumberFormat="1" applyFont="1" applyFill="1" applyBorder="1" applyAlignment="1" applyProtection="1">
      <alignment horizontal="center" vertical="center" wrapText="1"/>
      <protection locked="0"/>
    </xf>
    <xf numFmtId="164" fontId="4" fillId="6" borderId="27" xfId="0" applyNumberFormat="1" applyFont="1" applyFill="1" applyBorder="1" applyAlignment="1" applyProtection="1">
      <alignment horizontal="center" vertical="center"/>
      <protection locked="0"/>
    </xf>
    <xf numFmtId="168" fontId="4" fillId="0" borderId="8" xfId="1" applyNumberFormat="1" applyFont="1" applyFill="1" applyBorder="1" applyAlignment="1" applyProtection="1">
      <alignment horizontal="center" vertical="center" wrapText="1"/>
    </xf>
    <xf numFmtId="165" fontId="4" fillId="6" borderId="23" xfId="0" applyNumberFormat="1" applyFont="1" applyFill="1" applyBorder="1" applyAlignment="1" applyProtection="1">
      <alignment horizontal="center" vertical="center"/>
      <protection locked="0"/>
    </xf>
    <xf numFmtId="165" fontId="4" fillId="6" borderId="28" xfId="0" applyNumberFormat="1" applyFont="1" applyFill="1" applyBorder="1" applyAlignment="1" applyProtection="1">
      <alignment horizontal="center" vertical="center"/>
      <protection locked="0"/>
    </xf>
    <xf numFmtId="167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167" fontId="7" fillId="5" borderId="21" xfId="1" applyNumberFormat="1" applyFont="1" applyFill="1" applyBorder="1" applyAlignment="1" applyProtection="1">
      <alignment horizontal="center" vertical="center" wrapText="1"/>
      <protection locked="0"/>
    </xf>
    <xf numFmtId="2" fontId="4" fillId="6" borderId="7" xfId="0" applyNumberFormat="1" applyFont="1" applyFill="1" applyBorder="1" applyAlignment="1" applyProtection="1">
      <alignment horizontal="center" vertical="center"/>
      <protection locked="0"/>
    </xf>
    <xf numFmtId="164" fontId="4" fillId="0" borderId="7" xfId="0" applyNumberFormat="1" applyFont="1" applyBorder="1" applyAlignment="1" applyProtection="1">
      <alignment horizontal="center" vertical="center"/>
      <protection locked="0"/>
    </xf>
    <xf numFmtId="165" fontId="4" fillId="0" borderId="23" xfId="0" applyNumberFormat="1" applyFont="1" applyBorder="1" applyAlignment="1" applyProtection="1">
      <alignment horizontal="center" vertical="center"/>
      <protection locked="0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1" fontId="39" fillId="0" borderId="0" xfId="0" applyNumberFormat="1" applyFont="1" applyAlignment="1" applyProtection="1">
      <alignment horizontal="center"/>
      <protection locked="0"/>
    </xf>
    <xf numFmtId="1" fontId="40" fillId="0" borderId="0" xfId="0" applyNumberFormat="1" applyFont="1" applyAlignment="1" applyProtection="1">
      <alignment horizontal="center" vertical="center"/>
      <protection locked="0"/>
    </xf>
    <xf numFmtId="1" fontId="37" fillId="0" borderId="0" xfId="0" applyNumberFormat="1" applyFont="1" applyAlignment="1" applyProtection="1">
      <alignment horizontal="center" vertical="center"/>
      <protection locked="0"/>
    </xf>
    <xf numFmtId="1" fontId="38" fillId="0" borderId="0" xfId="0" applyNumberFormat="1" applyFont="1" applyAlignment="1" applyProtection="1">
      <alignment horizontal="center"/>
      <protection locked="0"/>
    </xf>
    <xf numFmtId="15" fontId="39" fillId="4" borderId="0" xfId="0" applyNumberFormat="1" applyFont="1" applyFill="1" applyAlignment="1" applyProtection="1">
      <alignment horizontal="center"/>
      <protection locked="0"/>
    </xf>
    <xf numFmtId="1" fontId="39" fillId="0" borderId="0" xfId="0" applyNumberFormat="1" applyFont="1" applyAlignment="1" applyProtection="1">
      <alignment horizontal="center" vertical="center"/>
      <protection locked="0"/>
    </xf>
    <xf numFmtId="1" fontId="4" fillId="0" borderId="2" xfId="48" applyNumberFormat="1" applyFont="1" applyBorder="1" applyAlignment="1" applyProtection="1">
      <alignment horizontal="center" vertical="center"/>
      <protection locked="0"/>
    </xf>
    <xf numFmtId="1" fontId="37" fillId="0" borderId="17" xfId="0" applyNumberFormat="1" applyFont="1" applyBorder="1" applyAlignment="1" applyProtection="1">
      <alignment horizontal="center" vertical="center"/>
      <protection locked="0"/>
    </xf>
    <xf numFmtId="1" fontId="38" fillId="0" borderId="0" xfId="0" applyNumberFormat="1" applyFont="1" applyAlignment="1" applyProtection="1">
      <alignment horizontal="center" vertical="center"/>
      <protection locked="0"/>
    </xf>
    <xf numFmtId="15" fontId="39" fillId="0" borderId="0" xfId="0" applyNumberFormat="1" applyFont="1" applyAlignment="1" applyProtection="1">
      <alignment horizontal="left"/>
      <protection locked="0"/>
    </xf>
    <xf numFmtId="15" fontId="4" fillId="0" borderId="0" xfId="0" applyNumberFormat="1" applyFont="1" applyAlignment="1">
      <alignment horizontal="left"/>
    </xf>
    <xf numFmtId="0" fontId="20" fillId="5" borderId="77" xfId="0" applyFont="1" applyFill="1" applyBorder="1" applyAlignment="1" applyProtection="1">
      <alignment vertical="center"/>
      <protection locked="0"/>
    </xf>
    <xf numFmtId="0" fontId="4" fillId="5" borderId="78" xfId="0" applyFont="1" applyFill="1" applyBorder="1" applyAlignment="1" applyProtection="1">
      <alignment vertical="center"/>
      <protection locked="0"/>
    </xf>
    <xf numFmtId="0" fontId="20" fillId="5" borderId="78" xfId="0" applyFont="1" applyFill="1" applyBorder="1" applyAlignment="1" applyProtection="1">
      <alignment vertical="center"/>
      <protection locked="0"/>
    </xf>
    <xf numFmtId="0" fontId="20" fillId="5" borderId="79" xfId="0" applyFont="1" applyFill="1" applyBorder="1" applyAlignment="1" applyProtection="1">
      <alignment vertical="center"/>
      <protection locked="0"/>
    </xf>
    <xf numFmtId="49" fontId="4" fillId="0" borderId="7" xfId="1" applyNumberFormat="1" applyFont="1" applyFill="1" applyBorder="1" applyAlignment="1" applyProtection="1">
      <alignment horizontal="left" vertical="center" wrapText="1"/>
      <protection locked="0"/>
    </xf>
    <xf numFmtId="0" fontId="4" fillId="0" borderId="7" xfId="4" applyFont="1" applyBorder="1" applyAlignment="1" applyProtection="1">
      <alignment horizontal="center" vertical="center"/>
      <protection locked="0"/>
    </xf>
    <xf numFmtId="165" fontId="4" fillId="0" borderId="7" xfId="4" applyNumberFormat="1" applyFont="1" applyBorder="1" applyAlignment="1" applyProtection="1">
      <alignment horizontal="center" vertical="center"/>
      <protection locked="0"/>
    </xf>
    <xf numFmtId="165" fontId="4" fillId="0" borderId="22" xfId="1" applyNumberFormat="1" applyFont="1" applyFill="1" applyBorder="1" applyAlignment="1" applyProtection="1">
      <alignment horizontal="center" vertical="center" wrapText="1"/>
      <protection locked="0"/>
    </xf>
    <xf numFmtId="167" fontId="4" fillId="0" borderId="22" xfId="0" applyNumberFormat="1" applyFont="1" applyBorder="1" applyAlignment="1" applyProtection="1">
      <alignment horizontal="center" vertical="center"/>
      <protection locked="0"/>
    </xf>
    <xf numFmtId="2" fontId="4" fillId="0" borderId="7" xfId="0" applyNumberFormat="1" applyFont="1" applyBorder="1" applyAlignment="1" applyProtection="1">
      <alignment horizontal="center" vertical="center"/>
      <protection locked="0"/>
    </xf>
    <xf numFmtId="164" fontId="4" fillId="0" borderId="23" xfId="0" applyNumberFormat="1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1" applyNumberFormat="1" applyFont="1" applyFill="1" applyBorder="1" applyAlignment="1" applyProtection="1">
      <alignment horizontal="center" vertical="center" wrapText="1"/>
      <protection locked="0"/>
    </xf>
    <xf numFmtId="168" fontId="4" fillId="0" borderId="7" xfId="2" applyNumberFormat="1" applyFont="1" applyFill="1" applyBorder="1" applyAlignment="1" applyProtection="1">
      <alignment horizontal="left" vertical="center" wrapText="1"/>
    </xf>
    <xf numFmtId="169" fontId="4" fillId="0" borderId="8" xfId="1" applyNumberFormat="1" applyFont="1" applyFill="1" applyBorder="1" applyAlignment="1" applyProtection="1">
      <alignment horizontal="center" vertical="center" wrapText="1"/>
    </xf>
    <xf numFmtId="170" fontId="4" fillId="6" borderId="23" xfId="0" applyNumberFormat="1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 applyProtection="1">
      <alignment horizontal="center" vertical="center" wrapText="1"/>
      <protection locked="0"/>
    </xf>
    <xf numFmtId="0" fontId="8" fillId="5" borderId="21" xfId="5" applyFont="1" applyFill="1" applyBorder="1" applyAlignment="1" applyProtection="1">
      <alignment horizontal="center" vertical="center" wrapText="1"/>
      <protection locked="0"/>
    </xf>
    <xf numFmtId="165" fontId="4" fillId="0" borderId="6" xfId="0" applyNumberFormat="1" applyFont="1" applyBorder="1" applyAlignment="1" applyProtection="1">
      <alignment horizontal="center" vertical="center"/>
      <protection locked="0"/>
    </xf>
    <xf numFmtId="0" fontId="6" fillId="8" borderId="46" xfId="0" applyFont="1" applyFill="1" applyBorder="1" applyAlignment="1">
      <alignment horizontal="center" vertical="center"/>
    </xf>
    <xf numFmtId="0" fontId="29" fillId="5" borderId="14" xfId="5" applyFont="1" applyFill="1" applyBorder="1" applyAlignment="1" applyProtection="1">
      <alignment horizontal="left" vertical="center" wrapText="1"/>
      <protection locked="0"/>
    </xf>
    <xf numFmtId="166" fontId="27" fillId="0" borderId="0" xfId="0" applyNumberFormat="1" applyFont="1" applyAlignment="1" applyProtection="1">
      <alignment horizontal="left" vertical="center" wrapText="1"/>
      <protection locked="0"/>
    </xf>
    <xf numFmtId="166" fontId="28" fillId="0" borderId="0" xfId="0" applyNumberFormat="1" applyFont="1" applyAlignment="1" applyProtection="1">
      <alignment horizontal="left" vertical="center" wrapText="1"/>
      <protection locked="0"/>
    </xf>
    <xf numFmtId="166" fontId="7" fillId="0" borderId="0" xfId="0" applyNumberFormat="1" applyFont="1" applyAlignment="1" applyProtection="1">
      <alignment horizontal="left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164" fontId="4" fillId="0" borderId="82" xfId="0" applyNumberFormat="1" applyFont="1" applyBorder="1" applyAlignment="1" applyProtection="1">
      <alignment horizontal="center" vertical="center"/>
      <protection locked="0"/>
    </xf>
    <xf numFmtId="164" fontId="4" fillId="6" borderId="83" xfId="0" applyNumberFormat="1" applyFont="1" applyFill="1" applyBorder="1" applyAlignment="1" applyProtection="1">
      <alignment horizontal="center" vertical="center"/>
      <protection locked="0"/>
    </xf>
    <xf numFmtId="0" fontId="7" fillId="5" borderId="24" xfId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5" fontId="4" fillId="6" borderId="8" xfId="2" applyNumberFormat="1" applyFont="1" applyFill="1" applyBorder="1" applyAlignment="1" applyProtection="1">
      <alignment horizontal="center" vertical="center" wrapText="1"/>
      <protection locked="0"/>
    </xf>
    <xf numFmtId="0" fontId="8" fillId="5" borderId="19" xfId="1" applyFont="1" applyFill="1" applyBorder="1" applyAlignment="1" applyProtection="1">
      <alignment horizontal="center" vertical="center" wrapText="1"/>
      <protection locked="0"/>
    </xf>
    <xf numFmtId="0" fontId="7" fillId="5" borderId="39" xfId="1" applyFont="1" applyFill="1" applyBorder="1" applyAlignment="1" applyProtection="1">
      <alignment horizontal="center" vertical="center" wrapText="1"/>
      <protection locked="0"/>
    </xf>
    <xf numFmtId="166" fontId="4" fillId="0" borderId="23" xfId="2" applyNumberFormat="1" applyFont="1" applyFill="1" applyBorder="1" applyAlignment="1" applyProtection="1">
      <alignment horizontal="center" vertical="center" wrapText="1"/>
      <protection locked="0"/>
    </xf>
    <xf numFmtId="0" fontId="8" fillId="5" borderId="19" xfId="5" applyFont="1" applyFill="1" applyBorder="1" applyAlignment="1" applyProtection="1">
      <alignment horizontal="center" vertical="center" wrapText="1"/>
      <protection locked="0"/>
    </xf>
    <xf numFmtId="0" fontId="7" fillId="5" borderId="39" xfId="5" applyFont="1" applyFill="1" applyBorder="1" applyAlignment="1" applyProtection="1">
      <alignment horizontal="center" vertical="center" wrapText="1"/>
      <protection locked="0"/>
    </xf>
    <xf numFmtId="165" fontId="6" fillId="5" borderId="9" xfId="0" applyNumberFormat="1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center"/>
    </xf>
    <xf numFmtId="164" fontId="12" fillId="16" borderId="81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" fontId="4" fillId="0" borderId="46" xfId="0" applyNumberFormat="1" applyFont="1" applyBorder="1" applyAlignment="1">
      <alignment horizontal="center" vertical="center"/>
    </xf>
    <xf numFmtId="0" fontId="43" fillId="12" borderId="46" xfId="0" applyFont="1" applyFill="1" applyBorder="1" applyAlignment="1">
      <alignment horizontal="center" vertical="center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6" fillId="9" borderId="0" xfId="0" applyFont="1" applyFill="1" applyAlignment="1" applyProtection="1">
      <alignment horizontal="center" vertical="center" textRotation="90" wrapText="1"/>
      <protection locked="0"/>
    </xf>
    <xf numFmtId="0" fontId="6" fillId="5" borderId="99" xfId="0" applyFont="1" applyFill="1" applyBorder="1" applyAlignment="1" applyProtection="1">
      <alignment horizontal="center" vertical="center" wrapText="1"/>
      <protection locked="0"/>
    </xf>
    <xf numFmtId="0" fontId="4" fillId="5" borderId="100" xfId="0" applyFont="1" applyFill="1" applyBorder="1" applyAlignment="1" applyProtection="1">
      <alignment horizontal="center" vertical="center"/>
      <protection locked="0"/>
    </xf>
    <xf numFmtId="15" fontId="4" fillId="0" borderId="101" xfId="0" applyNumberFormat="1" applyFont="1" applyBorder="1" applyAlignment="1" applyProtection="1">
      <alignment horizontal="center" vertical="center"/>
      <protection locked="0"/>
    </xf>
    <xf numFmtId="0" fontId="41" fillId="0" borderId="8" xfId="0" applyFont="1" applyBorder="1" applyAlignment="1">
      <alignment horizontal="center" vertical="center"/>
    </xf>
    <xf numFmtId="164" fontId="6" fillId="9" borderId="5" xfId="0" applyNumberFormat="1" applyFont="1" applyFill="1" applyBorder="1" applyAlignment="1" applyProtection="1">
      <alignment horizontal="center"/>
      <protection locked="0"/>
    </xf>
    <xf numFmtId="0" fontId="4" fillId="0" borderId="102" xfId="0" applyFont="1" applyBorder="1" applyAlignment="1">
      <alignment horizontal="center" vertical="center"/>
    </xf>
    <xf numFmtId="15" fontId="4" fillId="8" borderId="101" xfId="0" applyNumberFormat="1" applyFont="1" applyFill="1" applyBorder="1" applyAlignment="1" applyProtection="1">
      <alignment horizontal="center" vertical="center"/>
      <protection locked="0"/>
    </xf>
    <xf numFmtId="15" fontId="4" fillId="9" borderId="101" xfId="0" applyNumberFormat="1" applyFont="1" applyFill="1" applyBorder="1" applyAlignment="1" applyProtection="1">
      <alignment horizontal="center" vertical="center"/>
      <protection locked="0"/>
    </xf>
    <xf numFmtId="0" fontId="6" fillId="9" borderId="7" xfId="0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left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164" fontId="6" fillId="8" borderId="46" xfId="0" applyNumberFormat="1" applyFont="1" applyFill="1" applyBorder="1" applyAlignment="1">
      <alignment horizontal="center" vertical="center"/>
    </xf>
    <xf numFmtId="164" fontId="4" fillId="0" borderId="46" xfId="0" applyNumberFormat="1" applyFont="1" applyBorder="1" applyAlignment="1">
      <alignment horizontal="center" vertical="center"/>
    </xf>
    <xf numFmtId="165" fontId="4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49" fontId="20" fillId="12" borderId="73" xfId="0" applyNumberFormat="1" applyFont="1" applyFill="1" applyBorder="1" applyAlignment="1" applyProtection="1">
      <alignment horizontal="center" vertical="center"/>
      <protection locked="0"/>
    </xf>
    <xf numFmtId="0" fontId="20" fillId="12" borderId="98" xfId="0" applyFont="1" applyFill="1" applyBorder="1" applyAlignment="1" applyProtection="1">
      <alignment horizontal="center" vertical="center"/>
      <protection locked="0"/>
    </xf>
    <xf numFmtId="49" fontId="4" fillId="12" borderId="7" xfId="1" applyNumberFormat="1" applyFont="1" applyFill="1" applyBorder="1" applyAlignment="1" applyProtection="1">
      <alignment horizontal="left" vertical="center" wrapText="1"/>
      <protection locked="0"/>
    </xf>
    <xf numFmtId="49" fontId="4" fillId="12" borderId="7" xfId="2" applyNumberFormat="1" applyFont="1" applyFill="1" applyBorder="1" applyAlignment="1" applyProtection="1">
      <alignment horizontal="left" vertical="center" wrapText="1"/>
      <protection locked="0"/>
    </xf>
    <xf numFmtId="0" fontId="4" fillId="12" borderId="7" xfId="4" applyFont="1" applyFill="1" applyBorder="1" applyAlignment="1" applyProtection="1">
      <alignment horizontal="center" vertical="center"/>
      <protection locked="0"/>
    </xf>
    <xf numFmtId="168" fontId="4" fillId="12" borderId="7" xfId="2" applyNumberFormat="1" applyFont="1" applyFill="1" applyBorder="1" applyAlignment="1" applyProtection="1">
      <alignment horizontal="left" vertical="center" wrapText="1"/>
    </xf>
    <xf numFmtId="0" fontId="7" fillId="12" borderId="44" xfId="0" applyFont="1" applyFill="1" applyBorder="1" applyAlignment="1">
      <alignment horizontal="center" vertical="center"/>
    </xf>
    <xf numFmtId="0" fontId="7" fillId="12" borderId="45" xfId="0" applyFont="1" applyFill="1" applyBorder="1" applyAlignment="1">
      <alignment horizontal="center" vertical="center"/>
    </xf>
    <xf numFmtId="0" fontId="7" fillId="12" borderId="0" xfId="0" applyFont="1" applyFill="1"/>
    <xf numFmtId="49" fontId="7" fillId="12" borderId="0" xfId="0" applyNumberFormat="1" applyFont="1" applyFill="1"/>
    <xf numFmtId="168" fontId="7" fillId="12" borderId="0" xfId="2" applyNumberFormat="1" applyFont="1" applyFill="1" applyBorder="1" applyAlignment="1" applyProtection="1">
      <alignment horizontal="left" vertical="center" wrapText="1"/>
    </xf>
    <xf numFmtId="0" fontId="4" fillId="12" borderId="22" xfId="0" applyFont="1" applyFill="1" applyBorder="1" applyAlignment="1" applyProtection="1">
      <alignment horizontal="center" vertical="center"/>
      <protection locked="0"/>
    </xf>
    <xf numFmtId="165" fontId="4" fillId="12" borderId="23" xfId="2" applyNumberFormat="1" applyFont="1" applyFill="1" applyBorder="1" applyAlignment="1" applyProtection="1">
      <alignment horizontal="center" vertical="center" wrapText="1"/>
      <protection locked="0"/>
    </xf>
    <xf numFmtId="0" fontId="20" fillId="5" borderId="72" xfId="0" applyFont="1" applyFill="1" applyBorder="1" applyAlignment="1" applyProtection="1">
      <alignment vertical="center" wrapText="1"/>
      <protection locked="0"/>
    </xf>
    <xf numFmtId="0" fontId="20" fillId="5" borderId="2" xfId="0" applyFont="1" applyFill="1" applyBorder="1" applyAlignment="1" applyProtection="1">
      <alignment vertical="center" wrapText="1"/>
      <protection locked="0"/>
    </xf>
    <xf numFmtId="0" fontId="20" fillId="12" borderId="10" xfId="0" applyFont="1" applyFill="1" applyBorder="1" applyAlignment="1" applyProtection="1">
      <alignment horizontal="left" vertical="center"/>
      <protection locked="0"/>
    </xf>
    <xf numFmtId="0" fontId="20" fillId="12" borderId="13" xfId="0" applyFont="1" applyFill="1" applyBorder="1" applyAlignment="1" applyProtection="1">
      <alignment horizontal="left" vertical="center"/>
      <protection locked="0"/>
    </xf>
    <xf numFmtId="0" fontId="20" fillId="12" borderId="9" xfId="0" applyFont="1" applyFill="1" applyBorder="1" applyAlignment="1" applyProtection="1">
      <alignment horizontal="left" vertical="center"/>
      <protection locked="0"/>
    </xf>
    <xf numFmtId="0" fontId="20" fillId="0" borderId="0" xfId="0" applyFont="1" applyAlignment="1" applyProtection="1">
      <alignment vertical="center" wrapText="1"/>
      <protection locked="0"/>
    </xf>
    <xf numFmtId="0" fontId="4" fillId="12" borderId="11" xfId="0" applyFont="1" applyFill="1" applyBorder="1" applyAlignment="1" applyProtection="1">
      <alignment horizontal="left" vertical="center"/>
      <protection locked="0"/>
    </xf>
    <xf numFmtId="0" fontId="4" fillId="12" borderId="0" xfId="0" applyFont="1" applyFill="1" applyAlignment="1" applyProtection="1">
      <alignment horizontal="left" vertical="center"/>
      <protection locked="0"/>
    </xf>
    <xf numFmtId="0" fontId="4" fillId="12" borderId="12" xfId="0" applyFont="1" applyFill="1" applyBorder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166" fontId="20" fillId="0" borderId="0" xfId="0" applyNumberFormat="1" applyFont="1" applyAlignment="1" applyProtection="1">
      <alignment horizontal="center" vertical="center"/>
      <protection locked="0"/>
    </xf>
    <xf numFmtId="0" fontId="4" fillId="5" borderId="96" xfId="0" applyFont="1" applyFill="1" applyBorder="1" applyAlignment="1" applyProtection="1">
      <alignment vertical="center" wrapText="1"/>
      <protection locked="0"/>
    </xf>
    <xf numFmtId="0" fontId="4" fillId="5" borderId="97" xfId="0" applyFont="1" applyFill="1" applyBorder="1" applyAlignment="1" applyProtection="1">
      <alignment vertical="center" wrapText="1"/>
      <protection locked="0"/>
    </xf>
    <xf numFmtId="0" fontId="20" fillId="12" borderId="54" xfId="0" applyFont="1" applyFill="1" applyBorder="1" applyAlignment="1" applyProtection="1">
      <alignment horizontal="left" vertical="center"/>
      <protection locked="0"/>
    </xf>
    <xf numFmtId="0" fontId="6" fillId="5" borderId="18" xfId="5" applyFont="1" applyFill="1" applyBorder="1" applyAlignment="1" applyProtection="1">
      <alignment horizontal="center" vertical="center" wrapText="1"/>
      <protection locked="0"/>
    </xf>
    <xf numFmtId="0" fontId="6" fillId="5" borderId="24" xfId="5" applyFont="1" applyFill="1" applyBorder="1" applyAlignment="1" applyProtection="1">
      <alignment horizontal="center" vertical="center" wrapText="1"/>
      <protection locked="0"/>
    </xf>
    <xf numFmtId="0" fontId="6" fillId="5" borderId="0" xfId="1" applyFont="1" applyFill="1" applyBorder="1" applyAlignment="1" applyProtection="1">
      <alignment horizontal="center" vertical="center" wrapText="1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4" fillId="12" borderId="11" xfId="0" applyFont="1" applyFill="1" applyBorder="1" applyAlignment="1" applyProtection="1">
      <alignment horizontal="left" vertical="center" wrapText="1"/>
      <protection locked="0"/>
    </xf>
    <xf numFmtId="0" fontId="4" fillId="12" borderId="59" xfId="0" applyFont="1" applyFill="1" applyBorder="1" applyAlignment="1" applyProtection="1">
      <alignment horizontal="left" vertical="center"/>
      <protection locked="0"/>
    </xf>
    <xf numFmtId="49" fontId="20" fillId="12" borderId="11" xfId="0" applyNumberFormat="1" applyFont="1" applyFill="1" applyBorder="1" applyAlignment="1" applyProtection="1">
      <alignment horizontal="left" vertical="center"/>
      <protection locked="0"/>
    </xf>
    <xf numFmtId="49" fontId="20" fillId="12" borderId="0" xfId="0" applyNumberFormat="1" applyFont="1" applyFill="1" applyAlignment="1" applyProtection="1">
      <alignment horizontal="left" vertical="center"/>
      <protection locked="0"/>
    </xf>
    <xf numFmtId="49" fontId="20" fillId="12" borderId="59" xfId="0" applyNumberFormat="1" applyFont="1" applyFill="1" applyBorder="1" applyAlignment="1" applyProtection="1">
      <alignment horizontal="left" vertical="center"/>
      <protection locked="0"/>
    </xf>
    <xf numFmtId="0" fontId="22" fillId="12" borderId="80" xfId="49" applyFont="1" applyFill="1" applyBorder="1" applyAlignment="1" applyProtection="1">
      <alignment horizontal="left" vertical="center"/>
      <protection locked="0"/>
    </xf>
    <xf numFmtId="0" fontId="22" fillId="12" borderId="56" xfId="49" applyFont="1" applyFill="1" applyBorder="1" applyAlignment="1" applyProtection="1">
      <alignment horizontal="left" vertical="center"/>
      <protection locked="0"/>
    </xf>
    <xf numFmtId="0" fontId="22" fillId="12" borderId="57" xfId="49" applyFont="1" applyFill="1" applyBorder="1" applyAlignment="1" applyProtection="1">
      <alignment horizontal="left" vertical="center"/>
      <protection locked="0"/>
    </xf>
    <xf numFmtId="0" fontId="22" fillId="12" borderId="58" xfId="49" applyFont="1" applyFill="1" applyBorder="1" applyAlignment="1" applyProtection="1">
      <alignment horizontal="left" vertical="center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4" fillId="0" borderId="17" xfId="3" applyFont="1" applyBorder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/>
      <protection locked="0"/>
    </xf>
    <xf numFmtId="0" fontId="23" fillId="3" borderId="51" xfId="0" applyFont="1" applyFill="1" applyBorder="1" applyAlignment="1" applyProtection="1">
      <alignment horizontal="center" vertical="center" wrapText="1"/>
      <protection locked="0"/>
    </xf>
    <xf numFmtId="0" fontId="23" fillId="3" borderId="52" xfId="0" applyFont="1" applyFill="1" applyBorder="1" applyAlignment="1" applyProtection="1">
      <alignment horizontal="center" vertical="center" wrapText="1"/>
      <protection locked="0"/>
    </xf>
    <xf numFmtId="0" fontId="23" fillId="3" borderId="53" xfId="0" applyFont="1" applyFill="1" applyBorder="1" applyAlignment="1" applyProtection="1">
      <alignment horizontal="center" vertical="center" wrapText="1"/>
      <protection locked="0"/>
    </xf>
    <xf numFmtId="0" fontId="23" fillId="3" borderId="74" xfId="0" applyFont="1" applyFill="1" applyBorder="1" applyAlignment="1" applyProtection="1">
      <alignment horizontal="center" vertical="center"/>
      <protection locked="0"/>
    </xf>
    <xf numFmtId="0" fontId="23" fillId="3" borderId="75" xfId="0" applyFont="1" applyFill="1" applyBorder="1" applyAlignment="1" applyProtection="1">
      <alignment horizontal="center" vertical="center"/>
      <protection locked="0"/>
    </xf>
    <xf numFmtId="0" fontId="23" fillId="3" borderId="76" xfId="0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center" vertical="center"/>
      <protection locked="0"/>
    </xf>
    <xf numFmtId="0" fontId="23" fillId="3" borderId="0" xfId="0" applyFont="1" applyFill="1" applyAlignment="1" applyProtection="1">
      <alignment horizontal="center" vertical="center"/>
      <protection locked="0"/>
    </xf>
    <xf numFmtId="0" fontId="6" fillId="5" borderId="19" xfId="5" applyFont="1" applyFill="1" applyBorder="1" applyAlignment="1" applyProtection="1">
      <alignment horizontal="center" vertical="center" wrapText="1"/>
      <protection locked="0"/>
    </xf>
    <xf numFmtId="17" fontId="34" fillId="13" borderId="46" xfId="0" applyNumberFormat="1" applyFont="1" applyFill="1" applyBorder="1" applyAlignment="1">
      <alignment horizontal="center"/>
    </xf>
    <xf numFmtId="0" fontId="4" fillId="0" borderId="46" xfId="0" applyFont="1" applyBorder="1" applyAlignment="1">
      <alignment horizontal="center" vertical="center" wrapText="1"/>
    </xf>
    <xf numFmtId="0" fontId="33" fillId="0" borderId="46" xfId="0" applyFont="1" applyBorder="1" applyAlignment="1">
      <alignment horizontal="center" vertical="center" wrapText="1"/>
    </xf>
    <xf numFmtId="1" fontId="4" fillId="0" borderId="8" xfId="48" applyNumberFormat="1" applyFont="1" applyBorder="1" applyAlignment="1" applyProtection="1">
      <alignment horizontal="center" vertical="center"/>
      <protection locked="0"/>
    </xf>
    <xf numFmtId="1" fontId="4" fillId="0" borderId="6" xfId="48" applyNumberFormat="1" applyFont="1" applyBorder="1" applyAlignment="1" applyProtection="1">
      <alignment horizontal="center" vertical="center"/>
      <protection locked="0"/>
    </xf>
    <xf numFmtId="1" fontId="4" fillId="9" borderId="8" xfId="48" applyNumberFormat="1" applyFont="1" applyFill="1" applyBorder="1" applyAlignment="1" applyProtection="1">
      <alignment horizontal="center" vertical="center"/>
      <protection locked="0"/>
    </xf>
    <xf numFmtId="1" fontId="4" fillId="9" borderId="6" xfId="48" applyNumberFormat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19" xfId="1" applyFont="1" applyFill="1" applyBorder="1" applyAlignment="1" applyProtection="1">
      <alignment horizontal="center" vertical="center"/>
      <protection locked="0"/>
    </xf>
    <xf numFmtId="0" fontId="6" fillId="9" borderId="0" xfId="5" applyFont="1" applyFill="1" applyBorder="1" applyAlignment="1" applyProtection="1">
      <alignment horizontal="center" vertical="center" wrapText="1"/>
      <protection locked="0"/>
    </xf>
    <xf numFmtId="0" fontId="6" fillId="9" borderId="21" xfId="5" applyFont="1" applyFill="1" applyBorder="1" applyAlignment="1" applyProtection="1">
      <alignment horizontal="center" vertical="center" wrapText="1"/>
      <protection locked="0"/>
    </xf>
    <xf numFmtId="0" fontId="6" fillId="9" borderId="0" xfId="0" applyFont="1" applyFill="1" applyAlignment="1" applyProtection="1">
      <alignment horizontal="center" vertical="center" wrapText="1"/>
      <protection locked="0"/>
    </xf>
    <xf numFmtId="0" fontId="6" fillId="9" borderId="0" xfId="0" applyFont="1" applyFill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5" xfId="5" applyFont="1" applyFill="1" applyBorder="1" applyAlignment="1" applyProtection="1">
      <alignment horizontal="center" vertical="center" wrapText="1"/>
      <protection locked="0"/>
    </xf>
    <xf numFmtId="0" fontId="6" fillId="9" borderId="19" xfId="5" applyFont="1" applyFill="1" applyBorder="1" applyAlignment="1" applyProtection="1">
      <alignment horizontal="center" vertical="center" wrapText="1"/>
      <protection locked="0"/>
    </xf>
    <xf numFmtId="0" fontId="25" fillId="5" borderId="14" xfId="0" applyFont="1" applyFill="1" applyBorder="1" applyAlignment="1" applyProtection="1">
      <alignment horizontal="center" vertical="center" wrapText="1"/>
      <protection locked="0"/>
    </xf>
    <xf numFmtId="0" fontId="7" fillId="15" borderId="14" xfId="0" applyFont="1" applyFill="1" applyBorder="1" applyAlignment="1" applyProtection="1">
      <alignment horizontal="center" vertical="center"/>
      <protection locked="0"/>
    </xf>
    <xf numFmtId="0" fontId="18" fillId="14" borderId="0" xfId="0" applyFont="1" applyFill="1" applyAlignment="1" applyProtection="1">
      <alignment horizontal="center" vertical="center"/>
      <protection locked="0"/>
    </xf>
    <xf numFmtId="0" fontId="6" fillId="5" borderId="14" xfId="1" applyFont="1" applyFill="1" applyBorder="1" applyAlignment="1" applyProtection="1">
      <alignment horizontal="center" vertical="center" wrapText="1"/>
      <protection locked="0"/>
    </xf>
    <xf numFmtId="0" fontId="6" fillId="5" borderId="0" xfId="5" applyFont="1" applyFill="1" applyAlignment="1" applyProtection="1">
      <alignment horizontal="center" vertical="center" wrapText="1"/>
      <protection locked="0"/>
    </xf>
    <xf numFmtId="0" fontId="6" fillId="5" borderId="14" xfId="5" applyFont="1" applyFill="1" applyBorder="1" applyAlignment="1" applyProtection="1">
      <alignment horizontal="center" vertical="center" wrapText="1"/>
      <protection locked="0"/>
    </xf>
    <xf numFmtId="0" fontId="6" fillId="5" borderId="18" xfId="1" applyFont="1" applyFill="1" applyBorder="1" applyAlignment="1" applyProtection="1">
      <alignment horizontal="center" vertical="center" wrapText="1"/>
      <protection locked="0"/>
    </xf>
    <xf numFmtId="0" fontId="6" fillId="5" borderId="19" xfId="1" applyFont="1" applyFill="1" applyBorder="1" applyAlignment="1" applyProtection="1">
      <alignment horizontal="center" vertical="center" wrapText="1"/>
      <protection locked="0"/>
    </xf>
    <xf numFmtId="0" fontId="4" fillId="5" borderId="16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4" fillId="0" borderId="37" xfId="0" applyFont="1" applyBorder="1" applyAlignment="1" applyProtection="1">
      <alignment horizontal="center"/>
      <protection locked="0"/>
    </xf>
    <xf numFmtId="0" fontId="4" fillId="5" borderId="7" xfId="0" applyFont="1" applyFill="1" applyBorder="1" applyAlignment="1" applyProtection="1">
      <alignment horizontal="center"/>
      <protection locked="0"/>
    </xf>
    <xf numFmtId="0" fontId="4" fillId="5" borderId="8" xfId="0" applyFont="1" applyFill="1" applyBorder="1" applyAlignment="1" applyProtection="1">
      <alignment horizontal="center"/>
      <protection locked="0"/>
    </xf>
    <xf numFmtId="0" fontId="4" fillId="5" borderId="6" xfId="0" applyFont="1" applyFill="1" applyBorder="1" applyAlignment="1" applyProtection="1">
      <alignment horizontal="center"/>
      <protection locked="0"/>
    </xf>
    <xf numFmtId="0" fontId="4" fillId="5" borderId="15" xfId="0" applyFont="1" applyFill="1" applyBorder="1" applyAlignment="1" applyProtection="1">
      <alignment horizontal="center"/>
      <protection locked="0"/>
    </xf>
    <xf numFmtId="0" fontId="4" fillId="12" borderId="4" xfId="0" applyFont="1" applyFill="1" applyBorder="1" applyAlignment="1" applyProtection="1">
      <alignment horizontal="center"/>
      <protection locked="0"/>
    </xf>
    <xf numFmtId="0" fontId="24" fillId="3" borderId="0" xfId="0" applyFont="1" applyFill="1" applyAlignment="1" applyProtection="1">
      <alignment horizontal="center" vertical="center" wrapText="1"/>
      <protection locked="0"/>
    </xf>
    <xf numFmtId="0" fontId="19" fillId="5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5" borderId="5" xfId="0" applyFont="1" applyFill="1" applyBorder="1" applyAlignment="1" applyProtection="1">
      <alignment horizontal="center"/>
      <protection locked="0"/>
    </xf>
    <xf numFmtId="0" fontId="4" fillId="5" borderId="3" xfId="0" applyFont="1" applyFill="1" applyBorder="1" applyAlignment="1" applyProtection="1">
      <alignment horizontal="center"/>
      <protection locked="0"/>
    </xf>
    <xf numFmtId="0" fontId="4" fillId="12" borderId="7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15" fillId="5" borderId="65" xfId="0" applyFont="1" applyFill="1" applyBorder="1" applyAlignment="1" applyProtection="1">
      <alignment horizontal="center" vertical="center" wrapText="1"/>
      <protection locked="0"/>
    </xf>
    <xf numFmtId="0" fontId="15" fillId="5" borderId="62" xfId="0" applyFont="1" applyFill="1" applyBorder="1" applyAlignment="1" applyProtection="1">
      <alignment horizontal="center" vertical="center" wrapText="1"/>
      <protection locked="0"/>
    </xf>
    <xf numFmtId="0" fontId="15" fillId="5" borderId="55" xfId="0" applyFont="1" applyFill="1" applyBorder="1" applyAlignment="1" applyProtection="1">
      <alignment horizontal="center" vertical="center" wrapText="1"/>
      <protection locked="0"/>
    </xf>
    <xf numFmtId="0" fontId="15" fillId="5" borderId="56" xfId="0" applyFont="1" applyFill="1" applyBorder="1" applyAlignment="1" applyProtection="1">
      <alignment horizontal="center" vertical="center" wrapText="1"/>
      <protection locked="0"/>
    </xf>
    <xf numFmtId="9" fontId="15" fillId="5" borderId="106" xfId="0" applyNumberFormat="1" applyFont="1" applyFill="1" applyBorder="1" applyAlignment="1">
      <alignment horizontal="center" vertical="center" wrapText="1"/>
    </xf>
    <xf numFmtId="9" fontId="15" fillId="5" borderId="107" xfId="0" applyNumberFormat="1" applyFont="1" applyFill="1" applyBorder="1" applyAlignment="1">
      <alignment horizontal="center" vertical="center" wrapText="1"/>
    </xf>
    <xf numFmtId="9" fontId="15" fillId="5" borderId="108" xfId="0" applyNumberFormat="1" applyFont="1" applyFill="1" applyBorder="1" applyAlignment="1">
      <alignment horizontal="center" vertical="center" wrapText="1"/>
    </xf>
    <xf numFmtId="9" fontId="15" fillId="5" borderId="58" xfId="0" applyNumberFormat="1" applyFont="1" applyFill="1" applyBorder="1" applyAlignment="1">
      <alignment horizontal="center" vertical="center" wrapText="1"/>
    </xf>
    <xf numFmtId="0" fontId="15" fillId="5" borderId="51" xfId="0" applyFont="1" applyFill="1" applyBorder="1" applyAlignment="1" applyProtection="1">
      <alignment horizontal="center" vertical="center" wrapText="1"/>
      <protection locked="0"/>
    </xf>
    <xf numFmtId="0" fontId="15" fillId="5" borderId="52" xfId="0" applyFont="1" applyFill="1" applyBorder="1" applyAlignment="1" applyProtection="1">
      <alignment horizontal="center" vertical="center" wrapText="1"/>
      <protection locked="0"/>
    </xf>
    <xf numFmtId="0" fontId="15" fillId="5" borderId="60" xfId="0" applyFont="1" applyFill="1" applyBorder="1" applyAlignment="1" applyProtection="1">
      <alignment horizontal="center" vertical="center" wrapText="1"/>
      <protection locked="0"/>
    </xf>
    <xf numFmtId="0" fontId="15" fillId="5" borderId="61" xfId="0" applyFont="1" applyFill="1" applyBorder="1" applyAlignment="1" applyProtection="1">
      <alignment horizontal="center" vertical="center" wrapText="1"/>
      <protection locked="0"/>
    </xf>
    <xf numFmtId="1" fontId="15" fillId="5" borderId="103" xfId="0" applyNumberFormat="1" applyFont="1" applyFill="1" applyBorder="1" applyAlignment="1">
      <alignment horizontal="center" vertical="center" wrapText="1"/>
    </xf>
    <xf numFmtId="1" fontId="15" fillId="5" borderId="53" xfId="0" applyNumberFormat="1" applyFont="1" applyFill="1" applyBorder="1" applyAlignment="1">
      <alignment horizontal="center" vertical="center" wrapText="1"/>
    </xf>
    <xf numFmtId="1" fontId="15" fillId="5" borderId="104" xfId="0" applyNumberFormat="1" applyFont="1" applyFill="1" applyBorder="1" applyAlignment="1">
      <alignment horizontal="center" vertical="center" wrapText="1"/>
    </xf>
    <xf numFmtId="1" fontId="15" fillId="5" borderId="105" xfId="0" applyNumberFormat="1" applyFont="1" applyFill="1" applyBorder="1" applyAlignment="1">
      <alignment horizontal="center" vertical="center" wrapText="1"/>
    </xf>
    <xf numFmtId="0" fontId="42" fillId="16" borderId="90" xfId="0" applyFont="1" applyFill="1" applyBorder="1" applyAlignment="1" applyProtection="1">
      <alignment horizontal="center" vertical="center" wrapText="1"/>
      <protection locked="0"/>
    </xf>
    <xf numFmtId="0" fontId="42" fillId="16" borderId="91" xfId="0" applyFont="1" applyFill="1" applyBorder="1" applyAlignment="1" applyProtection="1">
      <alignment horizontal="center" vertical="center" wrapText="1"/>
      <protection locked="0"/>
    </xf>
    <xf numFmtId="0" fontId="42" fillId="16" borderId="55" xfId="0" applyFont="1" applyFill="1" applyBorder="1" applyAlignment="1" applyProtection="1">
      <alignment horizontal="center" vertical="center" wrapText="1"/>
      <protection locked="0"/>
    </xf>
    <xf numFmtId="0" fontId="42" fillId="16" borderId="94" xfId="0" applyFont="1" applyFill="1" applyBorder="1" applyAlignment="1" applyProtection="1">
      <alignment horizontal="center" vertical="center" wrapText="1"/>
      <protection locked="0"/>
    </xf>
    <xf numFmtId="15" fontId="42" fillId="17" borderId="92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93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95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58" xfId="0" applyNumberFormat="1" applyFont="1" applyFill="1" applyBorder="1" applyAlignment="1" applyProtection="1">
      <alignment horizontal="center" vertical="center" wrapText="1"/>
      <protection locked="0"/>
    </xf>
    <xf numFmtId="0" fontId="42" fillId="16" borderId="51" xfId="0" applyFont="1" applyFill="1" applyBorder="1" applyAlignment="1" applyProtection="1">
      <alignment horizontal="center" vertical="center" wrapText="1"/>
      <protection locked="0"/>
    </xf>
    <xf numFmtId="0" fontId="42" fillId="16" borderId="84" xfId="0" applyFont="1" applyFill="1" applyBorder="1" applyAlignment="1" applyProtection="1">
      <alignment horizontal="center" vertical="center" wrapText="1"/>
      <protection locked="0"/>
    </xf>
    <xf numFmtId="0" fontId="42" fillId="16" borderId="86" xfId="0" applyFont="1" applyFill="1" applyBorder="1" applyAlignment="1" applyProtection="1">
      <alignment horizontal="center" vertical="center" wrapText="1"/>
      <protection locked="0"/>
    </xf>
    <xf numFmtId="0" fontId="42" fillId="16" borderId="87" xfId="0" applyFont="1" applyFill="1" applyBorder="1" applyAlignment="1" applyProtection="1">
      <alignment horizontal="center" vertical="center" wrapText="1"/>
      <protection locked="0"/>
    </xf>
    <xf numFmtId="15" fontId="42" fillId="17" borderId="85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53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88" xfId="0" applyNumberFormat="1" applyFont="1" applyFill="1" applyBorder="1" applyAlignment="1" applyProtection="1">
      <alignment horizontal="center" vertical="center" wrapText="1"/>
      <protection locked="0"/>
    </xf>
    <xf numFmtId="15" fontId="42" fillId="17" borderId="89" xfId="0" applyNumberFormat="1" applyFont="1" applyFill="1" applyBorder="1" applyAlignment="1" applyProtection="1">
      <alignment horizontal="center" vertical="center" wrapText="1"/>
      <protection locked="0"/>
    </xf>
    <xf numFmtId="0" fontId="15" fillId="5" borderId="66" xfId="0" applyFont="1" applyFill="1" applyBorder="1" applyAlignment="1" applyProtection="1">
      <alignment horizontal="center" vertical="center" wrapText="1"/>
      <protection locked="0"/>
    </xf>
    <xf numFmtId="0" fontId="15" fillId="5" borderId="67" xfId="0" applyFont="1" applyFill="1" applyBorder="1" applyAlignment="1" applyProtection="1">
      <alignment horizontal="center" vertical="center" wrapText="1"/>
      <protection locked="0"/>
    </xf>
    <xf numFmtId="2" fontId="20" fillId="5" borderId="53" xfId="0" applyNumberFormat="1" applyFont="1" applyFill="1" applyBorder="1" applyAlignment="1">
      <alignment horizontal="center" vertical="center"/>
    </xf>
    <xf numFmtId="0" fontId="20" fillId="5" borderId="58" xfId="0" applyFont="1" applyFill="1" applyBorder="1" applyAlignment="1">
      <alignment horizontal="center" vertical="center"/>
    </xf>
    <xf numFmtId="0" fontId="15" fillId="5" borderId="63" xfId="0" applyFont="1" applyFill="1" applyBorder="1" applyAlignment="1" applyProtection="1">
      <alignment horizontal="center" vertical="center" wrapText="1"/>
      <protection locked="0"/>
    </xf>
    <xf numFmtId="0" fontId="20" fillId="5" borderId="71" xfId="0" applyFont="1" applyFill="1" applyBorder="1" applyAlignment="1">
      <alignment horizontal="center" vertical="center"/>
    </xf>
    <xf numFmtId="0" fontId="20" fillId="5" borderId="69" xfId="0" applyFont="1" applyFill="1" applyBorder="1" applyAlignment="1">
      <alignment horizontal="center" vertical="center"/>
    </xf>
    <xf numFmtId="0" fontId="23" fillId="13" borderId="0" xfId="0" applyFont="1" applyFill="1" applyAlignment="1" applyProtection="1">
      <alignment horizontal="center" vertical="center" wrapText="1"/>
      <protection locked="0"/>
    </xf>
    <xf numFmtId="0" fontId="15" fillId="5" borderId="64" xfId="0" applyFont="1" applyFill="1" applyBorder="1" applyAlignment="1" applyProtection="1">
      <alignment horizontal="center" vertical="center" wrapText="1"/>
      <protection locked="0"/>
    </xf>
    <xf numFmtId="0" fontId="20" fillId="5" borderId="68" xfId="0" applyFont="1" applyFill="1" applyBorder="1" applyAlignment="1">
      <alignment horizontal="center" vertical="center"/>
    </xf>
    <xf numFmtId="0" fontId="20" fillId="5" borderId="70" xfId="0" applyFont="1" applyFill="1" applyBorder="1" applyAlignment="1">
      <alignment horizontal="center" vertical="center"/>
    </xf>
    <xf numFmtId="0" fontId="4" fillId="5" borderId="65" xfId="0" applyFont="1" applyFill="1" applyBorder="1" applyAlignment="1" applyProtection="1">
      <alignment horizontal="center" vertical="center" wrapText="1"/>
      <protection locked="0"/>
    </xf>
    <xf numFmtId="0" fontId="4" fillId="5" borderId="62" xfId="0" applyFont="1" applyFill="1" applyBorder="1" applyAlignment="1" applyProtection="1">
      <alignment horizontal="center" vertical="center" wrapText="1"/>
      <protection locked="0"/>
    </xf>
    <xf numFmtId="0" fontId="4" fillId="5" borderId="63" xfId="0" applyFont="1" applyFill="1" applyBorder="1" applyAlignment="1" applyProtection="1">
      <alignment horizontal="center" vertical="center" wrapText="1"/>
      <protection locked="0"/>
    </xf>
    <xf numFmtId="0" fontId="4" fillId="5" borderId="60" xfId="0" applyFont="1" applyFill="1" applyBorder="1" applyAlignment="1" applyProtection="1">
      <alignment horizontal="center" vertical="center" wrapText="1"/>
      <protection locked="0"/>
    </xf>
    <xf numFmtId="0" fontId="4" fillId="5" borderId="61" xfId="0" applyFont="1" applyFill="1" applyBorder="1" applyAlignment="1" applyProtection="1">
      <alignment horizontal="center" vertical="center" wrapText="1"/>
      <protection locked="0"/>
    </xf>
    <xf numFmtId="0" fontId="4" fillId="5" borderId="64" xfId="0" applyFont="1" applyFill="1" applyBorder="1" applyAlignment="1" applyProtection="1">
      <alignment horizontal="center" vertical="center" wrapText="1"/>
      <protection locked="0"/>
    </xf>
    <xf numFmtId="15" fontId="42" fillId="16" borderId="85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53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88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89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92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93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95" xfId="0" applyNumberFormat="1" applyFont="1" applyFill="1" applyBorder="1" applyAlignment="1" applyProtection="1">
      <alignment horizontal="center" vertical="center" wrapText="1"/>
      <protection locked="0"/>
    </xf>
    <xf numFmtId="15" fontId="42" fillId="16" borderId="58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center" vertical="center" textRotation="90" wrapText="1"/>
      <protection locked="0"/>
    </xf>
    <xf numFmtId="0" fontId="6" fillId="5" borderId="14" xfId="0" applyFont="1" applyFill="1" applyBorder="1" applyAlignment="1" applyProtection="1">
      <alignment horizontal="center" vertical="center" textRotation="90" wrapText="1"/>
      <protection locked="0"/>
    </xf>
    <xf numFmtId="0" fontId="6" fillId="5" borderId="25" xfId="5" applyFont="1" applyFill="1" applyBorder="1" applyAlignment="1" applyProtection="1">
      <alignment horizontal="center" vertical="center" wrapText="1"/>
      <protection locked="0"/>
    </xf>
    <xf numFmtId="0" fontId="6" fillId="5" borderId="0" xfId="5" applyFont="1" applyFill="1" applyBorder="1" applyAlignment="1" applyProtection="1">
      <alignment horizontal="center" vertical="center" wrapText="1"/>
      <protection locked="0"/>
    </xf>
    <xf numFmtId="0" fontId="6" fillId="5" borderId="21" xfId="5" applyFont="1" applyFill="1" applyBorder="1" applyAlignment="1" applyProtection="1">
      <alignment horizontal="center" vertical="center" wrapText="1"/>
      <protection locked="0"/>
    </xf>
    <xf numFmtId="0" fontId="6" fillId="5" borderId="21" xfId="0" applyFont="1" applyFill="1" applyBorder="1" applyAlignment="1" applyProtection="1">
      <alignment horizontal="center" vertical="center"/>
      <protection locked="0"/>
    </xf>
    <xf numFmtId="0" fontId="4" fillId="12" borderId="5" xfId="0" applyFont="1" applyFill="1" applyBorder="1" applyAlignment="1" applyProtection="1">
      <alignment horizontal="center"/>
      <protection locked="0"/>
    </xf>
    <xf numFmtId="0" fontId="4" fillId="12" borderId="3" xfId="0" applyFont="1" applyFill="1" applyBorder="1" applyAlignment="1" applyProtection="1">
      <alignment horizontal="center"/>
      <protection locked="0"/>
    </xf>
    <xf numFmtId="0" fontId="4" fillId="12" borderId="8" xfId="0" applyFont="1" applyFill="1" applyBorder="1" applyAlignment="1" applyProtection="1">
      <alignment horizontal="center"/>
      <protection locked="0"/>
    </xf>
    <xf numFmtId="0" fontId="4" fillId="12" borderId="6" xfId="0" applyFont="1" applyFill="1" applyBorder="1" applyAlignment="1" applyProtection="1">
      <alignment horizontal="center"/>
      <protection locked="0"/>
    </xf>
    <xf numFmtId="0" fontId="8" fillId="8" borderId="36" xfId="0" applyFont="1" applyFill="1" applyBorder="1" applyAlignment="1">
      <alignment horizontal="center"/>
    </xf>
    <xf numFmtId="0" fontId="8" fillId="8" borderId="35" xfId="0" applyFont="1" applyFill="1" applyBorder="1" applyAlignment="1">
      <alignment horizontal="center"/>
    </xf>
    <xf numFmtId="0" fontId="8" fillId="8" borderId="34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41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6" fillId="8" borderId="36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/>
    </xf>
    <xf numFmtId="0" fontId="6" fillId="8" borderId="34" xfId="0" applyFont="1" applyFill="1" applyBorder="1" applyAlignment="1">
      <alignment horizontal="center"/>
    </xf>
    <xf numFmtId="0" fontId="9" fillId="0" borderId="1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32" xfId="0" applyFont="1" applyBorder="1" applyAlignment="1">
      <alignment horizontal="left"/>
    </xf>
    <xf numFmtId="0" fontId="7" fillId="0" borderId="1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165" fontId="4" fillId="12" borderId="7" xfId="4" applyNumberFormat="1" applyFont="1" applyFill="1" applyBorder="1" applyAlignment="1" applyProtection="1">
      <alignment horizontal="center" vertical="center"/>
      <protection locked="0"/>
    </xf>
    <xf numFmtId="15" fontId="4" fillId="12" borderId="0" xfId="0" applyNumberFormat="1" applyFont="1" applyFill="1" applyAlignment="1">
      <alignment horizontal="center" vertical="center"/>
    </xf>
  </cellXfs>
  <cellStyles count="51">
    <cellStyle name="60% - Accent1" xfId="1" builtinId="32"/>
    <cellStyle name="60% - Accent1 2" xfId="5" xr:uid="{00000000-0005-0000-0000-000001000000}"/>
    <cellStyle name="60% - ส่วนที่ถูกเน้น1 3" xfId="2" xr:uid="{00000000-0005-0000-0000-000002000000}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eading 1" xfId="3" builtinId="16"/>
    <cellStyle name="Hyperlink" xfId="49" builtinId="8"/>
    <cellStyle name="Normal" xfId="0" builtinId="0"/>
    <cellStyle name="Normal 3" xfId="50" xr:uid="{00000000-0005-0000-0000-000030000000}"/>
    <cellStyle name="Normal 4 2" xfId="48" xr:uid="{00000000-0005-0000-0000-000031000000}"/>
    <cellStyle name="ปกติ 3" xfId="4" xr:uid="{00000000-0005-0000-0000-000032000000}"/>
  </cellStyles>
  <dxfs count="73"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00B0F0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00B0F0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7" tint="0.39994506668294322"/>
          <bgColor theme="7" tint="0.3999450666829432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xpense Report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Expense Report 2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</tableStyle>
  </tableStyles>
  <colors>
    <mruColors>
      <color rgb="FFF6DEFF"/>
      <color rgb="FFFFFACB"/>
      <color rgb="FFCD257F"/>
      <color rgb="FFFFAEE3"/>
      <color rgb="FFFFCEC7"/>
      <color rgb="FFF69F00"/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83457</xdr:colOff>
      <xdr:row>0</xdr:row>
      <xdr:rowOff>132443</xdr:rowOff>
    </xdr:from>
    <xdr:to>
      <xdr:col>5</xdr:col>
      <xdr:colOff>112485</xdr:colOff>
      <xdr:row>0</xdr:row>
      <xdr:rowOff>132443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3957" y="132443"/>
          <a:ext cx="25944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54425</xdr:colOff>
      <xdr:row>0</xdr:row>
      <xdr:rowOff>196742</xdr:rowOff>
    </xdr:from>
    <xdr:ext cx="2465313" cy="76483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33825" y="196742"/>
          <a:ext cx="2465313" cy="7648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83457</xdr:colOff>
      <xdr:row>0</xdr:row>
      <xdr:rowOff>0</xdr:rowOff>
    </xdr:from>
    <xdr:to>
      <xdr:col>7</xdr:col>
      <xdr:colOff>175986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7357" y="0"/>
          <a:ext cx="260712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317500</xdr:colOff>
      <xdr:row>0</xdr:row>
      <xdr:rowOff>187324</xdr:rowOff>
    </xdr:from>
    <xdr:to>
      <xdr:col>2</xdr:col>
      <xdr:colOff>1762125</xdr:colOff>
      <xdr:row>2</xdr:row>
      <xdr:rowOff>93435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187324"/>
          <a:ext cx="2435225" cy="769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83457</xdr:colOff>
      <xdr:row>0</xdr:row>
      <xdr:rowOff>0</xdr:rowOff>
    </xdr:from>
    <xdr:to>
      <xdr:col>7</xdr:col>
      <xdr:colOff>175986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4157" y="0"/>
          <a:ext cx="26071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317500</xdr:colOff>
      <xdr:row>0</xdr:row>
      <xdr:rowOff>187324</xdr:rowOff>
    </xdr:from>
    <xdr:to>
      <xdr:col>2</xdr:col>
      <xdr:colOff>1762125</xdr:colOff>
      <xdr:row>2</xdr:row>
      <xdr:rowOff>93435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187324"/>
          <a:ext cx="2435225" cy="7697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187324</xdr:rowOff>
    </xdr:from>
    <xdr:to>
      <xdr:col>2</xdr:col>
      <xdr:colOff>1762125</xdr:colOff>
      <xdr:row>2</xdr:row>
      <xdr:rowOff>93435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87324"/>
          <a:ext cx="2428875" cy="763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ilter">
  <a:themeElements>
    <a:clrScheme name="Kilter">
      <a:dk1>
        <a:sysClr val="windowText" lastClr="000000"/>
      </a:dk1>
      <a:lt1>
        <a:sysClr val="window" lastClr="FFFFFF"/>
      </a:lt1>
      <a:dk2>
        <a:srgbClr val="318FC5"/>
      </a:dk2>
      <a:lt2>
        <a:srgbClr val="AEE8FB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83B0D3"/>
      </a:folHlink>
    </a:clrScheme>
    <a:fontScheme name="Kilter">
      <a:maj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Kilter">
      <a:fillStyleLst>
        <a:solidFill>
          <a:schemeClr val="phClr"/>
        </a:solidFill>
        <a:gradFill rotWithShape="1">
          <a:gsLst>
            <a:gs pos="0">
              <a:schemeClr val="phClr">
                <a:tint val="14000"/>
                <a:satMod val="180000"/>
                <a:lumMod val="100000"/>
              </a:schemeClr>
            </a:gs>
            <a:gs pos="42000">
              <a:schemeClr val="phClr">
                <a:tint val="40000"/>
                <a:satMod val="160000"/>
                <a:lumMod val="94000"/>
              </a:schemeClr>
            </a:gs>
            <a:gs pos="100000">
              <a:schemeClr val="phClr">
                <a:tint val="94000"/>
                <a:satMod val="140000"/>
              </a:schemeClr>
            </a:gs>
          </a:gsLst>
          <a:lin ang="5160000" scaled="1"/>
        </a:gradFill>
        <a:gradFill rotWithShape="1">
          <a:gsLst>
            <a:gs pos="38000">
              <a:schemeClr val="phClr">
                <a:satMod val="120000"/>
              </a:schemeClr>
            </a:gs>
            <a:gs pos="100000">
              <a:schemeClr val="phClr">
                <a:shade val="60000"/>
                <a:satMod val="180000"/>
                <a:lumMod val="70000"/>
              </a:schemeClr>
            </a:gs>
          </a:gsLst>
          <a:lin ang="4680000" scaled="0"/>
        </a:gradFill>
      </a:fillStyleLst>
      <a:lnStyleLst>
        <a:ln w="12700" cap="flat" cmpd="sng" algn="ctr">
          <a:solidFill>
            <a:schemeClr val="phClr">
              <a:shade val="50000"/>
            </a:schemeClr>
          </a:solidFill>
          <a:prstDash val="solid"/>
        </a:ln>
        <a:ln w="25400" cap="flat" cmpd="sng" algn="ctr">
          <a:solidFill>
            <a:schemeClr val="phClr">
              <a:shade val="75000"/>
              <a:lumMod val="9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76200" dist="254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152400" h="63500" prst="softRound"/>
          </a:sp3d>
        </a:effectStyle>
        <a:effectStyle>
          <a:effectLst>
            <a:outerShdw blurRad="107950" dist="12700" dir="5040000" rotWithShape="0">
              <a:srgbClr val="000000">
                <a:alpha val="5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h="63500" prst="softRound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  <a:satMod val="140000"/>
                <a:lumMod val="120000"/>
              </a:schemeClr>
            </a:gs>
            <a:gs pos="100000">
              <a:schemeClr val="phClr">
                <a:tint val="95000"/>
                <a:shade val="70000"/>
                <a:satMod val="180000"/>
                <a:lumMod val="82000"/>
              </a:schemeClr>
            </a:gs>
          </a:gsLst>
          <a:path path="circle">
            <a:fillToRect l="25000" t="25000" r="25000" b="25000"/>
          </a:path>
        </a:gradFill>
        <a:gradFill rotWithShape="1">
          <a:gsLst>
            <a:gs pos="0">
              <a:schemeClr val="phClr">
                <a:tint val="94000"/>
                <a:satMod val="140000"/>
                <a:lumMod val="120000"/>
              </a:schemeClr>
            </a:gs>
            <a:gs pos="100000">
              <a:schemeClr val="phClr">
                <a:tint val="97000"/>
                <a:shade val="70000"/>
                <a:satMod val="190000"/>
                <a:lumMod val="72000"/>
              </a:schemeClr>
            </a:gs>
          </a:gsLst>
          <a:path path="circle">
            <a:fillToRect l="50000" t="50000" r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"/>
  <sheetViews>
    <sheetView showGridLines="0" topLeftCell="A8" zoomScale="80" zoomScaleNormal="80" zoomScalePageLayoutView="70" workbookViewId="0">
      <selection activeCell="G26" sqref="G26"/>
    </sheetView>
  </sheetViews>
  <sheetFormatPr baseColWidth="10" defaultColWidth="10.5703125" defaultRowHeight="16" x14ac:dyDescent="0.2"/>
  <cols>
    <col min="1" max="1" width="3.140625" style="141" customWidth="1"/>
    <col min="2" max="2" width="11.140625" style="51" customWidth="1"/>
    <col min="3" max="3" width="28" style="41" customWidth="1"/>
    <col min="4" max="4" width="19.5703125" style="41" customWidth="1"/>
    <col min="5" max="5" width="9.140625" style="41" customWidth="1"/>
    <col min="6" max="6" width="13.85546875" style="41" customWidth="1"/>
    <col min="7" max="7" width="15.140625" style="41" customWidth="1"/>
    <col min="8" max="8" width="13.85546875" style="41" customWidth="1"/>
    <col min="9" max="9" width="10.42578125" style="41" customWidth="1"/>
    <col min="10" max="10" width="12" style="41" customWidth="1"/>
    <col min="11" max="11" width="12.42578125" style="41" customWidth="1"/>
    <col min="12" max="12" width="10.5703125" style="41" customWidth="1"/>
    <col min="13" max="13" width="18.85546875" style="89" customWidth="1"/>
    <col min="14" max="14" width="13.42578125" style="89" customWidth="1"/>
    <col min="15" max="15" width="14.85546875" style="47" customWidth="1"/>
    <col min="16" max="16" width="41.7109375" style="41" customWidth="1"/>
    <col min="17" max="17" width="12.140625" style="41" customWidth="1"/>
    <col min="18" max="16384" width="10.5703125" style="41"/>
  </cols>
  <sheetData>
    <row r="1" spans="1:17" s="92" customFormat="1" ht="77" customHeight="1" thickBot="1" x14ac:dyDescent="0.3">
      <c r="A1" s="143"/>
      <c r="B1" s="250"/>
      <c r="C1" s="250"/>
      <c r="D1" s="251" t="s">
        <v>194</v>
      </c>
      <c r="E1" s="251"/>
      <c r="F1" s="251"/>
      <c r="G1" s="251"/>
      <c r="H1" s="251"/>
      <c r="I1" s="251"/>
      <c r="J1" s="251"/>
      <c r="K1" s="251"/>
      <c r="L1" s="251"/>
      <c r="M1" s="90"/>
      <c r="N1" s="90"/>
      <c r="O1" s="91"/>
    </row>
    <row r="2" spans="1:17" s="38" customFormat="1" ht="15" customHeight="1" thickBot="1" x14ac:dyDescent="0.25">
      <c r="A2" s="138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36"/>
      <c r="N2" s="36"/>
      <c r="O2" s="39"/>
    </row>
    <row r="3" spans="1:17" s="45" customFormat="1" ht="50" customHeight="1" x14ac:dyDescent="0.2">
      <c r="A3" s="144"/>
      <c r="B3" s="253" t="s">
        <v>195</v>
      </c>
      <c r="C3" s="254"/>
      <c r="D3" s="255"/>
      <c r="E3" s="93"/>
      <c r="F3" s="256" t="s">
        <v>42</v>
      </c>
      <c r="G3" s="257"/>
      <c r="H3" s="257"/>
      <c r="I3" s="257"/>
      <c r="J3" s="257"/>
      <c r="K3" s="257"/>
      <c r="L3" s="258"/>
      <c r="M3" s="42"/>
      <c r="N3" s="42"/>
      <c r="O3" s="44"/>
      <c r="P3" s="42"/>
    </row>
    <row r="4" spans="1:17" ht="25.25" customHeight="1" x14ac:dyDescent="0.2">
      <c r="B4" s="223" t="s">
        <v>41</v>
      </c>
      <c r="C4" s="224"/>
      <c r="D4" s="210"/>
      <c r="E4" s="94"/>
      <c r="F4" s="147" t="s">
        <v>12</v>
      </c>
      <c r="G4" s="225"/>
      <c r="H4" s="226"/>
      <c r="I4" s="227"/>
      <c r="J4" s="225"/>
      <c r="K4" s="226"/>
      <c r="L4" s="236"/>
      <c r="M4" s="41"/>
      <c r="N4" s="41"/>
      <c r="O4" s="95"/>
      <c r="P4" s="96"/>
    </row>
    <row r="5" spans="1:17" ht="25.25" customHeight="1" thickBot="1" x14ac:dyDescent="0.25">
      <c r="B5" s="234" t="s">
        <v>136</v>
      </c>
      <c r="C5" s="235"/>
      <c r="D5" s="211"/>
      <c r="E5" s="94"/>
      <c r="F5" s="148" t="s">
        <v>13</v>
      </c>
      <c r="G5" s="229"/>
      <c r="H5" s="230"/>
      <c r="I5" s="231"/>
      <c r="J5" s="229"/>
      <c r="K5" s="230"/>
      <c r="L5" s="242"/>
      <c r="M5" s="41"/>
      <c r="N5" s="41"/>
      <c r="O5" s="95"/>
      <c r="P5" s="96"/>
    </row>
    <row r="6" spans="1:17" ht="25.25" customHeight="1" x14ac:dyDescent="0.2">
      <c r="B6" s="228"/>
      <c r="C6" s="228"/>
      <c r="D6" s="189"/>
      <c r="E6" s="97"/>
      <c r="F6" s="149" t="s">
        <v>2</v>
      </c>
      <c r="G6" s="229"/>
      <c r="H6" s="230"/>
      <c r="I6" s="231"/>
      <c r="J6" s="241"/>
      <c r="K6" s="230"/>
      <c r="L6" s="242"/>
      <c r="M6" s="96"/>
      <c r="N6" s="96"/>
      <c r="O6" s="95"/>
      <c r="P6" s="96"/>
    </row>
    <row r="7" spans="1:17" ht="25.25" customHeight="1" x14ac:dyDescent="0.2">
      <c r="B7" s="232"/>
      <c r="C7" s="232"/>
      <c r="D7" s="233"/>
      <c r="E7" s="97"/>
      <c r="F7" s="149" t="s">
        <v>14</v>
      </c>
      <c r="G7" s="229"/>
      <c r="H7" s="230"/>
      <c r="I7" s="231"/>
      <c r="J7" s="243"/>
      <c r="K7" s="244"/>
      <c r="L7" s="245"/>
      <c r="M7" s="96"/>
      <c r="N7" s="96"/>
      <c r="O7" s="95"/>
      <c r="P7" s="96"/>
    </row>
    <row r="8" spans="1:17" ht="25.25" customHeight="1" thickBot="1" x14ac:dyDescent="0.25">
      <c r="B8" s="232"/>
      <c r="C8" s="232"/>
      <c r="D8" s="233"/>
      <c r="E8" s="97"/>
      <c r="F8" s="150" t="s">
        <v>1</v>
      </c>
      <c r="G8" s="246"/>
      <c r="H8" s="247"/>
      <c r="I8" s="248"/>
      <c r="J8" s="246"/>
      <c r="K8" s="247"/>
      <c r="L8" s="249"/>
      <c r="M8" s="96"/>
      <c r="N8" s="96"/>
      <c r="O8" s="95"/>
      <c r="P8" s="96"/>
    </row>
    <row r="9" spans="1:17" x14ac:dyDescent="0.2">
      <c r="B9" s="40"/>
      <c r="C9" s="98"/>
      <c r="D9" s="98"/>
      <c r="E9" s="98"/>
      <c r="F9" s="98"/>
      <c r="G9" s="98"/>
      <c r="H9" s="98"/>
      <c r="I9" s="98"/>
      <c r="J9" s="98"/>
      <c r="K9" s="57"/>
      <c r="L9" s="57"/>
      <c r="M9" s="41"/>
      <c r="N9" s="41"/>
      <c r="O9" s="95"/>
      <c r="P9" s="96"/>
    </row>
    <row r="10" spans="1:17" ht="23" customHeight="1" thickBot="1" x14ac:dyDescent="0.25">
      <c r="B10" s="261" t="s">
        <v>46</v>
      </c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</row>
    <row r="11" spans="1:17" s="58" customFormat="1" ht="51" customHeight="1" x14ac:dyDescent="0.2">
      <c r="A11" s="137"/>
      <c r="B11" s="259" t="s">
        <v>64</v>
      </c>
      <c r="C11" s="259" t="s">
        <v>11</v>
      </c>
      <c r="D11" s="239" t="s">
        <v>3</v>
      </c>
      <c r="E11" s="239" t="s">
        <v>4</v>
      </c>
      <c r="F11" s="65" t="s">
        <v>72</v>
      </c>
      <c r="G11" s="67" t="s">
        <v>65</v>
      </c>
      <c r="H11" s="240" t="s">
        <v>133</v>
      </c>
      <c r="I11" s="68" t="s">
        <v>123</v>
      </c>
      <c r="J11" s="124" t="s">
        <v>47</v>
      </c>
      <c r="K11" s="101" t="s">
        <v>66</v>
      </c>
      <c r="L11" s="68" t="s">
        <v>67</v>
      </c>
      <c r="M11" s="237" t="s">
        <v>48</v>
      </c>
      <c r="N11" s="182" t="s">
        <v>168</v>
      </c>
      <c r="O11" s="237" t="s">
        <v>145</v>
      </c>
      <c r="P11" s="262"/>
      <c r="Q11" s="41"/>
    </row>
    <row r="12" spans="1:17" s="58" customFormat="1" ht="18" customHeight="1" x14ac:dyDescent="0.2">
      <c r="A12" s="137"/>
      <c r="B12" s="260"/>
      <c r="C12" s="259"/>
      <c r="D12" s="239"/>
      <c r="E12" s="239"/>
      <c r="F12" s="71" t="s">
        <v>71</v>
      </c>
      <c r="G12" s="72" t="s">
        <v>71</v>
      </c>
      <c r="H12" s="239"/>
      <c r="I12" s="73" t="s">
        <v>124</v>
      </c>
      <c r="J12" s="125" t="s">
        <v>73</v>
      </c>
      <c r="K12" s="71" t="s">
        <v>18</v>
      </c>
      <c r="L12" s="73" t="s">
        <v>17</v>
      </c>
      <c r="M12" s="238"/>
      <c r="N12" s="183" t="s">
        <v>0</v>
      </c>
      <c r="O12" s="163" t="s">
        <v>144</v>
      </c>
      <c r="P12" s="164" t="s">
        <v>99</v>
      </c>
    </row>
    <row r="13" spans="1:17" ht="26" customHeight="1" x14ac:dyDescent="0.2">
      <c r="A13" s="141">
        <v>1</v>
      </c>
      <c r="B13" s="212" t="s">
        <v>202</v>
      </c>
      <c r="C13" s="213" t="s">
        <v>199</v>
      </c>
      <c r="D13" s="214" t="s">
        <v>196</v>
      </c>
      <c r="E13" s="152" t="s">
        <v>146</v>
      </c>
      <c r="F13" s="390">
        <v>43984</v>
      </c>
      <c r="G13" s="154">
        <v>44511</v>
      </c>
      <c r="H13" s="80">
        <f t="shared" ref="H13:H33" si="0">DATEDIF(F13,G13,"y")</f>
        <v>1</v>
      </c>
      <c r="I13" s="84" t="s">
        <v>159</v>
      </c>
      <c r="J13" s="155">
        <v>44501</v>
      </c>
      <c r="K13" s="156">
        <v>14.5</v>
      </c>
      <c r="L13" s="173">
        <v>329.93999999999994</v>
      </c>
      <c r="M13" s="221" t="s">
        <v>206</v>
      </c>
      <c r="N13" s="222">
        <v>44562</v>
      </c>
      <c r="O13" s="165"/>
      <c r="P13" s="84"/>
    </row>
    <row r="14" spans="1:17" ht="26" customHeight="1" x14ac:dyDescent="0.2">
      <c r="A14" s="141">
        <v>2</v>
      </c>
      <c r="B14" s="212" t="s">
        <v>203</v>
      </c>
      <c r="C14" s="212" t="s">
        <v>200</v>
      </c>
      <c r="D14" s="214" t="s">
        <v>197</v>
      </c>
      <c r="E14" s="80" t="s">
        <v>146</v>
      </c>
      <c r="F14" s="390">
        <v>39607</v>
      </c>
      <c r="G14" s="154">
        <v>44490</v>
      </c>
      <c r="H14" s="80">
        <f t="shared" si="0"/>
        <v>13</v>
      </c>
      <c r="I14" s="159" t="s">
        <v>159</v>
      </c>
      <c r="J14" s="155">
        <v>44502</v>
      </c>
      <c r="K14" s="156">
        <v>9.6</v>
      </c>
      <c r="L14" s="173">
        <v>599.4</v>
      </c>
      <c r="M14" s="221" t="s">
        <v>207</v>
      </c>
      <c r="N14" s="222">
        <v>44563</v>
      </c>
      <c r="O14" s="165"/>
      <c r="P14" s="84"/>
    </row>
    <row r="15" spans="1:17" ht="26" customHeight="1" x14ac:dyDescent="0.2">
      <c r="A15" s="141">
        <v>3</v>
      </c>
      <c r="B15" s="212" t="s">
        <v>204</v>
      </c>
      <c r="C15" s="212" t="s">
        <v>201</v>
      </c>
      <c r="D15" s="214" t="s">
        <v>197</v>
      </c>
      <c r="E15" s="80" t="s">
        <v>147</v>
      </c>
      <c r="F15" s="390">
        <v>40947</v>
      </c>
      <c r="G15" s="154">
        <v>44495</v>
      </c>
      <c r="H15" s="80">
        <f t="shared" si="0"/>
        <v>9</v>
      </c>
      <c r="I15" s="159" t="s">
        <v>181</v>
      </c>
      <c r="J15" s="155">
        <v>44503</v>
      </c>
      <c r="K15" s="156">
        <v>12.9</v>
      </c>
      <c r="L15" s="173">
        <v>901.80000000000007</v>
      </c>
      <c r="M15" s="221" t="s">
        <v>208</v>
      </c>
      <c r="N15" s="222">
        <v>44564</v>
      </c>
      <c r="O15" s="165"/>
      <c r="P15" s="84"/>
    </row>
    <row r="16" spans="1:17" ht="26" customHeight="1" x14ac:dyDescent="0.2">
      <c r="A16" s="141">
        <v>4</v>
      </c>
      <c r="B16" s="212"/>
      <c r="C16" s="212"/>
      <c r="D16" s="214"/>
      <c r="E16" s="80" t="s">
        <v>147</v>
      </c>
      <c r="F16" s="390"/>
      <c r="G16" s="154">
        <v>44382</v>
      </c>
      <c r="H16" s="80">
        <v>9</v>
      </c>
      <c r="I16" s="159" t="s">
        <v>181</v>
      </c>
      <c r="J16" s="155">
        <v>44504</v>
      </c>
      <c r="K16" s="156">
        <v>10</v>
      </c>
      <c r="L16" s="173">
        <v>554.4</v>
      </c>
      <c r="M16" s="221"/>
      <c r="N16" s="222"/>
      <c r="O16" s="165"/>
      <c r="P16" s="84"/>
    </row>
    <row r="17" spans="1:16" ht="26" customHeight="1" x14ac:dyDescent="0.2">
      <c r="A17" s="141">
        <v>5</v>
      </c>
      <c r="B17" s="212"/>
      <c r="C17" s="212"/>
      <c r="D17" s="214"/>
      <c r="E17" s="80" t="s">
        <v>146</v>
      </c>
      <c r="F17" s="390"/>
      <c r="G17" s="154">
        <v>44409</v>
      </c>
      <c r="H17" s="80">
        <v>2</v>
      </c>
      <c r="I17" s="159" t="s">
        <v>181</v>
      </c>
      <c r="J17" s="155">
        <v>44505</v>
      </c>
      <c r="K17" s="156">
        <v>13.05</v>
      </c>
      <c r="L17" s="173">
        <v>109.8</v>
      </c>
      <c r="M17" s="221"/>
      <c r="N17" s="222"/>
      <c r="O17" s="165"/>
      <c r="P17" s="84"/>
    </row>
    <row r="18" spans="1:16" ht="26" customHeight="1" x14ac:dyDescent="0.2">
      <c r="A18" s="141">
        <v>6</v>
      </c>
      <c r="B18" s="212"/>
      <c r="C18" s="212"/>
      <c r="D18" s="214"/>
      <c r="E18" s="80" t="s">
        <v>146</v>
      </c>
      <c r="F18" s="390"/>
      <c r="G18" s="154">
        <v>43524</v>
      </c>
      <c r="H18" s="80">
        <v>10</v>
      </c>
      <c r="I18" s="159" t="s">
        <v>181</v>
      </c>
      <c r="J18" s="155">
        <v>44506</v>
      </c>
      <c r="K18" s="156">
        <v>9.5</v>
      </c>
      <c r="L18" s="173">
        <v>572.4</v>
      </c>
      <c r="M18" s="221"/>
      <c r="N18" s="222"/>
      <c r="O18" s="165"/>
      <c r="P18" s="84"/>
    </row>
    <row r="19" spans="1:16" ht="26" customHeight="1" x14ac:dyDescent="0.2">
      <c r="A19" s="141">
        <v>7</v>
      </c>
      <c r="B19" s="212"/>
      <c r="C19" s="212"/>
      <c r="D19" s="214"/>
      <c r="E19" s="80" t="s">
        <v>146</v>
      </c>
      <c r="F19" s="390"/>
      <c r="G19" s="154">
        <v>44075</v>
      </c>
      <c r="H19" s="80">
        <v>9</v>
      </c>
      <c r="I19" s="159" t="s">
        <v>181</v>
      </c>
      <c r="J19" s="155">
        <v>44507</v>
      </c>
      <c r="K19" s="156">
        <v>9.6</v>
      </c>
      <c r="L19" s="173">
        <v>399.59999999999997</v>
      </c>
      <c r="M19" s="221"/>
      <c r="N19" s="222"/>
      <c r="O19" s="165"/>
      <c r="P19" s="84"/>
    </row>
    <row r="20" spans="1:16" ht="26" customHeight="1" x14ac:dyDescent="0.2">
      <c r="A20" s="141">
        <v>8</v>
      </c>
      <c r="B20" s="212"/>
      <c r="C20" s="212"/>
      <c r="D20" s="214"/>
      <c r="E20" s="80" t="s">
        <v>146</v>
      </c>
      <c r="F20" s="390"/>
      <c r="G20" s="154">
        <v>43974</v>
      </c>
      <c r="H20" s="80">
        <v>14</v>
      </c>
      <c r="I20" s="159" t="s">
        <v>181</v>
      </c>
      <c r="J20" s="155">
        <v>44508</v>
      </c>
      <c r="K20" s="156">
        <v>13.1</v>
      </c>
      <c r="L20" s="173">
        <v>509.40000000000003</v>
      </c>
      <c r="M20" s="221"/>
      <c r="N20" s="222"/>
      <c r="O20" s="165"/>
      <c r="P20" s="84"/>
    </row>
    <row r="21" spans="1:16" ht="26" customHeight="1" x14ac:dyDescent="0.2">
      <c r="A21" s="141">
        <v>9</v>
      </c>
      <c r="B21" s="212"/>
      <c r="C21" s="212"/>
      <c r="D21" s="214"/>
      <c r="E21" s="80" t="s">
        <v>146</v>
      </c>
      <c r="F21" s="390"/>
      <c r="G21" s="154">
        <v>44149</v>
      </c>
      <c r="H21" s="80">
        <v>7</v>
      </c>
      <c r="I21" s="159" t="s">
        <v>181</v>
      </c>
      <c r="J21" s="155">
        <v>44509</v>
      </c>
      <c r="K21" s="156">
        <v>9.8000000000000007</v>
      </c>
      <c r="L21" s="173">
        <v>417.59999999999997</v>
      </c>
      <c r="M21" s="221"/>
      <c r="N21" s="222"/>
      <c r="O21" s="165"/>
      <c r="P21" s="84"/>
    </row>
    <row r="22" spans="1:16" ht="26" customHeight="1" x14ac:dyDescent="0.2">
      <c r="A22" s="141">
        <v>10</v>
      </c>
      <c r="B22" s="212"/>
      <c r="C22" s="212"/>
      <c r="D22" s="214"/>
      <c r="E22" s="80" t="s">
        <v>146</v>
      </c>
      <c r="F22" s="390"/>
      <c r="G22" s="154">
        <v>44150</v>
      </c>
      <c r="H22" s="80">
        <v>16</v>
      </c>
      <c r="I22" s="159" t="s">
        <v>181</v>
      </c>
      <c r="J22" s="155">
        <v>44510</v>
      </c>
      <c r="K22" s="156">
        <v>10.1</v>
      </c>
      <c r="L22" s="173">
        <v>360</v>
      </c>
      <c r="M22" s="221"/>
      <c r="N22" s="222"/>
      <c r="O22" s="165"/>
      <c r="P22" s="84"/>
    </row>
    <row r="23" spans="1:16" ht="26" customHeight="1" x14ac:dyDescent="0.2">
      <c r="A23" s="141">
        <v>11</v>
      </c>
      <c r="B23" s="212"/>
      <c r="C23" s="212"/>
      <c r="D23" s="214"/>
      <c r="E23" s="80" t="s">
        <v>146</v>
      </c>
      <c r="F23" s="390"/>
      <c r="G23" s="154">
        <v>43934</v>
      </c>
      <c r="H23" s="80">
        <v>6</v>
      </c>
      <c r="I23" s="159" t="s">
        <v>181</v>
      </c>
      <c r="J23" s="155">
        <v>44511</v>
      </c>
      <c r="K23" s="156">
        <v>5.9</v>
      </c>
      <c r="L23" s="173">
        <v>133.20000000000002</v>
      </c>
      <c r="M23" s="221"/>
      <c r="N23" s="222"/>
      <c r="O23" s="165">
        <v>44671</v>
      </c>
      <c r="P23" s="205" t="s">
        <v>192</v>
      </c>
    </row>
    <row r="24" spans="1:16" ht="26" customHeight="1" x14ac:dyDescent="0.2">
      <c r="A24" s="141">
        <v>12</v>
      </c>
      <c r="B24" s="212"/>
      <c r="C24" s="212"/>
      <c r="D24" s="214"/>
      <c r="E24" s="80" t="s">
        <v>146</v>
      </c>
      <c r="F24" s="390"/>
      <c r="G24" s="154">
        <v>43956</v>
      </c>
      <c r="H24" s="80">
        <v>11</v>
      </c>
      <c r="I24" s="159" t="s">
        <v>181</v>
      </c>
      <c r="J24" s="155">
        <v>44512</v>
      </c>
      <c r="K24" s="156">
        <v>12.3</v>
      </c>
      <c r="L24" s="173">
        <v>1287</v>
      </c>
      <c r="M24" s="221"/>
      <c r="N24" s="222"/>
      <c r="O24" s="165"/>
      <c r="P24" s="84"/>
    </row>
    <row r="25" spans="1:16" ht="26" customHeight="1" x14ac:dyDescent="0.2">
      <c r="A25" s="141">
        <v>13</v>
      </c>
      <c r="B25" s="212"/>
      <c r="C25" s="212"/>
      <c r="D25" s="214"/>
      <c r="E25" s="80" t="s">
        <v>146</v>
      </c>
      <c r="F25" s="390"/>
      <c r="G25" s="154">
        <v>44146</v>
      </c>
      <c r="H25" s="80">
        <v>9</v>
      </c>
      <c r="I25" s="159" t="s">
        <v>181</v>
      </c>
      <c r="J25" s="155">
        <v>44513</v>
      </c>
      <c r="K25" s="156">
        <v>9.1999999999999993</v>
      </c>
      <c r="L25" s="173">
        <v>516.6</v>
      </c>
      <c r="M25" s="221"/>
      <c r="N25" s="222"/>
      <c r="O25" s="165"/>
      <c r="P25" s="84"/>
    </row>
    <row r="26" spans="1:16" ht="26" customHeight="1" x14ac:dyDescent="0.2">
      <c r="A26" s="141">
        <v>14</v>
      </c>
      <c r="B26" s="212"/>
      <c r="C26" s="212"/>
      <c r="D26" s="214"/>
      <c r="E26" s="80" t="s">
        <v>147</v>
      </c>
      <c r="F26" s="390"/>
      <c r="G26" s="154">
        <v>44228</v>
      </c>
      <c r="H26" s="80">
        <v>12</v>
      </c>
      <c r="I26" s="159" t="s">
        <v>181</v>
      </c>
      <c r="J26" s="155">
        <v>44514</v>
      </c>
      <c r="K26" s="156">
        <v>8.9</v>
      </c>
      <c r="L26" s="173">
        <v>876.6</v>
      </c>
      <c r="M26" s="221"/>
      <c r="N26" s="222"/>
      <c r="O26" s="165"/>
      <c r="P26" s="84"/>
    </row>
    <row r="27" spans="1:16" ht="26" customHeight="1" x14ac:dyDescent="0.2">
      <c r="A27" s="141">
        <v>15</v>
      </c>
      <c r="B27" s="212"/>
      <c r="C27" s="212"/>
      <c r="D27" s="214"/>
      <c r="E27" s="80" t="s">
        <v>147</v>
      </c>
      <c r="F27" s="390"/>
      <c r="G27" s="154">
        <v>44553</v>
      </c>
      <c r="H27" s="80">
        <v>9</v>
      </c>
      <c r="I27" s="159" t="s">
        <v>160</v>
      </c>
      <c r="J27" s="155">
        <v>44551</v>
      </c>
      <c r="K27" s="156">
        <v>11.3</v>
      </c>
      <c r="L27" s="173">
        <v>496.8</v>
      </c>
      <c r="M27" s="221"/>
      <c r="N27" s="222"/>
      <c r="O27" s="165"/>
      <c r="P27" s="84"/>
    </row>
    <row r="28" spans="1:16" ht="26" customHeight="1" x14ac:dyDescent="0.2">
      <c r="A28" s="141">
        <v>16</v>
      </c>
      <c r="B28" s="212"/>
      <c r="C28" s="212"/>
      <c r="D28" s="214"/>
      <c r="E28" s="80" t="s">
        <v>147</v>
      </c>
      <c r="F28" s="390"/>
      <c r="G28" s="154">
        <v>44278</v>
      </c>
      <c r="H28" s="80">
        <v>0</v>
      </c>
      <c r="I28" s="159" t="s">
        <v>159</v>
      </c>
      <c r="J28" s="155">
        <v>44562</v>
      </c>
      <c r="K28" s="156">
        <v>15</v>
      </c>
      <c r="L28" s="157">
        <v>749</v>
      </c>
      <c r="M28" s="221"/>
      <c r="N28" s="222"/>
      <c r="O28" s="165"/>
      <c r="P28" s="84"/>
    </row>
    <row r="29" spans="1:16" ht="26" customHeight="1" x14ac:dyDescent="0.2">
      <c r="A29" s="141">
        <v>17</v>
      </c>
      <c r="B29" s="212"/>
      <c r="C29" s="212"/>
      <c r="D29" s="214"/>
      <c r="E29" s="80" t="s">
        <v>147</v>
      </c>
      <c r="F29" s="390"/>
      <c r="G29" s="154">
        <v>44637</v>
      </c>
      <c r="H29" s="80">
        <v>2</v>
      </c>
      <c r="I29" s="159" t="s">
        <v>181</v>
      </c>
      <c r="J29" s="155">
        <v>44562</v>
      </c>
      <c r="K29" s="156">
        <v>12.8</v>
      </c>
      <c r="L29" s="157">
        <v>447</v>
      </c>
      <c r="M29" s="221"/>
      <c r="N29" s="222"/>
      <c r="O29" s="165"/>
      <c r="P29" s="84"/>
    </row>
    <row r="30" spans="1:16" ht="26" customHeight="1" x14ac:dyDescent="0.2">
      <c r="A30" s="141">
        <v>18</v>
      </c>
      <c r="B30" s="212"/>
      <c r="C30" s="212"/>
      <c r="D30" s="214"/>
      <c r="E30" s="80" t="s">
        <v>146</v>
      </c>
      <c r="F30" s="390"/>
      <c r="G30" s="154">
        <v>44750</v>
      </c>
      <c r="H30" s="80">
        <v>4</v>
      </c>
      <c r="I30" s="159" t="s">
        <v>181</v>
      </c>
      <c r="J30" s="155">
        <v>44562</v>
      </c>
      <c r="K30" s="156">
        <v>11</v>
      </c>
      <c r="L30" s="157">
        <v>422</v>
      </c>
      <c r="M30" s="221"/>
      <c r="N30" s="222"/>
      <c r="O30" s="165"/>
      <c r="P30" s="84"/>
    </row>
    <row r="31" spans="1:16" ht="26" customHeight="1" x14ac:dyDescent="0.2">
      <c r="A31" s="141">
        <v>19</v>
      </c>
      <c r="B31" s="212"/>
      <c r="C31" s="215"/>
      <c r="D31" s="214"/>
      <c r="E31" s="80" t="s">
        <v>146</v>
      </c>
      <c r="F31" s="390"/>
      <c r="G31" s="154">
        <v>44817</v>
      </c>
      <c r="H31" s="80">
        <v>3</v>
      </c>
      <c r="I31" s="159" t="s">
        <v>181</v>
      </c>
      <c r="J31" s="155">
        <v>44826</v>
      </c>
      <c r="K31" s="156">
        <v>12.6</v>
      </c>
      <c r="L31" s="157">
        <v>479</v>
      </c>
      <c r="M31" s="221"/>
      <c r="N31" s="222"/>
      <c r="O31" s="165"/>
      <c r="P31" s="84"/>
    </row>
    <row r="32" spans="1:16" ht="26" customHeight="1" x14ac:dyDescent="0.2">
      <c r="A32" s="141">
        <v>20</v>
      </c>
      <c r="B32" s="212"/>
      <c r="C32" s="215"/>
      <c r="D32" s="214"/>
      <c r="E32" s="80" t="s">
        <v>147</v>
      </c>
      <c r="F32" s="390"/>
      <c r="G32" s="154">
        <v>44825</v>
      </c>
      <c r="H32" s="80">
        <v>13</v>
      </c>
      <c r="I32" s="159" t="s">
        <v>181</v>
      </c>
      <c r="J32" s="155">
        <v>44826</v>
      </c>
      <c r="K32" s="156">
        <v>15</v>
      </c>
      <c r="L32" s="157">
        <v>294</v>
      </c>
      <c r="M32" s="221"/>
      <c r="N32" s="222"/>
      <c r="O32" s="165"/>
      <c r="P32" s="84"/>
    </row>
    <row r="33" spans="1:17" ht="26" customHeight="1" x14ac:dyDescent="0.2">
      <c r="A33" s="141">
        <v>21</v>
      </c>
      <c r="B33" s="212"/>
      <c r="C33" s="215"/>
      <c r="D33" s="214"/>
      <c r="E33" s="80" t="s">
        <v>146</v>
      </c>
      <c r="F33" s="391"/>
      <c r="G33" s="154">
        <v>44913</v>
      </c>
      <c r="H33" s="80">
        <v>5</v>
      </c>
      <c r="I33" s="159" t="s">
        <v>159</v>
      </c>
      <c r="J33" s="155">
        <v>44826</v>
      </c>
      <c r="K33" s="156">
        <v>14</v>
      </c>
      <c r="L33" s="157">
        <v>761</v>
      </c>
      <c r="M33" s="221"/>
      <c r="N33" s="222"/>
      <c r="O33" s="165"/>
      <c r="P33" s="84"/>
    </row>
    <row r="34" spans="1:17" ht="26" customHeight="1" x14ac:dyDescent="0.2">
      <c r="A34" s="141">
        <v>22</v>
      </c>
      <c r="B34" s="151"/>
      <c r="C34" s="160"/>
      <c r="D34" s="152"/>
      <c r="E34" s="80"/>
      <c r="F34" s="153"/>
      <c r="G34" s="154"/>
      <c r="H34" s="80"/>
      <c r="I34" s="159"/>
      <c r="J34" s="155"/>
      <c r="K34" s="156"/>
      <c r="L34" s="157"/>
      <c r="M34" s="158"/>
      <c r="N34" s="208"/>
      <c r="O34" s="165"/>
      <c r="P34" s="84"/>
    </row>
    <row r="35" spans="1:17" ht="26" customHeight="1" x14ac:dyDescent="0.2">
      <c r="A35" s="141">
        <v>23</v>
      </c>
      <c r="B35" s="151"/>
      <c r="C35" s="160"/>
      <c r="D35" s="152"/>
      <c r="E35" s="80"/>
      <c r="F35" s="153"/>
      <c r="G35" s="154"/>
      <c r="H35" s="80"/>
      <c r="I35" s="159"/>
      <c r="J35" s="155"/>
      <c r="K35" s="156"/>
      <c r="L35" s="157"/>
      <c r="M35" s="158"/>
      <c r="N35" s="208"/>
      <c r="O35" s="165"/>
      <c r="P35" s="84"/>
    </row>
    <row r="36" spans="1:17" ht="26" customHeight="1" x14ac:dyDescent="0.2">
      <c r="A36" s="141">
        <v>24</v>
      </c>
      <c r="B36" s="151"/>
      <c r="C36" s="160"/>
      <c r="D36" s="152"/>
      <c r="E36" s="80"/>
      <c r="F36" s="153"/>
      <c r="G36" s="154"/>
      <c r="H36" s="80"/>
      <c r="I36" s="159"/>
      <c r="J36" s="155"/>
      <c r="K36" s="156"/>
      <c r="L36" s="157"/>
      <c r="M36" s="158"/>
      <c r="N36" s="208"/>
      <c r="O36" s="165"/>
      <c r="P36" s="84"/>
    </row>
    <row r="37" spans="1:17" ht="26" customHeight="1" x14ac:dyDescent="0.2">
      <c r="A37" s="141">
        <v>25</v>
      </c>
      <c r="B37" s="151"/>
      <c r="C37" s="160"/>
      <c r="D37" s="152"/>
      <c r="E37" s="80"/>
      <c r="F37" s="153"/>
      <c r="G37" s="154"/>
      <c r="H37" s="80"/>
      <c r="I37" s="159"/>
      <c r="J37" s="155"/>
      <c r="K37" s="156"/>
      <c r="L37" s="157"/>
      <c r="M37" s="158"/>
      <c r="N37" s="208"/>
      <c r="O37" s="165"/>
      <c r="P37" s="84"/>
    </row>
    <row r="38" spans="1:17" ht="26" customHeight="1" x14ac:dyDescent="0.2">
      <c r="B38" s="151"/>
      <c r="C38" s="160"/>
      <c r="D38" s="152"/>
      <c r="E38" s="80"/>
      <c r="F38" s="153"/>
      <c r="G38" s="154"/>
      <c r="H38" s="80"/>
      <c r="I38" s="159"/>
      <c r="J38" s="155"/>
      <c r="K38" s="156"/>
      <c r="L38" s="157"/>
      <c r="M38" s="158"/>
      <c r="N38" s="208"/>
      <c r="O38" s="165"/>
      <c r="P38" s="84"/>
    </row>
    <row r="39" spans="1:17" x14ac:dyDescent="0.2">
      <c r="P39" s="47"/>
      <c r="Q39" s="47"/>
    </row>
    <row r="40" spans="1:17" x14ac:dyDescent="0.2">
      <c r="P40" s="47"/>
      <c r="Q40" s="47"/>
    </row>
    <row r="41" spans="1:17" x14ac:dyDescent="0.2">
      <c r="P41" s="47"/>
      <c r="Q41" s="47"/>
    </row>
    <row r="42" spans="1:17" x14ac:dyDescent="0.2">
      <c r="P42" s="47"/>
      <c r="Q42" s="47"/>
    </row>
    <row r="43" spans="1:17" x14ac:dyDescent="0.2">
      <c r="P43" s="47"/>
      <c r="Q43" s="47"/>
    </row>
    <row r="44" spans="1:17" x14ac:dyDescent="0.2">
      <c r="P44" s="47"/>
      <c r="Q44" s="47"/>
    </row>
    <row r="45" spans="1:17" x14ac:dyDescent="0.2">
      <c r="P45" s="47"/>
      <c r="Q45" s="47"/>
    </row>
    <row r="46" spans="1:17" x14ac:dyDescent="0.2">
      <c r="P46" s="47"/>
      <c r="Q46" s="47"/>
    </row>
    <row r="47" spans="1:17" x14ac:dyDescent="0.2">
      <c r="P47" s="47"/>
      <c r="Q47" s="47"/>
    </row>
    <row r="48" spans="1:17" x14ac:dyDescent="0.2">
      <c r="P48" s="47"/>
      <c r="Q48" s="47"/>
    </row>
    <row r="49" spans="16:17" x14ac:dyDescent="0.2">
      <c r="P49" s="47"/>
      <c r="Q49" s="47"/>
    </row>
    <row r="50" spans="16:17" x14ac:dyDescent="0.2">
      <c r="P50" s="47"/>
      <c r="Q50" s="47"/>
    </row>
    <row r="51" spans="16:17" x14ac:dyDescent="0.2">
      <c r="P51" s="47"/>
      <c r="Q51" s="47"/>
    </row>
    <row r="52" spans="16:17" x14ac:dyDescent="0.2">
      <c r="P52" s="47"/>
      <c r="Q52" s="47"/>
    </row>
    <row r="53" spans="16:17" x14ac:dyDescent="0.2">
      <c r="P53" s="47"/>
      <c r="Q53" s="47"/>
    </row>
    <row r="54" spans="16:17" x14ac:dyDescent="0.2">
      <c r="P54" s="47"/>
      <c r="Q54" s="47"/>
    </row>
    <row r="55" spans="16:17" x14ac:dyDescent="0.2">
      <c r="P55" s="47"/>
      <c r="Q55" s="47"/>
    </row>
    <row r="56" spans="16:17" x14ac:dyDescent="0.2">
      <c r="P56" s="47"/>
      <c r="Q56" s="47"/>
    </row>
  </sheetData>
  <sheetProtection formatCells="0" formatColumns="0" formatRows="0" insertRows="0" autoFilter="0"/>
  <mergeCells count="28">
    <mergeCell ref="B11:B12"/>
    <mergeCell ref="C11:C12"/>
    <mergeCell ref="D11:D12"/>
    <mergeCell ref="B10:P10"/>
    <mergeCell ref="O11:P11"/>
    <mergeCell ref="B1:C1"/>
    <mergeCell ref="D1:L1"/>
    <mergeCell ref="B2:L2"/>
    <mergeCell ref="B3:D3"/>
    <mergeCell ref="F3:L3"/>
    <mergeCell ref="J4:L4"/>
    <mergeCell ref="M11:M12"/>
    <mergeCell ref="E11:E12"/>
    <mergeCell ref="H11:H12"/>
    <mergeCell ref="J6:L6"/>
    <mergeCell ref="J7:L7"/>
    <mergeCell ref="G8:I8"/>
    <mergeCell ref="J8:L8"/>
    <mergeCell ref="G5:I5"/>
    <mergeCell ref="J5:L5"/>
    <mergeCell ref="B4:C4"/>
    <mergeCell ref="G4:I4"/>
    <mergeCell ref="B6:C6"/>
    <mergeCell ref="G6:I6"/>
    <mergeCell ref="G7:I7"/>
    <mergeCell ref="B7:C8"/>
    <mergeCell ref="D7:D8"/>
    <mergeCell ref="B5:C5"/>
  </mergeCells>
  <phoneticPr fontId="26" type="noConversion"/>
  <conditionalFormatting sqref="B31:B38 D33:E33 G33 B27:N30 D31:G32 D34:N38 H13:N26 H31:N33">
    <cfRule type="expression" dxfId="0" priority="9">
      <formula>$O13&lt;&gt;""</formula>
    </cfRule>
  </conditionalFormatting>
  <conditionalFormatting sqref="B16:F26 B13:E15">
    <cfRule type="expression" dxfId="58" priority="137">
      <formula>$O13&lt;&gt;""</formula>
    </cfRule>
  </conditionalFormatting>
  <conditionalFormatting sqref="C31:C38">
    <cfRule type="expression" dxfId="57" priority="16">
      <formula>$H31="Discontinued"</formula>
    </cfRule>
    <cfRule type="expression" dxfId="56" priority="17">
      <formula>$H31="Lost Follow Up"</formula>
    </cfRule>
    <cfRule type="expression" dxfId="55" priority="18">
      <formula>$H31="Deceased"</formula>
    </cfRule>
    <cfRule type="expression" dxfId="54" priority="19">
      <formula>COUNTIF($I31,"SAC")</formula>
    </cfRule>
    <cfRule type="expression" dxfId="53" priority="20">
      <formula>COUNTIF($N$7:$N$97,$C31)</formula>
    </cfRule>
  </conditionalFormatting>
  <conditionalFormatting sqref="C33:C34">
    <cfRule type="expression" dxfId="52" priority="3">
      <formula>$H33="Discontinued"</formula>
    </cfRule>
    <cfRule type="expression" dxfId="51" priority="4">
      <formula>$H33="Lost Follow Up"</formula>
    </cfRule>
    <cfRule type="expression" dxfId="50" priority="5">
      <formula>$H33="Deceased"</formula>
    </cfRule>
    <cfRule type="expression" dxfId="49" priority="6">
      <formula>COUNTIF($I33,"SAC")</formula>
    </cfRule>
    <cfRule type="expression" dxfId="48" priority="7">
      <formula>COUNTIF($N$7:$N$97,$C33)</formula>
    </cfRule>
  </conditionalFormatting>
  <conditionalFormatting sqref="O13:P38">
    <cfRule type="expression" dxfId="47" priority="8">
      <formula>$P13&lt;&gt;""</formula>
    </cfRule>
  </conditionalFormatting>
  <conditionalFormatting sqref="G13:G26">
    <cfRule type="expression" dxfId="46" priority="2">
      <formula>$O13&lt;&gt;""</formula>
    </cfRule>
  </conditionalFormatting>
  <conditionalFormatting sqref="F13:F15">
    <cfRule type="expression" dxfId="1" priority="1">
      <formula>$O13&lt;&gt;""</formula>
    </cfRule>
  </conditionalFormatting>
  <dataValidations count="3">
    <dataValidation type="list" allowBlank="1" showInputMessage="1" showErrorMessage="1" sqref="E13:E38" xr:uid="{00000000-0002-0000-0000-000000000000}">
      <formula1>"M, F"</formula1>
    </dataValidation>
    <dataValidation type="list" allowBlank="1" showInputMessage="1" showErrorMessage="1" sqref="I13:I38" xr:uid="{00000000-0002-0000-0000-000001000000}">
      <formula1>"Y, N"</formula1>
    </dataValidation>
    <dataValidation type="list" allowBlank="1" showInputMessage="1" showErrorMessage="1" sqref="L12" xr:uid="{00000000-0002-0000-0000-000002000000}">
      <formula1>"mg/dL,mmol/L"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'Look Up List'!$E$35:$E$59</xm:f>
          </x14:formula1>
          <xm:sqref>D13:D38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G15"/>
  <sheetViews>
    <sheetView showGridLines="0" zoomScale="90" zoomScaleNormal="90" workbookViewId="0">
      <pane xSplit="2" topLeftCell="C1" activePane="topRight" state="frozen"/>
      <selection pane="topRight" activeCell="N18" sqref="N18"/>
    </sheetView>
  </sheetViews>
  <sheetFormatPr baseColWidth="10" defaultColWidth="10.85546875" defaultRowHeight="16" x14ac:dyDescent="0.2"/>
  <cols>
    <col min="1" max="1" width="1.85546875" style="14" bestFit="1" customWidth="1"/>
    <col min="2" max="2" width="37.85546875" style="14" customWidth="1"/>
    <col min="3" max="3" width="0.85546875" style="14" customWidth="1"/>
    <col min="4" max="4" width="4.85546875" style="14" customWidth="1"/>
    <col min="5" max="5" width="0.85546875" style="14" customWidth="1"/>
    <col min="6" max="6" width="4.42578125" style="15" bestFit="1" customWidth="1"/>
    <col min="7" max="9" width="4.140625" style="14" customWidth="1"/>
    <col min="10" max="11" width="0.85546875" style="14" customWidth="1"/>
    <col min="12" max="14" width="3.85546875" style="14" customWidth="1"/>
    <col min="15" max="15" width="0.85546875" style="14" customWidth="1"/>
    <col min="16" max="18" width="3.85546875" style="14" customWidth="1"/>
    <col min="19" max="19" width="0.85546875" style="14" customWidth="1"/>
    <col min="20" max="22" width="3.85546875" style="14" customWidth="1"/>
    <col min="23" max="23" width="0.85546875" style="14" customWidth="1"/>
    <col min="24" max="26" width="3.85546875" style="14" customWidth="1"/>
    <col min="27" max="27" width="0.85546875" style="14" customWidth="1"/>
    <col min="28" max="30" width="3.85546875" style="14" customWidth="1"/>
    <col min="31" max="31" width="0.85546875" style="14" customWidth="1"/>
    <col min="32" max="34" width="3.85546875" style="14" customWidth="1"/>
    <col min="35" max="35" width="0.85546875" style="14" customWidth="1"/>
    <col min="36" max="38" width="3.85546875" style="14" customWidth="1"/>
    <col min="39" max="39" width="0.85546875" style="14" customWidth="1"/>
    <col min="40" max="42" width="3.85546875" style="14" customWidth="1"/>
    <col min="43" max="43" width="0.85546875" style="14" customWidth="1"/>
    <col min="44" max="46" width="3.85546875" style="14" customWidth="1"/>
    <col min="47" max="47" width="0.85546875" style="14" customWidth="1"/>
    <col min="48" max="50" width="3.85546875" style="14" customWidth="1"/>
    <col min="51" max="51" width="0.85546875" style="14" customWidth="1"/>
    <col min="52" max="54" width="3.85546875" style="14" customWidth="1"/>
    <col min="55" max="55" width="0.85546875" style="14" customWidth="1"/>
    <col min="56" max="57" width="3.85546875" style="14" customWidth="1"/>
    <col min="58" max="58" width="6.85546875" style="14" customWidth="1"/>
    <col min="59" max="59" width="0.85546875" style="14" customWidth="1"/>
    <col min="60" max="16384" width="10.85546875" style="14"/>
  </cols>
  <sheetData>
    <row r="1" spans="1:59" ht="6" customHeight="1" x14ac:dyDescent="0.2"/>
    <row r="2" spans="1:59" s="108" customFormat="1" ht="17" x14ac:dyDescent="0.2">
      <c r="F2" s="109"/>
      <c r="K2" s="110"/>
      <c r="L2" s="263">
        <v>44562</v>
      </c>
      <c r="M2" s="263"/>
      <c r="N2" s="263"/>
      <c r="O2" s="111"/>
      <c r="P2" s="263">
        <v>44593</v>
      </c>
      <c r="Q2" s="263"/>
      <c r="R2" s="263"/>
      <c r="S2" s="111"/>
      <c r="T2" s="263">
        <v>44621</v>
      </c>
      <c r="U2" s="263"/>
      <c r="V2" s="263"/>
      <c r="W2" s="111"/>
      <c r="X2" s="263">
        <v>44652</v>
      </c>
      <c r="Y2" s="263"/>
      <c r="Z2" s="263"/>
      <c r="AA2" s="111"/>
      <c r="AB2" s="263">
        <v>44682</v>
      </c>
      <c r="AC2" s="263"/>
      <c r="AD2" s="263"/>
      <c r="AE2" s="111"/>
      <c r="AF2" s="263">
        <v>44713</v>
      </c>
      <c r="AG2" s="263"/>
      <c r="AH2" s="263"/>
      <c r="AJ2" s="263">
        <v>44743</v>
      </c>
      <c r="AK2" s="263"/>
      <c r="AL2" s="263"/>
      <c r="AM2" s="111"/>
      <c r="AN2" s="263">
        <v>44774</v>
      </c>
      <c r="AO2" s="263"/>
      <c r="AP2" s="263"/>
      <c r="AQ2" s="111"/>
      <c r="AR2" s="263">
        <v>44805</v>
      </c>
      <c r="AS2" s="263"/>
      <c r="AT2" s="263"/>
      <c r="AU2" s="110"/>
      <c r="AV2" s="263">
        <v>44835</v>
      </c>
      <c r="AW2" s="263"/>
      <c r="AX2" s="263"/>
      <c r="AY2" s="111"/>
      <c r="AZ2" s="263">
        <v>44866</v>
      </c>
      <c r="BA2" s="263"/>
      <c r="BB2" s="263"/>
      <c r="BC2" s="111"/>
      <c r="BD2" s="263">
        <v>44896</v>
      </c>
      <c r="BE2" s="263"/>
      <c r="BF2" s="263"/>
      <c r="BG2" s="111"/>
    </row>
    <row r="3" spans="1:59" s="103" customFormat="1" ht="69" customHeight="1" x14ac:dyDescent="0.2">
      <c r="B3" s="116" t="s">
        <v>10</v>
      </c>
      <c r="C3" s="117"/>
      <c r="D3" s="118" t="s">
        <v>193</v>
      </c>
      <c r="E3" s="117"/>
      <c r="F3" s="118" t="s">
        <v>132</v>
      </c>
      <c r="G3" s="118" t="s">
        <v>129</v>
      </c>
      <c r="H3" s="118" t="s">
        <v>130</v>
      </c>
      <c r="I3" s="118" t="s">
        <v>131</v>
      </c>
      <c r="L3" s="112" t="s">
        <v>126</v>
      </c>
      <c r="M3" s="112" t="s">
        <v>127</v>
      </c>
      <c r="N3" s="112" t="s">
        <v>45</v>
      </c>
      <c r="O3" s="107"/>
      <c r="P3" s="113" t="s">
        <v>126</v>
      </c>
      <c r="Q3" s="113" t="s">
        <v>127</v>
      </c>
      <c r="R3" s="113" t="s">
        <v>45</v>
      </c>
      <c r="S3" s="107"/>
      <c r="T3" s="114" t="s">
        <v>126</v>
      </c>
      <c r="U3" s="114" t="s">
        <v>127</v>
      </c>
      <c r="V3" s="114" t="s">
        <v>45</v>
      </c>
      <c r="W3" s="107"/>
      <c r="X3" s="114" t="s">
        <v>126</v>
      </c>
      <c r="Y3" s="114" t="s">
        <v>127</v>
      </c>
      <c r="Z3" s="114" t="s">
        <v>45</v>
      </c>
      <c r="AA3" s="107"/>
      <c r="AB3" s="114" t="s">
        <v>126</v>
      </c>
      <c r="AC3" s="114" t="s">
        <v>127</v>
      </c>
      <c r="AD3" s="114" t="s">
        <v>45</v>
      </c>
      <c r="AE3" s="107"/>
      <c r="AF3" s="114" t="s">
        <v>126</v>
      </c>
      <c r="AG3" s="114" t="s">
        <v>127</v>
      </c>
      <c r="AH3" s="114" t="s">
        <v>45</v>
      </c>
      <c r="AI3" s="106"/>
      <c r="AJ3" s="114" t="s">
        <v>126</v>
      </c>
      <c r="AK3" s="114" t="s">
        <v>127</v>
      </c>
      <c r="AL3" s="114" t="s">
        <v>45</v>
      </c>
      <c r="AM3" s="107"/>
      <c r="AN3" s="114" t="s">
        <v>126</v>
      </c>
      <c r="AO3" s="114" t="s">
        <v>127</v>
      </c>
      <c r="AP3" s="114" t="s">
        <v>45</v>
      </c>
      <c r="AQ3" s="107"/>
      <c r="AR3" s="114" t="s">
        <v>126</v>
      </c>
      <c r="AS3" s="114" t="s">
        <v>127</v>
      </c>
      <c r="AT3" s="114" t="s">
        <v>45</v>
      </c>
      <c r="AU3" s="106"/>
      <c r="AV3" s="114" t="s">
        <v>126</v>
      </c>
      <c r="AW3" s="114" t="s">
        <v>127</v>
      </c>
      <c r="AX3" s="114" t="s">
        <v>45</v>
      </c>
      <c r="AY3" s="107"/>
      <c r="AZ3" s="114" t="s">
        <v>126</v>
      </c>
      <c r="BA3" s="114" t="s">
        <v>127</v>
      </c>
      <c r="BB3" s="114" t="s">
        <v>45</v>
      </c>
      <c r="BC3" s="107"/>
      <c r="BD3" s="114" t="s">
        <v>126</v>
      </c>
      <c r="BE3" s="114" t="s">
        <v>127</v>
      </c>
      <c r="BF3" s="114" t="s">
        <v>45</v>
      </c>
      <c r="BG3" s="104"/>
    </row>
    <row r="4" spans="1:59" ht="36" customHeight="1" x14ac:dyDescent="0.2">
      <c r="A4" s="119">
        <v>1</v>
      </c>
      <c r="B4" s="105" t="s">
        <v>148</v>
      </c>
      <c r="C4" s="15"/>
      <c r="D4" s="207">
        <f>AVERAGE(M4,Q4,U4,Y4,AC4,AG4,AK4,AO4,AS4,AW4,BA4,BE4)</f>
        <v>1</v>
      </c>
      <c r="E4" s="15"/>
      <c r="F4" s="105">
        <v>10</v>
      </c>
      <c r="G4" s="105">
        <f>SUM(L4+P4+T4+X4+AB4+AF4+AJ4+AN4+AR4+AV4+AZ4+BD4)</f>
        <v>11</v>
      </c>
      <c r="H4" s="105">
        <f>SUM(M4+Q4+U4+Y4+AC4+AG4+AK4+AO4+AS4+AW4+BA4+BE4)</f>
        <v>12</v>
      </c>
      <c r="I4" s="192">
        <f>F4+G4-H4</f>
        <v>9</v>
      </c>
      <c r="L4" s="105">
        <v>0</v>
      </c>
      <c r="M4" s="105">
        <v>2</v>
      </c>
      <c r="N4" s="166">
        <f>F4+L4-M4</f>
        <v>8</v>
      </c>
      <c r="O4" s="106"/>
      <c r="P4" s="105">
        <v>0</v>
      </c>
      <c r="Q4" s="105">
        <v>0</v>
      </c>
      <c r="R4" s="166">
        <f>N4+P4-Q4</f>
        <v>8</v>
      </c>
      <c r="S4" s="106"/>
      <c r="T4" s="105">
        <v>0</v>
      </c>
      <c r="U4" s="105">
        <v>2</v>
      </c>
      <c r="V4" s="166">
        <f>R4+T4-U4</f>
        <v>6</v>
      </c>
      <c r="W4" s="106"/>
      <c r="X4" s="105">
        <v>0</v>
      </c>
      <c r="Y4" s="105">
        <v>0</v>
      </c>
      <c r="Z4" s="166">
        <f>V4+X4-Y4</f>
        <v>6</v>
      </c>
      <c r="AA4" s="106"/>
      <c r="AB4" s="105">
        <v>4</v>
      </c>
      <c r="AC4" s="105">
        <v>1</v>
      </c>
      <c r="AD4" s="166">
        <f>Z4+AB4-AC4</f>
        <v>9</v>
      </c>
      <c r="AE4" s="106"/>
      <c r="AF4" s="105">
        <v>0</v>
      </c>
      <c r="AG4" s="105">
        <v>2</v>
      </c>
      <c r="AH4" s="166">
        <f>AD4+AF4-AG4</f>
        <v>7</v>
      </c>
      <c r="AI4" s="106"/>
      <c r="AJ4" s="105">
        <v>0</v>
      </c>
      <c r="AK4" s="105">
        <v>2</v>
      </c>
      <c r="AL4" s="166">
        <f>AH4+AJ4-AK4</f>
        <v>5</v>
      </c>
      <c r="AM4" s="106"/>
      <c r="AN4" s="105">
        <v>0</v>
      </c>
      <c r="AO4" s="105">
        <v>2</v>
      </c>
      <c r="AP4" s="166">
        <f>AL4+AN4-AO4</f>
        <v>3</v>
      </c>
      <c r="AQ4" s="106"/>
      <c r="AR4" s="105">
        <v>0</v>
      </c>
      <c r="AS4" s="105">
        <v>0</v>
      </c>
      <c r="AT4" s="166">
        <f>AP4+AR4-AS4</f>
        <v>3</v>
      </c>
      <c r="AU4" s="106"/>
      <c r="AV4" s="105">
        <v>7</v>
      </c>
      <c r="AW4" s="105">
        <v>0</v>
      </c>
      <c r="AX4" s="166">
        <f>AT4+AV4-AW4</f>
        <v>10</v>
      </c>
      <c r="AY4" s="106"/>
      <c r="AZ4" s="105">
        <v>0</v>
      </c>
      <c r="BA4" s="105">
        <v>0</v>
      </c>
      <c r="BB4" s="166">
        <f>AX4+AZ4-BA4</f>
        <v>10</v>
      </c>
      <c r="BC4" s="106"/>
      <c r="BD4" s="105">
        <v>0</v>
      </c>
      <c r="BE4" s="105">
        <v>1</v>
      </c>
      <c r="BF4" s="206">
        <f>BB4+BD4-BE4</f>
        <v>9</v>
      </c>
      <c r="BG4" s="106"/>
    </row>
    <row r="5" spans="1:59" ht="36" customHeight="1" x14ac:dyDescent="0.2">
      <c r="A5" s="119">
        <v>2</v>
      </c>
      <c r="B5" s="105" t="s">
        <v>149</v>
      </c>
      <c r="C5" s="15"/>
      <c r="D5" s="207">
        <f t="shared" ref="D5:D9" si="0">AVERAGE(M5,Q5,U5,Y5,AC5,AG5,AK5,AO5,AS5,AW5,BA5,BE5)</f>
        <v>14.541666666666666</v>
      </c>
      <c r="E5" s="15"/>
      <c r="F5" s="105">
        <v>65</v>
      </c>
      <c r="G5" s="105">
        <f t="shared" ref="G5:G6" si="1">SUM(L5+P5+T5+X5+AB5+AF5+AJ5+AN5+AR5+AV5+AZ5+BD5)</f>
        <v>215.5</v>
      </c>
      <c r="H5" s="105">
        <f t="shared" ref="H5:H6" si="2">SUM(M5+Q5+U5+Y5+AC5+AG5+AK5+AO5+AS5+AW5+BA5+BE5)</f>
        <v>174.5</v>
      </c>
      <c r="I5" s="192">
        <f t="shared" ref="I5:I6" si="3">F5+G5-H5</f>
        <v>106</v>
      </c>
      <c r="L5" s="105">
        <v>0</v>
      </c>
      <c r="M5" s="105">
        <v>10</v>
      </c>
      <c r="N5" s="166">
        <f t="shared" ref="N5:N6" si="4">F5+L5-M5</f>
        <v>55</v>
      </c>
      <c r="O5" s="106"/>
      <c r="P5" s="105">
        <v>0</v>
      </c>
      <c r="Q5" s="105">
        <v>0</v>
      </c>
      <c r="R5" s="166">
        <f t="shared" ref="R5:R6" si="5">N5+P5-Q5</f>
        <v>55</v>
      </c>
      <c r="S5" s="106"/>
      <c r="T5" s="105">
        <v>0</v>
      </c>
      <c r="U5" s="105">
        <v>12.5</v>
      </c>
      <c r="V5" s="166">
        <f t="shared" ref="V5:V6" si="6">R5+T5-U5</f>
        <v>42.5</v>
      </c>
      <c r="W5" s="106"/>
      <c r="X5" s="105">
        <v>0</v>
      </c>
      <c r="Y5" s="105">
        <v>1.5</v>
      </c>
      <c r="Z5" s="166">
        <f t="shared" ref="Z5:Z6" si="7">V5+X5-Y5</f>
        <v>41</v>
      </c>
      <c r="AA5" s="106"/>
      <c r="AB5" s="105">
        <v>60</v>
      </c>
      <c r="AC5" s="105">
        <v>23</v>
      </c>
      <c r="AD5" s="166">
        <f t="shared" ref="AD5:AD6" si="8">Z5+AB5-AC5</f>
        <v>78</v>
      </c>
      <c r="AE5" s="106"/>
      <c r="AF5" s="105">
        <v>0</v>
      </c>
      <c r="AG5" s="105">
        <v>19</v>
      </c>
      <c r="AH5" s="166">
        <f t="shared" ref="AH5:AH6" si="9">AD5+AF5-AG5</f>
        <v>59</v>
      </c>
      <c r="AI5" s="106"/>
      <c r="AJ5" s="105">
        <v>0</v>
      </c>
      <c r="AK5" s="105">
        <v>15.5</v>
      </c>
      <c r="AL5" s="166">
        <f t="shared" ref="AL5:AL6" si="10">AH5+AJ5-AK5</f>
        <v>43.5</v>
      </c>
      <c r="AM5" s="106"/>
      <c r="AN5" s="105">
        <v>5.5</v>
      </c>
      <c r="AO5" s="105">
        <v>28</v>
      </c>
      <c r="AP5" s="166">
        <f t="shared" ref="AP5:AP6" si="11">AL5+AN5-AO5</f>
        <v>21</v>
      </c>
      <c r="AQ5" s="106"/>
      <c r="AR5" s="105">
        <v>0</v>
      </c>
      <c r="AS5" s="105">
        <v>21</v>
      </c>
      <c r="AT5" s="166">
        <f t="shared" ref="AT5:AT6" si="12">AP5+AR5-AS5</f>
        <v>0</v>
      </c>
      <c r="AU5" s="106"/>
      <c r="AV5" s="105">
        <v>150</v>
      </c>
      <c r="AW5" s="105">
        <v>9.4</v>
      </c>
      <c r="AX5" s="166">
        <f t="shared" ref="AX5:AX6" si="13">AT5+AV5-AW5</f>
        <v>140.6</v>
      </c>
      <c r="AY5" s="106"/>
      <c r="AZ5" s="105">
        <v>0</v>
      </c>
      <c r="BA5" s="105">
        <v>13.2</v>
      </c>
      <c r="BB5" s="166">
        <f t="shared" ref="BB5:BB6" si="14">AX5+AZ5-BA5</f>
        <v>127.39999999999999</v>
      </c>
      <c r="BC5" s="106"/>
      <c r="BD5" s="105">
        <v>0</v>
      </c>
      <c r="BE5" s="105">
        <v>21.4</v>
      </c>
      <c r="BF5" s="206">
        <f t="shared" ref="BF5:BF6" si="15">BB5+BD5-BE5</f>
        <v>106</v>
      </c>
      <c r="BG5" s="106"/>
    </row>
    <row r="6" spans="1:59" ht="36" customHeight="1" x14ac:dyDescent="0.2">
      <c r="A6" s="119">
        <v>3</v>
      </c>
      <c r="B6" s="105" t="s">
        <v>150</v>
      </c>
      <c r="C6" s="15"/>
      <c r="D6" s="207">
        <f t="shared" si="0"/>
        <v>5.3166666666666664</v>
      </c>
      <c r="E6" s="15"/>
      <c r="F6" s="105">
        <v>10</v>
      </c>
      <c r="G6" s="105">
        <f t="shared" si="1"/>
        <v>93</v>
      </c>
      <c r="H6" s="105">
        <f t="shared" si="2"/>
        <v>63.8</v>
      </c>
      <c r="I6" s="192">
        <f t="shared" si="3"/>
        <v>39.200000000000003</v>
      </c>
      <c r="L6" s="105">
        <v>0</v>
      </c>
      <c r="M6" s="105">
        <v>5.5</v>
      </c>
      <c r="N6" s="166">
        <f t="shared" si="4"/>
        <v>4.5</v>
      </c>
      <c r="O6" s="106"/>
      <c r="P6" s="105">
        <v>0</v>
      </c>
      <c r="Q6" s="105">
        <v>0</v>
      </c>
      <c r="R6" s="166">
        <f t="shared" si="5"/>
        <v>4.5</v>
      </c>
      <c r="S6" s="106"/>
      <c r="T6" s="105">
        <v>0</v>
      </c>
      <c r="U6" s="105">
        <v>5</v>
      </c>
      <c r="V6" s="166">
        <f t="shared" si="6"/>
        <v>-0.5</v>
      </c>
      <c r="W6" s="106"/>
      <c r="X6" s="105">
        <v>0</v>
      </c>
      <c r="Y6" s="105">
        <v>0</v>
      </c>
      <c r="Z6" s="166">
        <f t="shared" si="7"/>
        <v>-0.5</v>
      </c>
      <c r="AA6" s="106"/>
      <c r="AB6" s="105">
        <v>30</v>
      </c>
      <c r="AC6" s="105">
        <v>2.5</v>
      </c>
      <c r="AD6" s="166">
        <f t="shared" si="8"/>
        <v>27</v>
      </c>
      <c r="AE6" s="106"/>
      <c r="AF6" s="105">
        <v>0</v>
      </c>
      <c r="AG6" s="105">
        <v>10.5</v>
      </c>
      <c r="AH6" s="166">
        <f t="shared" si="9"/>
        <v>16.5</v>
      </c>
      <c r="AI6" s="106"/>
      <c r="AJ6" s="105">
        <v>0</v>
      </c>
      <c r="AK6" s="105">
        <v>9</v>
      </c>
      <c r="AL6" s="166">
        <f t="shared" si="10"/>
        <v>7.5</v>
      </c>
      <c r="AM6" s="106"/>
      <c r="AN6" s="105">
        <v>3</v>
      </c>
      <c r="AO6" s="105">
        <v>10.5</v>
      </c>
      <c r="AP6" s="166">
        <f t="shared" si="11"/>
        <v>0</v>
      </c>
      <c r="AQ6" s="106"/>
      <c r="AR6" s="105">
        <v>0</v>
      </c>
      <c r="AS6" s="105">
        <v>0</v>
      </c>
      <c r="AT6" s="166">
        <f t="shared" si="12"/>
        <v>0</v>
      </c>
      <c r="AU6" s="106"/>
      <c r="AV6" s="105">
        <v>60</v>
      </c>
      <c r="AW6" s="105">
        <v>4</v>
      </c>
      <c r="AX6" s="166">
        <f t="shared" si="13"/>
        <v>56</v>
      </c>
      <c r="AY6" s="106"/>
      <c r="AZ6" s="105">
        <v>0</v>
      </c>
      <c r="BA6" s="105">
        <v>6.3</v>
      </c>
      <c r="BB6" s="166">
        <f t="shared" si="14"/>
        <v>49.7</v>
      </c>
      <c r="BC6" s="106"/>
      <c r="BD6" s="105">
        <v>0</v>
      </c>
      <c r="BE6" s="105">
        <v>10.5</v>
      </c>
      <c r="BF6" s="206">
        <f t="shared" si="15"/>
        <v>39.200000000000003</v>
      </c>
      <c r="BG6" s="106"/>
    </row>
    <row r="7" spans="1:59" ht="36" customHeight="1" x14ac:dyDescent="0.2">
      <c r="A7" s="119">
        <v>4</v>
      </c>
      <c r="B7" s="105" t="s">
        <v>151</v>
      </c>
      <c r="C7" s="15"/>
      <c r="D7" s="207">
        <f t="shared" si="0"/>
        <v>10.666666666666666</v>
      </c>
      <c r="E7" s="15"/>
      <c r="F7" s="105">
        <v>30</v>
      </c>
      <c r="G7" s="105">
        <f t="shared" ref="G7:G8" si="16">SUM(L7+P7+T7+X7+AB7+AF7+AJ7+AN7+AR7+AV7+AZ7+BD7)</f>
        <v>121</v>
      </c>
      <c r="H7" s="105">
        <f t="shared" ref="H7:H8" si="17">SUM(M7+Q7+U7+Y7+AC7+AG7+AK7+AO7+AS7+AW7+BA7+BE7)</f>
        <v>128</v>
      </c>
      <c r="I7" s="192">
        <f t="shared" ref="I7:I8" si="18">F7+G7-H7</f>
        <v>23</v>
      </c>
      <c r="L7" s="105">
        <v>0</v>
      </c>
      <c r="M7" s="105">
        <v>10</v>
      </c>
      <c r="N7" s="166">
        <f t="shared" ref="N7:N9" si="19">F7+L7-M7</f>
        <v>20</v>
      </c>
      <c r="O7" s="106"/>
      <c r="P7" s="105">
        <v>0</v>
      </c>
      <c r="Q7" s="105">
        <v>0</v>
      </c>
      <c r="R7" s="166">
        <f t="shared" ref="R7:R9" si="20">N7+P7-Q7</f>
        <v>20</v>
      </c>
      <c r="S7" s="106"/>
      <c r="T7" s="105">
        <v>0</v>
      </c>
      <c r="U7" s="105">
        <v>9</v>
      </c>
      <c r="V7" s="166">
        <f t="shared" ref="V7:V9" si="21">R7+T7-U7</f>
        <v>11</v>
      </c>
      <c r="W7" s="106"/>
      <c r="X7" s="105">
        <v>0</v>
      </c>
      <c r="Y7" s="105">
        <v>8</v>
      </c>
      <c r="Z7" s="166">
        <f t="shared" ref="Z7:Z9" si="22">V7+X7-Y7</f>
        <v>3</v>
      </c>
      <c r="AA7" s="106"/>
      <c r="AB7" s="105">
        <v>60</v>
      </c>
      <c r="AC7" s="105">
        <v>13</v>
      </c>
      <c r="AD7" s="166">
        <f t="shared" ref="AD7:AD9" si="23">Z7+AB7-AC7</f>
        <v>50</v>
      </c>
      <c r="AE7" s="106"/>
      <c r="AF7" s="105">
        <v>0</v>
      </c>
      <c r="AG7" s="105">
        <v>8</v>
      </c>
      <c r="AH7" s="166">
        <f t="shared" ref="AH7:AH9" si="24">AD7+AF7-AG7</f>
        <v>42</v>
      </c>
      <c r="AI7" s="106"/>
      <c r="AJ7" s="105">
        <v>0</v>
      </c>
      <c r="AK7" s="105">
        <v>12</v>
      </c>
      <c r="AL7" s="166">
        <f t="shared" ref="AL7:AL9" si="25">AH7+AJ7-AK7</f>
        <v>30</v>
      </c>
      <c r="AM7" s="106"/>
      <c r="AN7" s="105">
        <v>1</v>
      </c>
      <c r="AO7" s="105">
        <v>18</v>
      </c>
      <c r="AP7" s="166">
        <f t="shared" ref="AP7:AP9" si="26">AL7+AN7-AO7</f>
        <v>13</v>
      </c>
      <c r="AQ7" s="106"/>
      <c r="AR7" s="105">
        <v>0</v>
      </c>
      <c r="AS7" s="105">
        <v>12</v>
      </c>
      <c r="AT7" s="166">
        <f t="shared" ref="AT7:AT9" si="27">AP7+AR7-AS7</f>
        <v>1</v>
      </c>
      <c r="AU7" s="106"/>
      <c r="AV7" s="105">
        <v>60</v>
      </c>
      <c r="AW7" s="105">
        <v>16</v>
      </c>
      <c r="AX7" s="166">
        <f t="shared" ref="AX7:AX9" si="28">AT7+AV7-AW7</f>
        <v>45</v>
      </c>
      <c r="AY7" s="106"/>
      <c r="AZ7" s="105">
        <v>0</v>
      </c>
      <c r="BA7" s="105">
        <v>7</v>
      </c>
      <c r="BB7" s="166">
        <f t="shared" ref="BB7:BB9" si="29">AX7+AZ7-BA7</f>
        <v>38</v>
      </c>
      <c r="BC7" s="106"/>
      <c r="BD7" s="105">
        <v>0</v>
      </c>
      <c r="BE7" s="105">
        <v>15</v>
      </c>
      <c r="BF7" s="206">
        <f t="shared" ref="BF7:BF9" si="30">BB7+BD7-BE7</f>
        <v>23</v>
      </c>
      <c r="BG7" s="106"/>
    </row>
    <row r="8" spans="1:59" ht="36" customHeight="1" x14ac:dyDescent="0.2">
      <c r="A8" s="119">
        <v>5</v>
      </c>
      <c r="B8" s="105" t="s">
        <v>152</v>
      </c>
      <c r="C8" s="15"/>
      <c r="D8" s="207">
        <f t="shared" si="0"/>
        <v>5.416666666666667</v>
      </c>
      <c r="E8" s="15"/>
      <c r="F8" s="105">
        <v>30</v>
      </c>
      <c r="G8" s="105">
        <f t="shared" si="16"/>
        <v>51</v>
      </c>
      <c r="H8" s="105">
        <f t="shared" si="17"/>
        <v>65</v>
      </c>
      <c r="I8" s="192">
        <f t="shared" si="18"/>
        <v>16</v>
      </c>
      <c r="L8" s="105">
        <v>0</v>
      </c>
      <c r="M8" s="105">
        <v>5</v>
      </c>
      <c r="N8" s="166">
        <f t="shared" si="19"/>
        <v>25</v>
      </c>
      <c r="O8" s="106"/>
      <c r="P8" s="105">
        <v>0</v>
      </c>
      <c r="Q8" s="105">
        <v>0</v>
      </c>
      <c r="R8" s="166">
        <f t="shared" si="20"/>
        <v>25</v>
      </c>
      <c r="S8" s="106"/>
      <c r="T8" s="105">
        <v>0</v>
      </c>
      <c r="U8" s="105">
        <v>7</v>
      </c>
      <c r="V8" s="166">
        <f t="shared" si="21"/>
        <v>18</v>
      </c>
      <c r="W8" s="106"/>
      <c r="X8" s="105">
        <v>0</v>
      </c>
      <c r="Y8" s="105">
        <v>5</v>
      </c>
      <c r="Z8" s="166">
        <f t="shared" si="22"/>
        <v>13</v>
      </c>
      <c r="AA8" s="106"/>
      <c r="AB8" s="105">
        <v>50</v>
      </c>
      <c r="AC8" s="105">
        <v>3</v>
      </c>
      <c r="AD8" s="166">
        <f t="shared" si="23"/>
        <v>60</v>
      </c>
      <c r="AE8" s="106"/>
      <c r="AF8" s="105">
        <v>0</v>
      </c>
      <c r="AG8" s="105">
        <v>5</v>
      </c>
      <c r="AH8" s="166">
        <f t="shared" si="24"/>
        <v>55</v>
      </c>
      <c r="AI8" s="106"/>
      <c r="AJ8" s="105">
        <v>0</v>
      </c>
      <c r="AK8" s="105">
        <v>8</v>
      </c>
      <c r="AL8" s="166">
        <f t="shared" si="25"/>
        <v>47</v>
      </c>
      <c r="AM8" s="106"/>
      <c r="AN8" s="105">
        <v>1</v>
      </c>
      <c r="AO8" s="105">
        <v>7</v>
      </c>
      <c r="AP8" s="166">
        <f t="shared" si="26"/>
        <v>41</v>
      </c>
      <c r="AQ8" s="106"/>
      <c r="AR8" s="105">
        <v>0</v>
      </c>
      <c r="AS8" s="105">
        <v>6</v>
      </c>
      <c r="AT8" s="166">
        <f t="shared" si="27"/>
        <v>35</v>
      </c>
      <c r="AU8" s="106"/>
      <c r="AV8" s="105">
        <v>0</v>
      </c>
      <c r="AW8" s="105">
        <v>7</v>
      </c>
      <c r="AX8" s="166">
        <f t="shared" si="28"/>
        <v>28</v>
      </c>
      <c r="AY8" s="106"/>
      <c r="AZ8" s="105">
        <v>0</v>
      </c>
      <c r="BA8" s="105">
        <v>5</v>
      </c>
      <c r="BB8" s="166">
        <f t="shared" si="29"/>
        <v>23</v>
      </c>
      <c r="BC8" s="106"/>
      <c r="BD8" s="105">
        <v>0</v>
      </c>
      <c r="BE8" s="105">
        <v>7</v>
      </c>
      <c r="BF8" s="206">
        <f t="shared" si="30"/>
        <v>16</v>
      </c>
      <c r="BG8" s="106"/>
    </row>
    <row r="9" spans="1:59" ht="36" customHeight="1" x14ac:dyDescent="0.2">
      <c r="A9" s="119">
        <v>6</v>
      </c>
      <c r="B9" s="105" t="s">
        <v>173</v>
      </c>
      <c r="C9" s="15"/>
      <c r="D9" s="207">
        <f t="shared" si="0"/>
        <v>3.9499999999999997</v>
      </c>
      <c r="E9" s="15"/>
      <c r="F9" s="105">
        <v>0</v>
      </c>
      <c r="G9" s="105">
        <f t="shared" ref="G9" si="31">SUM(L9+P9+T9+X9+AB9+AF9+AJ9+AN9+AR9+AV9+AZ9+BD9)</f>
        <v>56</v>
      </c>
      <c r="H9" s="105">
        <f t="shared" ref="H9" si="32">SUM(M9+Q9+U9+Y9+AC9+AG9+AK9+AO9+AS9+AW9+BA9+BE9)</f>
        <v>47.4</v>
      </c>
      <c r="I9" s="192">
        <f t="shared" ref="I9" si="33">F9+G9-H9</f>
        <v>8.6000000000000014</v>
      </c>
      <c r="L9" s="105">
        <v>0</v>
      </c>
      <c r="M9" s="105">
        <v>0</v>
      </c>
      <c r="N9" s="166">
        <f t="shared" si="19"/>
        <v>0</v>
      </c>
      <c r="O9" s="106"/>
      <c r="P9" s="105">
        <v>10</v>
      </c>
      <c r="Q9" s="105">
        <v>0</v>
      </c>
      <c r="R9" s="166">
        <f t="shared" si="20"/>
        <v>10</v>
      </c>
      <c r="S9" s="106"/>
      <c r="T9" s="105">
        <v>0</v>
      </c>
      <c r="U9" s="105">
        <v>5.5</v>
      </c>
      <c r="V9" s="166">
        <f t="shared" si="21"/>
        <v>4.5</v>
      </c>
      <c r="W9" s="106"/>
      <c r="X9" s="105">
        <v>0</v>
      </c>
      <c r="Y9" s="105">
        <v>1</v>
      </c>
      <c r="Z9" s="166">
        <f t="shared" si="22"/>
        <v>3.5</v>
      </c>
      <c r="AA9" s="106"/>
      <c r="AB9" s="105">
        <v>10</v>
      </c>
      <c r="AC9" s="105">
        <v>9.5</v>
      </c>
      <c r="AD9" s="166">
        <f t="shared" si="23"/>
        <v>4</v>
      </c>
      <c r="AE9" s="106"/>
      <c r="AF9" s="105">
        <v>0</v>
      </c>
      <c r="AG9" s="105">
        <v>5</v>
      </c>
      <c r="AH9" s="166">
        <f t="shared" si="24"/>
        <v>-1</v>
      </c>
      <c r="AI9" s="106"/>
      <c r="AJ9" s="105">
        <v>10</v>
      </c>
      <c r="AK9" s="105">
        <v>0</v>
      </c>
      <c r="AL9" s="166">
        <f t="shared" si="25"/>
        <v>9</v>
      </c>
      <c r="AM9" s="106"/>
      <c r="AN9" s="105">
        <v>1</v>
      </c>
      <c r="AO9" s="105">
        <v>10</v>
      </c>
      <c r="AP9" s="166">
        <f t="shared" si="26"/>
        <v>0</v>
      </c>
      <c r="AQ9" s="106"/>
      <c r="AR9" s="105">
        <v>25</v>
      </c>
      <c r="AS9" s="105">
        <v>0</v>
      </c>
      <c r="AT9" s="166">
        <f t="shared" si="27"/>
        <v>25</v>
      </c>
      <c r="AU9" s="106"/>
      <c r="AV9" s="105">
        <v>0</v>
      </c>
      <c r="AW9" s="105">
        <v>6.5</v>
      </c>
      <c r="AX9" s="166">
        <f t="shared" si="28"/>
        <v>18.5</v>
      </c>
      <c r="AY9" s="106"/>
      <c r="AZ9" s="105">
        <v>0</v>
      </c>
      <c r="BA9" s="105">
        <v>3</v>
      </c>
      <c r="BB9" s="166">
        <f t="shared" si="29"/>
        <v>15.5</v>
      </c>
      <c r="BC9" s="106"/>
      <c r="BD9" s="105">
        <v>0</v>
      </c>
      <c r="BE9" s="105">
        <v>6.9</v>
      </c>
      <c r="BF9" s="206">
        <f t="shared" si="30"/>
        <v>8.6</v>
      </c>
      <c r="BG9" s="106"/>
    </row>
    <row r="10" spans="1:59" ht="36" customHeight="1" x14ac:dyDescent="0.2">
      <c r="A10" s="119"/>
      <c r="B10" s="105"/>
      <c r="C10" s="15"/>
      <c r="D10" s="191"/>
      <c r="E10" s="15"/>
      <c r="F10" s="105"/>
      <c r="G10" s="105"/>
      <c r="H10" s="105"/>
      <c r="I10" s="192"/>
      <c r="L10" s="105"/>
      <c r="M10" s="105"/>
      <c r="N10" s="166"/>
      <c r="O10" s="106"/>
      <c r="P10" s="105"/>
      <c r="Q10" s="105"/>
      <c r="R10" s="166"/>
      <c r="S10" s="106"/>
      <c r="T10" s="105"/>
      <c r="U10" s="105"/>
      <c r="V10" s="166"/>
      <c r="W10" s="106"/>
      <c r="X10" s="105"/>
      <c r="Y10" s="105"/>
      <c r="Z10" s="166"/>
      <c r="AA10" s="106"/>
      <c r="AB10" s="105"/>
      <c r="AC10" s="105"/>
      <c r="AD10" s="166"/>
      <c r="AE10" s="106"/>
      <c r="AF10" s="105"/>
      <c r="AG10" s="105"/>
      <c r="AH10" s="166"/>
      <c r="AI10" s="106"/>
      <c r="AJ10" s="105"/>
      <c r="AK10" s="105"/>
      <c r="AL10" s="166"/>
      <c r="AM10" s="106"/>
      <c r="AN10" s="105"/>
      <c r="AO10" s="105"/>
      <c r="AP10" s="166"/>
      <c r="AQ10" s="106"/>
      <c r="AR10" s="105"/>
      <c r="AS10" s="105"/>
      <c r="AT10" s="166"/>
      <c r="AU10" s="106"/>
      <c r="AV10" s="105"/>
      <c r="AW10" s="105"/>
      <c r="AX10" s="166"/>
      <c r="AY10" s="106"/>
      <c r="AZ10" s="105"/>
      <c r="BA10" s="105"/>
      <c r="BB10" s="166"/>
      <c r="BC10" s="106"/>
      <c r="BD10" s="105"/>
      <c r="BE10" s="105"/>
      <c r="BF10" s="166"/>
      <c r="BG10" s="106"/>
    </row>
    <row r="11" spans="1:59" ht="5" customHeight="1" x14ac:dyDescent="0.2"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</row>
    <row r="12" spans="1:59" s="102" customFormat="1" ht="19.25" customHeight="1" x14ac:dyDescent="0.2">
      <c r="B12" s="115"/>
      <c r="C12" s="115"/>
      <c r="D12" s="115"/>
      <c r="E12" s="115"/>
      <c r="F12" s="265" t="s">
        <v>128</v>
      </c>
      <c r="G12" s="265"/>
      <c r="H12" s="265"/>
      <c r="I12" s="265"/>
      <c r="J12" s="265"/>
      <c r="L12" s="264"/>
      <c r="M12" s="264"/>
      <c r="N12" s="264"/>
      <c r="O12" s="17"/>
      <c r="P12" s="264"/>
      <c r="Q12" s="264"/>
      <c r="R12" s="264"/>
      <c r="S12" s="17"/>
      <c r="T12" s="264"/>
      <c r="U12" s="264"/>
      <c r="V12" s="264"/>
      <c r="W12" s="17"/>
      <c r="X12" s="264"/>
      <c r="Y12" s="264"/>
      <c r="Z12" s="264"/>
      <c r="AA12" s="17"/>
      <c r="AB12" s="264"/>
      <c r="AC12" s="264"/>
      <c r="AD12" s="264"/>
      <c r="AE12" s="17"/>
      <c r="AF12" s="264"/>
      <c r="AG12" s="264"/>
      <c r="AH12" s="264"/>
      <c r="AI12" s="17"/>
      <c r="AJ12" s="264"/>
      <c r="AK12" s="264"/>
      <c r="AL12" s="264"/>
      <c r="AM12" s="17"/>
      <c r="AN12" s="264"/>
      <c r="AO12" s="264"/>
      <c r="AP12" s="264"/>
      <c r="AQ12" s="17"/>
      <c r="AR12" s="264"/>
      <c r="AS12" s="264"/>
      <c r="AT12" s="264"/>
      <c r="AU12" s="17"/>
      <c r="AV12" s="264"/>
      <c r="AW12" s="264"/>
      <c r="AX12" s="264"/>
      <c r="AY12" s="17"/>
      <c r="AZ12" s="264"/>
      <c r="BA12" s="264"/>
      <c r="BB12" s="264"/>
      <c r="BC12" s="17"/>
      <c r="BD12" s="264"/>
      <c r="BE12" s="264"/>
      <c r="BF12" s="264"/>
      <c r="BG12" s="17"/>
    </row>
    <row r="13" spans="1:59" s="102" customFormat="1" ht="19.25" customHeight="1" x14ac:dyDescent="0.2">
      <c r="F13" s="265"/>
      <c r="G13" s="265"/>
      <c r="H13" s="265"/>
      <c r="I13" s="265"/>
      <c r="J13" s="265"/>
      <c r="L13" s="264"/>
      <c r="M13" s="264"/>
      <c r="N13" s="264"/>
      <c r="P13" s="264"/>
      <c r="Q13" s="264"/>
      <c r="R13" s="264"/>
      <c r="T13" s="264"/>
      <c r="U13" s="264"/>
      <c r="V13" s="264"/>
      <c r="X13" s="264"/>
      <c r="Y13" s="264"/>
      <c r="Z13" s="264"/>
      <c r="AB13" s="264"/>
      <c r="AC13" s="264"/>
      <c r="AD13" s="264"/>
      <c r="AF13" s="264"/>
      <c r="AG13" s="264"/>
      <c r="AH13" s="264"/>
      <c r="AJ13" s="264"/>
      <c r="AK13" s="264"/>
      <c r="AL13" s="264"/>
      <c r="AN13" s="264"/>
      <c r="AO13" s="264"/>
      <c r="AP13" s="264"/>
      <c r="AR13" s="264"/>
      <c r="AS13" s="264"/>
      <c r="AT13" s="264"/>
      <c r="AV13" s="264"/>
      <c r="AW13" s="264"/>
      <c r="AX13" s="264"/>
      <c r="AZ13" s="264"/>
      <c r="BA13" s="264"/>
      <c r="BB13" s="264"/>
      <c r="BD13" s="264"/>
      <c r="BE13" s="264"/>
      <c r="BF13" s="264"/>
    </row>
    <row r="14" spans="1:59" s="102" customFormat="1" ht="19.25" customHeight="1" x14ac:dyDescent="0.2">
      <c r="F14" s="265"/>
      <c r="G14" s="265"/>
      <c r="H14" s="265"/>
      <c r="I14" s="265"/>
      <c r="J14" s="265"/>
      <c r="L14" s="264"/>
      <c r="M14" s="264"/>
      <c r="N14" s="264"/>
      <c r="P14" s="264"/>
      <c r="Q14" s="264"/>
      <c r="R14" s="264"/>
      <c r="T14" s="264"/>
      <c r="U14" s="264"/>
      <c r="V14" s="264"/>
      <c r="X14" s="264"/>
      <c r="Y14" s="264"/>
      <c r="Z14" s="264"/>
      <c r="AB14" s="264"/>
      <c r="AC14" s="264"/>
      <c r="AD14" s="264"/>
      <c r="AF14" s="264"/>
      <c r="AG14" s="264"/>
      <c r="AH14" s="264"/>
      <c r="AJ14" s="264"/>
      <c r="AK14" s="264"/>
      <c r="AL14" s="264"/>
      <c r="AN14" s="264"/>
      <c r="AO14" s="264"/>
      <c r="AP14" s="264"/>
      <c r="AR14" s="264"/>
      <c r="AS14" s="264"/>
      <c r="AT14" s="264"/>
      <c r="AV14" s="264"/>
      <c r="AW14" s="264"/>
      <c r="AX14" s="264"/>
      <c r="AZ14" s="264"/>
      <c r="BA14" s="264"/>
      <c r="BB14" s="264"/>
      <c r="BD14" s="264"/>
      <c r="BE14" s="264"/>
      <c r="BF14" s="264"/>
    </row>
    <row r="15" spans="1:59" x14ac:dyDescent="0.2">
      <c r="F15" s="14"/>
      <c r="L15" s="103"/>
      <c r="M15" s="103"/>
      <c r="N15" s="103"/>
    </row>
  </sheetData>
  <mergeCells count="25">
    <mergeCell ref="F12:J14"/>
    <mergeCell ref="AN12:AP14"/>
    <mergeCell ref="AR12:AT14"/>
    <mergeCell ref="AV12:AX14"/>
    <mergeCell ref="AZ12:BB14"/>
    <mergeCell ref="L12:N14"/>
    <mergeCell ref="P12:R14"/>
    <mergeCell ref="BD12:BF14"/>
    <mergeCell ref="T12:V14"/>
    <mergeCell ref="X12:Z14"/>
    <mergeCell ref="AB12:AD14"/>
    <mergeCell ref="AF12:AH14"/>
    <mergeCell ref="AJ12:AL14"/>
    <mergeCell ref="L2:N2"/>
    <mergeCell ref="P2:R2"/>
    <mergeCell ref="T2:V2"/>
    <mergeCell ref="X2:Z2"/>
    <mergeCell ref="AB2:AD2"/>
    <mergeCell ref="BD2:BF2"/>
    <mergeCell ref="AF2:AH2"/>
    <mergeCell ref="AJ2:AL2"/>
    <mergeCell ref="AN2:AP2"/>
    <mergeCell ref="AR2:AT2"/>
    <mergeCell ref="AV2:AX2"/>
    <mergeCell ref="AZ2:BB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AL121"/>
  <sheetViews>
    <sheetView showGridLines="0" tabSelected="1" zoomScale="80" zoomScaleNormal="80" zoomScalePageLayoutView="70" workbookViewId="0">
      <pane ySplit="3" topLeftCell="A90" activePane="bottomLeft" state="frozen"/>
      <selection activeCell="AP107" sqref="AP107"/>
      <selection pane="bottomLeft" activeCell="G106" sqref="G106"/>
    </sheetView>
  </sheetViews>
  <sheetFormatPr baseColWidth="10" defaultColWidth="10.5703125" defaultRowHeight="16" x14ac:dyDescent="0.2"/>
  <cols>
    <col min="1" max="1" width="3.42578125" style="136" bestFit="1" customWidth="1"/>
    <col min="2" max="2" width="11.140625" style="51" customWidth="1"/>
    <col min="3" max="3" width="23" style="41" customWidth="1"/>
    <col min="4" max="5" width="6.85546875" style="41" customWidth="1"/>
    <col min="6" max="6" width="14.140625" style="41" bestFit="1" customWidth="1"/>
    <col min="7" max="7" width="14.140625" style="41" customWidth="1"/>
    <col min="8" max="8" width="14.85546875" style="41" customWidth="1"/>
    <col min="9" max="15" width="12" style="41" customWidth="1"/>
    <col min="16" max="16" width="10.42578125" style="41" customWidth="1"/>
    <col min="17" max="17" width="13" style="41" customWidth="1"/>
    <col min="18" max="18" width="11.85546875" style="41" customWidth="1"/>
    <col min="19" max="21" width="11.5703125" style="89" customWidth="1"/>
    <col min="22" max="22" width="13.85546875" style="89" customWidth="1"/>
    <col min="23" max="25" width="11.85546875" style="46" customWidth="1"/>
    <col min="26" max="26" width="10.85546875" style="46" customWidth="1"/>
    <col min="27" max="27" width="11.42578125" style="89" customWidth="1"/>
    <col min="28" max="28" width="5" style="89" customWidth="1"/>
    <col min="29" max="31" width="5" style="41" customWidth="1"/>
    <col min="32" max="32" width="5.140625" style="47" customWidth="1"/>
    <col min="33" max="33" width="12.85546875" style="47" customWidth="1"/>
    <col min="34" max="34" width="10.85546875" style="170" customWidth="1"/>
    <col min="35" max="35" width="34.5703125" style="47" customWidth="1"/>
    <col min="36" max="36" width="16.140625" style="41" customWidth="1"/>
    <col min="37" max="37" width="2.140625" style="41" customWidth="1"/>
    <col min="38" max="16384" width="10.5703125" style="41"/>
  </cols>
  <sheetData>
    <row r="1" spans="1:35" s="38" customFormat="1" ht="18" customHeight="1" x14ac:dyDescent="0.2">
      <c r="A1" s="138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8"/>
      <c r="AI1" s="39"/>
    </row>
    <row r="2" spans="1:35" s="45" customFormat="1" ht="50" customHeight="1" x14ac:dyDescent="0.2">
      <c r="A2" s="139"/>
      <c r="B2" s="40"/>
      <c r="C2" s="40"/>
      <c r="D2" s="40"/>
      <c r="E2" s="41"/>
      <c r="F2" s="342" t="str">
        <f>'Patient List'!B3</f>
        <v>&lt;CLINIC NAME&gt;</v>
      </c>
      <c r="G2" s="342"/>
      <c r="H2" s="342"/>
      <c r="I2" s="342"/>
      <c r="J2" s="342"/>
      <c r="K2" s="342"/>
      <c r="L2" s="342"/>
      <c r="M2" s="342"/>
      <c r="N2" s="342"/>
      <c r="O2" s="342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9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1" t="s">
        <v>43</v>
      </c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Q4" s="311" t="s">
        <v>38</v>
      </c>
      <c r="R4" s="312"/>
      <c r="S4" s="335"/>
      <c r="T4" s="344">
        <v>17</v>
      </c>
      <c r="U4" s="41"/>
      <c r="V4" s="41"/>
      <c r="AA4" s="41"/>
      <c r="AB4" s="41"/>
    </row>
    <row r="5" spans="1:35" s="51" customFormat="1" ht="12" customHeight="1" x14ac:dyDescent="0.2">
      <c r="A5" s="136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313"/>
      <c r="R5" s="314"/>
      <c r="S5" s="343"/>
      <c r="T5" s="345"/>
      <c r="U5" s="49"/>
      <c r="V5" s="49"/>
      <c r="W5" s="50"/>
      <c r="X5" s="50"/>
      <c r="Y5" s="50"/>
      <c r="Z5" s="50"/>
      <c r="AF5" s="47"/>
      <c r="AG5" s="47"/>
      <c r="AH5" s="170"/>
      <c r="AI5" s="47"/>
    </row>
    <row r="6" spans="1:35" s="51" customFormat="1" ht="19.25" customHeight="1" x14ac:dyDescent="0.2">
      <c r="A6" s="136"/>
      <c r="B6" s="296" t="s">
        <v>10</v>
      </c>
      <c r="C6" s="296"/>
      <c r="D6" s="52"/>
      <c r="E6" s="52"/>
      <c r="F6" s="52" t="s">
        <v>44</v>
      </c>
      <c r="G6" s="52" t="s">
        <v>45</v>
      </c>
      <c r="H6" s="296" t="s">
        <v>7</v>
      </c>
      <c r="I6" s="296"/>
      <c r="J6" s="296" t="s">
        <v>8</v>
      </c>
      <c r="K6" s="296"/>
      <c r="L6" s="296" t="s">
        <v>9</v>
      </c>
      <c r="M6" s="296"/>
      <c r="N6" s="296" t="s">
        <v>75</v>
      </c>
      <c r="O6" s="296"/>
      <c r="P6" s="49"/>
      <c r="Q6" s="346" t="s">
        <v>137</v>
      </c>
      <c r="R6" s="347"/>
      <c r="S6" s="348"/>
      <c r="T6" s="340" cm="1">
        <f t="array" ref="T6">SUM(COUNTIFS(H100:H118, {"Active","Inactive","Query","Active - Remote"}))</f>
        <v>17</v>
      </c>
      <c r="U6" s="49"/>
      <c r="V6" s="49"/>
      <c r="W6" s="50"/>
      <c r="X6" s="50"/>
      <c r="Y6" s="50"/>
      <c r="Z6" s="50"/>
      <c r="AF6" s="47"/>
      <c r="AG6" s="47"/>
      <c r="AH6" s="170"/>
      <c r="AI6" s="47"/>
    </row>
    <row r="7" spans="1:35" ht="16.25" customHeight="1" x14ac:dyDescent="0.2">
      <c r="B7" s="297" t="s">
        <v>148</v>
      </c>
      <c r="C7" s="297"/>
      <c r="D7" s="297"/>
      <c r="E7" s="297"/>
      <c r="F7" s="184">
        <f>$S$18</f>
        <v>44621</v>
      </c>
      <c r="G7" s="199">
        <v>8</v>
      </c>
      <c r="H7" s="298"/>
      <c r="I7" s="298"/>
      <c r="J7" s="298"/>
      <c r="K7" s="298"/>
      <c r="L7" s="298"/>
      <c r="M7" s="298"/>
      <c r="N7" s="298"/>
      <c r="O7" s="298"/>
      <c r="P7" s="55"/>
      <c r="Q7" s="349"/>
      <c r="R7" s="350"/>
      <c r="S7" s="351"/>
      <c r="T7" s="345"/>
      <c r="U7" s="55"/>
      <c r="V7" s="55"/>
      <c r="W7" s="56"/>
      <c r="X7" s="56"/>
      <c r="Y7" s="56"/>
      <c r="Z7" s="56"/>
      <c r="AA7" s="57"/>
      <c r="AB7" s="57"/>
    </row>
    <row r="8" spans="1:35" ht="16.25" customHeight="1" x14ac:dyDescent="0.2">
      <c r="B8" s="297"/>
      <c r="C8" s="297"/>
      <c r="D8" s="297"/>
      <c r="E8" s="297"/>
      <c r="F8" s="53">
        <v>44637</v>
      </c>
      <c r="G8" s="185">
        <f>G7+H8-L8</f>
        <v>7</v>
      </c>
      <c r="H8" s="302"/>
      <c r="I8" s="302"/>
      <c r="J8" s="302"/>
      <c r="K8" s="302"/>
      <c r="L8" s="302">
        <v>1</v>
      </c>
      <c r="M8" s="302"/>
      <c r="N8" s="295"/>
      <c r="O8" s="295"/>
      <c r="P8" s="55"/>
      <c r="Q8" s="346" t="s">
        <v>138</v>
      </c>
      <c r="R8" s="347"/>
      <c r="S8" s="348"/>
      <c r="T8" s="340" cm="1">
        <f t="array" ref="T8">SUM(COUNTIFS(H100:H116, {"Deceased","Lost Follow Up","Discontinued"}))</f>
        <v>0</v>
      </c>
      <c r="U8" s="55"/>
      <c r="V8" s="55"/>
      <c r="W8" s="56"/>
      <c r="X8" s="56"/>
      <c r="Y8" s="56"/>
      <c r="Z8" s="56"/>
      <c r="AA8" s="57"/>
      <c r="AB8" s="57"/>
    </row>
    <row r="9" spans="1:35" ht="16.25" customHeight="1" x14ac:dyDescent="0.2">
      <c r="B9" s="297"/>
      <c r="C9" s="297"/>
      <c r="D9" s="297"/>
      <c r="E9" s="297"/>
      <c r="F9" s="53">
        <v>44638</v>
      </c>
      <c r="G9" s="185">
        <f t="shared" ref="G9:G18" si="0">G8+H9-L9</f>
        <v>6</v>
      </c>
      <c r="H9" s="291"/>
      <c r="I9" s="291"/>
      <c r="J9" s="291"/>
      <c r="K9" s="291"/>
      <c r="L9" s="291">
        <v>1</v>
      </c>
      <c r="M9" s="291"/>
      <c r="N9" s="301"/>
      <c r="O9" s="301"/>
      <c r="P9" s="55"/>
      <c r="Q9" s="349"/>
      <c r="R9" s="350"/>
      <c r="S9" s="351"/>
      <c r="T9" s="345"/>
      <c r="U9" s="55"/>
      <c r="V9" s="55"/>
      <c r="W9" s="56"/>
      <c r="X9" s="56"/>
      <c r="Y9" s="56"/>
      <c r="Z9" s="56"/>
      <c r="AA9" s="57"/>
      <c r="AB9" s="57"/>
    </row>
    <row r="10" spans="1:35" ht="16.25" customHeight="1" x14ac:dyDescent="0.2">
      <c r="B10" s="297"/>
      <c r="C10" s="297"/>
      <c r="D10" s="297"/>
      <c r="E10" s="297"/>
      <c r="F10" s="53"/>
      <c r="G10" s="185">
        <f t="shared" si="0"/>
        <v>6</v>
      </c>
      <c r="H10" s="291"/>
      <c r="I10" s="291"/>
      <c r="J10" s="291"/>
      <c r="K10" s="291"/>
      <c r="L10" s="291"/>
      <c r="M10" s="291"/>
      <c r="N10" s="291"/>
      <c r="O10" s="291"/>
      <c r="P10" s="55"/>
      <c r="Q10" s="303" t="s">
        <v>39</v>
      </c>
      <c r="R10" s="304"/>
      <c r="S10" s="339"/>
      <c r="T10" s="340">
        <v>20</v>
      </c>
      <c r="U10" s="55"/>
      <c r="V10" s="55"/>
      <c r="W10" s="56"/>
      <c r="X10" s="56"/>
      <c r="Y10" s="56"/>
      <c r="Z10" s="56"/>
      <c r="AA10" s="57"/>
      <c r="AB10" s="57"/>
    </row>
    <row r="11" spans="1:35" ht="16.25" customHeight="1" x14ac:dyDescent="0.2">
      <c r="B11" s="297"/>
      <c r="C11" s="297"/>
      <c r="D11" s="297"/>
      <c r="E11" s="297"/>
      <c r="F11" s="53"/>
      <c r="G11" s="185">
        <f t="shared" si="0"/>
        <v>6</v>
      </c>
      <c r="H11" s="291"/>
      <c r="I11" s="291"/>
      <c r="J11" s="291"/>
      <c r="K11" s="291"/>
      <c r="L11" s="291"/>
      <c r="M11" s="291"/>
      <c r="N11" s="291"/>
      <c r="O11" s="291"/>
      <c r="P11" s="55"/>
      <c r="Q11" s="313"/>
      <c r="R11" s="314"/>
      <c r="S11" s="343"/>
      <c r="T11" s="345"/>
      <c r="U11" s="55"/>
      <c r="V11" s="55"/>
      <c r="W11" s="56"/>
      <c r="X11" s="56"/>
      <c r="Y11" s="56"/>
      <c r="Z11" s="56"/>
      <c r="AA11" s="57"/>
      <c r="AB11" s="57"/>
    </row>
    <row r="12" spans="1:35" ht="16.25" customHeight="1" x14ac:dyDescent="0.2">
      <c r="B12" s="297"/>
      <c r="C12" s="297"/>
      <c r="D12" s="297"/>
      <c r="E12" s="297"/>
      <c r="F12" s="53"/>
      <c r="G12" s="185">
        <f t="shared" si="0"/>
        <v>6</v>
      </c>
      <c r="H12" s="291"/>
      <c r="I12" s="291"/>
      <c r="J12" s="291"/>
      <c r="K12" s="291"/>
      <c r="L12" s="291"/>
      <c r="M12" s="291"/>
      <c r="N12" s="291"/>
      <c r="O12" s="291"/>
      <c r="P12" s="55"/>
      <c r="Q12" s="303" t="s">
        <v>40</v>
      </c>
      <c r="R12" s="304"/>
      <c r="S12" s="339"/>
      <c r="T12" s="340">
        <f>T10-T6</f>
        <v>3</v>
      </c>
      <c r="U12" s="55"/>
      <c r="V12" s="55"/>
      <c r="W12" s="56"/>
      <c r="X12" s="56"/>
      <c r="Y12" s="56"/>
      <c r="Z12" s="56"/>
      <c r="AA12" s="57"/>
      <c r="AB12" s="57"/>
    </row>
    <row r="13" spans="1:35" ht="16.25" customHeight="1" thickBot="1" x14ac:dyDescent="0.25">
      <c r="B13" s="297"/>
      <c r="C13" s="297"/>
      <c r="D13" s="297"/>
      <c r="E13" s="297"/>
      <c r="F13" s="53"/>
      <c r="G13" s="185">
        <f t="shared" si="0"/>
        <v>6</v>
      </c>
      <c r="H13" s="291"/>
      <c r="I13" s="291"/>
      <c r="J13" s="291"/>
      <c r="K13" s="291"/>
      <c r="L13" s="291"/>
      <c r="M13" s="291"/>
      <c r="N13" s="291"/>
      <c r="O13" s="291"/>
      <c r="P13" s="55"/>
      <c r="Q13" s="305"/>
      <c r="R13" s="306"/>
      <c r="S13" s="336"/>
      <c r="T13" s="341"/>
      <c r="U13" s="55"/>
      <c r="V13" s="55"/>
      <c r="W13" s="56"/>
      <c r="X13" s="56"/>
      <c r="Y13" s="56"/>
      <c r="Z13" s="56"/>
      <c r="AA13" s="57"/>
      <c r="AB13" s="57"/>
    </row>
    <row r="14" spans="1:35" ht="16.25" customHeight="1" thickBot="1" x14ac:dyDescent="0.25">
      <c r="B14" s="297"/>
      <c r="C14" s="297"/>
      <c r="D14" s="297"/>
      <c r="E14" s="297"/>
      <c r="F14" s="53"/>
      <c r="G14" s="185">
        <f t="shared" si="0"/>
        <v>6</v>
      </c>
      <c r="H14" s="291"/>
      <c r="I14" s="291"/>
      <c r="J14" s="291"/>
      <c r="K14" s="291"/>
      <c r="L14" s="291"/>
      <c r="M14" s="291"/>
      <c r="N14" s="291"/>
      <c r="O14" s="291"/>
      <c r="P14" s="55"/>
      <c r="Q14" s="145"/>
      <c r="R14" s="145"/>
      <c r="S14" s="145"/>
      <c r="T14" s="146"/>
      <c r="U14" s="55"/>
      <c r="V14" s="55"/>
      <c r="W14" s="56"/>
      <c r="X14" s="56"/>
      <c r="Y14" s="56"/>
      <c r="Z14" s="56"/>
      <c r="AA14" s="57"/>
      <c r="AB14" s="57"/>
    </row>
    <row r="15" spans="1:35" ht="16.25" customHeight="1" x14ac:dyDescent="0.2">
      <c r="B15" s="297"/>
      <c r="C15" s="297"/>
      <c r="D15" s="297"/>
      <c r="E15" s="297"/>
      <c r="F15" s="53"/>
      <c r="G15" s="185">
        <f t="shared" si="0"/>
        <v>6</v>
      </c>
      <c r="H15" s="291"/>
      <c r="I15" s="291"/>
      <c r="J15" s="291"/>
      <c r="K15" s="291"/>
      <c r="L15" s="291"/>
      <c r="M15" s="291"/>
      <c r="N15" s="291"/>
      <c r="O15" s="291"/>
      <c r="P15" s="55"/>
      <c r="Q15" s="311" t="s">
        <v>139</v>
      </c>
      <c r="R15" s="312"/>
      <c r="S15" s="335"/>
      <c r="T15" s="337">
        <f>_xlfn.AGGREGATE(1,5,N100:N116)</f>
        <v>7.7428571428571429</v>
      </c>
      <c r="U15" s="55"/>
      <c r="V15" s="55"/>
      <c r="W15" s="56"/>
      <c r="X15" s="56"/>
      <c r="Y15" s="56"/>
      <c r="Z15" s="56"/>
      <c r="AA15" s="57"/>
      <c r="AB15" s="57"/>
    </row>
    <row r="16" spans="1:35" ht="16.25" customHeight="1" thickBot="1" x14ac:dyDescent="0.25">
      <c r="B16" s="297"/>
      <c r="C16" s="297"/>
      <c r="D16" s="297"/>
      <c r="E16" s="297"/>
      <c r="F16" s="53"/>
      <c r="G16" s="185">
        <f t="shared" si="0"/>
        <v>6</v>
      </c>
      <c r="H16" s="291"/>
      <c r="I16" s="291"/>
      <c r="J16" s="291"/>
      <c r="K16" s="291"/>
      <c r="L16" s="292"/>
      <c r="M16" s="293"/>
      <c r="N16" s="292"/>
      <c r="O16" s="293"/>
      <c r="P16" s="55"/>
      <c r="Q16" s="305"/>
      <c r="R16" s="306"/>
      <c r="S16" s="336"/>
      <c r="T16" s="338"/>
      <c r="U16" s="55"/>
      <c r="V16" s="55"/>
      <c r="W16" s="56"/>
      <c r="X16" s="56"/>
      <c r="Y16" s="56"/>
      <c r="Z16" s="56"/>
      <c r="AA16" s="57"/>
      <c r="AB16" s="57"/>
    </row>
    <row r="17" spans="2:28" ht="16.25" customHeight="1" thickBot="1" x14ac:dyDescent="0.25">
      <c r="B17" s="297"/>
      <c r="C17" s="297"/>
      <c r="D17" s="297"/>
      <c r="E17" s="297"/>
      <c r="F17" s="53"/>
      <c r="G17" s="185">
        <f t="shared" si="0"/>
        <v>6</v>
      </c>
      <c r="H17" s="291"/>
      <c r="I17" s="291"/>
      <c r="J17" s="291"/>
      <c r="K17" s="291"/>
      <c r="L17" s="292"/>
      <c r="M17" s="293"/>
      <c r="N17" s="292"/>
      <c r="O17" s="293"/>
      <c r="P17" s="55"/>
      <c r="Q17" s="55"/>
      <c r="R17" s="55"/>
      <c r="S17" s="55"/>
      <c r="T17" s="55"/>
      <c r="U17" s="55"/>
      <c r="V17" s="55"/>
      <c r="W17" s="56"/>
      <c r="X17" s="56"/>
      <c r="Y17" s="56"/>
      <c r="Z17" s="56"/>
      <c r="AA17" s="57"/>
      <c r="AB17" s="57"/>
    </row>
    <row r="18" spans="2:28" ht="16.25" customHeight="1" x14ac:dyDescent="0.2">
      <c r="B18" s="297"/>
      <c r="C18" s="297"/>
      <c r="D18" s="297"/>
      <c r="E18" s="297"/>
      <c r="F18" s="53"/>
      <c r="G18" s="185">
        <f t="shared" si="0"/>
        <v>6</v>
      </c>
      <c r="H18" s="294"/>
      <c r="I18" s="294"/>
      <c r="J18" s="294"/>
      <c r="K18" s="294"/>
      <c r="L18" s="294"/>
      <c r="M18" s="294"/>
      <c r="N18" s="294"/>
      <c r="O18" s="294"/>
      <c r="P18" s="55"/>
      <c r="Q18" s="327" t="s">
        <v>171</v>
      </c>
      <c r="R18" s="328"/>
      <c r="S18" s="331">
        <v>44621</v>
      </c>
      <c r="T18" s="332"/>
      <c r="U18" s="55"/>
      <c r="V18" s="55"/>
      <c r="W18" s="56"/>
      <c r="X18" s="56"/>
      <c r="Y18" s="56"/>
      <c r="Z18" s="56"/>
      <c r="AA18" s="57"/>
      <c r="AB18" s="57"/>
    </row>
    <row r="19" spans="2:28" ht="15" customHeight="1" thickBot="1" x14ac:dyDescent="0.25">
      <c r="B19" s="297"/>
      <c r="C19" s="297"/>
      <c r="D19" s="297"/>
      <c r="E19" s="297"/>
      <c r="F19" s="184">
        <f>$S$20</f>
        <v>44651</v>
      </c>
      <c r="G19" s="186">
        <f>G7+H19-L19</f>
        <v>6</v>
      </c>
      <c r="H19" s="287">
        <f>SUM(H7:I18)</f>
        <v>0</v>
      </c>
      <c r="I19" s="287"/>
      <c r="J19" s="287"/>
      <c r="K19" s="287"/>
      <c r="L19" s="287">
        <f>SUM(L7:M18)</f>
        <v>2</v>
      </c>
      <c r="M19" s="287"/>
      <c r="N19" s="288"/>
      <c r="O19" s="288"/>
      <c r="P19" s="55"/>
      <c r="Q19" s="329"/>
      <c r="R19" s="330"/>
      <c r="S19" s="333"/>
      <c r="T19" s="334"/>
      <c r="U19" s="55"/>
      <c r="V19" s="55"/>
      <c r="W19" s="56"/>
      <c r="X19" s="56"/>
      <c r="Y19" s="56"/>
      <c r="Z19" s="56"/>
      <c r="AA19" s="57"/>
      <c r="AB19" s="57"/>
    </row>
    <row r="20" spans="2:28" ht="15" customHeight="1" x14ac:dyDescent="0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55"/>
      <c r="Q20" s="319" t="s">
        <v>172</v>
      </c>
      <c r="R20" s="320"/>
      <c r="S20" s="323">
        <v>44651</v>
      </c>
      <c r="T20" s="324"/>
      <c r="U20" s="55"/>
      <c r="V20" s="55"/>
      <c r="W20" s="56"/>
      <c r="X20" s="56"/>
      <c r="Y20" s="56"/>
      <c r="Z20" s="56"/>
      <c r="AA20" s="57"/>
      <c r="AB20" s="57"/>
    </row>
    <row r="21" spans="2:28" ht="15" customHeight="1" thickBot="1" x14ac:dyDescent="0.25">
      <c r="B21" s="296" t="s">
        <v>10</v>
      </c>
      <c r="C21" s="296"/>
      <c r="D21" s="52"/>
      <c r="E21" s="52"/>
      <c r="F21" s="52" t="s">
        <v>44</v>
      </c>
      <c r="G21" s="52" t="s">
        <v>45</v>
      </c>
      <c r="H21" s="296" t="s">
        <v>7</v>
      </c>
      <c r="I21" s="296"/>
      <c r="J21" s="296" t="s">
        <v>8</v>
      </c>
      <c r="K21" s="296"/>
      <c r="L21" s="296" t="s">
        <v>9</v>
      </c>
      <c r="M21" s="296"/>
      <c r="N21" s="296" t="s">
        <v>75</v>
      </c>
      <c r="O21" s="296"/>
      <c r="P21" s="55"/>
      <c r="Q21" s="321"/>
      <c r="R21" s="322"/>
      <c r="S21" s="325"/>
      <c r="T21" s="326"/>
      <c r="U21" s="55"/>
      <c r="V21" s="55"/>
      <c r="W21" s="56"/>
      <c r="X21" s="56"/>
      <c r="Y21" s="56"/>
      <c r="Z21" s="56"/>
      <c r="AA21" s="57"/>
      <c r="AB21" s="57"/>
    </row>
    <row r="22" spans="2:28" ht="15" customHeight="1" thickBot="1" x14ac:dyDescent="0.25">
      <c r="B22" s="297" t="s">
        <v>149</v>
      </c>
      <c r="C22" s="297"/>
      <c r="D22" s="297"/>
      <c r="E22" s="297"/>
      <c r="F22" s="184">
        <f>$S$18</f>
        <v>44621</v>
      </c>
      <c r="G22" s="199">
        <v>55</v>
      </c>
      <c r="H22" s="298"/>
      <c r="I22" s="298"/>
      <c r="J22" s="298"/>
      <c r="K22" s="298"/>
      <c r="L22" s="298"/>
      <c r="M22" s="298"/>
      <c r="N22" s="298"/>
      <c r="O22" s="298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6"/>
      <c r="AA22" s="57"/>
      <c r="AB22" s="57"/>
    </row>
    <row r="23" spans="2:28" ht="15" customHeight="1" x14ac:dyDescent="0.2">
      <c r="B23" s="297"/>
      <c r="C23" s="297"/>
      <c r="D23" s="297"/>
      <c r="E23" s="297"/>
      <c r="F23" s="53">
        <v>44636</v>
      </c>
      <c r="G23" s="185">
        <f>G22+H23-L23</f>
        <v>51</v>
      </c>
      <c r="H23" s="302"/>
      <c r="I23" s="302"/>
      <c r="J23" s="302"/>
      <c r="K23" s="302"/>
      <c r="L23" s="302">
        <v>4</v>
      </c>
      <c r="M23" s="302"/>
      <c r="N23" s="295"/>
      <c r="O23" s="295"/>
      <c r="P23" s="55"/>
      <c r="Q23" s="311" t="s">
        <v>183</v>
      </c>
      <c r="R23" s="312"/>
      <c r="S23" s="315">
        <f>COUNTIF(D100:D118,"Y")</f>
        <v>4</v>
      </c>
      <c r="T23" s="316"/>
      <c r="U23" s="55"/>
      <c r="V23" s="55"/>
      <c r="W23" s="56"/>
      <c r="X23" s="56"/>
      <c r="Y23" s="56"/>
      <c r="Z23" s="56"/>
      <c r="AA23" s="57"/>
      <c r="AB23" s="57"/>
    </row>
    <row r="24" spans="2:28" ht="15" customHeight="1" x14ac:dyDescent="0.2">
      <c r="B24" s="297"/>
      <c r="C24" s="297"/>
      <c r="D24" s="297"/>
      <c r="E24" s="297"/>
      <c r="F24" s="53">
        <v>44637</v>
      </c>
      <c r="G24" s="185">
        <f t="shared" ref="G24:G33" si="1">G23+H24-L24</f>
        <v>50</v>
      </c>
      <c r="H24" s="291"/>
      <c r="I24" s="291"/>
      <c r="J24" s="291"/>
      <c r="K24" s="291"/>
      <c r="L24" s="291">
        <v>1</v>
      </c>
      <c r="M24" s="291"/>
      <c r="N24" s="295"/>
      <c r="O24" s="295"/>
      <c r="P24" s="55"/>
      <c r="Q24" s="313"/>
      <c r="R24" s="314"/>
      <c r="S24" s="317"/>
      <c r="T24" s="318"/>
      <c r="U24" s="55"/>
      <c r="V24" s="55"/>
      <c r="W24" s="56"/>
      <c r="X24" s="56"/>
      <c r="Y24" s="56"/>
      <c r="Z24" s="56"/>
      <c r="AA24" s="57"/>
      <c r="AB24" s="57"/>
    </row>
    <row r="25" spans="2:28" ht="15" customHeight="1" x14ac:dyDescent="0.2">
      <c r="B25" s="297"/>
      <c r="C25" s="297"/>
      <c r="D25" s="297"/>
      <c r="E25" s="297"/>
      <c r="F25" s="53">
        <v>44638</v>
      </c>
      <c r="G25" s="185">
        <f t="shared" si="1"/>
        <v>46</v>
      </c>
      <c r="H25" s="291"/>
      <c r="I25" s="291"/>
      <c r="J25" s="291"/>
      <c r="K25" s="291"/>
      <c r="L25" s="291">
        <v>4</v>
      </c>
      <c r="M25" s="291"/>
      <c r="N25" s="301"/>
      <c r="O25" s="301"/>
      <c r="P25" s="55"/>
      <c r="Q25" s="303" t="s">
        <v>184</v>
      </c>
      <c r="R25" s="304"/>
      <c r="S25" s="307">
        <f>S23/T6</f>
        <v>0.23529411764705882</v>
      </c>
      <c r="T25" s="308"/>
      <c r="U25" s="55"/>
      <c r="V25" s="55"/>
      <c r="W25" s="56"/>
      <c r="X25" s="56"/>
      <c r="Y25" s="56"/>
      <c r="Z25" s="56"/>
      <c r="AA25" s="57"/>
      <c r="AB25" s="57"/>
    </row>
    <row r="26" spans="2:28" ht="15" customHeight="1" thickBot="1" x14ac:dyDescent="0.25">
      <c r="B26" s="297"/>
      <c r="C26" s="297"/>
      <c r="D26" s="297"/>
      <c r="E26" s="297"/>
      <c r="F26" s="53">
        <v>44644</v>
      </c>
      <c r="G26" s="185">
        <f t="shared" si="1"/>
        <v>42.5</v>
      </c>
      <c r="H26" s="291"/>
      <c r="I26" s="291"/>
      <c r="J26" s="291"/>
      <c r="K26" s="291"/>
      <c r="L26" s="291">
        <v>3.5</v>
      </c>
      <c r="M26" s="291"/>
      <c r="N26" s="295"/>
      <c r="O26" s="295"/>
      <c r="P26" s="55"/>
      <c r="Q26" s="305"/>
      <c r="R26" s="306"/>
      <c r="S26" s="309"/>
      <c r="T26" s="310"/>
      <c r="U26" s="55"/>
      <c r="V26" s="55"/>
      <c r="W26" s="56"/>
      <c r="X26" s="56"/>
      <c r="Y26" s="56"/>
      <c r="Z26" s="56"/>
      <c r="AA26" s="57"/>
      <c r="AB26" s="57"/>
    </row>
    <row r="27" spans="2:28" ht="15" customHeight="1" x14ac:dyDescent="0.2">
      <c r="B27" s="297"/>
      <c r="C27" s="297"/>
      <c r="D27" s="297"/>
      <c r="E27" s="297"/>
      <c r="F27" s="53"/>
      <c r="G27" s="185">
        <f t="shared" si="1"/>
        <v>42.5</v>
      </c>
      <c r="H27" s="291"/>
      <c r="I27" s="291"/>
      <c r="J27" s="291"/>
      <c r="K27" s="291"/>
      <c r="L27" s="291"/>
      <c r="M27" s="291"/>
      <c r="N27" s="291"/>
      <c r="O27" s="291"/>
      <c r="P27" s="55"/>
      <c r="Q27" s="55"/>
      <c r="R27" s="55"/>
      <c r="S27" s="55"/>
      <c r="T27" s="55"/>
      <c r="U27" s="55"/>
      <c r="V27" s="55"/>
      <c r="W27" s="56"/>
      <c r="X27" s="56"/>
      <c r="Y27" s="56"/>
      <c r="Z27" s="56"/>
      <c r="AA27" s="57"/>
      <c r="AB27" s="57"/>
    </row>
    <row r="28" spans="2:28" ht="15" customHeight="1" x14ac:dyDescent="0.2">
      <c r="B28" s="297"/>
      <c r="C28" s="297"/>
      <c r="D28" s="297"/>
      <c r="E28" s="297"/>
      <c r="F28" s="53"/>
      <c r="G28" s="185">
        <f t="shared" si="1"/>
        <v>42.5</v>
      </c>
      <c r="H28" s="291"/>
      <c r="I28" s="291"/>
      <c r="J28" s="291"/>
      <c r="K28" s="291"/>
      <c r="L28" s="291"/>
      <c r="M28" s="291"/>
      <c r="N28" s="291"/>
      <c r="O28" s="291"/>
      <c r="P28" s="55"/>
      <c r="Q28" s="55"/>
      <c r="R28" s="55"/>
      <c r="S28" s="55"/>
      <c r="T28" s="55"/>
      <c r="U28" s="55"/>
      <c r="V28" s="55"/>
      <c r="W28" s="56"/>
      <c r="X28" s="56"/>
      <c r="Y28" s="56"/>
      <c r="Z28" s="56"/>
      <c r="AA28" s="57"/>
      <c r="AB28" s="57"/>
    </row>
    <row r="29" spans="2:28" ht="15" customHeight="1" x14ac:dyDescent="0.2">
      <c r="B29" s="297"/>
      <c r="C29" s="297"/>
      <c r="D29" s="297"/>
      <c r="E29" s="297"/>
      <c r="F29" s="53"/>
      <c r="G29" s="185">
        <f t="shared" si="1"/>
        <v>42.5</v>
      </c>
      <c r="H29" s="291"/>
      <c r="I29" s="291"/>
      <c r="J29" s="291"/>
      <c r="K29" s="291"/>
      <c r="L29" s="291"/>
      <c r="M29" s="291"/>
      <c r="N29" s="291"/>
      <c r="O29" s="291"/>
      <c r="P29" s="55"/>
      <c r="Q29" s="55"/>
      <c r="R29" s="55"/>
      <c r="S29" s="55"/>
      <c r="T29" s="55"/>
      <c r="U29" s="55"/>
      <c r="V29" s="55"/>
      <c r="W29" s="56"/>
      <c r="X29" s="56"/>
      <c r="Y29" s="56"/>
      <c r="Z29" s="56"/>
      <c r="AA29" s="57"/>
      <c r="AB29" s="57"/>
    </row>
    <row r="30" spans="2:28" ht="15" customHeight="1" x14ac:dyDescent="0.2">
      <c r="B30" s="297"/>
      <c r="C30" s="297"/>
      <c r="D30" s="297"/>
      <c r="E30" s="297"/>
      <c r="F30" s="53"/>
      <c r="G30" s="185">
        <f t="shared" si="1"/>
        <v>42.5</v>
      </c>
      <c r="H30" s="291"/>
      <c r="I30" s="291"/>
      <c r="J30" s="291"/>
      <c r="K30" s="291"/>
      <c r="L30" s="291"/>
      <c r="M30" s="291"/>
      <c r="N30" s="291"/>
      <c r="O30" s="291"/>
      <c r="P30" s="55"/>
      <c r="Q30" s="55"/>
      <c r="R30" s="55"/>
      <c r="S30" s="55"/>
      <c r="T30" s="55"/>
      <c r="U30" s="55"/>
      <c r="V30" s="55"/>
      <c r="W30" s="56"/>
      <c r="X30" s="56"/>
      <c r="Y30" s="56"/>
      <c r="Z30" s="56"/>
      <c r="AA30" s="57"/>
      <c r="AB30" s="57"/>
    </row>
    <row r="31" spans="2:28" ht="15" customHeight="1" x14ac:dyDescent="0.2">
      <c r="B31" s="297"/>
      <c r="C31" s="297"/>
      <c r="D31" s="297"/>
      <c r="E31" s="297"/>
      <c r="F31" s="53"/>
      <c r="G31" s="185">
        <f t="shared" si="1"/>
        <v>42.5</v>
      </c>
      <c r="H31" s="291"/>
      <c r="I31" s="291"/>
      <c r="J31" s="291"/>
      <c r="K31" s="291"/>
      <c r="L31" s="292"/>
      <c r="M31" s="293"/>
      <c r="N31" s="292"/>
      <c r="O31" s="293"/>
      <c r="P31" s="55"/>
      <c r="Q31" s="55"/>
      <c r="R31" s="55"/>
      <c r="S31" s="55"/>
      <c r="T31" s="55"/>
      <c r="U31" s="55"/>
      <c r="V31" s="55"/>
      <c r="W31" s="56"/>
      <c r="X31" s="56"/>
      <c r="Y31" s="56"/>
      <c r="Z31" s="56"/>
      <c r="AA31" s="57"/>
      <c r="AB31" s="57"/>
    </row>
    <row r="32" spans="2:28" ht="15" customHeight="1" x14ac:dyDescent="0.2">
      <c r="B32" s="297"/>
      <c r="C32" s="297"/>
      <c r="D32" s="297"/>
      <c r="E32" s="297"/>
      <c r="F32" s="53"/>
      <c r="G32" s="185">
        <f t="shared" si="1"/>
        <v>42.5</v>
      </c>
      <c r="H32" s="291"/>
      <c r="I32" s="291"/>
      <c r="J32" s="291"/>
      <c r="K32" s="291"/>
      <c r="L32" s="292"/>
      <c r="M32" s="293"/>
      <c r="N32" s="292"/>
      <c r="O32" s="293"/>
      <c r="P32" s="55"/>
      <c r="Q32" s="55"/>
      <c r="R32" s="55"/>
      <c r="S32" s="55"/>
      <c r="T32" s="55"/>
      <c r="U32" s="55"/>
      <c r="V32" s="55"/>
      <c r="W32" s="56"/>
      <c r="X32" s="56"/>
      <c r="Y32" s="56"/>
      <c r="Z32" s="56"/>
      <c r="AA32" s="57"/>
      <c r="AB32" s="57"/>
    </row>
    <row r="33" spans="2:28" ht="15" customHeight="1" x14ac:dyDescent="0.2">
      <c r="B33" s="297"/>
      <c r="C33" s="297"/>
      <c r="D33" s="297"/>
      <c r="E33" s="297"/>
      <c r="F33" s="53"/>
      <c r="G33" s="185">
        <f t="shared" si="1"/>
        <v>42.5</v>
      </c>
      <c r="H33" s="294"/>
      <c r="I33" s="294"/>
      <c r="J33" s="294"/>
      <c r="K33" s="294"/>
      <c r="L33" s="294"/>
      <c r="M33" s="294"/>
      <c r="N33" s="294"/>
      <c r="O33" s="294"/>
      <c r="P33" s="55"/>
      <c r="Q33" s="55"/>
      <c r="R33" s="55"/>
      <c r="S33" s="55"/>
      <c r="T33" s="55"/>
      <c r="U33" s="55"/>
      <c r="V33" s="55"/>
      <c r="W33" s="56"/>
      <c r="X33" s="56"/>
      <c r="Y33" s="56"/>
      <c r="Z33" s="56"/>
      <c r="AA33" s="57"/>
      <c r="AB33" s="57"/>
    </row>
    <row r="34" spans="2:28" ht="15" customHeight="1" thickBot="1" x14ac:dyDescent="0.25">
      <c r="B34" s="297"/>
      <c r="C34" s="297"/>
      <c r="D34" s="297"/>
      <c r="E34" s="297"/>
      <c r="F34" s="184">
        <f>$S$20</f>
        <v>44651</v>
      </c>
      <c r="G34" s="186">
        <f>G22+H34-L34</f>
        <v>42.5</v>
      </c>
      <c r="H34" s="287">
        <f>SUM(H22:I33)</f>
        <v>0</v>
      </c>
      <c r="I34" s="287"/>
      <c r="J34" s="287"/>
      <c r="K34" s="287"/>
      <c r="L34" s="287">
        <f>SUM(L22:M33)</f>
        <v>12.5</v>
      </c>
      <c r="M34" s="287"/>
      <c r="N34" s="288"/>
      <c r="O34" s="288"/>
      <c r="P34" s="55"/>
      <c r="Q34" s="55"/>
      <c r="R34" s="55"/>
      <c r="S34" s="55"/>
      <c r="T34" s="55"/>
      <c r="U34" s="55"/>
      <c r="V34" s="55"/>
      <c r="W34" s="56"/>
      <c r="X34" s="56"/>
      <c r="Y34" s="56"/>
      <c r="Z34" s="56"/>
      <c r="AA34" s="57"/>
      <c r="AB34" s="57"/>
    </row>
    <row r="35" spans="2:28" ht="15" customHeight="1" x14ac:dyDescent="0.2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55"/>
      <c r="Q35" s="55"/>
      <c r="R35" s="55"/>
      <c r="S35" s="55"/>
      <c r="T35" s="55"/>
      <c r="U35" s="55"/>
      <c r="V35" s="55"/>
      <c r="W35" s="56"/>
      <c r="X35" s="56"/>
      <c r="Y35" s="56"/>
      <c r="Z35" s="56"/>
      <c r="AA35" s="57"/>
      <c r="AB35" s="57"/>
    </row>
    <row r="36" spans="2:28" ht="15" customHeight="1" x14ac:dyDescent="0.2">
      <c r="B36" s="296" t="s">
        <v>10</v>
      </c>
      <c r="C36" s="296"/>
      <c r="D36" s="52"/>
      <c r="E36" s="52"/>
      <c r="F36" s="52" t="s">
        <v>44</v>
      </c>
      <c r="G36" s="52" t="s">
        <v>45</v>
      </c>
      <c r="H36" s="296" t="s">
        <v>7</v>
      </c>
      <c r="I36" s="296"/>
      <c r="J36" s="296" t="s">
        <v>8</v>
      </c>
      <c r="K36" s="296"/>
      <c r="L36" s="296" t="s">
        <v>9</v>
      </c>
      <c r="M36" s="296"/>
      <c r="N36" s="296" t="s">
        <v>75</v>
      </c>
      <c r="O36" s="296"/>
      <c r="P36" s="55"/>
      <c r="Q36" s="55"/>
      <c r="R36" s="55"/>
      <c r="S36" s="55"/>
      <c r="T36" s="55"/>
      <c r="U36" s="55"/>
      <c r="V36" s="55"/>
      <c r="W36" s="56"/>
      <c r="X36" s="56"/>
      <c r="Y36" s="56"/>
      <c r="Z36" s="56"/>
      <c r="AA36" s="57"/>
      <c r="AB36" s="57"/>
    </row>
    <row r="37" spans="2:28" ht="15" customHeight="1" x14ac:dyDescent="0.2">
      <c r="B37" s="297" t="s">
        <v>150</v>
      </c>
      <c r="C37" s="297"/>
      <c r="D37" s="297"/>
      <c r="E37" s="297"/>
      <c r="F37" s="184">
        <f>$S$18</f>
        <v>44621</v>
      </c>
      <c r="G37" s="199">
        <v>4.5</v>
      </c>
      <c r="H37" s="298"/>
      <c r="I37" s="298"/>
      <c r="J37" s="298"/>
      <c r="K37" s="298"/>
      <c r="L37" s="298"/>
      <c r="M37" s="298"/>
      <c r="N37" s="298"/>
      <c r="O37" s="298"/>
      <c r="P37" s="55"/>
      <c r="Q37" s="55"/>
      <c r="R37" s="55"/>
      <c r="S37" s="55"/>
      <c r="T37" s="55"/>
      <c r="U37" s="55"/>
      <c r="V37" s="55"/>
      <c r="W37" s="56"/>
      <c r="X37" s="56"/>
      <c r="Y37" s="56"/>
      <c r="Z37" s="56"/>
      <c r="AA37" s="57"/>
      <c r="AB37" s="57"/>
    </row>
    <row r="38" spans="2:28" ht="15" customHeight="1" x14ac:dyDescent="0.2">
      <c r="B38" s="297"/>
      <c r="C38" s="297"/>
      <c r="D38" s="297"/>
      <c r="E38" s="297"/>
      <c r="F38" s="53">
        <v>44636</v>
      </c>
      <c r="G38" s="185">
        <f>G37+H38-L38</f>
        <v>2.5</v>
      </c>
      <c r="H38" s="302"/>
      <c r="I38" s="302"/>
      <c r="J38" s="302"/>
      <c r="K38" s="302"/>
      <c r="L38" s="302">
        <v>2</v>
      </c>
      <c r="M38" s="302"/>
      <c r="N38" s="295"/>
      <c r="O38" s="295"/>
      <c r="P38" s="55"/>
      <c r="Q38" s="55"/>
      <c r="R38" s="55"/>
      <c r="S38" s="55"/>
      <c r="T38" s="55"/>
      <c r="U38" s="55"/>
      <c r="V38" s="55"/>
      <c r="W38" s="56"/>
      <c r="X38" s="56"/>
      <c r="Y38" s="56"/>
      <c r="Z38" s="56"/>
      <c r="AA38" s="57"/>
      <c r="AB38" s="57"/>
    </row>
    <row r="39" spans="2:28" ht="15" customHeight="1" x14ac:dyDescent="0.2">
      <c r="B39" s="297"/>
      <c r="C39" s="297"/>
      <c r="D39" s="297"/>
      <c r="E39" s="297"/>
      <c r="F39" s="53">
        <v>44637</v>
      </c>
      <c r="G39" s="185">
        <f t="shared" ref="G39:G48" si="2">G38+H39-L39</f>
        <v>2</v>
      </c>
      <c r="H39" s="291"/>
      <c r="I39" s="291"/>
      <c r="J39" s="291"/>
      <c r="K39" s="291"/>
      <c r="L39" s="291">
        <v>0.5</v>
      </c>
      <c r="M39" s="291"/>
      <c r="N39" s="295"/>
      <c r="O39" s="295"/>
      <c r="P39" s="55"/>
      <c r="Q39" s="55"/>
      <c r="R39" s="55"/>
      <c r="S39" s="55"/>
      <c r="T39" s="55"/>
      <c r="U39" s="55"/>
      <c r="V39" s="55"/>
      <c r="W39" s="56"/>
      <c r="X39" s="56"/>
      <c r="Y39" s="56"/>
      <c r="Z39" s="56"/>
      <c r="AA39" s="57"/>
      <c r="AB39" s="57"/>
    </row>
    <row r="40" spans="2:28" ht="15" customHeight="1" x14ac:dyDescent="0.2">
      <c r="B40" s="297"/>
      <c r="C40" s="297"/>
      <c r="D40" s="297"/>
      <c r="E40" s="297"/>
      <c r="F40" s="53">
        <v>44638</v>
      </c>
      <c r="G40" s="185">
        <f t="shared" si="2"/>
        <v>1</v>
      </c>
      <c r="H40" s="291"/>
      <c r="I40" s="291"/>
      <c r="J40" s="291"/>
      <c r="K40" s="291"/>
      <c r="L40" s="291">
        <v>1</v>
      </c>
      <c r="M40" s="291"/>
      <c r="N40" s="301"/>
      <c r="O40" s="301"/>
      <c r="P40" s="55"/>
      <c r="Q40" s="55"/>
      <c r="R40" s="55"/>
      <c r="S40" s="55"/>
      <c r="T40" s="55"/>
      <c r="U40" s="55"/>
      <c r="V40" s="55"/>
      <c r="W40" s="56"/>
      <c r="X40" s="56"/>
      <c r="Y40" s="56"/>
      <c r="Z40" s="56"/>
      <c r="AA40" s="57"/>
      <c r="AB40" s="57"/>
    </row>
    <row r="41" spans="2:28" ht="15" customHeight="1" x14ac:dyDescent="0.2">
      <c r="B41" s="297"/>
      <c r="C41" s="297"/>
      <c r="D41" s="297"/>
      <c r="E41" s="297"/>
      <c r="F41" s="53">
        <v>44644</v>
      </c>
      <c r="G41" s="185">
        <f t="shared" si="2"/>
        <v>-0.5</v>
      </c>
      <c r="H41" s="291"/>
      <c r="I41" s="291"/>
      <c r="J41" s="291"/>
      <c r="K41" s="291"/>
      <c r="L41" s="291">
        <v>1.5</v>
      </c>
      <c r="M41" s="291"/>
      <c r="N41" s="295"/>
      <c r="O41" s="295"/>
      <c r="P41" s="55"/>
      <c r="Q41" s="55"/>
      <c r="R41" s="55"/>
      <c r="S41" s="55"/>
      <c r="T41" s="55"/>
      <c r="U41" s="55"/>
      <c r="V41" s="55"/>
      <c r="W41" s="56"/>
      <c r="X41" s="56"/>
      <c r="Y41" s="56"/>
      <c r="Z41" s="56"/>
      <c r="AA41" s="57"/>
      <c r="AB41" s="57"/>
    </row>
    <row r="42" spans="2:28" ht="15" customHeight="1" x14ac:dyDescent="0.2">
      <c r="B42" s="297"/>
      <c r="C42" s="297"/>
      <c r="D42" s="297"/>
      <c r="E42" s="297"/>
      <c r="F42" s="53"/>
      <c r="G42" s="185">
        <f t="shared" si="2"/>
        <v>-0.5</v>
      </c>
      <c r="H42" s="291"/>
      <c r="I42" s="291"/>
      <c r="J42" s="291"/>
      <c r="K42" s="291"/>
      <c r="L42" s="291"/>
      <c r="M42" s="291"/>
      <c r="N42" s="291"/>
      <c r="O42" s="291"/>
      <c r="P42" s="55"/>
      <c r="Q42" s="55"/>
      <c r="R42" s="55"/>
      <c r="S42" s="55"/>
      <c r="T42" s="55"/>
      <c r="U42" s="55"/>
      <c r="V42" s="55"/>
      <c r="W42" s="56"/>
      <c r="X42" s="56"/>
      <c r="Y42" s="56"/>
      <c r="Z42" s="56"/>
      <c r="AA42" s="57"/>
      <c r="AB42" s="57"/>
    </row>
    <row r="43" spans="2:28" ht="15" customHeight="1" x14ac:dyDescent="0.2">
      <c r="B43" s="297"/>
      <c r="C43" s="297"/>
      <c r="D43" s="297"/>
      <c r="E43" s="297"/>
      <c r="F43" s="53"/>
      <c r="G43" s="185">
        <f t="shared" si="2"/>
        <v>-0.5</v>
      </c>
      <c r="H43" s="291"/>
      <c r="I43" s="291"/>
      <c r="J43" s="291"/>
      <c r="K43" s="291"/>
      <c r="L43" s="291"/>
      <c r="M43" s="291"/>
      <c r="N43" s="291"/>
      <c r="O43" s="291"/>
      <c r="P43" s="55"/>
      <c r="Q43" s="55"/>
      <c r="R43" s="55"/>
      <c r="S43" s="55"/>
      <c r="T43" s="55"/>
      <c r="U43" s="55"/>
      <c r="V43" s="55"/>
      <c r="W43" s="56"/>
      <c r="X43" s="56"/>
      <c r="Y43" s="56"/>
      <c r="Z43" s="56"/>
      <c r="AA43" s="57"/>
      <c r="AB43" s="57"/>
    </row>
    <row r="44" spans="2:28" ht="15" customHeight="1" x14ac:dyDescent="0.2">
      <c r="B44" s="297"/>
      <c r="C44" s="297"/>
      <c r="D44" s="297"/>
      <c r="E44" s="297"/>
      <c r="F44" s="53"/>
      <c r="G44" s="185">
        <f t="shared" si="2"/>
        <v>-0.5</v>
      </c>
      <c r="H44" s="291"/>
      <c r="I44" s="291"/>
      <c r="J44" s="291"/>
      <c r="K44" s="291"/>
      <c r="L44" s="291"/>
      <c r="M44" s="291"/>
      <c r="N44" s="291"/>
      <c r="O44" s="291"/>
      <c r="P44" s="55"/>
      <c r="Q44" s="55"/>
      <c r="R44" s="55"/>
      <c r="S44" s="55"/>
      <c r="T44" s="55"/>
      <c r="U44" s="55"/>
      <c r="V44" s="55"/>
      <c r="W44" s="56"/>
      <c r="X44" s="56"/>
      <c r="Y44" s="56"/>
      <c r="Z44" s="56"/>
      <c r="AA44" s="57"/>
      <c r="AB44" s="57"/>
    </row>
    <row r="45" spans="2:28" ht="15" customHeight="1" x14ac:dyDescent="0.2">
      <c r="B45" s="297"/>
      <c r="C45" s="297"/>
      <c r="D45" s="297"/>
      <c r="E45" s="297"/>
      <c r="F45" s="53"/>
      <c r="G45" s="185">
        <f t="shared" si="2"/>
        <v>-0.5</v>
      </c>
      <c r="H45" s="291"/>
      <c r="I45" s="291"/>
      <c r="J45" s="291"/>
      <c r="K45" s="291"/>
      <c r="L45" s="291"/>
      <c r="M45" s="291"/>
      <c r="N45" s="291"/>
      <c r="O45" s="291"/>
      <c r="P45" s="55"/>
      <c r="Q45" s="55"/>
      <c r="R45" s="55"/>
      <c r="S45" s="55"/>
      <c r="T45" s="55"/>
      <c r="U45" s="55"/>
      <c r="V45" s="55"/>
      <c r="W45" s="56"/>
      <c r="X45" s="56"/>
      <c r="Y45" s="56"/>
      <c r="Z45" s="56"/>
      <c r="AA45" s="57"/>
      <c r="AB45" s="57"/>
    </row>
    <row r="46" spans="2:28" ht="15" customHeight="1" x14ac:dyDescent="0.2">
      <c r="B46" s="297"/>
      <c r="C46" s="297"/>
      <c r="D46" s="297"/>
      <c r="E46" s="297"/>
      <c r="F46" s="53"/>
      <c r="G46" s="185">
        <f t="shared" si="2"/>
        <v>-0.5</v>
      </c>
      <c r="H46" s="291"/>
      <c r="I46" s="291"/>
      <c r="J46" s="291"/>
      <c r="K46" s="291"/>
      <c r="L46" s="292"/>
      <c r="M46" s="293"/>
      <c r="N46" s="292"/>
      <c r="O46" s="293"/>
      <c r="P46" s="55"/>
      <c r="Q46" s="55"/>
      <c r="R46" s="55"/>
      <c r="S46" s="55"/>
      <c r="T46" s="55"/>
      <c r="U46" s="55"/>
      <c r="V46" s="55"/>
      <c r="W46" s="56"/>
      <c r="X46" s="56"/>
      <c r="Y46" s="56"/>
      <c r="Z46" s="56"/>
      <c r="AA46" s="57"/>
      <c r="AB46" s="57"/>
    </row>
    <row r="47" spans="2:28" ht="15" customHeight="1" x14ac:dyDescent="0.2">
      <c r="B47" s="297"/>
      <c r="C47" s="297"/>
      <c r="D47" s="297"/>
      <c r="E47" s="297"/>
      <c r="F47" s="53"/>
      <c r="G47" s="185">
        <f t="shared" si="2"/>
        <v>-0.5</v>
      </c>
      <c r="H47" s="291"/>
      <c r="I47" s="291"/>
      <c r="J47" s="291"/>
      <c r="K47" s="291"/>
      <c r="L47" s="292"/>
      <c r="M47" s="293"/>
      <c r="N47" s="292"/>
      <c r="O47" s="293"/>
      <c r="P47" s="55"/>
      <c r="Q47" s="55"/>
      <c r="R47" s="55"/>
      <c r="S47" s="55"/>
      <c r="T47" s="55"/>
      <c r="U47" s="55"/>
      <c r="V47" s="55"/>
      <c r="W47" s="56"/>
      <c r="X47" s="56"/>
      <c r="Y47" s="56"/>
      <c r="Z47" s="56"/>
      <c r="AA47" s="57"/>
      <c r="AB47" s="57"/>
    </row>
    <row r="48" spans="2:28" ht="15" customHeight="1" x14ac:dyDescent="0.2">
      <c r="B48" s="297"/>
      <c r="C48" s="297"/>
      <c r="D48" s="297"/>
      <c r="E48" s="297"/>
      <c r="F48" s="53"/>
      <c r="G48" s="185">
        <f t="shared" si="2"/>
        <v>-0.5</v>
      </c>
      <c r="H48" s="294"/>
      <c r="I48" s="294"/>
      <c r="J48" s="294"/>
      <c r="K48" s="294"/>
      <c r="L48" s="294"/>
      <c r="M48" s="294"/>
      <c r="N48" s="294"/>
      <c r="O48" s="294"/>
      <c r="P48" s="55"/>
      <c r="Q48" s="55"/>
      <c r="R48" s="55"/>
      <c r="S48" s="55"/>
      <c r="T48" s="55"/>
      <c r="U48" s="55"/>
      <c r="V48" s="55"/>
      <c r="W48" s="56"/>
      <c r="X48" s="56"/>
      <c r="Y48" s="56"/>
      <c r="Z48" s="56"/>
      <c r="AA48" s="57"/>
      <c r="AB48" s="57"/>
    </row>
    <row r="49" spans="1:35" ht="15" customHeight="1" thickBot="1" x14ac:dyDescent="0.25">
      <c r="B49" s="297"/>
      <c r="C49" s="297"/>
      <c r="D49" s="297"/>
      <c r="E49" s="297"/>
      <c r="F49" s="184">
        <f>$S$20</f>
        <v>44651</v>
      </c>
      <c r="G49" s="186">
        <f>G37+H49-L49</f>
        <v>-0.5</v>
      </c>
      <c r="H49" s="287">
        <f>SUM(H37:I48)</f>
        <v>0</v>
      </c>
      <c r="I49" s="287"/>
      <c r="J49" s="287"/>
      <c r="K49" s="287"/>
      <c r="L49" s="287">
        <f>SUM(L37:M48)</f>
        <v>5</v>
      </c>
      <c r="M49" s="287"/>
      <c r="N49" s="288"/>
      <c r="O49" s="288"/>
      <c r="P49" s="55"/>
      <c r="Q49" s="55"/>
      <c r="R49" s="55"/>
      <c r="S49" s="55"/>
      <c r="T49" s="55"/>
      <c r="U49" s="55"/>
      <c r="V49" s="55"/>
      <c r="W49" s="56"/>
      <c r="X49" s="56"/>
      <c r="Y49" s="56"/>
      <c r="Z49" s="56"/>
      <c r="AA49" s="57"/>
      <c r="AB49" s="57"/>
    </row>
    <row r="50" spans="1:35" ht="15" customHeight="1" x14ac:dyDescent="0.2">
      <c r="A50" s="140"/>
      <c r="B50" s="55"/>
      <c r="C50" s="55"/>
      <c r="D50" s="55"/>
      <c r="E50" s="55"/>
      <c r="F50" s="55"/>
      <c r="G50" s="55"/>
      <c r="H50" s="290"/>
      <c r="I50" s="290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6"/>
      <c r="Y50" s="56"/>
      <c r="Z50" s="56"/>
      <c r="AA50" s="57"/>
      <c r="AB50" s="57"/>
    </row>
    <row r="51" spans="1:35" s="51" customFormat="1" ht="19" x14ac:dyDescent="0.2">
      <c r="A51" s="136"/>
      <c r="B51" s="296" t="s">
        <v>10</v>
      </c>
      <c r="C51" s="296"/>
      <c r="D51" s="52"/>
      <c r="E51" s="52"/>
      <c r="F51" s="52" t="s">
        <v>44</v>
      </c>
      <c r="G51" s="52" t="s">
        <v>45</v>
      </c>
      <c r="H51" s="296" t="s">
        <v>7</v>
      </c>
      <c r="I51" s="296"/>
      <c r="J51" s="296" t="s">
        <v>8</v>
      </c>
      <c r="K51" s="296"/>
      <c r="L51" s="296" t="s">
        <v>9</v>
      </c>
      <c r="M51" s="296"/>
      <c r="N51" s="296" t="s">
        <v>75</v>
      </c>
      <c r="O51" s="296"/>
      <c r="P51" s="49"/>
      <c r="Q51" s="55"/>
      <c r="R51" s="55"/>
      <c r="S51" s="55"/>
      <c r="T51" s="49"/>
      <c r="U51" s="49"/>
      <c r="V51" s="49"/>
      <c r="W51" s="50"/>
      <c r="X51" s="50"/>
      <c r="Y51" s="50"/>
      <c r="Z51" s="50"/>
      <c r="AF51" s="47"/>
      <c r="AG51" s="47"/>
      <c r="AH51" s="170"/>
      <c r="AI51" s="47"/>
    </row>
    <row r="52" spans="1:35" ht="15" customHeight="1" x14ac:dyDescent="0.2">
      <c r="B52" s="297" t="s">
        <v>151</v>
      </c>
      <c r="C52" s="297"/>
      <c r="D52" s="297"/>
      <c r="E52" s="297"/>
      <c r="F52" s="184">
        <f>$S$18</f>
        <v>44621</v>
      </c>
      <c r="G52" s="199">
        <v>20</v>
      </c>
      <c r="H52" s="298"/>
      <c r="I52" s="298"/>
      <c r="J52" s="298"/>
      <c r="K52" s="298"/>
      <c r="L52" s="298"/>
      <c r="M52" s="298"/>
      <c r="N52" s="298"/>
      <c r="O52" s="298"/>
      <c r="P52" s="55"/>
      <c r="Q52" s="55"/>
      <c r="R52" s="55"/>
      <c r="S52" s="55"/>
      <c r="T52" s="55"/>
      <c r="U52" s="55"/>
      <c r="V52" s="55"/>
      <c r="W52" s="56"/>
      <c r="X52" s="56"/>
      <c r="Y52" s="56"/>
      <c r="Z52" s="56"/>
      <c r="AA52" s="57"/>
      <c r="AB52" s="57"/>
    </row>
    <row r="53" spans="1:35" ht="15" customHeight="1" x14ac:dyDescent="0.2">
      <c r="B53" s="297"/>
      <c r="C53" s="297"/>
      <c r="D53" s="297"/>
      <c r="E53" s="297"/>
      <c r="F53" s="53">
        <v>44634</v>
      </c>
      <c r="G53" s="185">
        <f>G52+H53-L53</f>
        <v>18</v>
      </c>
      <c r="H53" s="299"/>
      <c r="I53" s="300"/>
      <c r="J53" s="299"/>
      <c r="K53" s="300"/>
      <c r="L53" s="302">
        <v>2</v>
      </c>
      <c r="M53" s="302"/>
      <c r="N53" s="301" t="s">
        <v>199</v>
      </c>
      <c r="O53" s="301"/>
      <c r="P53" s="55"/>
      <c r="Q53" s="55"/>
      <c r="R53" s="55"/>
      <c r="S53" s="55"/>
      <c r="T53" s="55"/>
      <c r="U53" s="55"/>
      <c r="V53" s="55"/>
      <c r="W53" s="56"/>
      <c r="X53" s="56"/>
      <c r="Y53" s="56"/>
      <c r="Z53" s="56"/>
      <c r="AA53" s="57"/>
      <c r="AB53" s="57"/>
    </row>
    <row r="54" spans="1:35" ht="15" customHeight="1" x14ac:dyDescent="0.2">
      <c r="B54" s="297"/>
      <c r="C54" s="297"/>
      <c r="D54" s="297"/>
      <c r="E54" s="297"/>
      <c r="F54" s="53">
        <v>44636</v>
      </c>
      <c r="G54" s="185">
        <f t="shared" ref="G54:G63" si="3">G53+H54-L54</f>
        <v>15</v>
      </c>
      <c r="H54" s="291"/>
      <c r="I54" s="291"/>
      <c r="J54" s="291"/>
      <c r="K54" s="291"/>
      <c r="L54" s="302">
        <v>3</v>
      </c>
      <c r="M54" s="302"/>
      <c r="N54" s="295"/>
      <c r="O54" s="295"/>
      <c r="P54" s="55"/>
      <c r="Q54" s="55"/>
      <c r="R54" s="55"/>
      <c r="S54" s="55"/>
      <c r="T54" s="55"/>
      <c r="U54" s="55"/>
      <c r="V54" s="55"/>
      <c r="W54" s="56"/>
      <c r="X54" s="56"/>
      <c r="Y54" s="56"/>
      <c r="Z54" s="56"/>
      <c r="AA54" s="57"/>
      <c r="AB54" s="57"/>
    </row>
    <row r="55" spans="1:35" ht="15" customHeight="1" x14ac:dyDescent="0.2">
      <c r="B55" s="297"/>
      <c r="C55" s="297"/>
      <c r="D55" s="297"/>
      <c r="E55" s="297"/>
      <c r="F55" s="53">
        <v>44637</v>
      </c>
      <c r="G55" s="185">
        <f t="shared" si="3"/>
        <v>14</v>
      </c>
      <c r="H55" s="291"/>
      <c r="I55" s="291"/>
      <c r="J55" s="291"/>
      <c r="K55" s="291"/>
      <c r="L55" s="291">
        <v>1</v>
      </c>
      <c r="M55" s="291"/>
      <c r="N55" s="295"/>
      <c r="O55" s="295"/>
      <c r="P55" s="55"/>
      <c r="Q55" s="55"/>
      <c r="R55" s="55"/>
      <c r="S55" s="55"/>
      <c r="T55" s="55"/>
      <c r="U55" s="55"/>
      <c r="V55" s="55"/>
      <c r="W55" s="56"/>
      <c r="X55" s="56"/>
      <c r="Y55" s="56"/>
      <c r="Z55" s="56"/>
      <c r="AA55" s="57"/>
      <c r="AB55" s="57"/>
    </row>
    <row r="56" spans="1:35" ht="15" customHeight="1" x14ac:dyDescent="0.2">
      <c r="B56" s="297"/>
      <c r="C56" s="297"/>
      <c r="D56" s="297"/>
      <c r="E56" s="297"/>
      <c r="F56" s="53">
        <v>44638</v>
      </c>
      <c r="G56" s="185">
        <f t="shared" si="3"/>
        <v>12</v>
      </c>
      <c r="H56" s="291"/>
      <c r="I56" s="291"/>
      <c r="J56" s="291"/>
      <c r="K56" s="291"/>
      <c r="L56" s="291">
        <v>2</v>
      </c>
      <c r="M56" s="291"/>
      <c r="N56" s="301"/>
      <c r="O56" s="301"/>
      <c r="P56" s="55"/>
      <c r="Q56" s="55"/>
      <c r="R56" s="55"/>
      <c r="S56" s="55"/>
      <c r="T56" s="55"/>
      <c r="U56" s="55"/>
      <c r="V56" s="55"/>
      <c r="W56" s="56"/>
      <c r="X56" s="56"/>
      <c r="Y56" s="56"/>
      <c r="Z56" s="56"/>
      <c r="AA56" s="57"/>
      <c r="AB56" s="57"/>
    </row>
    <row r="57" spans="1:35" ht="15" customHeight="1" x14ac:dyDescent="0.2">
      <c r="B57" s="297"/>
      <c r="C57" s="297"/>
      <c r="D57" s="297"/>
      <c r="E57" s="297"/>
      <c r="F57" s="53">
        <v>44644</v>
      </c>
      <c r="G57" s="185">
        <f t="shared" si="3"/>
        <v>11</v>
      </c>
      <c r="H57" s="291"/>
      <c r="I57" s="291"/>
      <c r="J57" s="291"/>
      <c r="K57" s="291"/>
      <c r="L57" s="291">
        <v>1</v>
      </c>
      <c r="M57" s="291"/>
      <c r="N57" s="295"/>
      <c r="O57" s="295"/>
      <c r="P57" s="55"/>
      <c r="Q57" s="55"/>
      <c r="R57" s="55"/>
      <c r="S57" s="55"/>
      <c r="T57" s="55"/>
      <c r="U57" s="55"/>
      <c r="V57" s="55"/>
      <c r="W57" s="56"/>
      <c r="X57" s="56"/>
      <c r="Y57" s="56"/>
      <c r="Z57" s="56"/>
      <c r="AA57" s="57"/>
      <c r="AB57" s="57"/>
    </row>
    <row r="58" spans="1:35" ht="15" customHeight="1" x14ac:dyDescent="0.2">
      <c r="B58" s="297"/>
      <c r="C58" s="297"/>
      <c r="D58" s="297"/>
      <c r="E58" s="297"/>
      <c r="F58" s="53"/>
      <c r="G58" s="185">
        <f t="shared" si="3"/>
        <v>11</v>
      </c>
      <c r="H58" s="291"/>
      <c r="I58" s="291"/>
      <c r="J58" s="291"/>
      <c r="K58" s="291"/>
      <c r="L58" s="291"/>
      <c r="M58" s="291"/>
      <c r="N58" s="291"/>
      <c r="O58" s="291"/>
      <c r="P58" s="55"/>
      <c r="Q58" s="55"/>
      <c r="R58" s="55"/>
      <c r="S58" s="55"/>
      <c r="T58" s="55"/>
      <c r="U58" s="55"/>
      <c r="V58" s="55"/>
      <c r="W58" s="56"/>
      <c r="X58" s="56"/>
      <c r="Y58" s="56"/>
      <c r="Z58" s="56"/>
      <c r="AA58" s="57"/>
      <c r="AB58" s="57"/>
    </row>
    <row r="59" spans="1:35" ht="15" customHeight="1" x14ac:dyDescent="0.2">
      <c r="B59" s="297"/>
      <c r="C59" s="297"/>
      <c r="D59" s="297"/>
      <c r="E59" s="297"/>
      <c r="F59" s="53"/>
      <c r="G59" s="185">
        <f t="shared" si="3"/>
        <v>11</v>
      </c>
      <c r="H59" s="291"/>
      <c r="I59" s="291"/>
      <c r="J59" s="291"/>
      <c r="K59" s="291"/>
      <c r="L59" s="292"/>
      <c r="M59" s="293"/>
      <c r="N59" s="292"/>
      <c r="O59" s="293"/>
      <c r="P59" s="55"/>
      <c r="Q59" s="55"/>
      <c r="R59" s="55"/>
      <c r="S59" s="55"/>
      <c r="T59" s="55"/>
      <c r="U59" s="55"/>
      <c r="V59" s="55"/>
      <c r="W59" s="56"/>
      <c r="X59" s="56"/>
      <c r="Y59" s="56"/>
      <c r="Z59" s="56"/>
      <c r="AA59" s="57"/>
      <c r="AB59" s="57"/>
    </row>
    <row r="60" spans="1:35" ht="15" customHeight="1" x14ac:dyDescent="0.2">
      <c r="B60" s="297"/>
      <c r="C60" s="297"/>
      <c r="D60" s="297"/>
      <c r="E60" s="297"/>
      <c r="F60" s="53"/>
      <c r="G60" s="185">
        <f t="shared" si="3"/>
        <v>11</v>
      </c>
      <c r="H60" s="291"/>
      <c r="I60" s="291"/>
      <c r="J60" s="291"/>
      <c r="K60" s="291"/>
      <c r="L60" s="291"/>
      <c r="M60" s="291"/>
      <c r="N60" s="291"/>
      <c r="O60" s="291"/>
      <c r="P60" s="55"/>
      <c r="Q60" s="55"/>
      <c r="R60" s="55"/>
      <c r="S60" s="55"/>
      <c r="T60" s="55"/>
      <c r="U60" s="55"/>
      <c r="V60" s="55"/>
      <c r="W60" s="56"/>
      <c r="X60" s="56"/>
      <c r="Y60" s="56"/>
      <c r="Z60" s="56"/>
      <c r="AA60" s="57"/>
      <c r="AB60" s="57"/>
    </row>
    <row r="61" spans="1:35" ht="15" customHeight="1" x14ac:dyDescent="0.2">
      <c r="B61" s="297"/>
      <c r="C61" s="297"/>
      <c r="D61" s="297"/>
      <c r="E61" s="297"/>
      <c r="F61" s="53"/>
      <c r="G61" s="185">
        <f t="shared" si="3"/>
        <v>11</v>
      </c>
      <c r="H61" s="291"/>
      <c r="I61" s="291"/>
      <c r="J61" s="291"/>
      <c r="K61" s="291"/>
      <c r="L61" s="292"/>
      <c r="M61" s="293"/>
      <c r="N61" s="292"/>
      <c r="O61" s="293"/>
      <c r="P61" s="55"/>
      <c r="Q61" s="55"/>
      <c r="R61" s="55"/>
      <c r="S61" s="55"/>
      <c r="T61" s="55"/>
      <c r="U61" s="55"/>
      <c r="V61" s="55"/>
      <c r="W61" s="56"/>
      <c r="X61" s="56"/>
      <c r="Y61" s="56"/>
      <c r="Z61" s="56"/>
      <c r="AA61" s="57"/>
      <c r="AB61" s="57"/>
    </row>
    <row r="62" spans="1:35" ht="15" customHeight="1" x14ac:dyDescent="0.2">
      <c r="B62" s="297"/>
      <c r="C62" s="297"/>
      <c r="D62" s="297"/>
      <c r="E62" s="297"/>
      <c r="F62" s="53"/>
      <c r="G62" s="185">
        <f t="shared" si="3"/>
        <v>11</v>
      </c>
      <c r="H62" s="291"/>
      <c r="I62" s="291"/>
      <c r="J62" s="291"/>
      <c r="K62" s="291"/>
      <c r="L62" s="292"/>
      <c r="M62" s="293"/>
      <c r="N62" s="292"/>
      <c r="O62" s="293"/>
      <c r="P62" s="55"/>
      <c r="Q62" s="55"/>
      <c r="R62" s="55"/>
      <c r="S62" s="55"/>
      <c r="T62" s="55"/>
      <c r="U62" s="55"/>
      <c r="V62" s="55"/>
      <c r="W62" s="56"/>
      <c r="X62" s="56"/>
      <c r="Y62" s="56"/>
      <c r="Z62" s="56"/>
      <c r="AA62" s="57"/>
      <c r="AB62" s="57"/>
    </row>
    <row r="63" spans="1:35" ht="15" customHeight="1" x14ac:dyDescent="0.2">
      <c r="B63" s="297"/>
      <c r="C63" s="297"/>
      <c r="D63" s="297"/>
      <c r="E63" s="297"/>
      <c r="F63" s="53"/>
      <c r="G63" s="185">
        <f t="shared" si="3"/>
        <v>11</v>
      </c>
      <c r="H63" s="294"/>
      <c r="I63" s="294"/>
      <c r="J63" s="294"/>
      <c r="K63" s="294"/>
      <c r="L63" s="294"/>
      <c r="M63" s="294"/>
      <c r="N63" s="294"/>
      <c r="O63" s="294"/>
      <c r="P63" s="55"/>
      <c r="Q63" s="55"/>
      <c r="R63" s="55"/>
      <c r="S63" s="55"/>
      <c r="T63" s="55"/>
      <c r="U63" s="55"/>
      <c r="V63" s="55"/>
      <c r="W63" s="56"/>
      <c r="X63" s="56"/>
      <c r="Y63" s="56"/>
      <c r="Z63" s="56"/>
      <c r="AA63" s="57"/>
      <c r="AB63" s="57"/>
    </row>
    <row r="64" spans="1:35" ht="15" customHeight="1" thickBot="1" x14ac:dyDescent="0.25">
      <c r="B64" s="297"/>
      <c r="C64" s="297"/>
      <c r="D64" s="297"/>
      <c r="E64" s="297"/>
      <c r="F64" s="184">
        <f>$S$20</f>
        <v>44651</v>
      </c>
      <c r="G64" s="186">
        <f>G52+H64-L64</f>
        <v>11</v>
      </c>
      <c r="H64" s="287">
        <f>SUM(H52:I63)</f>
        <v>0</v>
      </c>
      <c r="I64" s="287"/>
      <c r="J64" s="287"/>
      <c r="K64" s="287"/>
      <c r="L64" s="287">
        <f>SUM(L52:M63)</f>
        <v>9</v>
      </c>
      <c r="M64" s="287"/>
      <c r="N64" s="288"/>
      <c r="O64" s="288"/>
      <c r="P64" s="55"/>
      <c r="Q64" s="55"/>
      <c r="R64" s="55"/>
      <c r="S64" s="55"/>
      <c r="T64" s="55"/>
      <c r="U64" s="55"/>
      <c r="V64" s="55"/>
      <c r="W64" s="56"/>
      <c r="X64" s="56"/>
      <c r="Y64" s="56"/>
      <c r="Z64" s="56"/>
      <c r="AA64" s="57"/>
      <c r="AB64" s="57"/>
    </row>
    <row r="65" spans="1:35" ht="15" customHeight="1" x14ac:dyDescent="0.2">
      <c r="A65" s="140"/>
      <c r="B65" s="55"/>
      <c r="C65" s="55"/>
      <c r="D65" s="55"/>
      <c r="E65" s="55"/>
      <c r="F65" s="55"/>
      <c r="G65" s="55"/>
      <c r="H65" s="290"/>
      <c r="I65" s="290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6"/>
      <c r="X65" s="56"/>
      <c r="Y65" s="56"/>
      <c r="Z65" s="56"/>
      <c r="AA65" s="57"/>
      <c r="AB65" s="57"/>
    </row>
    <row r="66" spans="1:35" s="51" customFormat="1" ht="19" x14ac:dyDescent="0.2">
      <c r="A66" s="136"/>
      <c r="B66" s="296" t="s">
        <v>10</v>
      </c>
      <c r="C66" s="296"/>
      <c r="D66" s="52"/>
      <c r="E66" s="52"/>
      <c r="F66" s="52" t="s">
        <v>44</v>
      </c>
      <c r="G66" s="52" t="s">
        <v>45</v>
      </c>
      <c r="H66" s="296" t="s">
        <v>7</v>
      </c>
      <c r="I66" s="296"/>
      <c r="J66" s="296" t="s">
        <v>8</v>
      </c>
      <c r="K66" s="296"/>
      <c r="L66" s="296" t="s">
        <v>9</v>
      </c>
      <c r="M66" s="296"/>
      <c r="N66" s="296" t="s">
        <v>75</v>
      </c>
      <c r="O66" s="296"/>
      <c r="P66" s="49"/>
      <c r="Q66" s="49"/>
      <c r="R66" s="49"/>
      <c r="S66" s="49"/>
      <c r="T66" s="49"/>
      <c r="U66" s="49"/>
      <c r="V66" s="49"/>
      <c r="W66" s="50"/>
      <c r="X66" s="50"/>
      <c r="Y66" s="50"/>
      <c r="Z66" s="50"/>
      <c r="AF66" s="47"/>
      <c r="AG66" s="47"/>
      <c r="AH66" s="170"/>
      <c r="AI66" s="47"/>
    </row>
    <row r="67" spans="1:35" ht="15" customHeight="1" x14ac:dyDescent="0.2">
      <c r="B67" s="297" t="s">
        <v>152</v>
      </c>
      <c r="C67" s="297"/>
      <c r="D67" s="297"/>
      <c r="E67" s="297"/>
      <c r="F67" s="184">
        <f>$S$18</f>
        <v>44621</v>
      </c>
      <c r="G67" s="199">
        <v>25</v>
      </c>
      <c r="H67" s="298"/>
      <c r="I67" s="298"/>
      <c r="J67" s="298"/>
      <c r="K67" s="298"/>
      <c r="L67" s="298"/>
      <c r="M67" s="298"/>
      <c r="N67" s="298"/>
      <c r="O67" s="298"/>
      <c r="P67" s="55"/>
      <c r="Q67" s="55"/>
      <c r="R67" s="55"/>
      <c r="S67" s="55"/>
      <c r="T67" s="55"/>
      <c r="U67" s="55"/>
      <c r="V67" s="55"/>
      <c r="W67" s="56"/>
      <c r="X67" s="56"/>
      <c r="Y67" s="56"/>
      <c r="Z67" s="56"/>
      <c r="AA67" s="57"/>
      <c r="AB67" s="57"/>
    </row>
    <row r="68" spans="1:35" ht="15" customHeight="1" x14ac:dyDescent="0.2">
      <c r="B68" s="297"/>
      <c r="C68" s="297"/>
      <c r="D68" s="297"/>
      <c r="E68" s="297"/>
      <c r="F68" s="53">
        <v>44634</v>
      </c>
      <c r="G68" s="187">
        <f>G67+H68-L68</f>
        <v>23</v>
      </c>
      <c r="H68" s="299"/>
      <c r="I68" s="300"/>
      <c r="J68" s="299"/>
      <c r="K68" s="300"/>
      <c r="L68" s="291">
        <v>2</v>
      </c>
      <c r="M68" s="291"/>
      <c r="N68" s="301" t="s">
        <v>199</v>
      </c>
      <c r="O68" s="301"/>
      <c r="P68" s="55"/>
      <c r="Q68" s="55"/>
      <c r="R68" s="55"/>
      <c r="S68" s="55"/>
      <c r="T68" s="55"/>
      <c r="U68" s="55"/>
      <c r="V68" s="55"/>
      <c r="W68" s="56"/>
      <c r="X68" s="56"/>
      <c r="Y68" s="56"/>
      <c r="Z68" s="56"/>
      <c r="AA68" s="57"/>
      <c r="AB68" s="57"/>
    </row>
    <row r="69" spans="1:35" ht="15" customHeight="1" x14ac:dyDescent="0.2">
      <c r="B69" s="297"/>
      <c r="C69" s="297"/>
      <c r="D69" s="297"/>
      <c r="E69" s="297"/>
      <c r="F69" s="53">
        <v>44636</v>
      </c>
      <c r="G69" s="187">
        <f t="shared" ref="G69:G78" si="4">G68+H69-L69</f>
        <v>21</v>
      </c>
      <c r="H69" s="291"/>
      <c r="I69" s="291"/>
      <c r="J69" s="291"/>
      <c r="K69" s="291"/>
      <c r="L69" s="302">
        <v>2</v>
      </c>
      <c r="M69" s="302"/>
      <c r="N69" s="295"/>
      <c r="O69" s="295"/>
      <c r="P69" s="55"/>
      <c r="Q69" s="55"/>
      <c r="R69" s="55"/>
      <c r="S69" s="55"/>
      <c r="T69" s="55"/>
      <c r="U69" s="55"/>
      <c r="V69" s="55"/>
      <c r="W69" s="56"/>
      <c r="X69" s="56"/>
      <c r="Y69" s="56"/>
      <c r="Z69" s="56"/>
      <c r="AA69" s="57"/>
      <c r="AB69" s="57"/>
    </row>
    <row r="70" spans="1:35" ht="15" customHeight="1" x14ac:dyDescent="0.2">
      <c r="B70" s="297"/>
      <c r="C70" s="297"/>
      <c r="D70" s="297"/>
      <c r="E70" s="297"/>
      <c r="F70" s="53">
        <v>44637</v>
      </c>
      <c r="G70" s="187">
        <f t="shared" si="4"/>
        <v>20</v>
      </c>
      <c r="H70" s="291"/>
      <c r="I70" s="291"/>
      <c r="J70" s="291"/>
      <c r="K70" s="291"/>
      <c r="L70" s="291">
        <v>1</v>
      </c>
      <c r="M70" s="291"/>
      <c r="N70" s="295"/>
      <c r="O70" s="295"/>
      <c r="P70" s="55"/>
      <c r="Q70" s="55"/>
      <c r="R70" s="55"/>
      <c r="S70" s="55"/>
      <c r="T70" s="55"/>
      <c r="U70" s="55"/>
      <c r="V70" s="55"/>
      <c r="W70" s="56"/>
      <c r="X70" s="56"/>
      <c r="Y70" s="56"/>
      <c r="Z70" s="56"/>
      <c r="AA70" s="57"/>
      <c r="AB70" s="57"/>
    </row>
    <row r="71" spans="1:35" ht="15" customHeight="1" x14ac:dyDescent="0.2">
      <c r="B71" s="297"/>
      <c r="C71" s="297"/>
      <c r="D71" s="297"/>
      <c r="E71" s="297"/>
      <c r="F71" s="53">
        <v>44638</v>
      </c>
      <c r="G71" s="187">
        <f t="shared" si="4"/>
        <v>19</v>
      </c>
      <c r="H71" s="291"/>
      <c r="I71" s="291"/>
      <c r="J71" s="291"/>
      <c r="K71" s="291"/>
      <c r="L71" s="291">
        <v>1</v>
      </c>
      <c r="M71" s="291"/>
      <c r="N71" s="301"/>
      <c r="O71" s="301"/>
      <c r="P71" s="55"/>
      <c r="Q71" s="55"/>
      <c r="R71" s="55"/>
      <c r="S71" s="55"/>
      <c r="T71" s="55"/>
      <c r="U71" s="55"/>
      <c r="V71" s="55"/>
      <c r="W71" s="56"/>
      <c r="X71" s="56"/>
      <c r="Y71" s="56"/>
      <c r="Z71" s="56"/>
      <c r="AA71" s="57"/>
      <c r="AB71" s="57"/>
    </row>
    <row r="72" spans="1:35" ht="15" customHeight="1" x14ac:dyDescent="0.2">
      <c r="B72" s="297"/>
      <c r="C72" s="297"/>
      <c r="D72" s="297"/>
      <c r="E72" s="297"/>
      <c r="F72" s="53">
        <v>44644</v>
      </c>
      <c r="G72" s="187">
        <f t="shared" si="4"/>
        <v>18</v>
      </c>
      <c r="H72" s="291"/>
      <c r="I72" s="291"/>
      <c r="J72" s="291"/>
      <c r="K72" s="291"/>
      <c r="L72" s="291">
        <v>1</v>
      </c>
      <c r="M72" s="291"/>
      <c r="N72" s="295"/>
      <c r="O72" s="295"/>
      <c r="P72" s="55"/>
      <c r="Q72" s="55"/>
      <c r="R72" s="55"/>
      <c r="S72" s="55"/>
      <c r="T72" s="55"/>
      <c r="U72" s="55"/>
      <c r="V72" s="55"/>
      <c r="W72" s="56"/>
      <c r="X72" s="56"/>
      <c r="Y72" s="56"/>
      <c r="Z72" s="56"/>
      <c r="AA72" s="57"/>
      <c r="AB72" s="57"/>
    </row>
    <row r="73" spans="1:35" ht="15" customHeight="1" x14ac:dyDescent="0.2">
      <c r="B73" s="297"/>
      <c r="C73" s="297"/>
      <c r="D73" s="297"/>
      <c r="E73" s="297"/>
      <c r="F73" s="53"/>
      <c r="G73" s="187">
        <f t="shared" si="4"/>
        <v>18</v>
      </c>
      <c r="H73" s="291"/>
      <c r="I73" s="291"/>
      <c r="J73" s="291"/>
      <c r="K73" s="291"/>
      <c r="L73" s="291"/>
      <c r="M73" s="291"/>
      <c r="N73" s="291"/>
      <c r="O73" s="291"/>
      <c r="P73" s="55"/>
      <c r="Q73" s="55"/>
      <c r="R73" s="55"/>
      <c r="S73" s="55"/>
      <c r="T73" s="55"/>
      <c r="U73" s="55"/>
      <c r="V73" s="55"/>
      <c r="W73" s="56"/>
      <c r="X73" s="56"/>
      <c r="Y73" s="56"/>
      <c r="Z73" s="56"/>
      <c r="AA73" s="57"/>
      <c r="AB73" s="57"/>
    </row>
    <row r="74" spans="1:35" ht="15" customHeight="1" x14ac:dyDescent="0.2">
      <c r="B74" s="297"/>
      <c r="C74" s="297"/>
      <c r="D74" s="297"/>
      <c r="E74" s="297"/>
      <c r="F74" s="53"/>
      <c r="G74" s="187">
        <f t="shared" si="4"/>
        <v>18</v>
      </c>
      <c r="H74" s="291"/>
      <c r="I74" s="291"/>
      <c r="J74" s="291"/>
      <c r="K74" s="291"/>
      <c r="L74" s="291"/>
      <c r="M74" s="291"/>
      <c r="N74" s="291"/>
      <c r="O74" s="291"/>
      <c r="P74" s="55"/>
      <c r="Q74" s="55"/>
      <c r="R74" s="55"/>
      <c r="S74" s="55"/>
      <c r="T74" s="55"/>
      <c r="U74" s="55"/>
      <c r="V74" s="55"/>
      <c r="W74" s="56"/>
      <c r="X74" s="56"/>
      <c r="Y74" s="56"/>
      <c r="Z74" s="56"/>
      <c r="AA74" s="57"/>
      <c r="AB74" s="57"/>
    </row>
    <row r="75" spans="1:35" ht="15" customHeight="1" x14ac:dyDescent="0.2">
      <c r="B75" s="297"/>
      <c r="C75" s="297"/>
      <c r="D75" s="297"/>
      <c r="E75" s="297"/>
      <c r="F75" s="53"/>
      <c r="G75" s="187">
        <f t="shared" si="4"/>
        <v>18</v>
      </c>
      <c r="H75" s="291"/>
      <c r="I75" s="291"/>
      <c r="J75" s="291"/>
      <c r="K75" s="291"/>
      <c r="L75" s="291"/>
      <c r="M75" s="291"/>
      <c r="N75" s="291"/>
      <c r="O75" s="291"/>
      <c r="P75" s="55"/>
      <c r="Q75" s="55"/>
      <c r="R75" s="55"/>
      <c r="S75" s="55"/>
      <c r="T75" s="55"/>
      <c r="U75" s="55"/>
      <c r="V75" s="55"/>
      <c r="W75" s="56"/>
      <c r="X75" s="56"/>
      <c r="Y75" s="56"/>
      <c r="Z75" s="56"/>
      <c r="AA75" s="57"/>
      <c r="AB75" s="57"/>
    </row>
    <row r="76" spans="1:35" ht="15" customHeight="1" x14ac:dyDescent="0.2">
      <c r="B76" s="297"/>
      <c r="C76" s="297"/>
      <c r="D76" s="297"/>
      <c r="E76" s="297"/>
      <c r="F76" s="53"/>
      <c r="G76" s="187">
        <f t="shared" si="4"/>
        <v>18</v>
      </c>
      <c r="H76" s="291"/>
      <c r="I76" s="291"/>
      <c r="J76" s="291"/>
      <c r="K76" s="291"/>
      <c r="L76" s="292"/>
      <c r="M76" s="293"/>
      <c r="N76" s="292"/>
      <c r="O76" s="293"/>
      <c r="P76" s="55"/>
      <c r="Q76" s="55"/>
      <c r="R76" s="55"/>
      <c r="S76" s="55"/>
      <c r="T76" s="55"/>
      <c r="U76" s="55"/>
      <c r="V76" s="55"/>
      <c r="W76" s="56"/>
      <c r="X76" s="56"/>
      <c r="Y76" s="56"/>
      <c r="Z76" s="56"/>
      <c r="AA76" s="57"/>
      <c r="AB76" s="57"/>
    </row>
    <row r="77" spans="1:35" ht="15" customHeight="1" x14ac:dyDescent="0.2">
      <c r="B77" s="297"/>
      <c r="C77" s="297"/>
      <c r="D77" s="297"/>
      <c r="E77" s="297"/>
      <c r="F77" s="53"/>
      <c r="G77" s="187">
        <f t="shared" si="4"/>
        <v>18</v>
      </c>
      <c r="H77" s="291"/>
      <c r="I77" s="291"/>
      <c r="J77" s="291"/>
      <c r="K77" s="291"/>
      <c r="L77" s="292"/>
      <c r="M77" s="293"/>
      <c r="N77" s="292"/>
      <c r="O77" s="293"/>
      <c r="P77" s="55"/>
      <c r="Q77" s="55"/>
      <c r="R77" s="55"/>
      <c r="S77" s="55"/>
      <c r="T77" s="55"/>
      <c r="U77" s="55"/>
      <c r="V77" s="55"/>
      <c r="W77" s="56"/>
      <c r="X77" s="56"/>
      <c r="Y77" s="56"/>
      <c r="Z77" s="56"/>
      <c r="AA77" s="57"/>
      <c r="AB77" s="57"/>
    </row>
    <row r="78" spans="1:35" ht="15" customHeight="1" x14ac:dyDescent="0.2">
      <c r="B78" s="297"/>
      <c r="C78" s="297"/>
      <c r="D78" s="297"/>
      <c r="E78" s="297"/>
      <c r="F78" s="53"/>
      <c r="G78" s="187">
        <f t="shared" si="4"/>
        <v>18</v>
      </c>
      <c r="H78" s="294"/>
      <c r="I78" s="294"/>
      <c r="J78" s="294"/>
      <c r="K78" s="294"/>
      <c r="L78" s="294"/>
      <c r="M78" s="294"/>
      <c r="N78" s="294"/>
      <c r="O78" s="294"/>
      <c r="P78" s="55"/>
      <c r="Q78" s="55"/>
      <c r="R78" s="55"/>
      <c r="S78" s="55"/>
      <c r="T78" s="55"/>
      <c r="U78" s="55"/>
      <c r="V78" s="55"/>
      <c r="W78" s="56"/>
      <c r="X78" s="56"/>
      <c r="Y78" s="56"/>
      <c r="Z78" s="56"/>
      <c r="AA78" s="57"/>
      <c r="AB78" s="57"/>
    </row>
    <row r="79" spans="1:35" ht="15" customHeight="1" thickBot="1" x14ac:dyDescent="0.25">
      <c r="B79" s="297"/>
      <c r="C79" s="297"/>
      <c r="D79" s="297"/>
      <c r="E79" s="297"/>
      <c r="F79" s="184">
        <f>$S$20</f>
        <v>44651</v>
      </c>
      <c r="G79" s="186">
        <f>G67+H79-L79</f>
        <v>18</v>
      </c>
      <c r="H79" s="287">
        <f>SUM(H67:I78)</f>
        <v>0</v>
      </c>
      <c r="I79" s="287"/>
      <c r="J79" s="287"/>
      <c r="K79" s="287"/>
      <c r="L79" s="287">
        <f>SUM(L67:M78)</f>
        <v>7</v>
      </c>
      <c r="M79" s="287"/>
      <c r="N79" s="288"/>
      <c r="O79" s="288"/>
      <c r="P79" s="55"/>
      <c r="Q79" s="55"/>
      <c r="R79" s="55"/>
      <c r="S79" s="55"/>
      <c r="T79" s="55"/>
      <c r="U79" s="55"/>
      <c r="V79" s="55"/>
      <c r="W79" s="56"/>
      <c r="X79" s="56"/>
      <c r="Y79" s="56"/>
      <c r="Z79" s="56"/>
      <c r="AA79" s="57"/>
      <c r="AB79" s="57"/>
    </row>
    <row r="80" spans="1:35" ht="15" customHeight="1" x14ac:dyDescent="0.2">
      <c r="A80" s="140"/>
      <c r="B80" s="55"/>
      <c r="C80" s="55"/>
      <c r="D80" s="55"/>
      <c r="E80" s="55"/>
      <c r="F80" s="55"/>
      <c r="G80" s="55"/>
      <c r="H80" s="51"/>
      <c r="I80" s="51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6"/>
      <c r="X80" s="56"/>
      <c r="Y80" s="56"/>
      <c r="Z80" s="56"/>
      <c r="AA80" s="57"/>
      <c r="AB80" s="57"/>
    </row>
    <row r="81" spans="1:35" s="51" customFormat="1" ht="19" x14ac:dyDescent="0.2">
      <c r="A81" s="136"/>
      <c r="B81" s="296" t="s">
        <v>10</v>
      </c>
      <c r="C81" s="296"/>
      <c r="D81" s="52"/>
      <c r="E81" s="52"/>
      <c r="F81" s="52" t="s">
        <v>44</v>
      </c>
      <c r="G81" s="52" t="s">
        <v>45</v>
      </c>
      <c r="H81" s="296" t="s">
        <v>7</v>
      </c>
      <c r="I81" s="296"/>
      <c r="J81" s="296" t="s">
        <v>8</v>
      </c>
      <c r="K81" s="296"/>
      <c r="L81" s="296" t="s">
        <v>9</v>
      </c>
      <c r="M81" s="296"/>
      <c r="N81" s="296" t="s">
        <v>75</v>
      </c>
      <c r="O81" s="296"/>
      <c r="P81" s="49"/>
      <c r="Q81" s="49"/>
      <c r="R81" s="49"/>
      <c r="S81" s="49"/>
      <c r="T81" s="49"/>
      <c r="U81" s="49"/>
      <c r="V81" s="49"/>
      <c r="W81" s="50"/>
      <c r="X81" s="50"/>
      <c r="Y81" s="50"/>
      <c r="Z81" s="50"/>
      <c r="AF81" s="47"/>
      <c r="AG81" s="47"/>
      <c r="AH81" s="170"/>
      <c r="AI81" s="47"/>
    </row>
    <row r="82" spans="1:35" ht="15" customHeight="1" x14ac:dyDescent="0.2">
      <c r="B82" s="297" t="s">
        <v>173</v>
      </c>
      <c r="C82" s="297"/>
      <c r="D82" s="297"/>
      <c r="E82" s="297"/>
      <c r="F82" s="184">
        <f>$S$18</f>
        <v>44621</v>
      </c>
      <c r="G82" s="199">
        <v>10</v>
      </c>
      <c r="H82" s="298"/>
      <c r="I82" s="298"/>
      <c r="J82" s="298"/>
      <c r="K82" s="298"/>
      <c r="L82" s="298"/>
      <c r="M82" s="298"/>
      <c r="N82" s="298"/>
      <c r="O82" s="298"/>
      <c r="P82" s="55"/>
      <c r="Q82" s="55"/>
      <c r="R82" s="55"/>
      <c r="S82" s="55"/>
      <c r="T82" s="55"/>
      <c r="U82" s="55"/>
      <c r="V82" s="55"/>
      <c r="W82" s="56"/>
      <c r="X82" s="56"/>
      <c r="Y82" s="56"/>
      <c r="Z82" s="56"/>
      <c r="AA82" s="57"/>
      <c r="AB82" s="57"/>
    </row>
    <row r="83" spans="1:35" ht="15" customHeight="1" x14ac:dyDescent="0.2">
      <c r="B83" s="297"/>
      <c r="C83" s="297"/>
      <c r="D83" s="297"/>
      <c r="E83" s="297"/>
      <c r="F83" s="53">
        <v>44636</v>
      </c>
      <c r="G83" s="187">
        <f>G82+H83-L83</f>
        <v>8</v>
      </c>
      <c r="H83" s="299"/>
      <c r="I83" s="300"/>
      <c r="J83" s="299"/>
      <c r="K83" s="300"/>
      <c r="L83" s="291">
        <v>2</v>
      </c>
      <c r="M83" s="291"/>
      <c r="N83" s="301"/>
      <c r="O83" s="301"/>
      <c r="P83" s="55"/>
      <c r="Q83" s="55"/>
      <c r="R83" s="55"/>
      <c r="S83" s="55"/>
      <c r="T83" s="55"/>
      <c r="U83" s="55"/>
      <c r="V83" s="55"/>
      <c r="W83" s="56"/>
      <c r="X83" s="56"/>
      <c r="Y83" s="56"/>
      <c r="Z83" s="56"/>
      <c r="AA83" s="57"/>
      <c r="AB83" s="57"/>
    </row>
    <row r="84" spans="1:35" ht="15" customHeight="1" x14ac:dyDescent="0.2">
      <c r="B84" s="297"/>
      <c r="C84" s="297"/>
      <c r="D84" s="297"/>
      <c r="E84" s="297"/>
      <c r="F84" s="53">
        <v>44637</v>
      </c>
      <c r="G84" s="187">
        <f t="shared" ref="G84:G93" si="5">G83+H84-L84</f>
        <v>7</v>
      </c>
      <c r="H84" s="291"/>
      <c r="I84" s="291"/>
      <c r="J84" s="291"/>
      <c r="K84" s="291"/>
      <c r="L84" s="302">
        <v>1</v>
      </c>
      <c r="M84" s="302"/>
      <c r="N84" s="295"/>
      <c r="O84" s="295"/>
      <c r="P84" s="55"/>
      <c r="Q84" s="55"/>
      <c r="R84" s="55"/>
      <c r="S84" s="55"/>
      <c r="T84" s="55"/>
      <c r="U84" s="55"/>
      <c r="V84" s="55"/>
      <c r="W84" s="56"/>
      <c r="X84" s="56"/>
      <c r="Y84" s="56"/>
      <c r="Z84" s="56"/>
      <c r="AA84" s="57"/>
      <c r="AB84" s="57"/>
    </row>
    <row r="85" spans="1:35" ht="15" customHeight="1" x14ac:dyDescent="0.2">
      <c r="B85" s="297"/>
      <c r="C85" s="297"/>
      <c r="D85" s="297"/>
      <c r="E85" s="297"/>
      <c r="F85" s="53">
        <v>44638</v>
      </c>
      <c r="G85" s="187">
        <f t="shared" si="5"/>
        <v>6</v>
      </c>
      <c r="H85" s="291"/>
      <c r="I85" s="291"/>
      <c r="J85" s="291"/>
      <c r="K85" s="291"/>
      <c r="L85" s="291">
        <v>1</v>
      </c>
      <c r="M85" s="291"/>
      <c r="N85" s="301"/>
      <c r="O85" s="301"/>
      <c r="P85" s="55"/>
      <c r="Q85" s="55"/>
      <c r="R85" s="55"/>
      <c r="S85" s="55"/>
      <c r="T85" s="55"/>
      <c r="U85" s="55"/>
      <c r="V85" s="55"/>
      <c r="W85" s="56"/>
      <c r="X85" s="56"/>
      <c r="Y85" s="56"/>
      <c r="Z85" s="56"/>
      <c r="AA85" s="57"/>
      <c r="AB85" s="57"/>
    </row>
    <row r="86" spans="1:35" ht="15" customHeight="1" x14ac:dyDescent="0.2">
      <c r="B86" s="297"/>
      <c r="C86" s="297"/>
      <c r="D86" s="297"/>
      <c r="E86" s="297"/>
      <c r="F86" s="53">
        <v>44644</v>
      </c>
      <c r="G86" s="187">
        <f t="shared" si="5"/>
        <v>4.5</v>
      </c>
      <c r="H86" s="291"/>
      <c r="I86" s="291"/>
      <c r="J86" s="291"/>
      <c r="K86" s="291"/>
      <c r="L86" s="291">
        <v>1.5</v>
      </c>
      <c r="M86" s="291"/>
      <c r="N86" s="295"/>
      <c r="O86" s="295"/>
      <c r="P86" s="55"/>
      <c r="Q86" s="55"/>
      <c r="R86" s="55"/>
      <c r="S86" s="55"/>
      <c r="T86" s="55"/>
      <c r="U86" s="55"/>
      <c r="V86" s="55"/>
      <c r="W86" s="56"/>
      <c r="X86" s="56"/>
      <c r="Y86" s="56"/>
      <c r="Z86" s="56"/>
      <c r="AA86" s="57"/>
      <c r="AB86" s="57"/>
    </row>
    <row r="87" spans="1:35" ht="15" customHeight="1" x14ac:dyDescent="0.2">
      <c r="B87" s="297"/>
      <c r="C87" s="297"/>
      <c r="D87" s="297"/>
      <c r="E87" s="297"/>
      <c r="F87" s="53"/>
      <c r="G87" s="187">
        <f t="shared" si="5"/>
        <v>4.5</v>
      </c>
      <c r="H87" s="291"/>
      <c r="I87" s="291"/>
      <c r="J87" s="291"/>
      <c r="K87" s="291"/>
      <c r="L87" s="291"/>
      <c r="M87" s="291"/>
      <c r="N87" s="291"/>
      <c r="O87" s="291"/>
      <c r="P87" s="55"/>
      <c r="Q87" s="55"/>
      <c r="R87" s="55"/>
      <c r="S87" s="55"/>
      <c r="T87" s="55"/>
      <c r="U87" s="55"/>
      <c r="V87" s="55"/>
      <c r="W87" s="56"/>
      <c r="X87" s="56"/>
      <c r="Y87" s="56"/>
      <c r="Z87" s="56"/>
      <c r="AA87" s="57"/>
      <c r="AB87" s="57"/>
    </row>
    <row r="88" spans="1:35" ht="15" customHeight="1" x14ac:dyDescent="0.2">
      <c r="B88" s="297"/>
      <c r="C88" s="297"/>
      <c r="D88" s="297"/>
      <c r="E88" s="297"/>
      <c r="F88" s="53"/>
      <c r="G88" s="187">
        <f t="shared" si="5"/>
        <v>4.5</v>
      </c>
      <c r="H88" s="291"/>
      <c r="I88" s="291"/>
      <c r="J88" s="291"/>
      <c r="K88" s="291"/>
      <c r="L88" s="291"/>
      <c r="M88" s="291"/>
      <c r="N88" s="291"/>
      <c r="O88" s="291"/>
      <c r="P88" s="55"/>
      <c r="Q88" s="55"/>
      <c r="R88" s="55"/>
      <c r="S88" s="55"/>
      <c r="T88" s="55"/>
      <c r="U88" s="55"/>
      <c r="V88" s="55"/>
      <c r="W88" s="56"/>
      <c r="X88" s="56"/>
      <c r="Y88" s="56"/>
      <c r="Z88" s="56"/>
      <c r="AA88" s="57"/>
      <c r="AB88" s="57"/>
    </row>
    <row r="89" spans="1:35" ht="15" customHeight="1" x14ac:dyDescent="0.2">
      <c r="B89" s="297"/>
      <c r="C89" s="297"/>
      <c r="D89" s="297"/>
      <c r="E89" s="297"/>
      <c r="F89" s="53"/>
      <c r="G89" s="187">
        <f t="shared" si="5"/>
        <v>4.5</v>
      </c>
      <c r="H89" s="291"/>
      <c r="I89" s="291"/>
      <c r="J89" s="291"/>
      <c r="K89" s="291"/>
      <c r="L89" s="291"/>
      <c r="M89" s="291"/>
      <c r="N89" s="291"/>
      <c r="O89" s="291"/>
      <c r="P89" s="55"/>
      <c r="Q89" s="55"/>
      <c r="R89" s="55"/>
      <c r="S89" s="55"/>
      <c r="T89" s="55"/>
      <c r="U89" s="55"/>
      <c r="V89" s="55"/>
      <c r="W89" s="56"/>
      <c r="X89" s="56"/>
      <c r="Y89" s="56"/>
      <c r="Z89" s="56"/>
      <c r="AA89" s="57"/>
      <c r="AB89" s="57"/>
    </row>
    <row r="90" spans="1:35" ht="15" customHeight="1" x14ac:dyDescent="0.2">
      <c r="B90" s="297"/>
      <c r="C90" s="297"/>
      <c r="D90" s="297"/>
      <c r="E90" s="297"/>
      <c r="F90" s="53"/>
      <c r="G90" s="187">
        <f t="shared" si="5"/>
        <v>4.5</v>
      </c>
      <c r="H90" s="291"/>
      <c r="I90" s="291"/>
      <c r="J90" s="291"/>
      <c r="K90" s="291"/>
      <c r="L90" s="291"/>
      <c r="M90" s="291"/>
      <c r="N90" s="291"/>
      <c r="O90" s="291"/>
      <c r="P90" s="55"/>
      <c r="Q90" s="55"/>
      <c r="R90" s="55"/>
      <c r="S90" s="55"/>
      <c r="T90" s="55"/>
      <c r="U90" s="55"/>
      <c r="V90" s="55"/>
      <c r="W90" s="56"/>
      <c r="X90" s="56"/>
      <c r="Y90" s="56"/>
      <c r="Z90" s="56"/>
      <c r="AA90" s="57"/>
      <c r="AB90" s="57"/>
    </row>
    <row r="91" spans="1:35" ht="15" customHeight="1" x14ac:dyDescent="0.2">
      <c r="B91" s="297"/>
      <c r="C91" s="297"/>
      <c r="D91" s="297"/>
      <c r="E91" s="297"/>
      <c r="F91" s="53"/>
      <c r="G91" s="187">
        <f t="shared" si="5"/>
        <v>4.5</v>
      </c>
      <c r="H91" s="291"/>
      <c r="I91" s="291"/>
      <c r="J91" s="291"/>
      <c r="K91" s="291"/>
      <c r="L91" s="292"/>
      <c r="M91" s="293"/>
      <c r="N91" s="292"/>
      <c r="O91" s="293"/>
      <c r="P91" s="55"/>
      <c r="Q91" s="55"/>
      <c r="R91" s="55"/>
      <c r="S91" s="55"/>
      <c r="T91" s="55"/>
      <c r="U91" s="55"/>
      <c r="V91" s="55"/>
      <c r="W91" s="56"/>
      <c r="X91" s="56"/>
      <c r="Y91" s="56"/>
      <c r="Z91" s="56"/>
      <c r="AA91" s="57"/>
      <c r="AB91" s="57"/>
    </row>
    <row r="92" spans="1:35" ht="15" customHeight="1" x14ac:dyDescent="0.2">
      <c r="B92" s="297"/>
      <c r="C92" s="297"/>
      <c r="D92" s="297"/>
      <c r="E92" s="297"/>
      <c r="F92" s="53"/>
      <c r="G92" s="187">
        <f t="shared" si="5"/>
        <v>4.5</v>
      </c>
      <c r="H92" s="291"/>
      <c r="I92" s="291"/>
      <c r="J92" s="291"/>
      <c r="K92" s="291"/>
      <c r="L92" s="292"/>
      <c r="M92" s="293"/>
      <c r="N92" s="292"/>
      <c r="O92" s="293"/>
      <c r="P92" s="55"/>
      <c r="Q92" s="55"/>
      <c r="R92" s="55"/>
      <c r="S92" s="55"/>
      <c r="T92" s="55"/>
      <c r="U92" s="55"/>
      <c r="V92" s="55"/>
      <c r="W92" s="56"/>
      <c r="X92" s="56"/>
      <c r="Y92" s="56"/>
      <c r="Z92" s="56"/>
      <c r="AA92" s="57"/>
      <c r="AB92" s="57"/>
    </row>
    <row r="93" spans="1:35" ht="15" customHeight="1" x14ac:dyDescent="0.2">
      <c r="B93" s="297"/>
      <c r="C93" s="297"/>
      <c r="D93" s="297"/>
      <c r="E93" s="297"/>
      <c r="F93" s="53"/>
      <c r="G93" s="187">
        <f t="shared" si="5"/>
        <v>4.5</v>
      </c>
      <c r="H93" s="294"/>
      <c r="I93" s="294"/>
      <c r="J93" s="294"/>
      <c r="K93" s="294"/>
      <c r="L93" s="294"/>
      <c r="M93" s="294"/>
      <c r="N93" s="294"/>
      <c r="O93" s="294"/>
      <c r="P93" s="55"/>
      <c r="Q93" s="55"/>
      <c r="R93" s="55"/>
      <c r="S93" s="55"/>
      <c r="T93" s="55"/>
      <c r="U93" s="55"/>
      <c r="V93" s="55"/>
      <c r="W93" s="56"/>
      <c r="X93" s="56"/>
      <c r="Y93" s="56"/>
      <c r="Z93" s="56"/>
      <c r="AA93" s="57"/>
      <c r="AB93" s="57"/>
    </row>
    <row r="94" spans="1:35" ht="15" customHeight="1" thickBot="1" x14ac:dyDescent="0.25">
      <c r="B94" s="297"/>
      <c r="C94" s="297"/>
      <c r="D94" s="297"/>
      <c r="E94" s="297"/>
      <c r="F94" s="184">
        <f>$S$20</f>
        <v>44651</v>
      </c>
      <c r="G94" s="186">
        <f>G82+H94-L94</f>
        <v>4.5</v>
      </c>
      <c r="H94" s="287">
        <f>SUM(H82:I93)</f>
        <v>0</v>
      </c>
      <c r="I94" s="287"/>
      <c r="J94" s="287"/>
      <c r="K94" s="287"/>
      <c r="L94" s="287">
        <f>SUM(L82:M93)</f>
        <v>5.5</v>
      </c>
      <c r="M94" s="287"/>
      <c r="N94" s="288"/>
      <c r="O94" s="288"/>
      <c r="P94" s="55"/>
      <c r="Q94" s="55"/>
      <c r="R94" s="55"/>
      <c r="S94" s="55"/>
      <c r="T94" s="55"/>
      <c r="U94" s="55"/>
      <c r="V94" s="55"/>
      <c r="W94" s="56"/>
      <c r="X94" s="56"/>
      <c r="Y94" s="56"/>
      <c r="Z94" s="56"/>
      <c r="AA94" s="57"/>
      <c r="AB94" s="57"/>
    </row>
    <row r="95" spans="1:35" ht="15" customHeight="1" x14ac:dyDescent="0.2">
      <c r="B95" s="289"/>
      <c r="C95" s="289"/>
      <c r="D95" s="58"/>
      <c r="E95" s="58"/>
      <c r="F95" s="59"/>
      <c r="G95" s="60"/>
      <c r="H95" s="290"/>
      <c r="I95" s="290"/>
      <c r="J95" s="290"/>
      <c r="K95" s="290"/>
      <c r="L95" s="290"/>
      <c r="M95" s="290"/>
      <c r="N95" s="290"/>
      <c r="O95" s="290"/>
      <c r="P95" s="55"/>
      <c r="Q95" s="55"/>
      <c r="R95" s="55"/>
      <c r="S95" s="61"/>
      <c r="T95" s="61"/>
      <c r="U95" s="61"/>
      <c r="V95" s="61"/>
      <c r="W95" s="56"/>
      <c r="X95" s="56"/>
      <c r="Y95" s="56"/>
      <c r="Z95" s="56"/>
      <c r="AA95" s="57"/>
      <c r="AB95" s="57"/>
    </row>
    <row r="96" spans="1:35" ht="28.25" customHeight="1" x14ac:dyDescent="0.2">
      <c r="B96" s="281" t="s">
        <v>76</v>
      </c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55"/>
      <c r="Q96" s="55"/>
      <c r="R96" s="55"/>
      <c r="S96" s="41"/>
      <c r="T96" s="41"/>
      <c r="U96" s="41"/>
      <c r="V96" s="41"/>
      <c r="AA96" s="41"/>
      <c r="AB96" s="41"/>
    </row>
    <row r="97" spans="1:38" ht="15" customHeight="1" thickBot="1" x14ac:dyDescent="0.25">
      <c r="B97" s="58"/>
      <c r="C97" s="58"/>
      <c r="D97" s="58"/>
      <c r="E97" s="58"/>
      <c r="F97" s="59"/>
      <c r="G97" s="6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61"/>
      <c r="T97" s="61"/>
      <c r="U97" s="61"/>
      <c r="V97" s="61"/>
      <c r="W97" s="56"/>
      <c r="X97" s="56"/>
      <c r="Y97" s="56"/>
      <c r="Z97" s="56"/>
      <c r="AA97" s="62"/>
      <c r="AB97" s="62"/>
      <c r="AC97" s="63"/>
      <c r="AD97" s="63"/>
      <c r="AE97" s="63"/>
      <c r="AF97" s="64"/>
      <c r="AG97" s="64"/>
      <c r="AH97" s="64"/>
    </row>
    <row r="98" spans="1:38" s="58" customFormat="1" ht="73.25" customHeight="1" x14ac:dyDescent="0.2">
      <c r="A98" s="137"/>
      <c r="B98" s="259" t="s">
        <v>140</v>
      </c>
      <c r="C98" s="259" t="s">
        <v>141</v>
      </c>
      <c r="D98" s="194" t="s">
        <v>74</v>
      </c>
      <c r="E98" s="194" t="s">
        <v>167</v>
      </c>
      <c r="F98" s="65" t="s">
        <v>82</v>
      </c>
      <c r="G98" s="65" t="s">
        <v>158</v>
      </c>
      <c r="H98" s="239" t="s">
        <v>84</v>
      </c>
      <c r="I98" s="65" t="s">
        <v>49</v>
      </c>
      <c r="J98" s="65" t="s">
        <v>169</v>
      </c>
      <c r="K98" s="283" t="s">
        <v>37</v>
      </c>
      <c r="L98" s="283"/>
      <c r="M98" s="65" t="s">
        <v>142</v>
      </c>
      <c r="N98" s="285" t="s">
        <v>20</v>
      </c>
      <c r="O98" s="286"/>
      <c r="P98" s="65" t="s">
        <v>143</v>
      </c>
      <c r="Q98" s="270" t="s">
        <v>19</v>
      </c>
      <c r="R98" s="271"/>
      <c r="S98" s="66" t="s">
        <v>68</v>
      </c>
      <c r="T98" s="67" t="s">
        <v>69</v>
      </c>
      <c r="U98" s="101" t="s">
        <v>70</v>
      </c>
      <c r="V98" s="240" t="s">
        <v>85</v>
      </c>
      <c r="W98" s="130" t="s">
        <v>135</v>
      </c>
      <c r="X98" s="272" t="s">
        <v>156</v>
      </c>
      <c r="Y98" s="273"/>
      <c r="Z98" s="67" t="s">
        <v>77</v>
      </c>
      <c r="AA98" s="179" t="s">
        <v>134</v>
      </c>
      <c r="AB98" s="274" t="s">
        <v>157</v>
      </c>
      <c r="AC98" s="275"/>
      <c r="AD98" s="275"/>
      <c r="AE98" s="275"/>
      <c r="AF98" s="275"/>
      <c r="AG98" s="275"/>
      <c r="AH98" s="276"/>
      <c r="AI98" s="277" t="s">
        <v>125</v>
      </c>
      <c r="AJ98" s="278"/>
      <c r="AL98" s="195" t="s">
        <v>182</v>
      </c>
    </row>
    <row r="99" spans="1:38" s="58" customFormat="1" ht="18" customHeight="1" x14ac:dyDescent="0.15">
      <c r="A99" s="137"/>
      <c r="B99" s="260"/>
      <c r="C99" s="259"/>
      <c r="D99" s="279" t="s">
        <v>180</v>
      </c>
      <c r="E99" s="279"/>
      <c r="F99" s="69" t="s">
        <v>0</v>
      </c>
      <c r="G99" s="69" t="s">
        <v>0</v>
      </c>
      <c r="H99" s="282"/>
      <c r="I99" s="70" t="s">
        <v>83</v>
      </c>
      <c r="J99" s="70" t="s">
        <v>170</v>
      </c>
      <c r="K99" s="284"/>
      <c r="L99" s="284"/>
      <c r="M99" s="71" t="s">
        <v>18</v>
      </c>
      <c r="N99" s="72" t="s">
        <v>18</v>
      </c>
      <c r="O99" s="73" t="s">
        <v>0</v>
      </c>
      <c r="P99" s="71" t="s">
        <v>17</v>
      </c>
      <c r="Q99" s="175" t="s">
        <v>17</v>
      </c>
      <c r="R99" s="73" t="s">
        <v>0</v>
      </c>
      <c r="S99" s="74" t="s">
        <v>81</v>
      </c>
      <c r="T99" s="72" t="s">
        <v>78</v>
      </c>
      <c r="U99" s="71" t="s">
        <v>79</v>
      </c>
      <c r="V99" s="239"/>
      <c r="W99" s="131" t="s">
        <v>0</v>
      </c>
      <c r="X99" s="100" t="s">
        <v>83</v>
      </c>
      <c r="Y99" s="75" t="s">
        <v>0</v>
      </c>
      <c r="Z99" s="72" t="s">
        <v>80</v>
      </c>
      <c r="AA99" s="180" t="s">
        <v>0</v>
      </c>
      <c r="AB99" s="280" t="s">
        <v>83</v>
      </c>
      <c r="AC99" s="280"/>
      <c r="AD99" s="280"/>
      <c r="AE99" s="280"/>
      <c r="AF99" s="280"/>
      <c r="AG99" s="76" t="s">
        <v>0</v>
      </c>
      <c r="AH99" s="77" t="s">
        <v>95</v>
      </c>
      <c r="AI99" s="167"/>
      <c r="AJ99" s="99" t="s">
        <v>96</v>
      </c>
      <c r="AL99" s="196" t="s">
        <v>0</v>
      </c>
    </row>
    <row r="100" spans="1:38" s="86" customFormat="1" ht="26" customHeight="1" x14ac:dyDescent="0.2">
      <c r="A100" s="193">
        <v>1</v>
      </c>
      <c r="B100" s="215" t="str">
        <f>'Patient List'!B13</f>
        <v>XX_YY001</v>
      </c>
      <c r="C100" s="215" t="str">
        <f>'Patient List'!C13</f>
        <v>Raelynn Steele</v>
      </c>
      <c r="D100" s="78" t="s">
        <v>181</v>
      </c>
      <c r="E100" s="78"/>
      <c r="F100" s="178">
        <v>44634</v>
      </c>
      <c r="G100" s="178"/>
      <c r="H100" s="79" t="s">
        <v>6</v>
      </c>
      <c r="I100" s="80" t="s">
        <v>21</v>
      </c>
      <c r="J100" s="188">
        <f>DATEDIF('Patient List'!F13, $S$20,"y")</f>
        <v>1</v>
      </c>
      <c r="K100" s="266" t="s">
        <v>105</v>
      </c>
      <c r="L100" s="267" t="s">
        <v>153</v>
      </c>
      <c r="M100" s="161">
        <f>'Patient List'!K13</f>
        <v>14.5</v>
      </c>
      <c r="N100" s="81"/>
      <c r="O100" s="128"/>
      <c r="P100" s="127">
        <f>'Patient List'!L13</f>
        <v>329.93999999999994</v>
      </c>
      <c r="Q100" s="174">
        <v>98</v>
      </c>
      <c r="R100" s="128">
        <v>44651</v>
      </c>
      <c r="S100" s="142">
        <v>4</v>
      </c>
      <c r="T100" s="82">
        <v>34</v>
      </c>
      <c r="U100" s="132">
        <v>1.47</v>
      </c>
      <c r="V100" s="190">
        <f>T100/U100^2</f>
        <v>15.734184830394744</v>
      </c>
      <c r="W100" s="162">
        <v>44634</v>
      </c>
      <c r="X100" s="85"/>
      <c r="Y100" s="134"/>
      <c r="Z100" s="83" t="s">
        <v>186</v>
      </c>
      <c r="AA100" s="181"/>
      <c r="AB100" s="122"/>
      <c r="AC100" s="123"/>
      <c r="AD100" s="123"/>
      <c r="AE100" s="123"/>
      <c r="AF100" s="123"/>
      <c r="AG100" s="135"/>
      <c r="AH100" s="84"/>
      <c r="AI100" s="171"/>
      <c r="AJ100" s="84"/>
      <c r="AL100" s="202"/>
    </row>
    <row r="101" spans="1:38" s="86" customFormat="1" ht="26" customHeight="1" x14ac:dyDescent="0.2">
      <c r="A101" s="193">
        <v>2</v>
      </c>
      <c r="B101" s="215" t="str">
        <f>'Patient List'!B14</f>
        <v>XX_YY002</v>
      </c>
      <c r="C101" s="215" t="str">
        <f>'Patient List'!C14</f>
        <v>Ella Coffey</v>
      </c>
      <c r="D101" s="78"/>
      <c r="E101" s="78"/>
      <c r="F101" s="178">
        <v>44490</v>
      </c>
      <c r="G101" s="178"/>
      <c r="H101" s="79" t="s">
        <v>6</v>
      </c>
      <c r="I101" s="80" t="s">
        <v>21</v>
      </c>
      <c r="J101" s="188">
        <f>DATEDIF('Patient List'!F14, $S$20,"y")</f>
        <v>13</v>
      </c>
      <c r="K101" s="266" t="s">
        <v>105</v>
      </c>
      <c r="L101" s="267" t="s">
        <v>153</v>
      </c>
      <c r="M101" s="161">
        <f>'Patient List'!K14</f>
        <v>9.6</v>
      </c>
      <c r="N101" s="87">
        <v>7.4</v>
      </c>
      <c r="O101" s="129">
        <v>44490</v>
      </c>
      <c r="P101" s="127">
        <f>'Patient List'!L14</f>
        <v>599.4</v>
      </c>
      <c r="Q101" s="126">
        <v>98</v>
      </c>
      <c r="R101" s="129">
        <v>44564</v>
      </c>
      <c r="S101" s="142">
        <v>4</v>
      </c>
      <c r="T101" s="82">
        <v>16</v>
      </c>
      <c r="U101" s="132">
        <v>1.05</v>
      </c>
      <c r="V101" s="190">
        <f t="shared" ref="V101:V116" si="6">T101/U101^2</f>
        <v>14.512471655328797</v>
      </c>
      <c r="W101" s="162">
        <v>44490</v>
      </c>
      <c r="X101" s="85"/>
      <c r="Y101" s="134"/>
      <c r="Z101" s="88"/>
      <c r="AA101" s="181"/>
      <c r="AB101" s="122"/>
      <c r="AC101" s="123"/>
      <c r="AD101" s="123"/>
      <c r="AE101" s="123"/>
      <c r="AF101" s="123"/>
      <c r="AG101" s="135"/>
      <c r="AH101" s="84"/>
      <c r="AI101" s="171"/>
      <c r="AJ101" s="84"/>
      <c r="AL101" s="202"/>
    </row>
    <row r="102" spans="1:38" s="86" customFormat="1" ht="26" customHeight="1" x14ac:dyDescent="0.2">
      <c r="A102" s="193">
        <v>3</v>
      </c>
      <c r="B102" s="215" t="str">
        <f>'Patient List'!B15</f>
        <v>XX_YY003</v>
      </c>
      <c r="C102" s="215" t="str">
        <f>'Patient List'!C15</f>
        <v>Stephen Brock</v>
      </c>
      <c r="D102" s="78"/>
      <c r="E102" s="78"/>
      <c r="F102" s="178">
        <v>44589</v>
      </c>
      <c r="G102" s="178"/>
      <c r="H102" s="79" t="s">
        <v>6</v>
      </c>
      <c r="I102" s="80" t="s">
        <v>87</v>
      </c>
      <c r="J102" s="188">
        <f>DATEDIF('Patient List'!F15, $S$20,"y")</f>
        <v>10</v>
      </c>
      <c r="K102" s="266" t="s">
        <v>27</v>
      </c>
      <c r="L102" s="267" t="s">
        <v>27</v>
      </c>
      <c r="M102" s="161">
        <f>'Patient List'!K15</f>
        <v>12.9</v>
      </c>
      <c r="N102" s="87">
        <v>7.7</v>
      </c>
      <c r="O102" s="129">
        <v>44589</v>
      </c>
      <c r="P102" s="127">
        <f>'Patient List'!L15</f>
        <v>901.80000000000007</v>
      </c>
      <c r="Q102" s="126">
        <v>166</v>
      </c>
      <c r="R102" s="129">
        <v>44639</v>
      </c>
      <c r="S102" s="142">
        <v>2</v>
      </c>
      <c r="T102" s="82">
        <v>34</v>
      </c>
      <c r="U102" s="132">
        <v>1.42</v>
      </c>
      <c r="V102" s="190">
        <f t="shared" si="6"/>
        <v>16.861733782979567</v>
      </c>
      <c r="W102" s="162">
        <v>44589</v>
      </c>
      <c r="X102" s="85"/>
      <c r="Y102" s="134"/>
      <c r="Z102" s="88" t="s">
        <v>161</v>
      </c>
      <c r="AA102" s="181">
        <v>44589</v>
      </c>
      <c r="AB102" s="122"/>
      <c r="AC102" s="123"/>
      <c r="AD102" s="123"/>
      <c r="AE102" s="123"/>
      <c r="AF102" s="123"/>
      <c r="AG102" s="135"/>
      <c r="AH102" s="84"/>
      <c r="AI102" s="171"/>
      <c r="AJ102" s="84"/>
      <c r="AL102" s="201"/>
    </row>
    <row r="103" spans="1:38" ht="26" customHeight="1" x14ac:dyDescent="0.2">
      <c r="A103" s="193">
        <v>4</v>
      </c>
      <c r="B103" s="215">
        <f>'Patient List'!B16</f>
        <v>0</v>
      </c>
      <c r="C103" s="215">
        <f>'Patient List'!C16</f>
        <v>0</v>
      </c>
      <c r="D103" s="78" t="s">
        <v>181</v>
      </c>
      <c r="E103" s="78"/>
      <c r="F103" s="178">
        <v>44638</v>
      </c>
      <c r="G103" s="178"/>
      <c r="H103" s="79" t="s">
        <v>6</v>
      </c>
      <c r="I103" s="80" t="s">
        <v>21</v>
      </c>
      <c r="J103" s="188">
        <v>10</v>
      </c>
      <c r="K103" s="266" t="s">
        <v>105</v>
      </c>
      <c r="L103" s="267" t="s">
        <v>153</v>
      </c>
      <c r="M103" s="161">
        <f>'Patient List'!K16</f>
        <v>10</v>
      </c>
      <c r="N103" s="87">
        <v>6.1</v>
      </c>
      <c r="O103" s="129">
        <v>44610</v>
      </c>
      <c r="P103" s="127">
        <f>'Patient List'!L16</f>
        <v>554.4</v>
      </c>
      <c r="Q103" s="126">
        <v>100</v>
      </c>
      <c r="R103" s="129">
        <v>44638</v>
      </c>
      <c r="S103" s="142">
        <v>4</v>
      </c>
      <c r="T103" s="82">
        <v>27</v>
      </c>
      <c r="U103" s="132">
        <v>1.34</v>
      </c>
      <c r="V103" s="190">
        <f t="shared" si="6"/>
        <v>15.036756515927822</v>
      </c>
      <c r="W103" s="162">
        <v>44638</v>
      </c>
      <c r="X103" s="85"/>
      <c r="Y103" s="134"/>
      <c r="Z103" s="88" t="s">
        <v>188</v>
      </c>
      <c r="AA103" s="181">
        <v>44638</v>
      </c>
      <c r="AB103" s="122"/>
      <c r="AC103" s="123"/>
      <c r="AD103" s="123"/>
      <c r="AE103" s="123"/>
      <c r="AF103" s="123"/>
      <c r="AG103" s="135"/>
      <c r="AH103" s="84"/>
      <c r="AI103" s="171"/>
      <c r="AJ103" s="84"/>
      <c r="AL103" s="197">
        <v>44638</v>
      </c>
    </row>
    <row r="104" spans="1:38" ht="26" customHeight="1" x14ac:dyDescent="0.2">
      <c r="A104" s="193">
        <v>5</v>
      </c>
      <c r="B104" s="215">
        <f>'Patient List'!B17</f>
        <v>0</v>
      </c>
      <c r="C104" s="215">
        <f>'Patient List'!C17</f>
        <v>0</v>
      </c>
      <c r="D104" s="78"/>
      <c r="E104" s="78"/>
      <c r="F104" s="178">
        <v>44605</v>
      </c>
      <c r="G104" s="178"/>
      <c r="H104" s="79" t="s">
        <v>6</v>
      </c>
      <c r="I104" s="80" t="s">
        <v>21</v>
      </c>
      <c r="J104" s="188">
        <v>2</v>
      </c>
      <c r="K104" s="266" t="s">
        <v>105</v>
      </c>
      <c r="L104" s="267" t="s">
        <v>153</v>
      </c>
      <c r="M104" s="161">
        <f>'Patient List'!K17</f>
        <v>13.05</v>
      </c>
      <c r="N104" s="87">
        <v>8.1</v>
      </c>
      <c r="O104" s="129" t="s">
        <v>166</v>
      </c>
      <c r="P104" s="127">
        <f>'Patient List'!L17</f>
        <v>109.8</v>
      </c>
      <c r="Q104" s="126">
        <v>98</v>
      </c>
      <c r="R104" s="129" t="s">
        <v>190</v>
      </c>
      <c r="S104" s="142">
        <v>4</v>
      </c>
      <c r="T104" s="82">
        <v>14</v>
      </c>
      <c r="U104" s="132">
        <v>0.95</v>
      </c>
      <c r="V104" s="190">
        <f t="shared" si="6"/>
        <v>15.51246537396122</v>
      </c>
      <c r="W104" s="162">
        <v>44605</v>
      </c>
      <c r="X104" s="85"/>
      <c r="Y104" s="134"/>
      <c r="Z104" s="88"/>
      <c r="AA104" s="181"/>
      <c r="AB104" s="122"/>
      <c r="AC104" s="123"/>
      <c r="AD104" s="123"/>
      <c r="AE104" s="123"/>
      <c r="AF104" s="123"/>
      <c r="AG104" s="135"/>
      <c r="AH104" s="84"/>
      <c r="AI104" s="171"/>
      <c r="AJ104" s="84"/>
      <c r="AL104" s="202"/>
    </row>
    <row r="105" spans="1:38" ht="26" customHeight="1" x14ac:dyDescent="0.2">
      <c r="A105" s="193">
        <v>6</v>
      </c>
      <c r="B105" s="215">
        <f>'Patient List'!B18</f>
        <v>0</v>
      </c>
      <c r="C105" s="215">
        <f>'Patient List'!C18</f>
        <v>0</v>
      </c>
      <c r="D105" s="78"/>
      <c r="E105" s="78"/>
      <c r="F105" s="178">
        <v>44569</v>
      </c>
      <c r="G105" s="178"/>
      <c r="H105" s="79" t="s">
        <v>6</v>
      </c>
      <c r="I105" s="80" t="s">
        <v>21</v>
      </c>
      <c r="J105" s="188">
        <v>13</v>
      </c>
      <c r="K105" s="266" t="s">
        <v>105</v>
      </c>
      <c r="L105" s="267" t="s">
        <v>153</v>
      </c>
      <c r="M105" s="161">
        <f>'Patient List'!K18</f>
        <v>9.5</v>
      </c>
      <c r="N105" s="87">
        <v>8.5</v>
      </c>
      <c r="O105" s="129">
        <v>44570</v>
      </c>
      <c r="P105" s="127">
        <f>'Patient List'!L18</f>
        <v>572.4</v>
      </c>
      <c r="Q105" s="126">
        <v>97</v>
      </c>
      <c r="R105" s="129">
        <v>44651</v>
      </c>
      <c r="S105" s="142">
        <v>4</v>
      </c>
      <c r="T105" s="82">
        <v>38</v>
      </c>
      <c r="U105" s="132">
        <v>1.55</v>
      </c>
      <c r="V105" s="190">
        <f t="shared" si="6"/>
        <v>15.816857440166491</v>
      </c>
      <c r="W105" s="162">
        <v>44569</v>
      </c>
      <c r="X105" s="85"/>
      <c r="Y105" s="134"/>
      <c r="Z105" s="88" t="s">
        <v>165</v>
      </c>
      <c r="AA105" s="181">
        <v>44569</v>
      </c>
      <c r="AB105" s="122"/>
      <c r="AC105" s="123"/>
      <c r="AD105" s="123"/>
      <c r="AE105" s="123"/>
      <c r="AF105" s="123"/>
      <c r="AG105" s="135"/>
      <c r="AH105" s="84"/>
      <c r="AI105" s="171"/>
      <c r="AJ105" s="84"/>
      <c r="AL105" s="202"/>
    </row>
    <row r="106" spans="1:38" ht="26" customHeight="1" x14ac:dyDescent="0.2">
      <c r="A106" s="193">
        <v>7</v>
      </c>
      <c r="B106" s="215">
        <f>'Patient List'!B19</f>
        <v>0</v>
      </c>
      <c r="C106" s="215">
        <f>'Patient List'!C19</f>
        <v>0</v>
      </c>
      <c r="D106" s="78"/>
      <c r="E106" s="78"/>
      <c r="F106" s="178">
        <v>44459</v>
      </c>
      <c r="G106" s="178"/>
      <c r="H106" s="79" t="s">
        <v>6</v>
      </c>
      <c r="I106" s="80" t="s">
        <v>21</v>
      </c>
      <c r="J106" s="188">
        <v>10</v>
      </c>
      <c r="K106" s="266" t="s">
        <v>105</v>
      </c>
      <c r="L106" s="267" t="s">
        <v>153</v>
      </c>
      <c r="M106" s="161">
        <f>'Patient List'!K19</f>
        <v>9.6</v>
      </c>
      <c r="N106" s="87">
        <v>7</v>
      </c>
      <c r="O106" s="129">
        <v>44459</v>
      </c>
      <c r="P106" s="127">
        <f>'Patient List'!L19</f>
        <v>399.59999999999997</v>
      </c>
      <c r="Q106" s="126">
        <v>178</v>
      </c>
      <c r="R106" s="129">
        <v>44529</v>
      </c>
      <c r="S106" s="142">
        <v>4</v>
      </c>
      <c r="T106" s="82">
        <v>26.5</v>
      </c>
      <c r="U106" s="132">
        <v>1.38</v>
      </c>
      <c r="V106" s="190">
        <f t="shared" si="6"/>
        <v>13.915143877336696</v>
      </c>
      <c r="W106" s="162">
        <v>44459</v>
      </c>
      <c r="X106" s="85"/>
      <c r="Y106" s="134"/>
      <c r="Z106" s="88"/>
      <c r="AA106" s="181"/>
      <c r="AB106" s="122"/>
      <c r="AC106" s="123"/>
      <c r="AD106" s="123"/>
      <c r="AE106" s="123"/>
      <c r="AF106" s="123"/>
      <c r="AG106" s="135"/>
      <c r="AH106" s="84"/>
      <c r="AI106" s="171"/>
      <c r="AJ106" s="84"/>
      <c r="AL106" s="202"/>
    </row>
    <row r="107" spans="1:38" ht="26" customHeight="1" x14ac:dyDescent="0.2">
      <c r="A107" s="193">
        <v>8</v>
      </c>
      <c r="B107" s="215">
        <f>'Patient List'!B20</f>
        <v>0</v>
      </c>
      <c r="C107" s="215">
        <f>'Patient List'!C20</f>
        <v>0</v>
      </c>
      <c r="D107" s="78"/>
      <c r="E107" s="78"/>
      <c r="F107" s="178">
        <v>44610</v>
      </c>
      <c r="G107" s="178"/>
      <c r="H107" s="79" t="s">
        <v>6</v>
      </c>
      <c r="I107" s="203"/>
      <c r="J107" s="188">
        <v>15</v>
      </c>
      <c r="K107" s="268" t="s">
        <v>107</v>
      </c>
      <c r="L107" s="269" t="s">
        <v>154</v>
      </c>
      <c r="M107" s="161">
        <f>'Patient List'!K20</f>
        <v>13.1</v>
      </c>
      <c r="N107" s="87">
        <v>10.8</v>
      </c>
      <c r="O107" s="129">
        <v>44610</v>
      </c>
      <c r="P107" s="127">
        <f>'Patient List'!L20</f>
        <v>509.40000000000003</v>
      </c>
      <c r="Q107" s="126">
        <v>52.199999999999996</v>
      </c>
      <c r="R107" s="129">
        <v>44510</v>
      </c>
      <c r="S107" s="142">
        <v>4</v>
      </c>
      <c r="T107" s="82">
        <v>54</v>
      </c>
      <c r="U107" s="132">
        <v>1.62</v>
      </c>
      <c r="V107" s="190">
        <f t="shared" si="6"/>
        <v>20.576131687242793</v>
      </c>
      <c r="W107" s="162">
        <v>44610</v>
      </c>
      <c r="X107" s="85"/>
      <c r="Y107" s="134"/>
      <c r="Z107" s="88" t="s">
        <v>176</v>
      </c>
      <c r="AA107" s="181">
        <v>44610</v>
      </c>
      <c r="AB107" s="122"/>
      <c r="AC107" s="123"/>
      <c r="AD107" s="123"/>
      <c r="AE107" s="123"/>
      <c r="AF107" s="123"/>
      <c r="AG107" s="135"/>
      <c r="AH107" s="84"/>
      <c r="AI107" s="171" t="s">
        <v>155</v>
      </c>
      <c r="AJ107" s="84" t="s">
        <v>101</v>
      </c>
      <c r="AL107" s="197"/>
    </row>
    <row r="108" spans="1:38" ht="26" customHeight="1" x14ac:dyDescent="0.2">
      <c r="A108" s="193">
        <v>9</v>
      </c>
      <c r="B108" s="215">
        <f>'Patient List'!B21</f>
        <v>0</v>
      </c>
      <c r="C108" s="215">
        <f>'Patient List'!C21</f>
        <v>0</v>
      </c>
      <c r="D108" s="78"/>
      <c r="E108" s="78"/>
      <c r="F108" s="178">
        <v>44632</v>
      </c>
      <c r="G108" s="178"/>
      <c r="H108" s="79" t="s">
        <v>6</v>
      </c>
      <c r="I108" s="80" t="s">
        <v>87</v>
      </c>
      <c r="J108" s="188">
        <v>8</v>
      </c>
      <c r="K108" s="266" t="s">
        <v>27</v>
      </c>
      <c r="L108" s="267" t="s">
        <v>27</v>
      </c>
      <c r="M108" s="161">
        <f>'Patient List'!K21</f>
        <v>9.8000000000000007</v>
      </c>
      <c r="N108" s="87">
        <v>8.5</v>
      </c>
      <c r="O108" s="129">
        <v>44632</v>
      </c>
      <c r="P108" s="127">
        <f>'Patient List'!L21</f>
        <v>417.59999999999997</v>
      </c>
      <c r="Q108" s="126">
        <v>191</v>
      </c>
      <c r="R108" s="129">
        <v>44637</v>
      </c>
      <c r="S108" s="142">
        <v>2</v>
      </c>
      <c r="T108" s="82">
        <v>24</v>
      </c>
      <c r="U108" s="132">
        <v>1.26</v>
      </c>
      <c r="V108" s="190">
        <f t="shared" si="6"/>
        <v>15.117157974300831</v>
      </c>
      <c r="W108" s="162">
        <v>44632</v>
      </c>
      <c r="X108" s="85"/>
      <c r="Y108" s="134"/>
      <c r="Z108" s="88" t="s">
        <v>185</v>
      </c>
      <c r="AA108" s="181">
        <v>44632</v>
      </c>
      <c r="AB108" s="122"/>
      <c r="AC108" s="123"/>
      <c r="AD108" s="123"/>
      <c r="AE108" s="123"/>
      <c r="AF108" s="123"/>
      <c r="AG108" s="135"/>
      <c r="AH108" s="84"/>
      <c r="AI108" s="171"/>
      <c r="AJ108" s="84"/>
      <c r="AL108" s="201"/>
    </row>
    <row r="109" spans="1:38" ht="26" customHeight="1" x14ac:dyDescent="0.2">
      <c r="A109" s="193">
        <v>10</v>
      </c>
      <c r="B109" s="215">
        <f>'Patient List'!B22</f>
        <v>0</v>
      </c>
      <c r="C109" s="215">
        <f>'Patient List'!C22</f>
        <v>0</v>
      </c>
      <c r="D109" s="78"/>
      <c r="E109" s="78"/>
      <c r="F109" s="178">
        <v>44600</v>
      </c>
      <c r="G109" s="178"/>
      <c r="H109" s="79" t="s">
        <v>6</v>
      </c>
      <c r="I109" s="80" t="s">
        <v>87</v>
      </c>
      <c r="J109" s="188">
        <v>17</v>
      </c>
      <c r="K109" s="266" t="s">
        <v>27</v>
      </c>
      <c r="L109" s="267" t="s">
        <v>27</v>
      </c>
      <c r="M109" s="161">
        <f>'Patient List'!K22</f>
        <v>10.1</v>
      </c>
      <c r="N109" s="87">
        <v>10.5</v>
      </c>
      <c r="O109" s="129">
        <v>44600</v>
      </c>
      <c r="P109" s="127">
        <f>'Patient List'!L22</f>
        <v>360</v>
      </c>
      <c r="Q109" s="126">
        <v>128</v>
      </c>
      <c r="R109" s="129">
        <v>44576</v>
      </c>
      <c r="S109" s="142">
        <v>2</v>
      </c>
      <c r="T109" s="82">
        <v>42.5</v>
      </c>
      <c r="U109" s="132">
        <v>1.45</v>
      </c>
      <c r="V109" s="190">
        <f t="shared" si="6"/>
        <v>20.214030915576693</v>
      </c>
      <c r="W109" s="162">
        <v>44600</v>
      </c>
      <c r="X109" s="85"/>
      <c r="Y109" s="134"/>
      <c r="Z109" s="88" t="s">
        <v>179</v>
      </c>
      <c r="AA109" s="181">
        <v>44600</v>
      </c>
      <c r="AB109" s="122"/>
      <c r="AC109" s="123"/>
      <c r="AD109" s="123"/>
      <c r="AE109" s="123"/>
      <c r="AF109" s="123"/>
      <c r="AG109" s="135"/>
      <c r="AH109" s="84"/>
      <c r="AI109" s="171"/>
      <c r="AJ109" s="84"/>
      <c r="AL109" s="201"/>
    </row>
    <row r="110" spans="1:38" ht="26" customHeight="1" x14ac:dyDescent="0.2">
      <c r="A110" s="193">
        <v>11</v>
      </c>
      <c r="B110" s="215">
        <f>'Patient List'!B23</f>
        <v>0</v>
      </c>
      <c r="C110" s="215">
        <f>'Patient List'!C23</f>
        <v>0</v>
      </c>
      <c r="D110" s="78"/>
      <c r="E110" s="78"/>
      <c r="F110" s="178">
        <v>44608</v>
      </c>
      <c r="G110" s="178"/>
      <c r="H110" s="79" t="s">
        <v>6</v>
      </c>
      <c r="I110" s="80" t="s">
        <v>87</v>
      </c>
      <c r="J110" s="188">
        <v>8</v>
      </c>
      <c r="K110" s="266" t="s">
        <v>27</v>
      </c>
      <c r="L110" s="267" t="s">
        <v>27</v>
      </c>
      <c r="M110" s="161">
        <f>'Patient List'!K23</f>
        <v>5.9</v>
      </c>
      <c r="N110" s="87">
        <v>5.6</v>
      </c>
      <c r="O110" s="129">
        <v>44554</v>
      </c>
      <c r="P110" s="127">
        <f>'Patient List'!L23</f>
        <v>133.20000000000002</v>
      </c>
      <c r="Q110" s="126">
        <v>133.20000000000002</v>
      </c>
      <c r="R110" s="129">
        <v>44526</v>
      </c>
      <c r="S110" s="142">
        <v>2</v>
      </c>
      <c r="T110" s="82">
        <v>25</v>
      </c>
      <c r="U110" s="132">
        <v>1.3</v>
      </c>
      <c r="V110" s="190">
        <f t="shared" si="6"/>
        <v>14.792899408284022</v>
      </c>
      <c r="W110" s="162">
        <v>44608</v>
      </c>
      <c r="X110" s="85"/>
      <c r="Y110" s="134"/>
      <c r="Z110" s="88"/>
      <c r="AA110" s="181"/>
      <c r="AB110" s="122"/>
      <c r="AC110" s="123"/>
      <c r="AD110" s="123"/>
      <c r="AE110" s="123"/>
      <c r="AF110" s="123"/>
      <c r="AG110" s="135"/>
      <c r="AH110" s="84"/>
      <c r="AI110" s="171"/>
      <c r="AJ110" s="84"/>
      <c r="AL110" s="201"/>
    </row>
    <row r="111" spans="1:38" ht="26" customHeight="1" x14ac:dyDescent="0.2">
      <c r="A111" s="193">
        <v>12</v>
      </c>
      <c r="B111" s="215">
        <f>'Patient List'!B24</f>
        <v>0</v>
      </c>
      <c r="C111" s="215">
        <f>'Patient List'!C24</f>
        <v>0</v>
      </c>
      <c r="D111" s="78"/>
      <c r="E111" s="78"/>
      <c r="F111" s="178">
        <v>44552</v>
      </c>
      <c r="G111" s="178"/>
      <c r="H111" s="79" t="s">
        <v>6</v>
      </c>
      <c r="I111" s="80" t="s">
        <v>87</v>
      </c>
      <c r="J111" s="188">
        <v>13</v>
      </c>
      <c r="K111" s="266" t="s">
        <v>27</v>
      </c>
      <c r="L111" s="267" t="s">
        <v>27</v>
      </c>
      <c r="M111" s="161">
        <f>'Patient List'!K24</f>
        <v>12.3</v>
      </c>
      <c r="N111" s="87">
        <v>6.6</v>
      </c>
      <c r="O111" s="129">
        <v>44552</v>
      </c>
      <c r="P111" s="127">
        <f>'Patient List'!L24</f>
        <v>1287</v>
      </c>
      <c r="Q111" s="126">
        <v>128</v>
      </c>
      <c r="R111" s="129">
        <v>44646</v>
      </c>
      <c r="S111" s="142">
        <v>2</v>
      </c>
      <c r="T111" s="82">
        <v>40</v>
      </c>
      <c r="U111" s="132">
        <v>1.55</v>
      </c>
      <c r="V111" s="190">
        <f t="shared" si="6"/>
        <v>16.649323621227886</v>
      </c>
      <c r="W111" s="162">
        <v>44552</v>
      </c>
      <c r="X111" s="85"/>
      <c r="Y111" s="134"/>
      <c r="Z111" s="88"/>
      <c r="AA111" s="181"/>
      <c r="AB111" s="122"/>
      <c r="AC111" s="123"/>
      <c r="AD111" s="123"/>
      <c r="AE111" s="123"/>
      <c r="AF111" s="123"/>
      <c r="AG111" s="135"/>
      <c r="AH111" s="84"/>
      <c r="AI111" s="171"/>
      <c r="AJ111" s="84"/>
      <c r="AL111" s="201"/>
    </row>
    <row r="112" spans="1:38" ht="26" customHeight="1" x14ac:dyDescent="0.2">
      <c r="A112" s="193">
        <v>13</v>
      </c>
      <c r="B112" s="215">
        <f>'Patient List'!B25</f>
        <v>0</v>
      </c>
      <c r="C112" s="215">
        <f>'Patient List'!C25</f>
        <v>0</v>
      </c>
      <c r="D112" s="78"/>
      <c r="E112" s="78"/>
      <c r="F112" s="178">
        <v>44613</v>
      </c>
      <c r="G112" s="178"/>
      <c r="H112" s="79" t="s">
        <v>6</v>
      </c>
      <c r="I112" s="80" t="s">
        <v>87</v>
      </c>
      <c r="J112" s="188">
        <v>11</v>
      </c>
      <c r="K112" s="266" t="s">
        <v>27</v>
      </c>
      <c r="L112" s="267" t="s">
        <v>27</v>
      </c>
      <c r="M112" s="161">
        <f>'Patient List'!K25</f>
        <v>9.1999999999999993</v>
      </c>
      <c r="N112" s="87">
        <v>10.7</v>
      </c>
      <c r="O112" s="129">
        <v>44523</v>
      </c>
      <c r="P112" s="127">
        <f>'Patient List'!L25</f>
        <v>516.6</v>
      </c>
      <c r="Q112" s="126">
        <v>88</v>
      </c>
      <c r="R112" s="129">
        <v>44620</v>
      </c>
      <c r="S112" s="142">
        <v>3</v>
      </c>
      <c r="T112" s="82">
        <v>29</v>
      </c>
      <c r="U112" s="132">
        <v>1.4</v>
      </c>
      <c r="V112" s="190">
        <f t="shared" si="6"/>
        <v>14.795918367346941</v>
      </c>
      <c r="W112" s="162">
        <v>44613</v>
      </c>
      <c r="X112" s="85"/>
      <c r="Y112" s="134"/>
      <c r="Z112" s="88" t="s">
        <v>175</v>
      </c>
      <c r="AA112" s="181">
        <v>44613</v>
      </c>
      <c r="AB112" s="122"/>
      <c r="AC112" s="123"/>
      <c r="AD112" s="123"/>
      <c r="AE112" s="123"/>
      <c r="AF112" s="123"/>
      <c r="AG112" s="135"/>
      <c r="AH112" s="84"/>
      <c r="AI112" s="171"/>
      <c r="AJ112" s="84"/>
      <c r="AL112" s="201"/>
    </row>
    <row r="113" spans="1:38" ht="26" customHeight="1" x14ac:dyDescent="0.2">
      <c r="A113" s="193">
        <v>14</v>
      </c>
      <c r="B113" s="215">
        <f>'Patient List'!B26</f>
        <v>0</v>
      </c>
      <c r="C113" s="215">
        <f>'Patient List'!C26</f>
        <v>0</v>
      </c>
      <c r="D113" s="78"/>
      <c r="E113" s="78"/>
      <c r="F113" s="178">
        <v>44648</v>
      </c>
      <c r="G113" s="178"/>
      <c r="H113" s="79" t="s">
        <v>6</v>
      </c>
      <c r="I113" s="80" t="s">
        <v>87</v>
      </c>
      <c r="J113" s="188">
        <v>13</v>
      </c>
      <c r="K113" s="266" t="s">
        <v>27</v>
      </c>
      <c r="L113" s="267" t="s">
        <v>27</v>
      </c>
      <c r="M113" s="161">
        <f>'Patient List'!K26</f>
        <v>8.9</v>
      </c>
      <c r="N113" s="87"/>
      <c r="O113" s="129">
        <v>44521</v>
      </c>
      <c r="P113" s="127">
        <f>'Patient List'!L26</f>
        <v>876.6</v>
      </c>
      <c r="Q113" s="126">
        <v>113</v>
      </c>
      <c r="R113" s="129">
        <v>44627</v>
      </c>
      <c r="S113" s="142">
        <v>2</v>
      </c>
      <c r="T113" s="82">
        <v>31.5</v>
      </c>
      <c r="U113" s="132">
        <v>1.47</v>
      </c>
      <c r="V113" s="190">
        <f t="shared" si="6"/>
        <v>14.577259475218661</v>
      </c>
      <c r="W113" s="162">
        <v>44648</v>
      </c>
      <c r="X113" s="85"/>
      <c r="Y113" s="134"/>
      <c r="Z113" s="88" t="s">
        <v>189</v>
      </c>
      <c r="AA113" s="181">
        <v>44648</v>
      </c>
      <c r="AB113" s="122"/>
      <c r="AC113" s="123"/>
      <c r="AD113" s="123"/>
      <c r="AE113" s="123"/>
      <c r="AF113" s="123"/>
      <c r="AG113" s="135"/>
      <c r="AH113" s="84"/>
      <c r="AI113" s="171"/>
      <c r="AJ113" s="84"/>
      <c r="AL113" s="201"/>
    </row>
    <row r="114" spans="1:38" ht="26" customHeight="1" x14ac:dyDescent="0.2">
      <c r="A114" s="193">
        <v>15</v>
      </c>
      <c r="B114" s="215">
        <f>'Patient List'!B27</f>
        <v>0</v>
      </c>
      <c r="C114" s="215">
        <f>'Patient List'!C27</f>
        <v>0</v>
      </c>
      <c r="D114" s="78" t="s">
        <v>181</v>
      </c>
      <c r="E114" s="78"/>
      <c r="F114" s="178">
        <v>44636</v>
      </c>
      <c r="G114" s="178"/>
      <c r="H114" s="79" t="s">
        <v>6</v>
      </c>
      <c r="I114" s="80" t="s">
        <v>21</v>
      </c>
      <c r="J114" s="188">
        <v>10</v>
      </c>
      <c r="K114" s="266" t="s">
        <v>105</v>
      </c>
      <c r="L114" s="267" t="s">
        <v>153</v>
      </c>
      <c r="M114" s="161">
        <f>'Patient List'!K27</f>
        <v>11.3</v>
      </c>
      <c r="N114" s="87">
        <v>4.7</v>
      </c>
      <c r="O114" s="129">
        <v>44636</v>
      </c>
      <c r="P114" s="127">
        <f>'Patient List'!L27</f>
        <v>496.8</v>
      </c>
      <c r="Q114" s="126">
        <v>143</v>
      </c>
      <c r="R114" s="129">
        <v>44651</v>
      </c>
      <c r="S114" s="142">
        <v>4</v>
      </c>
      <c r="T114" s="82">
        <v>41</v>
      </c>
      <c r="U114" s="132">
        <v>1.47</v>
      </c>
      <c r="V114" s="190">
        <f t="shared" si="6"/>
        <v>18.973575824887781</v>
      </c>
      <c r="W114" s="162">
        <v>44636</v>
      </c>
      <c r="X114" s="85"/>
      <c r="Y114" s="134"/>
      <c r="Z114" s="88" t="s">
        <v>187</v>
      </c>
      <c r="AA114" s="181">
        <v>44636</v>
      </c>
      <c r="AB114" s="122"/>
      <c r="AC114" s="123"/>
      <c r="AD114" s="123"/>
      <c r="AE114" s="123"/>
      <c r="AF114" s="123"/>
      <c r="AG114" s="135"/>
      <c r="AH114" s="84"/>
      <c r="AI114" s="171"/>
      <c r="AJ114" s="84"/>
      <c r="AL114" s="197">
        <v>44588</v>
      </c>
    </row>
    <row r="115" spans="1:38" ht="26" customHeight="1" x14ac:dyDescent="0.2">
      <c r="A115" s="193">
        <v>16</v>
      </c>
      <c r="B115" s="215">
        <f>'Patient List'!B28</f>
        <v>0</v>
      </c>
      <c r="C115" s="215">
        <f>'Patient List'!C28</f>
        <v>0</v>
      </c>
      <c r="D115" s="78"/>
      <c r="E115" s="78"/>
      <c r="F115" s="178">
        <v>44589</v>
      </c>
      <c r="G115" s="178"/>
      <c r="H115" s="79" t="s">
        <v>6</v>
      </c>
      <c r="I115" s="80" t="s">
        <v>25</v>
      </c>
      <c r="J115" s="188">
        <v>1</v>
      </c>
      <c r="K115" s="266" t="s">
        <v>107</v>
      </c>
      <c r="L115" s="267"/>
      <c r="M115" s="161">
        <f>'Patient List'!K28</f>
        <v>15</v>
      </c>
      <c r="N115" s="87">
        <v>6.2</v>
      </c>
      <c r="O115" s="129">
        <v>44589</v>
      </c>
      <c r="P115" s="127">
        <f>'Patient List'!L28</f>
        <v>749</v>
      </c>
      <c r="Q115" s="126">
        <v>165</v>
      </c>
      <c r="R115" s="129">
        <v>44595</v>
      </c>
      <c r="S115" s="142">
        <v>3</v>
      </c>
      <c r="T115" s="82">
        <v>12</v>
      </c>
      <c r="U115" s="132">
        <v>0.89</v>
      </c>
      <c r="V115" s="190">
        <f t="shared" si="6"/>
        <v>15.149602322939023</v>
      </c>
      <c r="W115" s="162"/>
      <c r="X115" s="85"/>
      <c r="Y115" s="134"/>
      <c r="Z115" s="88"/>
      <c r="AA115" s="181"/>
      <c r="AB115" s="122"/>
      <c r="AC115" s="123"/>
      <c r="AD115" s="123"/>
      <c r="AE115" s="123"/>
      <c r="AF115" s="123"/>
      <c r="AG115" s="135"/>
      <c r="AH115" s="84"/>
      <c r="AI115" s="171" t="s">
        <v>191</v>
      </c>
      <c r="AJ115" s="84" t="s">
        <v>101</v>
      </c>
      <c r="AL115" s="197">
        <v>44589</v>
      </c>
    </row>
    <row r="116" spans="1:38" ht="26" customHeight="1" x14ac:dyDescent="0.2">
      <c r="A116" s="193">
        <v>17</v>
      </c>
      <c r="B116" s="215">
        <f>'Patient List'!B29</f>
        <v>0</v>
      </c>
      <c r="C116" s="215">
        <f>'Patient List'!C29</f>
        <v>0</v>
      </c>
      <c r="D116" s="78" t="s">
        <v>181</v>
      </c>
      <c r="E116" s="78"/>
      <c r="F116" s="178">
        <v>44637</v>
      </c>
      <c r="G116" s="178"/>
      <c r="H116" s="79" t="s">
        <v>6</v>
      </c>
      <c r="I116" s="80" t="s">
        <v>21</v>
      </c>
      <c r="J116" s="188">
        <v>2</v>
      </c>
      <c r="K116" s="266" t="s">
        <v>105</v>
      </c>
      <c r="L116" s="267"/>
      <c r="M116" s="161">
        <v>12.8</v>
      </c>
      <c r="N116" s="87"/>
      <c r="O116" s="129"/>
      <c r="P116" s="127">
        <v>504</v>
      </c>
      <c r="Q116" s="126"/>
      <c r="R116" s="129"/>
      <c r="S116" s="142">
        <v>4</v>
      </c>
      <c r="T116" s="82">
        <v>10</v>
      </c>
      <c r="U116" s="132">
        <v>1</v>
      </c>
      <c r="V116" s="190">
        <f t="shared" si="6"/>
        <v>10</v>
      </c>
      <c r="W116" s="162">
        <v>76</v>
      </c>
      <c r="X116" s="85"/>
      <c r="Y116" s="134"/>
      <c r="Z116" s="88"/>
      <c r="AA116" s="181"/>
      <c r="AB116" s="122"/>
      <c r="AC116" s="123"/>
      <c r="AD116" s="123"/>
      <c r="AE116" s="123"/>
      <c r="AF116" s="123"/>
      <c r="AG116" s="135"/>
      <c r="AH116" s="84"/>
      <c r="AI116" s="171"/>
      <c r="AJ116" s="84"/>
      <c r="AL116" s="197">
        <v>44637</v>
      </c>
    </row>
    <row r="117" spans="1:38" ht="26" customHeight="1" x14ac:dyDescent="0.2">
      <c r="A117" s="193"/>
      <c r="B117" s="160"/>
      <c r="C117" s="160"/>
      <c r="D117" s="78"/>
      <c r="E117" s="78"/>
      <c r="F117" s="178"/>
      <c r="G117" s="178"/>
      <c r="H117" s="79"/>
      <c r="I117" s="80"/>
      <c r="J117" s="188"/>
      <c r="K117" s="266"/>
      <c r="L117" s="267"/>
      <c r="M117" s="161"/>
      <c r="N117" s="87"/>
      <c r="O117" s="129"/>
      <c r="P117" s="127"/>
      <c r="Q117" s="126"/>
      <c r="R117" s="129"/>
      <c r="S117" s="142"/>
      <c r="T117" s="82"/>
      <c r="U117" s="132"/>
      <c r="V117" s="190"/>
      <c r="W117" s="162"/>
      <c r="X117" s="85"/>
      <c r="Y117" s="134"/>
      <c r="Z117" s="88"/>
      <c r="AA117" s="181"/>
      <c r="AB117" s="122"/>
      <c r="AC117" s="123"/>
      <c r="AD117" s="123"/>
      <c r="AE117" s="123"/>
      <c r="AF117" s="123"/>
      <c r="AG117" s="135"/>
      <c r="AH117" s="84"/>
      <c r="AI117" s="171"/>
      <c r="AJ117" s="84"/>
      <c r="AL117" s="197"/>
    </row>
    <row r="118" spans="1:38" ht="26" customHeight="1" x14ac:dyDescent="0.2">
      <c r="B118" s="160"/>
      <c r="C118" s="160"/>
      <c r="D118" s="78"/>
      <c r="E118" s="78"/>
      <c r="F118" s="178"/>
      <c r="G118" s="178"/>
      <c r="H118" s="79"/>
      <c r="I118" s="80"/>
      <c r="J118" s="188"/>
      <c r="K118" s="266"/>
      <c r="L118" s="267"/>
      <c r="M118" s="161"/>
      <c r="N118" s="87"/>
      <c r="O118" s="129"/>
      <c r="P118" s="127"/>
      <c r="Q118" s="126"/>
      <c r="R118" s="129"/>
      <c r="S118" s="142"/>
      <c r="T118" s="82"/>
      <c r="U118" s="132"/>
      <c r="V118" s="133"/>
      <c r="W118" s="162"/>
      <c r="X118" s="85"/>
      <c r="Y118" s="134"/>
      <c r="Z118" s="88"/>
      <c r="AA118" s="181"/>
      <c r="AB118" s="122"/>
      <c r="AC118" s="123"/>
      <c r="AD118" s="123"/>
      <c r="AE118" s="123"/>
      <c r="AF118" s="123"/>
      <c r="AG118" s="135"/>
      <c r="AH118" s="84"/>
      <c r="AI118" s="171"/>
      <c r="AJ118" s="84"/>
      <c r="AL118" s="197"/>
    </row>
    <row r="119" spans="1:38" ht="17" thickBot="1" x14ac:dyDescent="0.25">
      <c r="AL119" s="200">
        <f>COUNTA(AL100:AL118)</f>
        <v>4</v>
      </c>
    </row>
    <row r="121" spans="1:38" x14ac:dyDescent="0.2">
      <c r="T121" s="204"/>
    </row>
  </sheetData>
  <sheetProtection formatCells="0" formatColumns="0" formatRows="0" insertRows="0" autoFilter="0"/>
  <autoFilter ref="H98:H102" xr:uid="{00000000-0009-0000-0000-00000B000000}"/>
  <mergeCells count="391">
    <mergeCell ref="F2:O2"/>
    <mergeCell ref="B4:O4"/>
    <mergeCell ref="Q4:S5"/>
    <mergeCell ref="T4:T5"/>
    <mergeCell ref="B6:C6"/>
    <mergeCell ref="H6:I6"/>
    <mergeCell ref="J6:K6"/>
    <mergeCell ref="L6:M6"/>
    <mergeCell ref="N6:O6"/>
    <mergeCell ref="Q6:S7"/>
    <mergeCell ref="T6:T7"/>
    <mergeCell ref="B7:E19"/>
    <mergeCell ref="H7:O7"/>
    <mergeCell ref="H8:I8"/>
    <mergeCell ref="J8:K8"/>
    <mergeCell ref="L8:M8"/>
    <mergeCell ref="N8:O8"/>
    <mergeCell ref="Q8:S9"/>
    <mergeCell ref="T8:T9"/>
    <mergeCell ref="H9:I9"/>
    <mergeCell ref="Q10:S11"/>
    <mergeCell ref="T10:T11"/>
    <mergeCell ref="H11:I11"/>
    <mergeCell ref="J11:K11"/>
    <mergeCell ref="L11:M11"/>
    <mergeCell ref="N11:O11"/>
    <mergeCell ref="J9:K9"/>
    <mergeCell ref="L9:M9"/>
    <mergeCell ref="N9:O9"/>
    <mergeCell ref="H10:I10"/>
    <mergeCell ref="J10:K10"/>
    <mergeCell ref="L10:M10"/>
    <mergeCell ref="N10:O10"/>
    <mergeCell ref="H12:I12"/>
    <mergeCell ref="J12:K12"/>
    <mergeCell ref="L12:M12"/>
    <mergeCell ref="N12:O12"/>
    <mergeCell ref="Q12:S13"/>
    <mergeCell ref="T12:T13"/>
    <mergeCell ref="H13:I13"/>
    <mergeCell ref="J13:K13"/>
    <mergeCell ref="L13:M13"/>
    <mergeCell ref="N13:O13"/>
    <mergeCell ref="T15:T16"/>
    <mergeCell ref="H16:I16"/>
    <mergeCell ref="J16:K16"/>
    <mergeCell ref="L16:M16"/>
    <mergeCell ref="N16:O16"/>
    <mergeCell ref="H14:I14"/>
    <mergeCell ref="J14:K14"/>
    <mergeCell ref="L14:M14"/>
    <mergeCell ref="N14:O14"/>
    <mergeCell ref="H15:I15"/>
    <mergeCell ref="J15:K15"/>
    <mergeCell ref="L15:M15"/>
    <mergeCell ref="N15:O15"/>
    <mergeCell ref="H17:I17"/>
    <mergeCell ref="J17:K17"/>
    <mergeCell ref="L17:M17"/>
    <mergeCell ref="N17:O17"/>
    <mergeCell ref="H18:I18"/>
    <mergeCell ref="J18:K18"/>
    <mergeCell ref="L18:M18"/>
    <mergeCell ref="N18:O18"/>
    <mergeCell ref="Q15:S16"/>
    <mergeCell ref="Q20:R21"/>
    <mergeCell ref="S20:T21"/>
    <mergeCell ref="B21:C21"/>
    <mergeCell ref="H21:I21"/>
    <mergeCell ref="J21:K21"/>
    <mergeCell ref="L21:M21"/>
    <mergeCell ref="N21:O21"/>
    <mergeCell ref="Q18:R19"/>
    <mergeCell ref="S18:T19"/>
    <mergeCell ref="H19:I19"/>
    <mergeCell ref="J19:K19"/>
    <mergeCell ref="L19:M19"/>
    <mergeCell ref="N19:O19"/>
    <mergeCell ref="B22:E34"/>
    <mergeCell ref="H22:O22"/>
    <mergeCell ref="H23:I23"/>
    <mergeCell ref="J23:K23"/>
    <mergeCell ref="L23:M23"/>
    <mergeCell ref="N23:O23"/>
    <mergeCell ref="H25:I25"/>
    <mergeCell ref="J25:K25"/>
    <mergeCell ref="L25:M25"/>
    <mergeCell ref="N25:O25"/>
    <mergeCell ref="H29:I29"/>
    <mergeCell ref="J29:K29"/>
    <mergeCell ref="L29:M29"/>
    <mergeCell ref="N29:O29"/>
    <mergeCell ref="H30:I30"/>
    <mergeCell ref="J30:K30"/>
    <mergeCell ref="L30:M30"/>
    <mergeCell ref="N30:O30"/>
    <mergeCell ref="H27:I27"/>
    <mergeCell ref="J27:K27"/>
    <mergeCell ref="L27:M27"/>
    <mergeCell ref="N27:O27"/>
    <mergeCell ref="H28:I28"/>
    <mergeCell ref="J28:K28"/>
    <mergeCell ref="Q25:R26"/>
    <mergeCell ref="S25:T26"/>
    <mergeCell ref="H26:I26"/>
    <mergeCell ref="J26:K26"/>
    <mergeCell ref="L26:M26"/>
    <mergeCell ref="N26:O26"/>
    <mergeCell ref="Q23:R24"/>
    <mergeCell ref="S23:T24"/>
    <mergeCell ref="H24:I24"/>
    <mergeCell ref="J24:K24"/>
    <mergeCell ref="L24:M24"/>
    <mergeCell ref="N24:O24"/>
    <mergeCell ref="L28:M28"/>
    <mergeCell ref="N28:O28"/>
    <mergeCell ref="H33:I33"/>
    <mergeCell ref="J33:K33"/>
    <mergeCell ref="L33:M33"/>
    <mergeCell ref="N33:O33"/>
    <mergeCell ref="H34:I34"/>
    <mergeCell ref="J34:K34"/>
    <mergeCell ref="L34:M34"/>
    <mergeCell ref="N34:O34"/>
    <mergeCell ref="H31:I31"/>
    <mergeCell ref="J31:K31"/>
    <mergeCell ref="L31:M31"/>
    <mergeCell ref="N31:O31"/>
    <mergeCell ref="H32:I32"/>
    <mergeCell ref="J32:K32"/>
    <mergeCell ref="L32:M32"/>
    <mergeCell ref="N32:O32"/>
    <mergeCell ref="B36:C36"/>
    <mergeCell ref="H36:I36"/>
    <mergeCell ref="J36:K36"/>
    <mergeCell ref="L36:M36"/>
    <mergeCell ref="N36:O36"/>
    <mergeCell ref="B37:E49"/>
    <mergeCell ref="H37:O37"/>
    <mergeCell ref="H38:I38"/>
    <mergeCell ref="J38:K38"/>
    <mergeCell ref="L38:M38"/>
    <mergeCell ref="N38:O38"/>
    <mergeCell ref="H39:I39"/>
    <mergeCell ref="J39:K39"/>
    <mergeCell ref="L39:M39"/>
    <mergeCell ref="N39:O39"/>
    <mergeCell ref="H40:I40"/>
    <mergeCell ref="J40:K40"/>
    <mergeCell ref="L40:M40"/>
    <mergeCell ref="N40:O40"/>
    <mergeCell ref="H43:I43"/>
    <mergeCell ref="J43:K43"/>
    <mergeCell ref="L43:M43"/>
    <mergeCell ref="N43:O43"/>
    <mergeCell ref="H44:I44"/>
    <mergeCell ref="J44:K44"/>
    <mergeCell ref="L44:M44"/>
    <mergeCell ref="N44:O44"/>
    <mergeCell ref="H41:I41"/>
    <mergeCell ref="J41:K41"/>
    <mergeCell ref="L41:M41"/>
    <mergeCell ref="N41:O41"/>
    <mergeCell ref="H42:I42"/>
    <mergeCell ref="J42:K42"/>
    <mergeCell ref="L42:M42"/>
    <mergeCell ref="N42:O42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49:I49"/>
    <mergeCell ref="J49:K49"/>
    <mergeCell ref="L49:M49"/>
    <mergeCell ref="N49:O49"/>
    <mergeCell ref="H50:I50"/>
    <mergeCell ref="B51:C51"/>
    <mergeCell ref="H51:I51"/>
    <mergeCell ref="J51:K51"/>
    <mergeCell ref="L51:M51"/>
    <mergeCell ref="N51:O51"/>
    <mergeCell ref="H57:I57"/>
    <mergeCell ref="J57:K57"/>
    <mergeCell ref="L57:M57"/>
    <mergeCell ref="N57:O57"/>
    <mergeCell ref="H58:I58"/>
    <mergeCell ref="J58:K58"/>
    <mergeCell ref="L58:M58"/>
    <mergeCell ref="N58:O58"/>
    <mergeCell ref="H55:I55"/>
    <mergeCell ref="J55:K55"/>
    <mergeCell ref="L55:M55"/>
    <mergeCell ref="N55:O55"/>
    <mergeCell ref="H56:I56"/>
    <mergeCell ref="J56:K56"/>
    <mergeCell ref="L56:M56"/>
    <mergeCell ref="N56:O56"/>
    <mergeCell ref="H61:I61"/>
    <mergeCell ref="J61:K61"/>
    <mergeCell ref="L61:M61"/>
    <mergeCell ref="N61:O61"/>
    <mergeCell ref="H62:I62"/>
    <mergeCell ref="J62:K62"/>
    <mergeCell ref="L62:M62"/>
    <mergeCell ref="N62:O62"/>
    <mergeCell ref="H59:I59"/>
    <mergeCell ref="J59:K59"/>
    <mergeCell ref="L59:M59"/>
    <mergeCell ref="N59:O59"/>
    <mergeCell ref="H60:I60"/>
    <mergeCell ref="J60:K60"/>
    <mergeCell ref="L60:M60"/>
    <mergeCell ref="N60:O60"/>
    <mergeCell ref="H65:I65"/>
    <mergeCell ref="B66:C66"/>
    <mergeCell ref="H66:I66"/>
    <mergeCell ref="J66:K66"/>
    <mergeCell ref="L66:M66"/>
    <mergeCell ref="N66:O66"/>
    <mergeCell ref="H63:I63"/>
    <mergeCell ref="J63:K63"/>
    <mergeCell ref="L63:M63"/>
    <mergeCell ref="N63:O63"/>
    <mergeCell ref="H64:I64"/>
    <mergeCell ref="J64:K64"/>
    <mergeCell ref="L64:M64"/>
    <mergeCell ref="N64:O64"/>
    <mergeCell ref="B52:E64"/>
    <mergeCell ref="H52:O52"/>
    <mergeCell ref="H53:I53"/>
    <mergeCell ref="J53:K53"/>
    <mergeCell ref="L53:M53"/>
    <mergeCell ref="N53:O53"/>
    <mergeCell ref="H54:I54"/>
    <mergeCell ref="J54:K54"/>
    <mergeCell ref="L54:M54"/>
    <mergeCell ref="N54:O54"/>
    <mergeCell ref="H70:I70"/>
    <mergeCell ref="J70:K70"/>
    <mergeCell ref="L70:M70"/>
    <mergeCell ref="N70:O70"/>
    <mergeCell ref="H71:I71"/>
    <mergeCell ref="J71:K71"/>
    <mergeCell ref="L71:M71"/>
    <mergeCell ref="N71:O71"/>
    <mergeCell ref="B67:E79"/>
    <mergeCell ref="H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4:I74"/>
    <mergeCell ref="J74:K74"/>
    <mergeCell ref="L74:M74"/>
    <mergeCell ref="N74:O74"/>
    <mergeCell ref="H75:I75"/>
    <mergeCell ref="J75:K75"/>
    <mergeCell ref="L75:M75"/>
    <mergeCell ref="N75:O75"/>
    <mergeCell ref="H72:I72"/>
    <mergeCell ref="J72:K72"/>
    <mergeCell ref="L72:M72"/>
    <mergeCell ref="N72:O72"/>
    <mergeCell ref="H73:I73"/>
    <mergeCell ref="J73:K73"/>
    <mergeCell ref="L73:M73"/>
    <mergeCell ref="N73:O73"/>
    <mergeCell ref="H78:I78"/>
    <mergeCell ref="J78:K78"/>
    <mergeCell ref="L78:M78"/>
    <mergeCell ref="N78:O78"/>
    <mergeCell ref="H79:I79"/>
    <mergeCell ref="J79:K79"/>
    <mergeCell ref="L79:M79"/>
    <mergeCell ref="N79:O79"/>
    <mergeCell ref="H76:I76"/>
    <mergeCell ref="J76:K76"/>
    <mergeCell ref="L76:M76"/>
    <mergeCell ref="N76:O76"/>
    <mergeCell ref="H77:I77"/>
    <mergeCell ref="J77:K77"/>
    <mergeCell ref="L77:M77"/>
    <mergeCell ref="N77:O77"/>
    <mergeCell ref="B81:C81"/>
    <mergeCell ref="H81:I81"/>
    <mergeCell ref="J81:K81"/>
    <mergeCell ref="L81:M81"/>
    <mergeCell ref="N81:O81"/>
    <mergeCell ref="B82:E94"/>
    <mergeCell ref="H82:O82"/>
    <mergeCell ref="H83:I83"/>
    <mergeCell ref="J83:K83"/>
    <mergeCell ref="L83:M83"/>
    <mergeCell ref="N83:O83"/>
    <mergeCell ref="H84:I84"/>
    <mergeCell ref="J84:K84"/>
    <mergeCell ref="L84:M84"/>
    <mergeCell ref="N84:O84"/>
    <mergeCell ref="H85:I85"/>
    <mergeCell ref="J85:K85"/>
    <mergeCell ref="L85:M85"/>
    <mergeCell ref="N85:O85"/>
    <mergeCell ref="H88:I88"/>
    <mergeCell ref="J88:K88"/>
    <mergeCell ref="L88:M88"/>
    <mergeCell ref="N88:O88"/>
    <mergeCell ref="H89:I89"/>
    <mergeCell ref="J89:K89"/>
    <mergeCell ref="L89:M89"/>
    <mergeCell ref="N89:O89"/>
    <mergeCell ref="H86:I86"/>
    <mergeCell ref="J86:K86"/>
    <mergeCell ref="L86:M86"/>
    <mergeCell ref="N86:O86"/>
    <mergeCell ref="H87:I87"/>
    <mergeCell ref="J87:K87"/>
    <mergeCell ref="L87:M87"/>
    <mergeCell ref="N87:O87"/>
    <mergeCell ref="H92:I92"/>
    <mergeCell ref="J92:K92"/>
    <mergeCell ref="L92:M92"/>
    <mergeCell ref="N92:O92"/>
    <mergeCell ref="H93:I93"/>
    <mergeCell ref="J93:K93"/>
    <mergeCell ref="L93:M93"/>
    <mergeCell ref="N93:O93"/>
    <mergeCell ref="H90:I90"/>
    <mergeCell ref="J90:K90"/>
    <mergeCell ref="L90:M90"/>
    <mergeCell ref="N90:O90"/>
    <mergeCell ref="H91:I91"/>
    <mergeCell ref="J91:K91"/>
    <mergeCell ref="L91:M91"/>
    <mergeCell ref="N91:O91"/>
    <mergeCell ref="H94:I94"/>
    <mergeCell ref="J94:K94"/>
    <mergeCell ref="L94:M94"/>
    <mergeCell ref="N94:O94"/>
    <mergeCell ref="B95:C95"/>
    <mergeCell ref="H95:I95"/>
    <mergeCell ref="J95:K95"/>
    <mergeCell ref="L95:M95"/>
    <mergeCell ref="N95:O95"/>
    <mergeCell ref="AB98:AH98"/>
    <mergeCell ref="AI98:AJ98"/>
    <mergeCell ref="D99:E99"/>
    <mergeCell ref="AB99:AF99"/>
    <mergeCell ref="B96:O96"/>
    <mergeCell ref="B98:B99"/>
    <mergeCell ref="C98:C99"/>
    <mergeCell ref="H98:H99"/>
    <mergeCell ref="K98:L99"/>
    <mergeCell ref="N98:O98"/>
    <mergeCell ref="K100:L100"/>
    <mergeCell ref="K101:L101"/>
    <mergeCell ref="K102:L102"/>
    <mergeCell ref="K103:L103"/>
    <mergeCell ref="K104:L104"/>
    <mergeCell ref="K105:L105"/>
    <mergeCell ref="Q98:R98"/>
    <mergeCell ref="V98:V99"/>
    <mergeCell ref="X98:Y98"/>
    <mergeCell ref="K118:L118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</mergeCells>
  <conditionalFormatting sqref="B100:AJ118">
    <cfRule type="expression" dxfId="45" priority="1">
      <formula>$H100="Discontinued"</formula>
    </cfRule>
    <cfRule type="expression" dxfId="44" priority="2">
      <formula>$H100="Lost Follow Up"</formula>
    </cfRule>
    <cfRule type="expression" dxfId="43" priority="3">
      <formula>$H100="Deceased"</formula>
    </cfRule>
    <cfRule type="expression" dxfId="42" priority="5">
      <formula>COUNTIF($N$7:$N$93,$C100)</formula>
    </cfRule>
  </conditionalFormatting>
  <conditionalFormatting sqref="C100:C118">
    <cfRule type="expression" dxfId="41" priority="4">
      <formula>COUNTIF($I100,"SAC")</formula>
    </cfRule>
  </conditionalFormatting>
  <conditionalFormatting sqref="H100:H118">
    <cfRule type="containsText" dxfId="40" priority="7" operator="containsText" text="Discontinued">
      <formula>NOT(ISERROR(SEARCH("Discontinued",H100)))</formula>
    </cfRule>
    <cfRule type="containsText" dxfId="39" priority="8" operator="containsText" text="Deceased">
      <formula>NOT(ISERROR(SEARCH("Deceased",H100)))</formula>
    </cfRule>
    <cfRule type="containsText" dxfId="38" priority="9" operator="containsText" text="Lost Follow UP">
      <formula>NOT(ISERROR(SEARCH("Lost Follow UP",H100)))</formula>
    </cfRule>
    <cfRule type="containsText" dxfId="37" priority="10" operator="containsText" text="Inactive">
      <formula>NOT(ISERROR(SEARCH("Inactive",H100)))</formula>
    </cfRule>
    <cfRule type="containsText" dxfId="36" priority="11" operator="containsText" text="Query">
      <formula>NOT(ISERROR(SEARCH("Query",H100)))</formula>
    </cfRule>
    <cfRule type="containsText" dxfId="35" priority="12" operator="containsText" text="Active - Remote">
      <formula>NOT(ISERROR(SEARCH("Active - Remote",H100)))</formula>
    </cfRule>
    <cfRule type="endsWith" dxfId="34" priority="13" operator="endsWith" text="Active">
      <formula>RIGHT(H100,LEN("Active"))="Active"</formula>
    </cfRule>
  </conditionalFormatting>
  <conditionalFormatting sqref="I100:J118">
    <cfRule type="containsText" dxfId="33" priority="6" operator="containsText" text="SAC">
      <formula>NOT(ISERROR(SEARCH("SAC",I100)))</formula>
    </cfRule>
  </conditionalFormatting>
  <dataValidations count="4">
    <dataValidation type="list" allowBlank="1" showInputMessage="1" showErrorMessage="1" sqref="D100:E118" xr:uid="{00000000-0002-0000-0B00-000000000000}">
      <formula1>"Y"</formula1>
    </dataValidation>
    <dataValidation type="list" allowBlank="1" showInputMessage="1" showErrorMessage="1" sqref="X100:X118" xr:uid="{00000000-0002-0000-0B00-000001000000}">
      <formula1>"DKA, HYPO, OTHER"</formula1>
    </dataValidation>
    <dataValidation type="list" allowBlank="1" showInputMessage="1" showErrorMessage="1" sqref="AH100:AH118" xr:uid="{00000000-0002-0000-0B00-000002000000}">
      <formula1>"Normal, Abnormal"</formula1>
    </dataValidation>
    <dataValidation type="list" allowBlank="1" showInputMessage="1" showErrorMessage="1" sqref="P99:Q99" xr:uid="{00000000-0002-0000-0B00-000003000000}">
      <formula1>"mg/dL,mmol/L"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61095917-F9E6-2348-B924-4922FCFE5E7B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N100:N118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B00-000004000000}">
          <x14:formula1>
            <xm:f>'Look Up List'!$B$12:$B$16</xm:f>
          </x14:formula1>
          <xm:sqref>I100:I118</xm:sqref>
        </x14:dataValidation>
        <x14:dataValidation type="list" allowBlank="1" showInputMessage="1" showErrorMessage="1" xr:uid="{00000000-0002-0000-0B00-000005000000}">
          <x14:formula1>
            <xm:f>'Look Up List'!$B$27:$B$32</xm:f>
          </x14:formula1>
          <xm:sqref>AB100:AF118</xm:sqref>
        </x14:dataValidation>
        <x14:dataValidation type="list" allowBlank="1" showInputMessage="1" showErrorMessage="1" xr:uid="{00000000-0002-0000-0B00-000006000000}">
          <x14:formula1>
            <xm:f>'Look Up List'!$B$3:$B$9</xm:f>
          </x14:formula1>
          <xm:sqref>H100:H118</xm:sqref>
        </x14:dataValidation>
        <x14:dataValidation type="list" allowBlank="1" showInputMessage="1" showErrorMessage="1" xr:uid="{00000000-0002-0000-0B00-000007000000}">
          <x14:formula1>
            <xm:f>'Look Up List'!#REF!</xm:f>
          </x14:formula1>
          <xm:sqref>B95:E95 B97:E97</xm:sqref>
        </x14:dataValidation>
        <x14:dataValidation type="list" allowBlank="1" showInputMessage="1" showErrorMessage="1" xr:uid="{00000000-0002-0000-0B00-000008000000}">
          <x14:formula1>
            <xm:f>'Look Up List'!$G$27:$G$32</xm:f>
          </x14:formula1>
          <xm:sqref>AJ100:AJ118</xm:sqref>
        </x14:dataValidation>
        <x14:dataValidation type="list" allowBlank="1" showInputMessage="1" showErrorMessage="1" xr:uid="{00000000-0002-0000-0B00-000009000000}">
          <x14:formula1>
            <xm:f>'Look Up List'!$B$19:$B$24</xm:f>
          </x14:formula1>
          <xm:sqref>K100:L118</xm:sqref>
        </x14:dataValidation>
        <x14:dataValidation type="list" allowBlank="1" showInputMessage="1" showErrorMessage="1" xr:uid="{00000000-0002-0000-0B00-00000A000000}">
          <x14:formula1>
            <xm:f>INV!$B$4:$B$8</xm:f>
          </x14:formula1>
          <xm:sqref>B67:E79 B52:E64 B7:E19 B22:E34 B37:E49</xm:sqref>
        </x14:dataValidation>
        <x14:dataValidation type="list" allowBlank="1" showInputMessage="1" showErrorMessage="1" xr:uid="{00000000-0002-0000-0B00-00000B000000}">
          <x14:formula1>
            <xm:f>INV!$B$4:$B$10</xm:f>
          </x14:formula1>
          <xm:sqref>B82:E94</xm:sqref>
        </x14:dataValidation>
        <x14:dataValidation type="list" allowBlank="1" showInputMessage="1" showErrorMessage="1" xr:uid="{00000000-0002-0000-0B00-00000C000000}">
          <x14:formula1>
            <xm:f>'Look Up List'!$C$35:$C$58</xm:f>
          </x14:formula1>
          <xm:sqref>N8:O18 N57:O63 N70:O70 N23:O33 N86:O93 N38:O48 N55:O55 N72:O78 N84:O84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AL119"/>
  <sheetViews>
    <sheetView showGridLines="0" zoomScale="80" zoomScaleNormal="80" zoomScalePageLayoutView="70" workbookViewId="0">
      <pane ySplit="3" topLeftCell="A98" activePane="bottomLeft" state="frozen"/>
      <selection activeCell="AP107" sqref="AP107"/>
      <selection pane="bottomLeft" activeCell="J103" sqref="J103"/>
    </sheetView>
  </sheetViews>
  <sheetFormatPr baseColWidth="10" defaultColWidth="10.5703125" defaultRowHeight="16" x14ac:dyDescent="0.2"/>
  <cols>
    <col min="1" max="1" width="3.42578125" style="136" bestFit="1" customWidth="1"/>
    <col min="2" max="2" width="11.140625" style="51" customWidth="1"/>
    <col min="3" max="3" width="23" style="41" customWidth="1"/>
    <col min="4" max="5" width="6.85546875" style="41" customWidth="1"/>
    <col min="6" max="6" width="14.140625" style="41" bestFit="1" customWidth="1"/>
    <col min="7" max="7" width="14.140625" style="41" customWidth="1"/>
    <col min="8" max="8" width="14.85546875" style="41" customWidth="1"/>
    <col min="9" max="15" width="12" style="41" customWidth="1"/>
    <col min="16" max="16" width="10.42578125" style="41" customWidth="1"/>
    <col min="17" max="17" width="13" style="41" customWidth="1"/>
    <col min="18" max="18" width="11.85546875" style="41" customWidth="1"/>
    <col min="19" max="21" width="11.5703125" style="89" customWidth="1"/>
    <col min="22" max="22" width="13.85546875" style="89" customWidth="1"/>
    <col min="23" max="25" width="11.85546875" style="46" customWidth="1"/>
    <col min="26" max="26" width="10.85546875" style="46" customWidth="1"/>
    <col min="27" max="27" width="11.42578125" style="89" customWidth="1"/>
    <col min="28" max="28" width="5" style="89" customWidth="1"/>
    <col min="29" max="31" width="5" style="41" customWidth="1"/>
    <col min="32" max="32" width="5.140625" style="47" customWidth="1"/>
    <col min="33" max="33" width="12.85546875" style="47" customWidth="1"/>
    <col min="34" max="34" width="10.85546875" style="170" customWidth="1"/>
    <col min="35" max="35" width="34.5703125" style="47" customWidth="1"/>
    <col min="36" max="36" width="16.140625" style="41" customWidth="1"/>
    <col min="37" max="37" width="2.140625" style="41" customWidth="1"/>
    <col min="38" max="16384" width="10.5703125" style="41"/>
  </cols>
  <sheetData>
    <row r="1" spans="1:35" s="38" customFormat="1" ht="18" customHeight="1" x14ac:dyDescent="0.2">
      <c r="A1" s="138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8"/>
      <c r="AI1" s="39"/>
    </row>
    <row r="2" spans="1:35" s="45" customFormat="1" ht="50" customHeight="1" x14ac:dyDescent="0.2">
      <c r="A2" s="139"/>
      <c r="B2" s="40"/>
      <c r="C2" s="40"/>
      <c r="D2" s="40"/>
      <c r="E2" s="41"/>
      <c r="F2" s="342" t="str">
        <f>'Patient List'!B3</f>
        <v>&lt;CLINIC NAME&gt;</v>
      </c>
      <c r="G2" s="342"/>
      <c r="H2" s="342"/>
      <c r="I2" s="342"/>
      <c r="J2" s="342"/>
      <c r="K2" s="342"/>
      <c r="L2" s="342"/>
      <c r="M2" s="342"/>
      <c r="N2" s="342"/>
      <c r="O2" s="342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9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1" t="s">
        <v>43</v>
      </c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Q4" s="311" t="s">
        <v>38</v>
      </c>
      <c r="R4" s="312"/>
      <c r="S4" s="335"/>
      <c r="T4" s="344">
        <v>16</v>
      </c>
      <c r="U4" s="41"/>
      <c r="V4" s="41"/>
      <c r="AA4" s="41"/>
      <c r="AB4" s="41"/>
    </row>
    <row r="5" spans="1:35" s="51" customFormat="1" ht="12" customHeight="1" x14ac:dyDescent="0.2">
      <c r="A5" s="136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313"/>
      <c r="R5" s="314"/>
      <c r="S5" s="343"/>
      <c r="T5" s="345"/>
      <c r="U5" s="49"/>
      <c r="V5" s="49"/>
      <c r="W5" s="50"/>
      <c r="X5" s="50"/>
      <c r="Y5" s="50"/>
      <c r="Z5" s="50"/>
      <c r="AF5" s="47"/>
      <c r="AG5" s="47"/>
      <c r="AH5" s="170"/>
      <c r="AI5" s="47"/>
    </row>
    <row r="6" spans="1:35" s="51" customFormat="1" ht="19.25" customHeight="1" x14ac:dyDescent="0.2">
      <c r="A6" s="136"/>
      <c r="B6" s="296" t="s">
        <v>10</v>
      </c>
      <c r="C6" s="296"/>
      <c r="D6" s="52"/>
      <c r="E6" s="52"/>
      <c r="F6" s="52" t="s">
        <v>44</v>
      </c>
      <c r="G6" s="52" t="s">
        <v>45</v>
      </c>
      <c r="H6" s="296" t="s">
        <v>7</v>
      </c>
      <c r="I6" s="296"/>
      <c r="J6" s="296" t="s">
        <v>8</v>
      </c>
      <c r="K6" s="296"/>
      <c r="L6" s="296" t="s">
        <v>9</v>
      </c>
      <c r="M6" s="296"/>
      <c r="N6" s="296" t="s">
        <v>75</v>
      </c>
      <c r="O6" s="296"/>
      <c r="P6" s="49"/>
      <c r="Q6" s="346" t="s">
        <v>137</v>
      </c>
      <c r="R6" s="347"/>
      <c r="S6" s="348"/>
      <c r="T6" s="340" cm="1">
        <f t="array" ref="T6">SUM(COUNTIFS(H100:H118, {"Active","Inactive","Query","Active - Remote"}))</f>
        <v>16</v>
      </c>
      <c r="U6" s="49"/>
      <c r="V6" s="49"/>
      <c r="W6" s="50"/>
      <c r="X6" s="50"/>
      <c r="Y6" s="50"/>
      <c r="Z6" s="50"/>
      <c r="AF6" s="47"/>
      <c r="AG6" s="47"/>
      <c r="AH6" s="170"/>
      <c r="AI6" s="47"/>
    </row>
    <row r="7" spans="1:35" ht="16.25" customHeight="1" x14ac:dyDescent="0.2">
      <c r="B7" s="297" t="s">
        <v>148</v>
      </c>
      <c r="C7" s="297"/>
      <c r="D7" s="297"/>
      <c r="E7" s="297"/>
      <c r="F7" s="184">
        <f>$S$18</f>
        <v>44593</v>
      </c>
      <c r="G7" s="199">
        <v>8</v>
      </c>
      <c r="H7" s="298"/>
      <c r="I7" s="298"/>
      <c r="J7" s="298"/>
      <c r="K7" s="298"/>
      <c r="L7" s="298"/>
      <c r="M7" s="298"/>
      <c r="N7" s="298"/>
      <c r="O7" s="298"/>
      <c r="P7" s="55"/>
      <c r="Q7" s="349"/>
      <c r="R7" s="350"/>
      <c r="S7" s="351"/>
      <c r="T7" s="345"/>
      <c r="U7" s="55"/>
      <c r="V7" s="55"/>
      <c r="W7" s="56"/>
      <c r="X7" s="56"/>
      <c r="Y7" s="56"/>
      <c r="Z7" s="56"/>
      <c r="AA7" s="57"/>
      <c r="AB7" s="57"/>
    </row>
    <row r="8" spans="1:35" ht="16.25" customHeight="1" x14ac:dyDescent="0.2">
      <c r="B8" s="297"/>
      <c r="C8" s="297"/>
      <c r="D8" s="297"/>
      <c r="E8" s="297"/>
      <c r="F8" s="53"/>
      <c r="G8" s="185">
        <f>G7+H8-L8</f>
        <v>8</v>
      </c>
      <c r="H8" s="302"/>
      <c r="I8" s="302"/>
      <c r="J8" s="302"/>
      <c r="K8" s="302"/>
      <c r="L8" s="302"/>
      <c r="M8" s="302"/>
      <c r="N8" s="302"/>
      <c r="O8" s="302"/>
      <c r="P8" s="55"/>
      <c r="Q8" s="346" t="s">
        <v>138</v>
      </c>
      <c r="R8" s="347"/>
      <c r="S8" s="348"/>
      <c r="T8" s="340" cm="1">
        <f t="array" ref="T8">SUM(COUNTIFS(H100:H116, {"Deceased","Lost Follow Up","Discontinued"}))</f>
        <v>0</v>
      </c>
      <c r="U8" s="55"/>
      <c r="V8" s="55"/>
      <c r="W8" s="56"/>
      <c r="X8" s="56"/>
      <c r="Y8" s="56"/>
      <c r="Z8" s="56"/>
      <c r="AA8" s="57"/>
      <c r="AB8" s="57"/>
    </row>
    <row r="9" spans="1:35" ht="16.25" customHeight="1" x14ac:dyDescent="0.2">
      <c r="B9" s="297"/>
      <c r="C9" s="297"/>
      <c r="D9" s="297"/>
      <c r="E9" s="297"/>
      <c r="F9" s="53"/>
      <c r="G9" s="185">
        <f t="shared" ref="G9:G18" si="0">G8+H9-L9</f>
        <v>8</v>
      </c>
      <c r="H9" s="291"/>
      <c r="I9" s="291"/>
      <c r="J9" s="291"/>
      <c r="K9" s="291"/>
      <c r="L9" s="291"/>
      <c r="M9" s="291"/>
      <c r="N9" s="291"/>
      <c r="O9" s="291"/>
      <c r="P9" s="55"/>
      <c r="Q9" s="349"/>
      <c r="R9" s="350"/>
      <c r="S9" s="351"/>
      <c r="T9" s="345"/>
      <c r="U9" s="55"/>
      <c r="V9" s="55"/>
      <c r="W9" s="56"/>
      <c r="X9" s="56"/>
      <c r="Y9" s="56"/>
      <c r="Z9" s="56"/>
      <c r="AA9" s="57"/>
      <c r="AB9" s="57"/>
    </row>
    <row r="10" spans="1:35" ht="16.25" customHeight="1" x14ac:dyDescent="0.2">
      <c r="B10" s="297"/>
      <c r="C10" s="297"/>
      <c r="D10" s="297"/>
      <c r="E10" s="297"/>
      <c r="F10" s="53"/>
      <c r="G10" s="185">
        <f t="shared" si="0"/>
        <v>8</v>
      </c>
      <c r="H10" s="291"/>
      <c r="I10" s="291"/>
      <c r="J10" s="291"/>
      <c r="K10" s="291"/>
      <c r="L10" s="291"/>
      <c r="M10" s="291"/>
      <c r="N10" s="291"/>
      <c r="O10" s="291"/>
      <c r="P10" s="55"/>
      <c r="Q10" s="303" t="s">
        <v>39</v>
      </c>
      <c r="R10" s="304"/>
      <c r="S10" s="339"/>
      <c r="T10" s="340">
        <v>20</v>
      </c>
      <c r="U10" s="55"/>
      <c r="V10" s="55"/>
      <c r="W10" s="56"/>
      <c r="X10" s="56"/>
      <c r="Y10" s="56"/>
      <c r="Z10" s="56"/>
      <c r="AA10" s="57"/>
      <c r="AB10" s="57"/>
    </row>
    <row r="11" spans="1:35" ht="16.25" customHeight="1" x14ac:dyDescent="0.2">
      <c r="B11" s="297"/>
      <c r="C11" s="297"/>
      <c r="D11" s="297"/>
      <c r="E11" s="297"/>
      <c r="F11" s="53"/>
      <c r="G11" s="185">
        <f t="shared" si="0"/>
        <v>8</v>
      </c>
      <c r="H11" s="291"/>
      <c r="I11" s="291"/>
      <c r="J11" s="291"/>
      <c r="K11" s="291"/>
      <c r="L11" s="291"/>
      <c r="M11" s="291"/>
      <c r="N11" s="291"/>
      <c r="O11" s="291"/>
      <c r="P11" s="55"/>
      <c r="Q11" s="313"/>
      <c r="R11" s="314"/>
      <c r="S11" s="343"/>
      <c r="T11" s="345"/>
      <c r="U11" s="55"/>
      <c r="V11" s="55"/>
      <c r="W11" s="56"/>
      <c r="X11" s="56"/>
      <c r="Y11" s="56"/>
      <c r="Z11" s="56"/>
      <c r="AA11" s="57"/>
      <c r="AB11" s="57"/>
    </row>
    <row r="12" spans="1:35" ht="16.25" customHeight="1" x14ac:dyDescent="0.2">
      <c r="B12" s="297"/>
      <c r="C12" s="297"/>
      <c r="D12" s="297"/>
      <c r="E12" s="297"/>
      <c r="F12" s="53"/>
      <c r="G12" s="185">
        <f t="shared" si="0"/>
        <v>8</v>
      </c>
      <c r="H12" s="291"/>
      <c r="I12" s="291"/>
      <c r="J12" s="291"/>
      <c r="K12" s="291"/>
      <c r="L12" s="291"/>
      <c r="M12" s="291"/>
      <c r="N12" s="291"/>
      <c r="O12" s="291"/>
      <c r="P12" s="55"/>
      <c r="Q12" s="303" t="s">
        <v>40</v>
      </c>
      <c r="R12" s="304"/>
      <c r="S12" s="339"/>
      <c r="T12" s="340">
        <f>T10-T6</f>
        <v>4</v>
      </c>
      <c r="U12" s="55"/>
      <c r="V12" s="55"/>
      <c r="W12" s="56"/>
      <c r="X12" s="56"/>
      <c r="Y12" s="56"/>
      <c r="Z12" s="56"/>
      <c r="AA12" s="57"/>
      <c r="AB12" s="57"/>
    </row>
    <row r="13" spans="1:35" ht="16.25" customHeight="1" thickBot="1" x14ac:dyDescent="0.25">
      <c r="B13" s="297"/>
      <c r="C13" s="297"/>
      <c r="D13" s="297"/>
      <c r="E13" s="297"/>
      <c r="F13" s="53"/>
      <c r="G13" s="185">
        <f t="shared" si="0"/>
        <v>8</v>
      </c>
      <c r="H13" s="291"/>
      <c r="I13" s="291"/>
      <c r="J13" s="291"/>
      <c r="K13" s="291"/>
      <c r="L13" s="291"/>
      <c r="M13" s="291"/>
      <c r="N13" s="291"/>
      <c r="O13" s="291"/>
      <c r="P13" s="55"/>
      <c r="Q13" s="305"/>
      <c r="R13" s="306"/>
      <c r="S13" s="336"/>
      <c r="T13" s="341"/>
      <c r="U13" s="55"/>
      <c r="V13" s="55"/>
      <c r="W13" s="56"/>
      <c r="X13" s="56"/>
      <c r="Y13" s="56"/>
      <c r="Z13" s="56"/>
      <c r="AA13" s="57"/>
      <c r="AB13" s="57"/>
    </row>
    <row r="14" spans="1:35" ht="16.25" customHeight="1" thickBot="1" x14ac:dyDescent="0.25">
      <c r="B14" s="297"/>
      <c r="C14" s="297"/>
      <c r="D14" s="297"/>
      <c r="E14" s="297"/>
      <c r="F14" s="53"/>
      <c r="G14" s="185">
        <f t="shared" si="0"/>
        <v>8</v>
      </c>
      <c r="H14" s="291"/>
      <c r="I14" s="291"/>
      <c r="J14" s="291"/>
      <c r="K14" s="291"/>
      <c r="L14" s="291"/>
      <c r="M14" s="291"/>
      <c r="N14" s="291"/>
      <c r="O14" s="291"/>
      <c r="P14" s="55"/>
      <c r="Q14" s="145"/>
      <c r="R14" s="145"/>
      <c r="S14" s="145"/>
      <c r="T14" s="146"/>
      <c r="U14" s="55"/>
      <c r="V14" s="55"/>
      <c r="W14" s="56"/>
      <c r="X14" s="56"/>
      <c r="Y14" s="56"/>
      <c r="Z14" s="56"/>
      <c r="AA14" s="57"/>
      <c r="AB14" s="57"/>
    </row>
    <row r="15" spans="1:35" ht="16.25" customHeight="1" x14ac:dyDescent="0.2">
      <c r="B15" s="297"/>
      <c r="C15" s="297"/>
      <c r="D15" s="297"/>
      <c r="E15" s="297"/>
      <c r="F15" s="53"/>
      <c r="G15" s="185">
        <f t="shared" si="0"/>
        <v>8</v>
      </c>
      <c r="H15" s="291"/>
      <c r="I15" s="291"/>
      <c r="J15" s="291"/>
      <c r="K15" s="291"/>
      <c r="L15" s="291"/>
      <c r="M15" s="291"/>
      <c r="N15" s="291"/>
      <c r="O15" s="291"/>
      <c r="P15" s="55"/>
      <c r="Q15" s="311" t="s">
        <v>139</v>
      </c>
      <c r="R15" s="312"/>
      <c r="S15" s="335"/>
      <c r="T15" s="337">
        <f>_xlfn.AGGREGATE(1,5,N100:N116)</f>
        <v>7.9976923076923079</v>
      </c>
      <c r="U15" s="55"/>
      <c r="V15" s="55"/>
      <c r="W15" s="56"/>
      <c r="X15" s="56"/>
      <c r="Y15" s="56"/>
      <c r="Z15" s="56"/>
      <c r="AA15" s="57"/>
      <c r="AB15" s="57"/>
    </row>
    <row r="16" spans="1:35" ht="16.25" customHeight="1" thickBot="1" x14ac:dyDescent="0.25">
      <c r="B16" s="297"/>
      <c r="C16" s="297"/>
      <c r="D16" s="297"/>
      <c r="E16" s="297"/>
      <c r="F16" s="53"/>
      <c r="G16" s="185">
        <f t="shared" si="0"/>
        <v>8</v>
      </c>
      <c r="H16" s="291"/>
      <c r="I16" s="291"/>
      <c r="J16" s="291"/>
      <c r="K16" s="291"/>
      <c r="L16" s="292"/>
      <c r="M16" s="293"/>
      <c r="N16" s="292"/>
      <c r="O16" s="293"/>
      <c r="P16" s="55"/>
      <c r="Q16" s="305"/>
      <c r="R16" s="306"/>
      <c r="S16" s="336"/>
      <c r="T16" s="338"/>
      <c r="U16" s="55"/>
      <c r="V16" s="55"/>
      <c r="W16" s="56"/>
      <c r="X16" s="56"/>
      <c r="Y16" s="56"/>
      <c r="Z16" s="56"/>
      <c r="AA16" s="57"/>
      <c r="AB16" s="57"/>
    </row>
    <row r="17" spans="2:28" ht="16.25" customHeight="1" thickBot="1" x14ac:dyDescent="0.25">
      <c r="B17" s="297"/>
      <c r="C17" s="297"/>
      <c r="D17" s="297"/>
      <c r="E17" s="297"/>
      <c r="F17" s="53"/>
      <c r="G17" s="185">
        <f t="shared" si="0"/>
        <v>8</v>
      </c>
      <c r="H17" s="291"/>
      <c r="I17" s="291"/>
      <c r="J17" s="291"/>
      <c r="K17" s="291"/>
      <c r="L17" s="292"/>
      <c r="M17" s="293"/>
      <c r="N17" s="292"/>
      <c r="O17" s="293"/>
      <c r="P17" s="55"/>
      <c r="Q17" s="55"/>
      <c r="R17" s="55"/>
      <c r="S17" s="55"/>
      <c r="T17" s="55"/>
      <c r="U17" s="55"/>
      <c r="V17" s="55"/>
      <c r="W17" s="56"/>
      <c r="X17" s="56"/>
      <c r="Y17" s="56"/>
      <c r="Z17" s="56"/>
      <c r="AA17" s="57"/>
      <c r="AB17" s="57"/>
    </row>
    <row r="18" spans="2:28" ht="16.25" customHeight="1" x14ac:dyDescent="0.2">
      <c r="B18" s="297"/>
      <c r="C18" s="297"/>
      <c r="D18" s="297"/>
      <c r="E18" s="297"/>
      <c r="F18" s="53"/>
      <c r="G18" s="185">
        <f t="shared" si="0"/>
        <v>8</v>
      </c>
      <c r="H18" s="294"/>
      <c r="I18" s="294"/>
      <c r="J18" s="294"/>
      <c r="K18" s="294"/>
      <c r="L18" s="294"/>
      <c r="M18" s="294"/>
      <c r="N18" s="294"/>
      <c r="O18" s="294"/>
      <c r="P18" s="55"/>
      <c r="Q18" s="327" t="s">
        <v>171</v>
      </c>
      <c r="R18" s="328"/>
      <c r="S18" s="331">
        <v>44593</v>
      </c>
      <c r="T18" s="332"/>
      <c r="U18" s="55"/>
      <c r="V18" s="55"/>
      <c r="W18" s="56"/>
      <c r="X18" s="56"/>
      <c r="Y18" s="56"/>
      <c r="Z18" s="56"/>
      <c r="AA18" s="57"/>
      <c r="AB18" s="57"/>
    </row>
    <row r="19" spans="2:28" ht="15" customHeight="1" thickBot="1" x14ac:dyDescent="0.25">
      <c r="B19" s="297"/>
      <c r="C19" s="297"/>
      <c r="D19" s="297"/>
      <c r="E19" s="297"/>
      <c r="F19" s="184">
        <f>$S$20</f>
        <v>44620</v>
      </c>
      <c r="G19" s="186">
        <f>G7+H19-L19</f>
        <v>8</v>
      </c>
      <c r="H19" s="287">
        <f>SUM(H7:I18)</f>
        <v>0</v>
      </c>
      <c r="I19" s="287"/>
      <c r="J19" s="287"/>
      <c r="K19" s="287"/>
      <c r="L19" s="287">
        <f>SUM(L7:M18)</f>
        <v>0</v>
      </c>
      <c r="M19" s="287"/>
      <c r="N19" s="288"/>
      <c r="O19" s="288"/>
      <c r="P19" s="55"/>
      <c r="Q19" s="329"/>
      <c r="R19" s="330"/>
      <c r="S19" s="333"/>
      <c r="T19" s="334"/>
      <c r="U19" s="55"/>
      <c r="V19" s="55"/>
      <c r="W19" s="56"/>
      <c r="X19" s="56"/>
      <c r="Y19" s="56"/>
      <c r="Z19" s="56"/>
      <c r="AA19" s="57"/>
      <c r="AB19" s="57"/>
    </row>
    <row r="20" spans="2:28" ht="15" customHeight="1" x14ac:dyDescent="0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55"/>
      <c r="Q20" s="319" t="s">
        <v>172</v>
      </c>
      <c r="R20" s="320"/>
      <c r="S20" s="323">
        <v>44620</v>
      </c>
      <c r="T20" s="324"/>
      <c r="U20" s="55"/>
      <c r="V20" s="55"/>
      <c r="W20" s="56"/>
      <c r="X20" s="56"/>
      <c r="Y20" s="56"/>
      <c r="Z20" s="56"/>
      <c r="AA20" s="57"/>
      <c r="AB20" s="57"/>
    </row>
    <row r="21" spans="2:28" ht="15" customHeight="1" thickBot="1" x14ac:dyDescent="0.25">
      <c r="B21" s="296" t="s">
        <v>10</v>
      </c>
      <c r="C21" s="296"/>
      <c r="D21" s="52"/>
      <c r="E21" s="52"/>
      <c r="F21" s="52" t="s">
        <v>44</v>
      </c>
      <c r="G21" s="52" t="s">
        <v>45</v>
      </c>
      <c r="H21" s="296" t="s">
        <v>7</v>
      </c>
      <c r="I21" s="296"/>
      <c r="J21" s="296" t="s">
        <v>8</v>
      </c>
      <c r="K21" s="296"/>
      <c r="L21" s="296" t="s">
        <v>9</v>
      </c>
      <c r="M21" s="296"/>
      <c r="N21" s="296" t="s">
        <v>75</v>
      </c>
      <c r="O21" s="296"/>
      <c r="P21" s="55"/>
      <c r="Q21" s="321"/>
      <c r="R21" s="322"/>
      <c r="S21" s="325"/>
      <c r="T21" s="326"/>
      <c r="U21" s="55"/>
      <c r="V21" s="55"/>
      <c r="W21" s="56"/>
      <c r="X21" s="56"/>
      <c r="Y21" s="56"/>
      <c r="Z21" s="56"/>
      <c r="AA21" s="57"/>
      <c r="AB21" s="57"/>
    </row>
    <row r="22" spans="2:28" ht="15" customHeight="1" thickBot="1" x14ac:dyDescent="0.25">
      <c r="B22" s="297" t="s">
        <v>149</v>
      </c>
      <c r="C22" s="297"/>
      <c r="D22" s="297"/>
      <c r="E22" s="297"/>
      <c r="F22" s="184">
        <f>$S$18</f>
        <v>44593</v>
      </c>
      <c r="G22" s="199">
        <v>55</v>
      </c>
      <c r="H22" s="298"/>
      <c r="I22" s="298"/>
      <c r="J22" s="298"/>
      <c r="K22" s="298"/>
      <c r="L22" s="298"/>
      <c r="M22" s="298"/>
      <c r="N22" s="298"/>
      <c r="O22" s="298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6"/>
      <c r="AA22" s="57"/>
      <c r="AB22" s="57"/>
    </row>
    <row r="23" spans="2:28" ht="15" customHeight="1" x14ac:dyDescent="0.2">
      <c r="B23" s="297"/>
      <c r="C23" s="297"/>
      <c r="D23" s="297"/>
      <c r="E23" s="297"/>
      <c r="F23" s="53"/>
      <c r="G23" s="185">
        <f>G22+H23-L23</f>
        <v>55</v>
      </c>
      <c r="H23" s="302"/>
      <c r="I23" s="302"/>
      <c r="J23" s="302"/>
      <c r="K23" s="302"/>
      <c r="L23" s="302"/>
      <c r="M23" s="302"/>
      <c r="N23" s="302"/>
      <c r="O23" s="302"/>
      <c r="P23" s="55"/>
      <c r="Q23" s="311" t="s">
        <v>183</v>
      </c>
      <c r="R23" s="312"/>
      <c r="S23" s="315">
        <f>COUNTIF(D100:D118,"Y")</f>
        <v>7</v>
      </c>
      <c r="T23" s="316"/>
      <c r="U23" s="55"/>
      <c r="V23" s="55"/>
      <c r="W23" s="56"/>
      <c r="X23" s="56"/>
      <c r="Y23" s="56"/>
      <c r="Z23" s="56"/>
      <c r="AA23" s="57"/>
      <c r="AB23" s="57"/>
    </row>
    <row r="24" spans="2:28" ht="15" customHeight="1" x14ac:dyDescent="0.2">
      <c r="B24" s="297"/>
      <c r="C24" s="297"/>
      <c r="D24" s="297"/>
      <c r="E24" s="297"/>
      <c r="F24" s="53"/>
      <c r="G24" s="185">
        <f t="shared" ref="G24:G33" si="1">G23+H24-L24</f>
        <v>55</v>
      </c>
      <c r="H24" s="291"/>
      <c r="I24" s="291"/>
      <c r="J24" s="291"/>
      <c r="K24" s="291"/>
      <c r="L24" s="291"/>
      <c r="M24" s="291"/>
      <c r="N24" s="291"/>
      <c r="O24" s="291"/>
      <c r="P24" s="55"/>
      <c r="Q24" s="313"/>
      <c r="R24" s="314"/>
      <c r="S24" s="317"/>
      <c r="T24" s="318"/>
      <c r="U24" s="55"/>
      <c r="V24" s="55"/>
      <c r="W24" s="56"/>
      <c r="X24" s="56"/>
      <c r="Y24" s="56"/>
      <c r="Z24" s="56"/>
      <c r="AA24" s="57"/>
      <c r="AB24" s="57"/>
    </row>
    <row r="25" spans="2:28" ht="15" customHeight="1" x14ac:dyDescent="0.2">
      <c r="B25" s="297"/>
      <c r="C25" s="297"/>
      <c r="D25" s="297"/>
      <c r="E25" s="297"/>
      <c r="F25" s="53"/>
      <c r="G25" s="185">
        <f t="shared" si="1"/>
        <v>55</v>
      </c>
      <c r="H25" s="291"/>
      <c r="I25" s="291"/>
      <c r="J25" s="291"/>
      <c r="K25" s="291"/>
      <c r="L25" s="291"/>
      <c r="M25" s="291"/>
      <c r="N25" s="291"/>
      <c r="O25" s="291"/>
      <c r="P25" s="55"/>
      <c r="Q25" s="303" t="s">
        <v>184</v>
      </c>
      <c r="R25" s="304"/>
      <c r="S25" s="307">
        <f>S23/T6</f>
        <v>0.4375</v>
      </c>
      <c r="T25" s="308"/>
      <c r="U25" s="55"/>
      <c r="V25" s="55"/>
      <c r="W25" s="56"/>
      <c r="X25" s="56"/>
      <c r="Y25" s="56"/>
      <c r="Z25" s="56"/>
      <c r="AA25" s="57"/>
      <c r="AB25" s="57"/>
    </row>
    <row r="26" spans="2:28" ht="15" customHeight="1" thickBot="1" x14ac:dyDescent="0.25">
      <c r="B26" s="297"/>
      <c r="C26" s="297"/>
      <c r="D26" s="297"/>
      <c r="E26" s="297"/>
      <c r="F26" s="53"/>
      <c r="G26" s="185">
        <f t="shared" si="1"/>
        <v>55</v>
      </c>
      <c r="H26" s="291"/>
      <c r="I26" s="291"/>
      <c r="J26" s="291"/>
      <c r="K26" s="291"/>
      <c r="L26" s="291"/>
      <c r="M26" s="291"/>
      <c r="N26" s="291"/>
      <c r="O26" s="291"/>
      <c r="P26" s="55"/>
      <c r="Q26" s="305"/>
      <c r="R26" s="306"/>
      <c r="S26" s="309"/>
      <c r="T26" s="310"/>
      <c r="U26" s="55"/>
      <c r="V26" s="55"/>
      <c r="W26" s="56"/>
      <c r="X26" s="56"/>
      <c r="Y26" s="56"/>
      <c r="Z26" s="56"/>
      <c r="AA26" s="57"/>
      <c r="AB26" s="57"/>
    </row>
    <row r="27" spans="2:28" ht="15" customHeight="1" x14ac:dyDescent="0.2">
      <c r="B27" s="297"/>
      <c r="C27" s="297"/>
      <c r="D27" s="297"/>
      <c r="E27" s="297"/>
      <c r="F27" s="53"/>
      <c r="G27" s="185">
        <f t="shared" si="1"/>
        <v>55</v>
      </c>
      <c r="H27" s="291"/>
      <c r="I27" s="291"/>
      <c r="J27" s="291"/>
      <c r="K27" s="291"/>
      <c r="L27" s="291"/>
      <c r="M27" s="291"/>
      <c r="N27" s="291"/>
      <c r="O27" s="291"/>
      <c r="P27" s="55"/>
      <c r="Q27" s="55"/>
      <c r="R27" s="55"/>
      <c r="S27" s="55"/>
      <c r="T27" s="55"/>
      <c r="U27" s="55"/>
      <c r="V27" s="55"/>
      <c r="W27" s="56"/>
      <c r="X27" s="56"/>
      <c r="Y27" s="56"/>
      <c r="Z27" s="56"/>
      <c r="AA27" s="57"/>
      <c r="AB27" s="57"/>
    </row>
    <row r="28" spans="2:28" ht="15" customHeight="1" x14ac:dyDescent="0.2">
      <c r="B28" s="297"/>
      <c r="C28" s="297"/>
      <c r="D28" s="297"/>
      <c r="E28" s="297"/>
      <c r="F28" s="53"/>
      <c r="G28" s="185">
        <f t="shared" si="1"/>
        <v>55</v>
      </c>
      <c r="H28" s="291"/>
      <c r="I28" s="291"/>
      <c r="J28" s="291"/>
      <c r="K28" s="291"/>
      <c r="L28" s="291"/>
      <c r="M28" s="291"/>
      <c r="N28" s="291"/>
      <c r="O28" s="291"/>
      <c r="P28" s="55"/>
      <c r="Q28" s="55"/>
      <c r="R28" s="55"/>
      <c r="S28" s="55"/>
      <c r="T28" s="55"/>
      <c r="U28" s="55"/>
      <c r="V28" s="55"/>
      <c r="W28" s="56"/>
      <c r="X28" s="56"/>
      <c r="Y28" s="56"/>
      <c r="Z28" s="56"/>
      <c r="AA28" s="57"/>
      <c r="AB28" s="57"/>
    </row>
    <row r="29" spans="2:28" ht="15" customHeight="1" x14ac:dyDescent="0.2">
      <c r="B29" s="297"/>
      <c r="C29" s="297"/>
      <c r="D29" s="297"/>
      <c r="E29" s="297"/>
      <c r="F29" s="53"/>
      <c r="G29" s="185">
        <f t="shared" si="1"/>
        <v>55</v>
      </c>
      <c r="H29" s="291"/>
      <c r="I29" s="291"/>
      <c r="J29" s="291"/>
      <c r="K29" s="291"/>
      <c r="L29" s="291"/>
      <c r="M29" s="291"/>
      <c r="N29" s="291"/>
      <c r="O29" s="291"/>
      <c r="P29" s="55"/>
      <c r="Q29" s="55"/>
      <c r="R29" s="55"/>
      <c r="S29" s="55"/>
      <c r="T29" s="55"/>
      <c r="U29" s="55"/>
      <c r="V29" s="55"/>
      <c r="W29" s="56"/>
      <c r="X29" s="56"/>
      <c r="Y29" s="56"/>
      <c r="Z29" s="56"/>
      <c r="AA29" s="57"/>
      <c r="AB29" s="57"/>
    </row>
    <row r="30" spans="2:28" ht="15" customHeight="1" x14ac:dyDescent="0.2">
      <c r="B30" s="297"/>
      <c r="C30" s="297"/>
      <c r="D30" s="297"/>
      <c r="E30" s="297"/>
      <c r="F30" s="53"/>
      <c r="G30" s="185">
        <f t="shared" si="1"/>
        <v>55</v>
      </c>
      <c r="H30" s="291"/>
      <c r="I30" s="291"/>
      <c r="J30" s="291"/>
      <c r="K30" s="291"/>
      <c r="L30" s="291"/>
      <c r="M30" s="291"/>
      <c r="N30" s="291"/>
      <c r="O30" s="291"/>
      <c r="P30" s="55"/>
      <c r="Q30" s="55"/>
      <c r="R30" s="55"/>
      <c r="S30" s="55"/>
      <c r="T30" s="55"/>
      <c r="U30" s="55"/>
      <c r="V30" s="55"/>
      <c r="W30" s="56"/>
      <c r="X30" s="56"/>
      <c r="Y30" s="56"/>
      <c r="Z30" s="56"/>
      <c r="AA30" s="57"/>
      <c r="AB30" s="57"/>
    </row>
    <row r="31" spans="2:28" ht="15" customHeight="1" x14ac:dyDescent="0.2">
      <c r="B31" s="297"/>
      <c r="C31" s="297"/>
      <c r="D31" s="297"/>
      <c r="E31" s="297"/>
      <c r="F31" s="53"/>
      <c r="G31" s="185">
        <f t="shared" si="1"/>
        <v>55</v>
      </c>
      <c r="H31" s="291"/>
      <c r="I31" s="291"/>
      <c r="J31" s="291"/>
      <c r="K31" s="291"/>
      <c r="L31" s="292"/>
      <c r="M31" s="293"/>
      <c r="N31" s="292"/>
      <c r="O31" s="293"/>
      <c r="P31" s="55"/>
      <c r="Q31" s="55"/>
      <c r="R31" s="55"/>
      <c r="S31" s="55"/>
      <c r="T31" s="55"/>
      <c r="U31" s="55"/>
      <c r="V31" s="55"/>
      <c r="W31" s="56"/>
      <c r="X31" s="56"/>
      <c r="Y31" s="56"/>
      <c r="Z31" s="56"/>
      <c r="AA31" s="57"/>
      <c r="AB31" s="57"/>
    </row>
    <row r="32" spans="2:28" ht="15" customHeight="1" x14ac:dyDescent="0.2">
      <c r="B32" s="297"/>
      <c r="C32" s="297"/>
      <c r="D32" s="297"/>
      <c r="E32" s="297"/>
      <c r="F32" s="53"/>
      <c r="G32" s="185">
        <f t="shared" si="1"/>
        <v>55</v>
      </c>
      <c r="H32" s="291"/>
      <c r="I32" s="291"/>
      <c r="J32" s="291"/>
      <c r="K32" s="291"/>
      <c r="L32" s="292"/>
      <c r="M32" s="293"/>
      <c r="N32" s="292"/>
      <c r="O32" s="293"/>
      <c r="P32" s="55"/>
      <c r="Q32" s="55"/>
      <c r="R32" s="55"/>
      <c r="S32" s="55"/>
      <c r="T32" s="55"/>
      <c r="U32" s="55"/>
      <c r="V32" s="55"/>
      <c r="W32" s="56"/>
      <c r="X32" s="56"/>
      <c r="Y32" s="56"/>
      <c r="Z32" s="56"/>
      <c r="AA32" s="57"/>
      <c r="AB32" s="57"/>
    </row>
    <row r="33" spans="2:28" ht="15" customHeight="1" x14ac:dyDescent="0.2">
      <c r="B33" s="297"/>
      <c r="C33" s="297"/>
      <c r="D33" s="297"/>
      <c r="E33" s="297"/>
      <c r="F33" s="53"/>
      <c r="G33" s="185">
        <f t="shared" si="1"/>
        <v>55</v>
      </c>
      <c r="H33" s="294"/>
      <c r="I33" s="294"/>
      <c r="J33" s="294"/>
      <c r="K33" s="294"/>
      <c r="L33" s="294"/>
      <c r="M33" s="294"/>
      <c r="N33" s="294"/>
      <c r="O33" s="294"/>
      <c r="P33" s="55"/>
      <c r="Q33" s="55"/>
      <c r="R33" s="55"/>
      <c r="S33" s="55"/>
      <c r="T33" s="55"/>
      <c r="U33" s="55"/>
      <c r="V33" s="55"/>
      <c r="W33" s="56"/>
      <c r="X33" s="56"/>
      <c r="Y33" s="56"/>
      <c r="Z33" s="56"/>
      <c r="AA33" s="57"/>
      <c r="AB33" s="57"/>
    </row>
    <row r="34" spans="2:28" ht="15" customHeight="1" thickBot="1" x14ac:dyDescent="0.25">
      <c r="B34" s="297"/>
      <c r="C34" s="297"/>
      <c r="D34" s="297"/>
      <c r="E34" s="297"/>
      <c r="F34" s="184">
        <f>$S$20</f>
        <v>44620</v>
      </c>
      <c r="G34" s="186">
        <f>G22+H34-L34</f>
        <v>55</v>
      </c>
      <c r="H34" s="287">
        <f>SUM(H22:I33)</f>
        <v>0</v>
      </c>
      <c r="I34" s="287"/>
      <c r="J34" s="287"/>
      <c r="K34" s="287"/>
      <c r="L34" s="287">
        <f>SUM(L22:M33)</f>
        <v>0</v>
      </c>
      <c r="M34" s="287"/>
      <c r="N34" s="288"/>
      <c r="O34" s="288"/>
      <c r="P34" s="55"/>
      <c r="Q34" s="55"/>
      <c r="R34" s="55"/>
      <c r="S34" s="55"/>
      <c r="T34" s="55"/>
      <c r="U34" s="55"/>
      <c r="V34" s="55"/>
      <c r="W34" s="56"/>
      <c r="X34" s="56"/>
      <c r="Y34" s="56"/>
      <c r="Z34" s="56"/>
      <c r="AA34" s="57"/>
      <c r="AB34" s="57"/>
    </row>
    <row r="35" spans="2:28" ht="15" customHeight="1" x14ac:dyDescent="0.2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55"/>
      <c r="Q35" s="55"/>
      <c r="R35" s="55"/>
      <c r="S35" s="55"/>
      <c r="T35" s="55"/>
      <c r="U35" s="55"/>
      <c r="V35" s="55"/>
      <c r="W35" s="56"/>
      <c r="X35" s="56"/>
      <c r="Y35" s="56"/>
      <c r="Z35" s="56"/>
      <c r="AA35" s="57"/>
      <c r="AB35" s="57"/>
    </row>
    <row r="36" spans="2:28" ht="15" customHeight="1" x14ac:dyDescent="0.2">
      <c r="B36" s="296" t="s">
        <v>10</v>
      </c>
      <c r="C36" s="296"/>
      <c r="D36" s="52"/>
      <c r="E36" s="52"/>
      <c r="F36" s="52" t="s">
        <v>44</v>
      </c>
      <c r="G36" s="52" t="s">
        <v>45</v>
      </c>
      <c r="H36" s="296" t="s">
        <v>7</v>
      </c>
      <c r="I36" s="296"/>
      <c r="J36" s="296" t="s">
        <v>8</v>
      </c>
      <c r="K36" s="296"/>
      <c r="L36" s="296" t="s">
        <v>9</v>
      </c>
      <c r="M36" s="296"/>
      <c r="N36" s="296" t="s">
        <v>75</v>
      </c>
      <c r="O36" s="296"/>
      <c r="P36" s="55"/>
      <c r="Q36" s="55"/>
      <c r="R36" s="55"/>
      <c r="S36" s="55"/>
      <c r="T36" s="55"/>
      <c r="U36" s="55"/>
      <c r="V36" s="55"/>
      <c r="W36" s="56"/>
      <c r="X36" s="56"/>
      <c r="Y36" s="56"/>
      <c r="Z36" s="56"/>
      <c r="AA36" s="57"/>
      <c r="AB36" s="57"/>
    </row>
    <row r="37" spans="2:28" ht="15" customHeight="1" x14ac:dyDescent="0.2">
      <c r="B37" s="297" t="s">
        <v>150</v>
      </c>
      <c r="C37" s="297"/>
      <c r="D37" s="297"/>
      <c r="E37" s="297"/>
      <c r="F37" s="184">
        <f>$S$18</f>
        <v>44593</v>
      </c>
      <c r="G37" s="199">
        <v>4.5</v>
      </c>
      <c r="H37" s="298"/>
      <c r="I37" s="298"/>
      <c r="J37" s="298"/>
      <c r="K37" s="298"/>
      <c r="L37" s="298"/>
      <c r="M37" s="298"/>
      <c r="N37" s="298"/>
      <c r="O37" s="298"/>
      <c r="P37" s="55"/>
      <c r="Q37" s="55"/>
      <c r="R37" s="55"/>
      <c r="S37" s="55"/>
      <c r="T37" s="55"/>
      <c r="U37" s="55"/>
      <c r="V37" s="55"/>
      <c r="W37" s="56"/>
      <c r="X37" s="56"/>
      <c r="Y37" s="56"/>
      <c r="Z37" s="56"/>
      <c r="AA37" s="57"/>
      <c r="AB37" s="57"/>
    </row>
    <row r="38" spans="2:28" ht="15" customHeight="1" x14ac:dyDescent="0.2">
      <c r="B38" s="297"/>
      <c r="C38" s="297"/>
      <c r="D38" s="297"/>
      <c r="E38" s="297"/>
      <c r="F38" s="53"/>
      <c r="G38" s="185">
        <f>G37+H38-L38</f>
        <v>4.5</v>
      </c>
      <c r="H38" s="302"/>
      <c r="I38" s="302"/>
      <c r="J38" s="302"/>
      <c r="K38" s="302"/>
      <c r="L38" s="302"/>
      <c r="M38" s="302"/>
      <c r="N38" s="302"/>
      <c r="O38" s="302"/>
      <c r="P38" s="55"/>
      <c r="Q38" s="55"/>
      <c r="R38" s="55"/>
      <c r="S38" s="55"/>
      <c r="T38" s="55"/>
      <c r="U38" s="55"/>
      <c r="V38" s="55"/>
      <c r="W38" s="56"/>
      <c r="X38" s="56"/>
      <c r="Y38" s="56"/>
      <c r="Z38" s="56"/>
      <c r="AA38" s="57"/>
      <c r="AB38" s="57"/>
    </row>
    <row r="39" spans="2:28" ht="15" customHeight="1" x14ac:dyDescent="0.2">
      <c r="B39" s="297"/>
      <c r="C39" s="297"/>
      <c r="D39" s="297"/>
      <c r="E39" s="297"/>
      <c r="F39" s="53"/>
      <c r="G39" s="185">
        <f t="shared" ref="G39:G48" si="2">G38+H39-L39</f>
        <v>4.5</v>
      </c>
      <c r="H39" s="291"/>
      <c r="I39" s="291"/>
      <c r="J39" s="291"/>
      <c r="K39" s="291"/>
      <c r="L39" s="291"/>
      <c r="M39" s="291"/>
      <c r="N39" s="291"/>
      <c r="O39" s="291"/>
      <c r="P39" s="55"/>
      <c r="Q39" s="55"/>
      <c r="R39" s="55"/>
      <c r="S39" s="55"/>
      <c r="T39" s="55"/>
      <c r="U39" s="55"/>
      <c r="V39" s="55"/>
      <c r="W39" s="56"/>
      <c r="X39" s="56"/>
      <c r="Y39" s="56"/>
      <c r="Z39" s="56"/>
      <c r="AA39" s="57"/>
      <c r="AB39" s="57"/>
    </row>
    <row r="40" spans="2:28" ht="15" customHeight="1" x14ac:dyDescent="0.2">
      <c r="B40" s="297"/>
      <c r="C40" s="297"/>
      <c r="D40" s="297"/>
      <c r="E40" s="297"/>
      <c r="F40" s="53"/>
      <c r="G40" s="185">
        <f t="shared" si="2"/>
        <v>4.5</v>
      </c>
      <c r="H40" s="291"/>
      <c r="I40" s="291"/>
      <c r="J40" s="291"/>
      <c r="K40" s="291"/>
      <c r="L40" s="291"/>
      <c r="M40" s="291"/>
      <c r="N40" s="291"/>
      <c r="O40" s="291"/>
      <c r="P40" s="55"/>
      <c r="Q40" s="55"/>
      <c r="R40" s="55"/>
      <c r="S40" s="55"/>
      <c r="T40" s="55"/>
      <c r="U40" s="55"/>
      <c r="V40" s="55"/>
      <c r="W40" s="56"/>
      <c r="X40" s="56"/>
      <c r="Y40" s="56"/>
      <c r="Z40" s="56"/>
      <c r="AA40" s="57"/>
      <c r="AB40" s="57"/>
    </row>
    <row r="41" spans="2:28" ht="15" customHeight="1" x14ac:dyDescent="0.2">
      <c r="B41" s="297"/>
      <c r="C41" s="297"/>
      <c r="D41" s="297"/>
      <c r="E41" s="297"/>
      <c r="F41" s="53"/>
      <c r="G41" s="185">
        <f t="shared" si="2"/>
        <v>4.5</v>
      </c>
      <c r="H41" s="291"/>
      <c r="I41" s="291"/>
      <c r="J41" s="291"/>
      <c r="K41" s="291"/>
      <c r="L41" s="291"/>
      <c r="M41" s="291"/>
      <c r="N41" s="291"/>
      <c r="O41" s="291"/>
      <c r="P41" s="55"/>
      <c r="Q41" s="55"/>
      <c r="R41" s="55"/>
      <c r="S41" s="55"/>
      <c r="T41" s="55"/>
      <c r="U41" s="55"/>
      <c r="V41" s="55"/>
      <c r="W41" s="56"/>
      <c r="X41" s="56"/>
      <c r="Y41" s="56"/>
      <c r="Z41" s="56"/>
      <c r="AA41" s="57"/>
      <c r="AB41" s="57"/>
    </row>
    <row r="42" spans="2:28" ht="15" customHeight="1" x14ac:dyDescent="0.2">
      <c r="B42" s="297"/>
      <c r="C42" s="297"/>
      <c r="D42" s="297"/>
      <c r="E42" s="297"/>
      <c r="F42" s="53"/>
      <c r="G42" s="185">
        <f t="shared" si="2"/>
        <v>4.5</v>
      </c>
      <c r="H42" s="291"/>
      <c r="I42" s="291"/>
      <c r="J42" s="291"/>
      <c r="K42" s="291"/>
      <c r="L42" s="291"/>
      <c r="M42" s="291"/>
      <c r="N42" s="291"/>
      <c r="O42" s="291"/>
      <c r="P42" s="55"/>
      <c r="Q42" s="55"/>
      <c r="R42" s="55"/>
      <c r="S42" s="55"/>
      <c r="T42" s="55"/>
      <c r="U42" s="55"/>
      <c r="V42" s="55"/>
      <c r="W42" s="56"/>
      <c r="X42" s="56"/>
      <c r="Y42" s="56"/>
      <c r="Z42" s="56"/>
      <c r="AA42" s="57"/>
      <c r="AB42" s="57"/>
    </row>
    <row r="43" spans="2:28" ht="15" customHeight="1" x14ac:dyDescent="0.2">
      <c r="B43" s="297"/>
      <c r="C43" s="297"/>
      <c r="D43" s="297"/>
      <c r="E43" s="297"/>
      <c r="F43" s="53"/>
      <c r="G43" s="185">
        <f t="shared" si="2"/>
        <v>4.5</v>
      </c>
      <c r="H43" s="291"/>
      <c r="I43" s="291"/>
      <c r="J43" s="291"/>
      <c r="K43" s="291"/>
      <c r="L43" s="291"/>
      <c r="M43" s="291"/>
      <c r="N43" s="291"/>
      <c r="O43" s="291"/>
      <c r="P43" s="55"/>
      <c r="Q43" s="55"/>
      <c r="R43" s="55"/>
      <c r="S43" s="55"/>
      <c r="T43" s="55"/>
      <c r="U43" s="55"/>
      <c r="V43" s="55"/>
      <c r="W43" s="56"/>
      <c r="X43" s="56"/>
      <c r="Y43" s="56"/>
      <c r="Z43" s="56"/>
      <c r="AA43" s="57"/>
      <c r="AB43" s="57"/>
    </row>
    <row r="44" spans="2:28" ht="15" customHeight="1" x14ac:dyDescent="0.2">
      <c r="B44" s="297"/>
      <c r="C44" s="297"/>
      <c r="D44" s="297"/>
      <c r="E44" s="297"/>
      <c r="F44" s="53"/>
      <c r="G44" s="185">
        <f t="shared" si="2"/>
        <v>4.5</v>
      </c>
      <c r="H44" s="291"/>
      <c r="I44" s="291"/>
      <c r="J44" s="291"/>
      <c r="K44" s="291"/>
      <c r="L44" s="291"/>
      <c r="M44" s="291"/>
      <c r="N44" s="291"/>
      <c r="O44" s="291"/>
      <c r="P44" s="55"/>
      <c r="Q44" s="55"/>
      <c r="R44" s="55"/>
      <c r="S44" s="55"/>
      <c r="T44" s="55"/>
      <c r="U44" s="55"/>
      <c r="V44" s="55"/>
      <c r="W44" s="56"/>
      <c r="X44" s="56"/>
      <c r="Y44" s="56"/>
      <c r="Z44" s="56"/>
      <c r="AA44" s="57"/>
      <c r="AB44" s="57"/>
    </row>
    <row r="45" spans="2:28" ht="15" customHeight="1" x14ac:dyDescent="0.2">
      <c r="B45" s="297"/>
      <c r="C45" s="297"/>
      <c r="D45" s="297"/>
      <c r="E45" s="297"/>
      <c r="F45" s="53"/>
      <c r="G45" s="185">
        <f t="shared" si="2"/>
        <v>4.5</v>
      </c>
      <c r="H45" s="291"/>
      <c r="I45" s="291"/>
      <c r="J45" s="291"/>
      <c r="K45" s="291"/>
      <c r="L45" s="291"/>
      <c r="M45" s="291"/>
      <c r="N45" s="291"/>
      <c r="O45" s="291"/>
      <c r="P45" s="55"/>
      <c r="Q45" s="55"/>
      <c r="R45" s="55"/>
      <c r="S45" s="55"/>
      <c r="T45" s="55"/>
      <c r="U45" s="55"/>
      <c r="V45" s="55"/>
      <c r="W45" s="56"/>
      <c r="X45" s="56"/>
      <c r="Y45" s="56"/>
      <c r="Z45" s="56"/>
      <c r="AA45" s="57"/>
      <c r="AB45" s="57"/>
    </row>
    <row r="46" spans="2:28" ht="15" customHeight="1" x14ac:dyDescent="0.2">
      <c r="B46" s="297"/>
      <c r="C46" s="297"/>
      <c r="D46" s="297"/>
      <c r="E46" s="297"/>
      <c r="F46" s="53"/>
      <c r="G46" s="185">
        <f t="shared" si="2"/>
        <v>4.5</v>
      </c>
      <c r="H46" s="291"/>
      <c r="I46" s="291"/>
      <c r="J46" s="291"/>
      <c r="K46" s="291"/>
      <c r="L46" s="292"/>
      <c r="M46" s="293"/>
      <c r="N46" s="292"/>
      <c r="O46" s="293"/>
      <c r="P46" s="55"/>
      <c r="Q46" s="55"/>
      <c r="R46" s="55"/>
      <c r="S46" s="55"/>
      <c r="T46" s="55"/>
      <c r="U46" s="55"/>
      <c r="V46" s="55"/>
      <c r="W46" s="56"/>
      <c r="X46" s="56"/>
      <c r="Y46" s="56"/>
      <c r="Z46" s="56"/>
      <c r="AA46" s="57"/>
      <c r="AB46" s="57"/>
    </row>
    <row r="47" spans="2:28" ht="15" customHeight="1" x14ac:dyDescent="0.2">
      <c r="B47" s="297"/>
      <c r="C47" s="297"/>
      <c r="D47" s="297"/>
      <c r="E47" s="297"/>
      <c r="F47" s="53"/>
      <c r="G47" s="185">
        <f t="shared" si="2"/>
        <v>4.5</v>
      </c>
      <c r="H47" s="291"/>
      <c r="I47" s="291"/>
      <c r="J47" s="291"/>
      <c r="K47" s="291"/>
      <c r="L47" s="292"/>
      <c r="M47" s="293"/>
      <c r="N47" s="292"/>
      <c r="O47" s="293"/>
      <c r="P47" s="55"/>
      <c r="Q47" s="55"/>
      <c r="R47" s="55"/>
      <c r="S47" s="55"/>
      <c r="T47" s="55"/>
      <c r="U47" s="55"/>
      <c r="V47" s="55"/>
      <c r="W47" s="56"/>
      <c r="X47" s="56"/>
      <c r="Y47" s="56"/>
      <c r="Z47" s="56"/>
      <c r="AA47" s="57"/>
      <c r="AB47" s="57"/>
    </row>
    <row r="48" spans="2:28" ht="15" customHeight="1" x14ac:dyDescent="0.2">
      <c r="B48" s="297"/>
      <c r="C48" s="297"/>
      <c r="D48" s="297"/>
      <c r="E48" s="297"/>
      <c r="F48" s="53"/>
      <c r="G48" s="185">
        <f t="shared" si="2"/>
        <v>4.5</v>
      </c>
      <c r="H48" s="294"/>
      <c r="I48" s="294"/>
      <c r="J48" s="294"/>
      <c r="K48" s="294"/>
      <c r="L48" s="294"/>
      <c r="M48" s="294"/>
      <c r="N48" s="294"/>
      <c r="O48" s="294"/>
      <c r="P48" s="55"/>
      <c r="Q48" s="55"/>
      <c r="R48" s="55"/>
      <c r="S48" s="55"/>
      <c r="T48" s="55"/>
      <c r="U48" s="55"/>
      <c r="V48" s="55"/>
      <c r="W48" s="56"/>
      <c r="X48" s="56"/>
      <c r="Y48" s="56"/>
      <c r="Z48" s="56"/>
      <c r="AA48" s="57"/>
      <c r="AB48" s="57"/>
    </row>
    <row r="49" spans="1:35" ht="15" customHeight="1" thickBot="1" x14ac:dyDescent="0.25">
      <c r="B49" s="297"/>
      <c r="C49" s="297"/>
      <c r="D49" s="297"/>
      <c r="E49" s="297"/>
      <c r="F49" s="184">
        <f>$S$20</f>
        <v>44620</v>
      </c>
      <c r="G49" s="186">
        <f>G37+H49-L49</f>
        <v>4.5</v>
      </c>
      <c r="H49" s="287">
        <f>SUM(H37:I48)</f>
        <v>0</v>
      </c>
      <c r="I49" s="287"/>
      <c r="J49" s="287"/>
      <c r="K49" s="287"/>
      <c r="L49" s="287">
        <f>SUM(L37:M48)</f>
        <v>0</v>
      </c>
      <c r="M49" s="287"/>
      <c r="N49" s="288"/>
      <c r="O49" s="288"/>
      <c r="P49" s="55"/>
      <c r="Q49" s="55"/>
      <c r="R49" s="55"/>
      <c r="S49" s="55"/>
      <c r="T49" s="55"/>
      <c r="U49" s="55"/>
      <c r="V49" s="55"/>
      <c r="W49" s="56"/>
      <c r="X49" s="56"/>
      <c r="Y49" s="56"/>
      <c r="Z49" s="56"/>
      <c r="AA49" s="57"/>
      <c r="AB49" s="57"/>
    </row>
    <row r="50" spans="1:35" ht="15" customHeight="1" x14ac:dyDescent="0.2">
      <c r="A50" s="140"/>
      <c r="B50" s="55"/>
      <c r="C50" s="55"/>
      <c r="D50" s="55"/>
      <c r="E50" s="55"/>
      <c r="F50" s="55"/>
      <c r="G50" s="55"/>
      <c r="H50" s="290"/>
      <c r="I50" s="290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6"/>
      <c r="Y50" s="56"/>
      <c r="Z50" s="56"/>
      <c r="AA50" s="57"/>
      <c r="AB50" s="57"/>
    </row>
    <row r="51" spans="1:35" s="51" customFormat="1" ht="19" x14ac:dyDescent="0.2">
      <c r="A51" s="136"/>
      <c r="B51" s="296" t="s">
        <v>10</v>
      </c>
      <c r="C51" s="296"/>
      <c r="D51" s="52"/>
      <c r="E51" s="52"/>
      <c r="F51" s="52" t="s">
        <v>44</v>
      </c>
      <c r="G51" s="52" t="s">
        <v>45</v>
      </c>
      <c r="H51" s="296" t="s">
        <v>7</v>
      </c>
      <c r="I51" s="296"/>
      <c r="J51" s="296" t="s">
        <v>8</v>
      </c>
      <c r="K51" s="296"/>
      <c r="L51" s="296" t="s">
        <v>9</v>
      </c>
      <c r="M51" s="296"/>
      <c r="N51" s="296" t="s">
        <v>75</v>
      </c>
      <c r="O51" s="296"/>
      <c r="P51" s="49"/>
      <c r="Q51" s="55"/>
      <c r="R51" s="55"/>
      <c r="S51" s="55"/>
      <c r="T51" s="49"/>
      <c r="U51" s="49"/>
      <c r="V51" s="49"/>
      <c r="W51" s="50"/>
      <c r="X51" s="50"/>
      <c r="Y51" s="50"/>
      <c r="Z51" s="50"/>
      <c r="AF51" s="47"/>
      <c r="AG51" s="47"/>
      <c r="AH51" s="170"/>
      <c r="AI51" s="47"/>
    </row>
    <row r="52" spans="1:35" ht="15" customHeight="1" x14ac:dyDescent="0.2">
      <c r="B52" s="297" t="s">
        <v>151</v>
      </c>
      <c r="C52" s="297"/>
      <c r="D52" s="297"/>
      <c r="E52" s="297"/>
      <c r="F52" s="184">
        <f>$S$18</f>
        <v>44593</v>
      </c>
      <c r="G52" s="199">
        <v>20</v>
      </c>
      <c r="H52" s="298"/>
      <c r="I52" s="298"/>
      <c r="J52" s="298"/>
      <c r="K52" s="298"/>
      <c r="L52" s="298"/>
      <c r="M52" s="298"/>
      <c r="N52" s="298"/>
      <c r="O52" s="298"/>
      <c r="P52" s="55"/>
      <c r="Q52" s="55"/>
      <c r="R52" s="55"/>
      <c r="S52" s="55"/>
      <c r="T52" s="55"/>
      <c r="U52" s="55"/>
      <c r="V52" s="55"/>
      <c r="W52" s="56"/>
      <c r="X52" s="56"/>
      <c r="Y52" s="56"/>
      <c r="Z52" s="56"/>
      <c r="AA52" s="57"/>
      <c r="AB52" s="57"/>
    </row>
    <row r="53" spans="1:35" ht="15" customHeight="1" x14ac:dyDescent="0.2">
      <c r="B53" s="297"/>
      <c r="C53" s="297"/>
      <c r="D53" s="297"/>
      <c r="E53" s="297"/>
      <c r="F53" s="53"/>
      <c r="G53" s="185">
        <f>G52+H53-L53</f>
        <v>20</v>
      </c>
      <c r="H53" s="299"/>
      <c r="I53" s="300"/>
      <c r="J53" s="299"/>
      <c r="K53" s="300"/>
      <c r="L53" s="302"/>
      <c r="M53" s="302"/>
      <c r="N53" s="302"/>
      <c r="O53" s="302"/>
      <c r="P53" s="55"/>
      <c r="Q53" s="55"/>
      <c r="R53" s="55"/>
      <c r="S53" s="55"/>
      <c r="T53" s="55"/>
      <c r="U53" s="55"/>
      <c r="V53" s="55"/>
      <c r="W53" s="56"/>
      <c r="X53" s="56"/>
      <c r="Y53" s="56"/>
      <c r="Z53" s="56"/>
      <c r="AA53" s="57"/>
      <c r="AB53" s="57"/>
    </row>
    <row r="54" spans="1:35" ht="15" customHeight="1" x14ac:dyDescent="0.2">
      <c r="B54" s="297"/>
      <c r="C54" s="297"/>
      <c r="D54" s="297"/>
      <c r="E54" s="297"/>
      <c r="F54" s="53"/>
      <c r="G54" s="185">
        <f t="shared" ref="G54:G63" si="3">G53+H54-L54</f>
        <v>20</v>
      </c>
      <c r="H54" s="291"/>
      <c r="I54" s="291"/>
      <c r="J54" s="291"/>
      <c r="K54" s="291"/>
      <c r="L54" s="302"/>
      <c r="M54" s="302"/>
      <c r="N54" s="302"/>
      <c r="O54" s="302"/>
      <c r="P54" s="55"/>
      <c r="Q54" s="55"/>
      <c r="R54" s="55"/>
      <c r="S54" s="55"/>
      <c r="T54" s="55"/>
      <c r="U54" s="55"/>
      <c r="V54" s="55"/>
      <c r="W54" s="56"/>
      <c r="X54" s="56"/>
      <c r="Y54" s="56"/>
      <c r="Z54" s="56"/>
      <c r="AA54" s="57"/>
      <c r="AB54" s="57"/>
    </row>
    <row r="55" spans="1:35" ht="15" customHeight="1" x14ac:dyDescent="0.2">
      <c r="B55" s="297"/>
      <c r="C55" s="297"/>
      <c r="D55" s="297"/>
      <c r="E55" s="297"/>
      <c r="F55" s="53"/>
      <c r="G55" s="185">
        <f t="shared" si="3"/>
        <v>20</v>
      </c>
      <c r="H55" s="291"/>
      <c r="I55" s="291"/>
      <c r="J55" s="291"/>
      <c r="K55" s="291"/>
      <c r="L55" s="291"/>
      <c r="M55" s="291"/>
      <c r="N55" s="291"/>
      <c r="O55" s="291"/>
      <c r="P55" s="55"/>
      <c r="Q55" s="55"/>
      <c r="R55" s="55"/>
      <c r="S55" s="55"/>
      <c r="T55" s="55"/>
      <c r="U55" s="55"/>
      <c r="V55" s="55"/>
      <c r="W55" s="56"/>
      <c r="X55" s="56"/>
      <c r="Y55" s="56"/>
      <c r="Z55" s="56"/>
      <c r="AA55" s="57"/>
      <c r="AB55" s="57"/>
    </row>
    <row r="56" spans="1:35" ht="15" customHeight="1" x14ac:dyDescent="0.2">
      <c r="B56" s="297"/>
      <c r="C56" s="297"/>
      <c r="D56" s="297"/>
      <c r="E56" s="297"/>
      <c r="F56" s="53"/>
      <c r="G56" s="185">
        <f t="shared" si="3"/>
        <v>20</v>
      </c>
      <c r="H56" s="291"/>
      <c r="I56" s="291"/>
      <c r="J56" s="291"/>
      <c r="K56" s="291"/>
      <c r="L56" s="291"/>
      <c r="M56" s="291"/>
      <c r="N56" s="291"/>
      <c r="O56" s="291"/>
      <c r="P56" s="55"/>
      <c r="Q56" s="55"/>
      <c r="R56" s="55"/>
      <c r="S56" s="55"/>
      <c r="T56" s="55"/>
      <c r="U56" s="55"/>
      <c r="V56" s="55"/>
      <c r="W56" s="56"/>
      <c r="X56" s="56"/>
      <c r="Y56" s="56"/>
      <c r="Z56" s="56"/>
      <c r="AA56" s="57"/>
      <c r="AB56" s="57"/>
    </row>
    <row r="57" spans="1:35" ht="15" customHeight="1" x14ac:dyDescent="0.2">
      <c r="B57" s="297"/>
      <c r="C57" s="297"/>
      <c r="D57" s="297"/>
      <c r="E57" s="297"/>
      <c r="F57" s="53"/>
      <c r="G57" s="185">
        <f t="shared" si="3"/>
        <v>20</v>
      </c>
      <c r="H57" s="291"/>
      <c r="I57" s="291"/>
      <c r="J57" s="291"/>
      <c r="K57" s="291"/>
      <c r="L57" s="291"/>
      <c r="M57" s="291"/>
      <c r="N57" s="291"/>
      <c r="O57" s="291"/>
      <c r="P57" s="55"/>
      <c r="Q57" s="55"/>
      <c r="R57" s="55"/>
      <c r="S57" s="55"/>
      <c r="T57" s="55"/>
      <c r="U57" s="55"/>
      <c r="V57" s="55"/>
      <c r="W57" s="56"/>
      <c r="X57" s="56"/>
      <c r="Y57" s="56"/>
      <c r="Z57" s="56"/>
      <c r="AA57" s="57"/>
      <c r="AB57" s="57"/>
    </row>
    <row r="58" spans="1:35" ht="15" customHeight="1" x14ac:dyDescent="0.2">
      <c r="B58" s="297"/>
      <c r="C58" s="297"/>
      <c r="D58" s="297"/>
      <c r="E58" s="297"/>
      <c r="F58" s="53"/>
      <c r="G58" s="185">
        <f t="shared" si="3"/>
        <v>20</v>
      </c>
      <c r="H58" s="291"/>
      <c r="I58" s="291"/>
      <c r="J58" s="291"/>
      <c r="K58" s="291"/>
      <c r="L58" s="291"/>
      <c r="M58" s="291"/>
      <c r="N58" s="291"/>
      <c r="O58" s="291"/>
      <c r="P58" s="55"/>
      <c r="Q58" s="55"/>
      <c r="R58" s="55"/>
      <c r="S58" s="55"/>
      <c r="T58" s="55"/>
      <c r="U58" s="55"/>
      <c r="V58" s="55"/>
      <c r="W58" s="56"/>
      <c r="X58" s="56"/>
      <c r="Y58" s="56"/>
      <c r="Z58" s="56"/>
      <c r="AA58" s="57"/>
      <c r="AB58" s="57"/>
    </row>
    <row r="59" spans="1:35" ht="15" customHeight="1" x14ac:dyDescent="0.2">
      <c r="B59" s="297"/>
      <c r="C59" s="297"/>
      <c r="D59" s="297"/>
      <c r="E59" s="297"/>
      <c r="F59" s="53"/>
      <c r="G59" s="185">
        <f t="shared" si="3"/>
        <v>20</v>
      </c>
      <c r="H59" s="291"/>
      <c r="I59" s="291"/>
      <c r="J59" s="291"/>
      <c r="K59" s="291"/>
      <c r="L59" s="292"/>
      <c r="M59" s="293"/>
      <c r="N59" s="292"/>
      <c r="O59" s="293"/>
      <c r="P59" s="55"/>
      <c r="Q59" s="55"/>
      <c r="R59" s="55"/>
      <c r="S59" s="55"/>
      <c r="T59" s="55"/>
      <c r="U59" s="55"/>
      <c r="V59" s="55"/>
      <c r="W59" s="56"/>
      <c r="X59" s="56"/>
      <c r="Y59" s="56"/>
      <c r="Z59" s="56"/>
      <c r="AA59" s="57"/>
      <c r="AB59" s="57"/>
    </row>
    <row r="60" spans="1:35" ht="15" customHeight="1" x14ac:dyDescent="0.2">
      <c r="B60" s="297"/>
      <c r="C60" s="297"/>
      <c r="D60" s="297"/>
      <c r="E60" s="297"/>
      <c r="F60" s="53"/>
      <c r="G60" s="185">
        <f t="shared" si="3"/>
        <v>20</v>
      </c>
      <c r="H60" s="291"/>
      <c r="I60" s="291"/>
      <c r="J60" s="291"/>
      <c r="K60" s="291"/>
      <c r="L60" s="291"/>
      <c r="M60" s="291"/>
      <c r="N60" s="291"/>
      <c r="O60" s="291"/>
      <c r="P60" s="55"/>
      <c r="Q60" s="55"/>
      <c r="R60" s="55"/>
      <c r="S60" s="55"/>
      <c r="T60" s="55"/>
      <c r="U60" s="55"/>
      <c r="V60" s="55"/>
      <c r="W60" s="56"/>
      <c r="X60" s="56"/>
      <c r="Y60" s="56"/>
      <c r="Z60" s="56"/>
      <c r="AA60" s="57"/>
      <c r="AB60" s="57"/>
    </row>
    <row r="61" spans="1:35" ht="15" customHeight="1" x14ac:dyDescent="0.2">
      <c r="B61" s="297"/>
      <c r="C61" s="297"/>
      <c r="D61" s="297"/>
      <c r="E61" s="297"/>
      <c r="F61" s="53"/>
      <c r="G61" s="185">
        <f t="shared" si="3"/>
        <v>20</v>
      </c>
      <c r="H61" s="291"/>
      <c r="I61" s="291"/>
      <c r="J61" s="291"/>
      <c r="K61" s="291"/>
      <c r="L61" s="292"/>
      <c r="M61" s="293"/>
      <c r="N61" s="292"/>
      <c r="O61" s="293"/>
      <c r="P61" s="55"/>
      <c r="Q61" s="55"/>
      <c r="R61" s="55"/>
      <c r="S61" s="55"/>
      <c r="T61" s="55"/>
      <c r="U61" s="55"/>
      <c r="V61" s="55"/>
      <c r="W61" s="56"/>
      <c r="X61" s="56"/>
      <c r="Y61" s="56"/>
      <c r="Z61" s="56"/>
      <c r="AA61" s="57"/>
      <c r="AB61" s="57"/>
    </row>
    <row r="62" spans="1:35" ht="15" customHeight="1" x14ac:dyDescent="0.2">
      <c r="B62" s="297"/>
      <c r="C62" s="297"/>
      <c r="D62" s="297"/>
      <c r="E62" s="297"/>
      <c r="F62" s="53"/>
      <c r="G62" s="185">
        <f t="shared" si="3"/>
        <v>20</v>
      </c>
      <c r="H62" s="291"/>
      <c r="I62" s="291"/>
      <c r="J62" s="291"/>
      <c r="K62" s="291"/>
      <c r="L62" s="292"/>
      <c r="M62" s="293"/>
      <c r="N62" s="292"/>
      <c r="O62" s="293"/>
      <c r="P62" s="55"/>
      <c r="Q62" s="55"/>
      <c r="R62" s="55"/>
      <c r="S62" s="55"/>
      <c r="T62" s="55"/>
      <c r="U62" s="55"/>
      <c r="V62" s="55"/>
      <c r="W62" s="56"/>
      <c r="X62" s="56"/>
      <c r="Y62" s="56"/>
      <c r="Z62" s="56"/>
      <c r="AA62" s="57"/>
      <c r="AB62" s="57"/>
    </row>
    <row r="63" spans="1:35" ht="15" customHeight="1" x14ac:dyDescent="0.2">
      <c r="B63" s="297"/>
      <c r="C63" s="297"/>
      <c r="D63" s="297"/>
      <c r="E63" s="297"/>
      <c r="F63" s="53"/>
      <c r="G63" s="185">
        <f t="shared" si="3"/>
        <v>20</v>
      </c>
      <c r="H63" s="294"/>
      <c r="I63" s="294"/>
      <c r="J63" s="294"/>
      <c r="K63" s="294"/>
      <c r="L63" s="294"/>
      <c r="M63" s="294"/>
      <c r="N63" s="294"/>
      <c r="O63" s="294"/>
      <c r="P63" s="55"/>
      <c r="Q63" s="55"/>
      <c r="R63" s="55"/>
      <c r="S63" s="55"/>
      <c r="T63" s="55"/>
      <c r="U63" s="55"/>
      <c r="V63" s="55"/>
      <c r="W63" s="56"/>
      <c r="X63" s="56"/>
      <c r="Y63" s="56"/>
      <c r="Z63" s="56"/>
      <c r="AA63" s="57"/>
      <c r="AB63" s="57"/>
    </row>
    <row r="64" spans="1:35" ht="15" customHeight="1" thickBot="1" x14ac:dyDescent="0.25">
      <c r="B64" s="297"/>
      <c r="C64" s="297"/>
      <c r="D64" s="297"/>
      <c r="E64" s="297"/>
      <c r="F64" s="184">
        <f>$S$20</f>
        <v>44620</v>
      </c>
      <c r="G64" s="186">
        <f>G52+H64-L64</f>
        <v>20</v>
      </c>
      <c r="H64" s="287">
        <f>SUM(H52:I63)</f>
        <v>0</v>
      </c>
      <c r="I64" s="287"/>
      <c r="J64" s="287"/>
      <c r="K64" s="287"/>
      <c r="L64" s="287">
        <f>SUM(L52:M63)</f>
        <v>0</v>
      </c>
      <c r="M64" s="287"/>
      <c r="N64" s="288"/>
      <c r="O64" s="288"/>
      <c r="P64" s="55"/>
      <c r="Q64" s="55"/>
      <c r="R64" s="55"/>
      <c r="S64" s="55"/>
      <c r="T64" s="55"/>
      <c r="U64" s="55"/>
      <c r="V64" s="55"/>
      <c r="W64" s="56"/>
      <c r="X64" s="56"/>
      <c r="Y64" s="56"/>
      <c r="Z64" s="56"/>
      <c r="AA64" s="57"/>
      <c r="AB64" s="57"/>
    </row>
    <row r="65" spans="1:35" ht="15" customHeight="1" x14ac:dyDescent="0.2">
      <c r="A65" s="140"/>
      <c r="B65" s="55"/>
      <c r="C65" s="55"/>
      <c r="D65" s="55"/>
      <c r="E65" s="55"/>
      <c r="F65" s="55"/>
      <c r="G65" s="55"/>
      <c r="H65" s="290"/>
      <c r="I65" s="290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6"/>
      <c r="X65" s="56"/>
      <c r="Y65" s="56"/>
      <c r="Z65" s="56"/>
      <c r="AA65" s="57"/>
      <c r="AB65" s="57"/>
    </row>
    <row r="66" spans="1:35" s="51" customFormat="1" ht="19" x14ac:dyDescent="0.2">
      <c r="A66" s="136"/>
      <c r="B66" s="296" t="s">
        <v>10</v>
      </c>
      <c r="C66" s="296"/>
      <c r="D66" s="52"/>
      <c r="E66" s="52"/>
      <c r="F66" s="52" t="s">
        <v>44</v>
      </c>
      <c r="G66" s="52" t="s">
        <v>45</v>
      </c>
      <c r="H66" s="296" t="s">
        <v>7</v>
      </c>
      <c r="I66" s="296"/>
      <c r="J66" s="296" t="s">
        <v>8</v>
      </c>
      <c r="K66" s="296"/>
      <c r="L66" s="296" t="s">
        <v>9</v>
      </c>
      <c r="M66" s="296"/>
      <c r="N66" s="296" t="s">
        <v>75</v>
      </c>
      <c r="O66" s="296"/>
      <c r="P66" s="49"/>
      <c r="Q66" s="49"/>
      <c r="R66" s="49"/>
      <c r="S66" s="49"/>
      <c r="T66" s="49"/>
      <c r="U66" s="49"/>
      <c r="V66" s="49"/>
      <c r="W66" s="50"/>
      <c r="X66" s="50"/>
      <c r="Y66" s="50"/>
      <c r="Z66" s="50"/>
      <c r="AF66" s="47"/>
      <c r="AG66" s="47"/>
      <c r="AH66" s="170"/>
      <c r="AI66" s="47"/>
    </row>
    <row r="67" spans="1:35" ht="15" customHeight="1" x14ac:dyDescent="0.2">
      <c r="B67" s="297" t="s">
        <v>152</v>
      </c>
      <c r="C67" s="297"/>
      <c r="D67" s="297"/>
      <c r="E67" s="297"/>
      <c r="F67" s="184">
        <f>$S$18</f>
        <v>44593</v>
      </c>
      <c r="G67" s="199">
        <v>25</v>
      </c>
      <c r="H67" s="298"/>
      <c r="I67" s="298"/>
      <c r="J67" s="298"/>
      <c r="K67" s="298"/>
      <c r="L67" s="298"/>
      <c r="M67" s="298"/>
      <c r="N67" s="298"/>
      <c r="O67" s="298"/>
      <c r="P67" s="55"/>
      <c r="Q67" s="55"/>
      <c r="R67" s="55"/>
      <c r="S67" s="55"/>
      <c r="T67" s="55"/>
      <c r="U67" s="55"/>
      <c r="V67" s="55"/>
      <c r="W67" s="56"/>
      <c r="X67" s="56"/>
      <c r="Y67" s="56"/>
      <c r="Z67" s="56"/>
      <c r="AA67" s="57"/>
      <c r="AB67" s="57"/>
    </row>
    <row r="68" spans="1:35" ht="15" customHeight="1" x14ac:dyDescent="0.2">
      <c r="B68" s="297"/>
      <c r="C68" s="297"/>
      <c r="D68" s="297"/>
      <c r="E68" s="297"/>
      <c r="F68" s="53"/>
      <c r="G68" s="187">
        <f>G67+H68-L68</f>
        <v>25</v>
      </c>
      <c r="H68" s="299"/>
      <c r="I68" s="300"/>
      <c r="J68" s="299"/>
      <c r="K68" s="300"/>
      <c r="L68" s="291"/>
      <c r="M68" s="291"/>
      <c r="N68" s="291"/>
      <c r="O68" s="291"/>
      <c r="P68" s="55"/>
      <c r="Q68" s="55"/>
      <c r="R68" s="55"/>
      <c r="S68" s="55"/>
      <c r="T68" s="55"/>
      <c r="U68" s="55"/>
      <c r="V68" s="55"/>
      <c r="W68" s="56"/>
      <c r="X68" s="56"/>
      <c r="Y68" s="56"/>
      <c r="Z68" s="56"/>
      <c r="AA68" s="57"/>
      <c r="AB68" s="57"/>
    </row>
    <row r="69" spans="1:35" ht="15" customHeight="1" x14ac:dyDescent="0.2">
      <c r="B69" s="297"/>
      <c r="C69" s="297"/>
      <c r="D69" s="297"/>
      <c r="E69" s="297"/>
      <c r="F69" s="53"/>
      <c r="G69" s="187">
        <f t="shared" ref="G69:G78" si="4">G68+H69-L69</f>
        <v>25</v>
      </c>
      <c r="H69" s="291"/>
      <c r="I69" s="291"/>
      <c r="J69" s="291"/>
      <c r="K69" s="291"/>
      <c r="L69" s="302"/>
      <c r="M69" s="302"/>
      <c r="N69" s="302"/>
      <c r="O69" s="302"/>
      <c r="P69" s="55"/>
      <c r="Q69" s="55"/>
      <c r="R69" s="55"/>
      <c r="S69" s="55"/>
      <c r="T69" s="55"/>
      <c r="U69" s="55"/>
      <c r="V69" s="55"/>
      <c r="W69" s="56"/>
      <c r="X69" s="56"/>
      <c r="Y69" s="56"/>
      <c r="Z69" s="56"/>
      <c r="AA69" s="57"/>
      <c r="AB69" s="57"/>
    </row>
    <row r="70" spans="1:35" ht="15" customHeight="1" x14ac:dyDescent="0.2">
      <c r="B70" s="297"/>
      <c r="C70" s="297"/>
      <c r="D70" s="297"/>
      <c r="E70" s="297"/>
      <c r="F70" s="53"/>
      <c r="G70" s="187">
        <f t="shared" si="4"/>
        <v>25</v>
      </c>
      <c r="H70" s="291"/>
      <c r="I70" s="291"/>
      <c r="J70" s="291"/>
      <c r="K70" s="291"/>
      <c r="L70" s="291"/>
      <c r="M70" s="291"/>
      <c r="N70" s="291"/>
      <c r="O70" s="291"/>
      <c r="P70" s="55"/>
      <c r="Q70" s="55"/>
      <c r="R70" s="55"/>
      <c r="S70" s="55"/>
      <c r="T70" s="55"/>
      <c r="U70" s="55"/>
      <c r="V70" s="55"/>
      <c r="W70" s="56"/>
      <c r="X70" s="56"/>
      <c r="Y70" s="56"/>
      <c r="Z70" s="56"/>
      <c r="AA70" s="57"/>
      <c r="AB70" s="57"/>
    </row>
    <row r="71" spans="1:35" ht="15" customHeight="1" x14ac:dyDescent="0.2">
      <c r="B71" s="297"/>
      <c r="C71" s="297"/>
      <c r="D71" s="297"/>
      <c r="E71" s="297"/>
      <c r="F71" s="53"/>
      <c r="G71" s="187">
        <f t="shared" si="4"/>
        <v>25</v>
      </c>
      <c r="H71" s="291"/>
      <c r="I71" s="291"/>
      <c r="J71" s="291"/>
      <c r="K71" s="291"/>
      <c r="L71" s="291"/>
      <c r="M71" s="291"/>
      <c r="N71" s="291"/>
      <c r="O71" s="291"/>
      <c r="P71" s="55"/>
      <c r="Q71" s="55"/>
      <c r="R71" s="55"/>
      <c r="S71" s="55"/>
      <c r="T71" s="55"/>
      <c r="U71" s="55"/>
      <c r="V71" s="55"/>
      <c r="W71" s="56"/>
      <c r="X71" s="56"/>
      <c r="Y71" s="56"/>
      <c r="Z71" s="56"/>
      <c r="AA71" s="57"/>
      <c r="AB71" s="57"/>
    </row>
    <row r="72" spans="1:35" ht="15" customHeight="1" x14ac:dyDescent="0.2">
      <c r="B72" s="297"/>
      <c r="C72" s="297"/>
      <c r="D72" s="297"/>
      <c r="E72" s="297"/>
      <c r="F72" s="53"/>
      <c r="G72" s="187">
        <f t="shared" si="4"/>
        <v>25</v>
      </c>
      <c r="H72" s="291"/>
      <c r="I72" s="291"/>
      <c r="J72" s="291"/>
      <c r="K72" s="291"/>
      <c r="L72" s="291"/>
      <c r="M72" s="291"/>
      <c r="N72" s="291"/>
      <c r="O72" s="291"/>
      <c r="P72" s="55"/>
      <c r="Q72" s="55"/>
      <c r="R72" s="55"/>
      <c r="S72" s="55"/>
      <c r="T72" s="55"/>
      <c r="U72" s="55"/>
      <c r="V72" s="55"/>
      <c r="W72" s="56"/>
      <c r="X72" s="56"/>
      <c r="Y72" s="56"/>
      <c r="Z72" s="56"/>
      <c r="AA72" s="57"/>
      <c r="AB72" s="57"/>
    </row>
    <row r="73" spans="1:35" ht="15" customHeight="1" x14ac:dyDescent="0.2">
      <c r="B73" s="297"/>
      <c r="C73" s="297"/>
      <c r="D73" s="297"/>
      <c r="E73" s="297"/>
      <c r="F73" s="53"/>
      <c r="G73" s="187">
        <f t="shared" si="4"/>
        <v>25</v>
      </c>
      <c r="H73" s="291"/>
      <c r="I73" s="291"/>
      <c r="J73" s="291"/>
      <c r="K73" s="291"/>
      <c r="L73" s="291"/>
      <c r="M73" s="291"/>
      <c r="N73" s="291"/>
      <c r="O73" s="291"/>
      <c r="P73" s="55"/>
      <c r="Q73" s="55"/>
      <c r="R73" s="55"/>
      <c r="S73" s="55"/>
      <c r="T73" s="55"/>
      <c r="U73" s="55"/>
      <c r="V73" s="55"/>
      <c r="W73" s="56"/>
      <c r="X73" s="56"/>
      <c r="Y73" s="56"/>
      <c r="Z73" s="56"/>
      <c r="AA73" s="57"/>
      <c r="AB73" s="57"/>
    </row>
    <row r="74" spans="1:35" ht="15" customHeight="1" x14ac:dyDescent="0.2">
      <c r="B74" s="297"/>
      <c r="C74" s="297"/>
      <c r="D74" s="297"/>
      <c r="E74" s="297"/>
      <c r="F74" s="53"/>
      <c r="G74" s="187">
        <f t="shared" si="4"/>
        <v>25</v>
      </c>
      <c r="H74" s="291"/>
      <c r="I74" s="291"/>
      <c r="J74" s="291"/>
      <c r="K74" s="291"/>
      <c r="L74" s="291"/>
      <c r="M74" s="291"/>
      <c r="N74" s="291"/>
      <c r="O74" s="291"/>
      <c r="P74" s="55"/>
      <c r="Q74" s="55"/>
      <c r="R74" s="55"/>
      <c r="S74" s="55"/>
      <c r="T74" s="55"/>
      <c r="U74" s="55"/>
      <c r="V74" s="55"/>
      <c r="W74" s="56"/>
      <c r="X74" s="56"/>
      <c r="Y74" s="56"/>
      <c r="Z74" s="56"/>
      <c r="AA74" s="57"/>
      <c r="AB74" s="57"/>
    </row>
    <row r="75" spans="1:35" ht="15" customHeight="1" x14ac:dyDescent="0.2">
      <c r="B75" s="297"/>
      <c r="C75" s="297"/>
      <c r="D75" s="297"/>
      <c r="E75" s="297"/>
      <c r="F75" s="53"/>
      <c r="G75" s="187">
        <f t="shared" si="4"/>
        <v>25</v>
      </c>
      <c r="H75" s="291"/>
      <c r="I75" s="291"/>
      <c r="J75" s="291"/>
      <c r="K75" s="291"/>
      <c r="L75" s="291"/>
      <c r="M75" s="291"/>
      <c r="N75" s="291"/>
      <c r="O75" s="291"/>
      <c r="P75" s="55"/>
      <c r="Q75" s="55"/>
      <c r="R75" s="55"/>
      <c r="S75" s="55"/>
      <c r="T75" s="55"/>
      <c r="U75" s="55"/>
      <c r="V75" s="55"/>
      <c r="W75" s="56"/>
      <c r="X75" s="56"/>
      <c r="Y75" s="56"/>
      <c r="Z75" s="56"/>
      <c r="AA75" s="57"/>
      <c r="AB75" s="57"/>
    </row>
    <row r="76" spans="1:35" ht="15" customHeight="1" x14ac:dyDescent="0.2">
      <c r="B76" s="297"/>
      <c r="C76" s="297"/>
      <c r="D76" s="297"/>
      <c r="E76" s="297"/>
      <c r="F76" s="53"/>
      <c r="G76" s="187">
        <f t="shared" si="4"/>
        <v>25</v>
      </c>
      <c r="H76" s="291"/>
      <c r="I76" s="291"/>
      <c r="J76" s="291"/>
      <c r="K76" s="291"/>
      <c r="L76" s="292"/>
      <c r="M76" s="293"/>
      <c r="N76" s="292"/>
      <c r="O76" s="293"/>
      <c r="P76" s="55"/>
      <c r="Q76" s="55"/>
      <c r="R76" s="55"/>
      <c r="S76" s="55"/>
      <c r="T76" s="55"/>
      <c r="U76" s="55"/>
      <c r="V76" s="55"/>
      <c r="W76" s="56"/>
      <c r="X76" s="56"/>
      <c r="Y76" s="56"/>
      <c r="Z76" s="56"/>
      <c r="AA76" s="57"/>
      <c r="AB76" s="57"/>
    </row>
    <row r="77" spans="1:35" ht="15" customHeight="1" x14ac:dyDescent="0.2">
      <c r="B77" s="297"/>
      <c r="C77" s="297"/>
      <c r="D77" s="297"/>
      <c r="E77" s="297"/>
      <c r="F77" s="53"/>
      <c r="G77" s="187">
        <f t="shared" si="4"/>
        <v>25</v>
      </c>
      <c r="H77" s="291"/>
      <c r="I77" s="291"/>
      <c r="J77" s="291"/>
      <c r="K77" s="291"/>
      <c r="L77" s="292"/>
      <c r="M77" s="293"/>
      <c r="N77" s="292"/>
      <c r="O77" s="293"/>
      <c r="P77" s="55"/>
      <c r="Q77" s="55"/>
      <c r="R77" s="55"/>
      <c r="S77" s="55"/>
      <c r="T77" s="55"/>
      <c r="U77" s="55"/>
      <c r="V77" s="55"/>
      <c r="W77" s="56"/>
      <c r="X77" s="56"/>
      <c r="Y77" s="56"/>
      <c r="Z77" s="56"/>
      <c r="AA77" s="57"/>
      <c r="AB77" s="57"/>
    </row>
    <row r="78" spans="1:35" ht="15" customHeight="1" x14ac:dyDescent="0.2">
      <c r="B78" s="297"/>
      <c r="C78" s="297"/>
      <c r="D78" s="297"/>
      <c r="E78" s="297"/>
      <c r="F78" s="53"/>
      <c r="G78" s="187">
        <f t="shared" si="4"/>
        <v>25</v>
      </c>
      <c r="H78" s="294"/>
      <c r="I78" s="294"/>
      <c r="J78" s="294"/>
      <c r="K78" s="294"/>
      <c r="L78" s="294"/>
      <c r="M78" s="294"/>
      <c r="N78" s="294"/>
      <c r="O78" s="294"/>
      <c r="P78" s="55"/>
      <c r="Q78" s="55"/>
      <c r="R78" s="55"/>
      <c r="S78" s="55"/>
      <c r="T78" s="55"/>
      <c r="U78" s="55"/>
      <c r="V78" s="55"/>
      <c r="W78" s="56"/>
      <c r="X78" s="56"/>
      <c r="Y78" s="56"/>
      <c r="Z78" s="56"/>
      <c r="AA78" s="57"/>
      <c r="AB78" s="57"/>
    </row>
    <row r="79" spans="1:35" ht="15" customHeight="1" thickBot="1" x14ac:dyDescent="0.25">
      <c r="B79" s="297"/>
      <c r="C79" s="297"/>
      <c r="D79" s="297"/>
      <c r="E79" s="297"/>
      <c r="F79" s="184">
        <f>$S$20</f>
        <v>44620</v>
      </c>
      <c r="G79" s="186">
        <f>G67+H79-L79</f>
        <v>25</v>
      </c>
      <c r="H79" s="287">
        <f>SUM(H67:I78)</f>
        <v>0</v>
      </c>
      <c r="I79" s="287"/>
      <c r="J79" s="287"/>
      <c r="K79" s="287"/>
      <c r="L79" s="287">
        <f>SUM(L67:M78)</f>
        <v>0</v>
      </c>
      <c r="M79" s="287"/>
      <c r="N79" s="288"/>
      <c r="O79" s="288"/>
      <c r="P79" s="55"/>
      <c r="Q79" s="55"/>
      <c r="R79" s="55"/>
      <c r="S79" s="55"/>
      <c r="T79" s="55"/>
      <c r="U79" s="55"/>
      <c r="V79" s="55"/>
      <c r="W79" s="56"/>
      <c r="X79" s="56"/>
      <c r="Y79" s="56"/>
      <c r="Z79" s="56"/>
      <c r="AA79" s="57"/>
      <c r="AB79" s="57"/>
    </row>
    <row r="80" spans="1:35" ht="15" customHeight="1" x14ac:dyDescent="0.2">
      <c r="A80" s="140"/>
      <c r="B80" s="55"/>
      <c r="C80" s="55"/>
      <c r="D80" s="55"/>
      <c r="E80" s="55"/>
      <c r="F80" s="55"/>
      <c r="G80" s="55"/>
      <c r="H80" s="51"/>
      <c r="I80" s="51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6"/>
      <c r="X80" s="56"/>
      <c r="Y80" s="56"/>
      <c r="Z80" s="56"/>
      <c r="AA80" s="57"/>
      <c r="AB80" s="57"/>
    </row>
    <row r="81" spans="1:35" s="51" customFormat="1" ht="19" x14ac:dyDescent="0.2">
      <c r="A81" s="136"/>
      <c r="B81" s="296" t="s">
        <v>10</v>
      </c>
      <c r="C81" s="296"/>
      <c r="D81" s="52"/>
      <c r="E81" s="52"/>
      <c r="F81" s="52" t="s">
        <v>44</v>
      </c>
      <c r="G81" s="52" t="s">
        <v>45</v>
      </c>
      <c r="H81" s="296" t="s">
        <v>7</v>
      </c>
      <c r="I81" s="296"/>
      <c r="J81" s="296" t="s">
        <v>8</v>
      </c>
      <c r="K81" s="296"/>
      <c r="L81" s="296" t="s">
        <v>9</v>
      </c>
      <c r="M81" s="296"/>
      <c r="N81" s="296" t="s">
        <v>75</v>
      </c>
      <c r="O81" s="296"/>
      <c r="P81" s="49"/>
      <c r="Q81" s="49"/>
      <c r="R81" s="49"/>
      <c r="S81" s="49"/>
      <c r="T81" s="49"/>
      <c r="U81" s="49"/>
      <c r="V81" s="49"/>
      <c r="W81" s="50"/>
      <c r="X81" s="50"/>
      <c r="Y81" s="50"/>
      <c r="Z81" s="50"/>
      <c r="AF81" s="47"/>
      <c r="AG81" s="47"/>
      <c r="AH81" s="170"/>
      <c r="AI81" s="47"/>
    </row>
    <row r="82" spans="1:35" ht="15" customHeight="1" x14ac:dyDescent="0.2">
      <c r="B82" s="297" t="s">
        <v>173</v>
      </c>
      <c r="C82" s="297"/>
      <c r="D82" s="297"/>
      <c r="E82" s="297"/>
      <c r="F82" s="184">
        <f>$S$18</f>
        <v>44593</v>
      </c>
      <c r="G82" s="199">
        <v>0</v>
      </c>
      <c r="H82" s="298"/>
      <c r="I82" s="298"/>
      <c r="J82" s="298"/>
      <c r="K82" s="298"/>
      <c r="L82" s="298"/>
      <c r="M82" s="298"/>
      <c r="N82" s="298"/>
      <c r="O82" s="298"/>
      <c r="P82" s="55"/>
      <c r="Q82" s="55"/>
      <c r="R82" s="55"/>
      <c r="S82" s="55"/>
      <c r="T82" s="55"/>
      <c r="U82" s="55"/>
      <c r="V82" s="55"/>
      <c r="W82" s="56"/>
      <c r="X82" s="56"/>
      <c r="Y82" s="56"/>
      <c r="Z82" s="56"/>
      <c r="AA82" s="57"/>
      <c r="AB82" s="57"/>
    </row>
    <row r="83" spans="1:35" ht="15" customHeight="1" x14ac:dyDescent="0.2">
      <c r="B83" s="297"/>
      <c r="C83" s="297"/>
      <c r="D83" s="297"/>
      <c r="E83" s="297"/>
      <c r="F83" s="53">
        <v>44593</v>
      </c>
      <c r="G83" s="187">
        <f>G82+H83-L83</f>
        <v>10</v>
      </c>
      <c r="H83" s="299">
        <v>10</v>
      </c>
      <c r="I83" s="300"/>
      <c r="J83" s="299" t="s">
        <v>174</v>
      </c>
      <c r="K83" s="300"/>
      <c r="L83" s="291"/>
      <c r="M83" s="291"/>
      <c r="N83" s="291"/>
      <c r="O83" s="291"/>
      <c r="P83" s="55"/>
      <c r="Q83" s="55"/>
      <c r="R83" s="55"/>
      <c r="S83" s="55"/>
      <c r="T83" s="55"/>
      <c r="U83" s="55"/>
      <c r="V83" s="55"/>
      <c r="W83" s="56"/>
      <c r="X83" s="56"/>
      <c r="Y83" s="56"/>
      <c r="Z83" s="56"/>
      <c r="AA83" s="57"/>
      <c r="AB83" s="57"/>
    </row>
    <row r="84" spans="1:35" ht="15" customHeight="1" x14ac:dyDescent="0.2">
      <c r="B84" s="297"/>
      <c r="C84" s="297"/>
      <c r="D84" s="297"/>
      <c r="E84" s="297"/>
      <c r="F84" s="53"/>
      <c r="G84" s="187">
        <f t="shared" ref="G84:G93" si="5">G83+H84-L84</f>
        <v>10</v>
      </c>
      <c r="H84" s="291"/>
      <c r="I84" s="291"/>
      <c r="J84" s="291"/>
      <c r="K84" s="291"/>
      <c r="L84" s="302"/>
      <c r="M84" s="302"/>
      <c r="N84" s="302"/>
      <c r="O84" s="302"/>
      <c r="P84" s="55"/>
      <c r="Q84" s="55"/>
      <c r="R84" s="55"/>
      <c r="S84" s="55"/>
      <c r="T84" s="55"/>
      <c r="U84" s="55"/>
      <c r="V84" s="55"/>
      <c r="W84" s="56"/>
      <c r="X84" s="56"/>
      <c r="Y84" s="56"/>
      <c r="Z84" s="56"/>
      <c r="AA84" s="57"/>
      <c r="AB84" s="57"/>
    </row>
    <row r="85" spans="1:35" ht="15" customHeight="1" x14ac:dyDescent="0.2">
      <c r="B85" s="297"/>
      <c r="C85" s="297"/>
      <c r="D85" s="297"/>
      <c r="E85" s="297"/>
      <c r="F85" s="53"/>
      <c r="G85" s="187">
        <f t="shared" si="5"/>
        <v>10</v>
      </c>
      <c r="H85" s="291"/>
      <c r="I85" s="291"/>
      <c r="J85" s="291"/>
      <c r="K85" s="291"/>
      <c r="L85" s="291"/>
      <c r="M85" s="291"/>
      <c r="N85" s="291"/>
      <c r="O85" s="291"/>
      <c r="P85" s="55"/>
      <c r="Q85" s="55"/>
      <c r="R85" s="55"/>
      <c r="S85" s="55"/>
      <c r="T85" s="55"/>
      <c r="U85" s="55"/>
      <c r="V85" s="55"/>
      <c r="W85" s="56"/>
      <c r="X85" s="56"/>
      <c r="Y85" s="56"/>
      <c r="Z85" s="56"/>
      <c r="AA85" s="57"/>
      <c r="AB85" s="57"/>
    </row>
    <row r="86" spans="1:35" ht="15" customHeight="1" x14ac:dyDescent="0.2">
      <c r="B86" s="297"/>
      <c r="C86" s="297"/>
      <c r="D86" s="297"/>
      <c r="E86" s="297"/>
      <c r="F86" s="53"/>
      <c r="G86" s="187">
        <f t="shared" si="5"/>
        <v>10</v>
      </c>
      <c r="H86" s="291"/>
      <c r="I86" s="291"/>
      <c r="J86" s="291"/>
      <c r="K86" s="291"/>
      <c r="L86" s="291"/>
      <c r="M86" s="291"/>
      <c r="N86" s="291"/>
      <c r="O86" s="291"/>
      <c r="P86" s="55"/>
      <c r="Q86" s="55"/>
      <c r="R86" s="55"/>
      <c r="S86" s="55"/>
      <c r="T86" s="55"/>
      <c r="U86" s="55"/>
      <c r="V86" s="55"/>
      <c r="W86" s="56"/>
      <c r="X86" s="56"/>
      <c r="Y86" s="56"/>
      <c r="Z86" s="56"/>
      <c r="AA86" s="57"/>
      <c r="AB86" s="57"/>
    </row>
    <row r="87" spans="1:35" ht="15" customHeight="1" x14ac:dyDescent="0.2">
      <c r="B87" s="297"/>
      <c r="C87" s="297"/>
      <c r="D87" s="297"/>
      <c r="E87" s="297"/>
      <c r="F87" s="53"/>
      <c r="G87" s="187">
        <f t="shared" si="5"/>
        <v>10</v>
      </c>
      <c r="H87" s="291"/>
      <c r="I87" s="291"/>
      <c r="J87" s="291"/>
      <c r="K87" s="291"/>
      <c r="L87" s="291"/>
      <c r="M87" s="291"/>
      <c r="N87" s="291"/>
      <c r="O87" s="291"/>
      <c r="P87" s="55"/>
      <c r="Q87" s="55"/>
      <c r="R87" s="55"/>
      <c r="S87" s="55"/>
      <c r="T87" s="55"/>
      <c r="U87" s="55"/>
      <c r="V87" s="55"/>
      <c r="W87" s="56"/>
      <c r="X87" s="56"/>
      <c r="Y87" s="56"/>
      <c r="Z87" s="56"/>
      <c r="AA87" s="57"/>
      <c r="AB87" s="57"/>
    </row>
    <row r="88" spans="1:35" ht="15" customHeight="1" x14ac:dyDescent="0.2">
      <c r="B88" s="297"/>
      <c r="C88" s="297"/>
      <c r="D88" s="297"/>
      <c r="E88" s="297"/>
      <c r="F88" s="53"/>
      <c r="G88" s="187">
        <f t="shared" si="5"/>
        <v>10</v>
      </c>
      <c r="H88" s="291"/>
      <c r="I88" s="291"/>
      <c r="J88" s="291"/>
      <c r="K88" s="291"/>
      <c r="L88" s="291"/>
      <c r="M88" s="291"/>
      <c r="N88" s="291"/>
      <c r="O88" s="291"/>
      <c r="P88" s="55"/>
      <c r="Q88" s="55"/>
      <c r="R88" s="55"/>
      <c r="S88" s="55"/>
      <c r="T88" s="55"/>
      <c r="U88" s="55"/>
      <c r="V88" s="55"/>
      <c r="W88" s="56"/>
      <c r="X88" s="56"/>
      <c r="Y88" s="56"/>
      <c r="Z88" s="56"/>
      <c r="AA88" s="57"/>
      <c r="AB88" s="57"/>
    </row>
    <row r="89" spans="1:35" ht="15" customHeight="1" x14ac:dyDescent="0.2">
      <c r="B89" s="297"/>
      <c r="C89" s="297"/>
      <c r="D89" s="297"/>
      <c r="E89" s="297"/>
      <c r="F89" s="53"/>
      <c r="G89" s="187">
        <f t="shared" si="5"/>
        <v>10</v>
      </c>
      <c r="H89" s="291"/>
      <c r="I89" s="291"/>
      <c r="J89" s="291"/>
      <c r="K89" s="291"/>
      <c r="L89" s="291"/>
      <c r="M89" s="291"/>
      <c r="N89" s="291"/>
      <c r="O89" s="291"/>
      <c r="P89" s="55"/>
      <c r="Q89" s="55"/>
      <c r="R89" s="55"/>
      <c r="S89" s="55"/>
      <c r="T89" s="55"/>
      <c r="U89" s="55"/>
      <c r="V89" s="55"/>
      <c r="W89" s="56"/>
      <c r="X89" s="56"/>
      <c r="Y89" s="56"/>
      <c r="Z89" s="56"/>
      <c r="AA89" s="57"/>
      <c r="AB89" s="57"/>
    </row>
    <row r="90" spans="1:35" ht="15" customHeight="1" x14ac:dyDescent="0.2">
      <c r="B90" s="297"/>
      <c r="C90" s="297"/>
      <c r="D90" s="297"/>
      <c r="E90" s="297"/>
      <c r="F90" s="53"/>
      <c r="G90" s="187">
        <f t="shared" si="5"/>
        <v>10</v>
      </c>
      <c r="H90" s="291"/>
      <c r="I90" s="291"/>
      <c r="J90" s="291"/>
      <c r="K90" s="291"/>
      <c r="L90" s="291"/>
      <c r="M90" s="291"/>
      <c r="N90" s="291"/>
      <c r="O90" s="291"/>
      <c r="P90" s="55"/>
      <c r="Q90" s="55"/>
      <c r="R90" s="55"/>
      <c r="S90" s="55"/>
      <c r="T90" s="55"/>
      <c r="U90" s="55"/>
      <c r="V90" s="55"/>
      <c r="W90" s="56"/>
      <c r="X90" s="56"/>
      <c r="Y90" s="56"/>
      <c r="Z90" s="56"/>
      <c r="AA90" s="57"/>
      <c r="AB90" s="57"/>
    </row>
    <row r="91" spans="1:35" ht="15" customHeight="1" x14ac:dyDescent="0.2">
      <c r="B91" s="297"/>
      <c r="C91" s="297"/>
      <c r="D91" s="297"/>
      <c r="E91" s="297"/>
      <c r="F91" s="53"/>
      <c r="G91" s="187">
        <f t="shared" si="5"/>
        <v>10</v>
      </c>
      <c r="H91" s="291"/>
      <c r="I91" s="291"/>
      <c r="J91" s="291"/>
      <c r="K91" s="291"/>
      <c r="L91" s="292"/>
      <c r="M91" s="293"/>
      <c r="N91" s="292"/>
      <c r="O91" s="293"/>
      <c r="P91" s="55"/>
      <c r="Q91" s="55"/>
      <c r="R91" s="55"/>
      <c r="S91" s="55"/>
      <c r="T91" s="55"/>
      <c r="U91" s="55"/>
      <c r="V91" s="55"/>
      <c r="W91" s="56"/>
      <c r="X91" s="56"/>
      <c r="Y91" s="56"/>
      <c r="Z91" s="56"/>
      <c r="AA91" s="57"/>
      <c r="AB91" s="57"/>
    </row>
    <row r="92" spans="1:35" ht="15" customHeight="1" x14ac:dyDescent="0.2">
      <c r="B92" s="297"/>
      <c r="C92" s="297"/>
      <c r="D92" s="297"/>
      <c r="E92" s="297"/>
      <c r="F92" s="53"/>
      <c r="G92" s="187">
        <f t="shared" si="5"/>
        <v>10</v>
      </c>
      <c r="H92" s="291"/>
      <c r="I92" s="291"/>
      <c r="J92" s="291"/>
      <c r="K92" s="291"/>
      <c r="L92" s="292"/>
      <c r="M92" s="293"/>
      <c r="N92" s="292"/>
      <c r="O92" s="293"/>
      <c r="P92" s="55"/>
      <c r="Q92" s="55"/>
      <c r="R92" s="55"/>
      <c r="S92" s="55"/>
      <c r="T92" s="55"/>
      <c r="U92" s="55"/>
      <c r="V92" s="55"/>
      <c r="W92" s="56"/>
      <c r="X92" s="56"/>
      <c r="Y92" s="56"/>
      <c r="Z92" s="56"/>
      <c r="AA92" s="57"/>
      <c r="AB92" s="57"/>
    </row>
    <row r="93" spans="1:35" ht="15" customHeight="1" x14ac:dyDescent="0.2">
      <c r="B93" s="297"/>
      <c r="C93" s="297"/>
      <c r="D93" s="297"/>
      <c r="E93" s="297"/>
      <c r="F93" s="53"/>
      <c r="G93" s="187">
        <f t="shared" si="5"/>
        <v>10</v>
      </c>
      <c r="H93" s="294"/>
      <c r="I93" s="294"/>
      <c r="J93" s="294"/>
      <c r="K93" s="294"/>
      <c r="L93" s="294"/>
      <c r="M93" s="294"/>
      <c r="N93" s="294"/>
      <c r="O93" s="294"/>
      <c r="P93" s="55"/>
      <c r="Q93" s="55"/>
      <c r="R93" s="55"/>
      <c r="S93" s="55"/>
      <c r="T93" s="55"/>
      <c r="U93" s="55"/>
      <c r="V93" s="55"/>
      <c r="W93" s="56"/>
      <c r="X93" s="56"/>
      <c r="Y93" s="56"/>
      <c r="Z93" s="56"/>
      <c r="AA93" s="57"/>
      <c r="AB93" s="57"/>
    </row>
    <row r="94" spans="1:35" ht="15" customHeight="1" thickBot="1" x14ac:dyDescent="0.25">
      <c r="B94" s="297"/>
      <c r="C94" s="297"/>
      <c r="D94" s="297"/>
      <c r="E94" s="297"/>
      <c r="F94" s="184">
        <f>$S$20</f>
        <v>44620</v>
      </c>
      <c r="G94" s="186">
        <f>G82+H94-L94</f>
        <v>10</v>
      </c>
      <c r="H94" s="287">
        <f>SUM(H82:I93)</f>
        <v>10</v>
      </c>
      <c r="I94" s="287"/>
      <c r="J94" s="287"/>
      <c r="K94" s="287"/>
      <c r="L94" s="287">
        <f>SUM(L82:M93)</f>
        <v>0</v>
      </c>
      <c r="M94" s="287"/>
      <c r="N94" s="288"/>
      <c r="O94" s="288"/>
      <c r="P94" s="55"/>
      <c r="Q94" s="55"/>
      <c r="R94" s="55"/>
      <c r="S94" s="55"/>
      <c r="T94" s="55"/>
      <c r="U94" s="55"/>
      <c r="V94" s="55"/>
      <c r="W94" s="56"/>
      <c r="X94" s="56"/>
      <c r="Y94" s="56"/>
      <c r="Z94" s="56"/>
      <c r="AA94" s="57"/>
      <c r="AB94" s="57"/>
    </row>
    <row r="95" spans="1:35" ht="15" customHeight="1" x14ac:dyDescent="0.2">
      <c r="B95" s="289"/>
      <c r="C95" s="289"/>
      <c r="D95" s="58"/>
      <c r="E95" s="58"/>
      <c r="F95" s="59"/>
      <c r="G95" s="60"/>
      <c r="H95" s="290"/>
      <c r="I95" s="290"/>
      <c r="J95" s="290"/>
      <c r="K95" s="290"/>
      <c r="L95" s="290"/>
      <c r="M95" s="290"/>
      <c r="N95" s="290"/>
      <c r="O95" s="290"/>
      <c r="P95" s="55"/>
      <c r="Q95" s="55"/>
      <c r="R95" s="55"/>
      <c r="S95" s="61"/>
      <c r="T95" s="61"/>
      <c r="U95" s="61"/>
      <c r="V95" s="61"/>
      <c r="W95" s="56"/>
      <c r="X95" s="56"/>
      <c r="Y95" s="56"/>
      <c r="Z95" s="56"/>
      <c r="AA95" s="57"/>
      <c r="AB95" s="57"/>
    </row>
    <row r="96" spans="1:35" ht="28.25" customHeight="1" x14ac:dyDescent="0.2">
      <c r="B96" s="281" t="s">
        <v>76</v>
      </c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55"/>
      <c r="Q96" s="55"/>
      <c r="R96" s="55"/>
      <c r="S96" s="41"/>
      <c r="T96" s="41"/>
      <c r="U96" s="41"/>
      <c r="V96" s="41"/>
      <c r="AA96" s="41"/>
      <c r="AB96" s="41"/>
    </row>
    <row r="97" spans="1:38" ht="15" customHeight="1" thickBot="1" x14ac:dyDescent="0.25">
      <c r="B97" s="58"/>
      <c r="C97" s="58"/>
      <c r="D97" s="58"/>
      <c r="E97" s="58"/>
      <c r="F97" s="59"/>
      <c r="G97" s="6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61"/>
      <c r="T97" s="61"/>
      <c r="U97" s="61"/>
      <c r="V97" s="61"/>
      <c r="W97" s="56"/>
      <c r="X97" s="56"/>
      <c r="Y97" s="56"/>
      <c r="Z97" s="56"/>
      <c r="AA97" s="62"/>
      <c r="AB97" s="62"/>
      <c r="AC97" s="63"/>
      <c r="AD97" s="63"/>
      <c r="AE97" s="63"/>
      <c r="AF97" s="64"/>
      <c r="AG97" s="64"/>
      <c r="AH97" s="64"/>
    </row>
    <row r="98" spans="1:38" s="58" customFormat="1" ht="73.25" customHeight="1" x14ac:dyDescent="0.2">
      <c r="A98" s="137"/>
      <c r="B98" s="259" t="s">
        <v>140</v>
      </c>
      <c r="C98" s="259" t="s">
        <v>141</v>
      </c>
      <c r="D98" s="194" t="s">
        <v>74</v>
      </c>
      <c r="E98" s="194" t="s">
        <v>167</v>
      </c>
      <c r="F98" s="65" t="s">
        <v>82</v>
      </c>
      <c r="G98" s="65" t="s">
        <v>158</v>
      </c>
      <c r="H98" s="239" t="s">
        <v>84</v>
      </c>
      <c r="I98" s="65" t="s">
        <v>49</v>
      </c>
      <c r="J98" s="65" t="s">
        <v>169</v>
      </c>
      <c r="K98" s="283" t="s">
        <v>37</v>
      </c>
      <c r="L98" s="283"/>
      <c r="M98" s="65" t="s">
        <v>142</v>
      </c>
      <c r="N98" s="285" t="s">
        <v>20</v>
      </c>
      <c r="O98" s="286"/>
      <c r="P98" s="65" t="s">
        <v>143</v>
      </c>
      <c r="Q98" s="270" t="s">
        <v>19</v>
      </c>
      <c r="R98" s="271"/>
      <c r="S98" s="66" t="s">
        <v>68</v>
      </c>
      <c r="T98" s="67" t="s">
        <v>69</v>
      </c>
      <c r="U98" s="101" t="s">
        <v>70</v>
      </c>
      <c r="V98" s="240" t="s">
        <v>85</v>
      </c>
      <c r="W98" s="130" t="s">
        <v>135</v>
      </c>
      <c r="X98" s="272" t="s">
        <v>156</v>
      </c>
      <c r="Y98" s="273"/>
      <c r="Z98" s="67" t="s">
        <v>77</v>
      </c>
      <c r="AA98" s="179" t="s">
        <v>134</v>
      </c>
      <c r="AB98" s="274" t="s">
        <v>157</v>
      </c>
      <c r="AC98" s="275"/>
      <c r="AD98" s="275"/>
      <c r="AE98" s="275"/>
      <c r="AF98" s="275"/>
      <c r="AG98" s="275"/>
      <c r="AH98" s="276"/>
      <c r="AI98" s="277" t="s">
        <v>125</v>
      </c>
      <c r="AJ98" s="278"/>
      <c r="AL98" s="195" t="s">
        <v>182</v>
      </c>
    </row>
    <row r="99" spans="1:38" s="58" customFormat="1" ht="18" customHeight="1" x14ac:dyDescent="0.15">
      <c r="A99" s="137"/>
      <c r="B99" s="260"/>
      <c r="C99" s="259"/>
      <c r="D99" s="279" t="s">
        <v>180</v>
      </c>
      <c r="E99" s="279"/>
      <c r="F99" s="69" t="s">
        <v>0</v>
      </c>
      <c r="G99" s="69" t="s">
        <v>0</v>
      </c>
      <c r="H99" s="282"/>
      <c r="I99" s="70" t="s">
        <v>83</v>
      </c>
      <c r="J99" s="70" t="s">
        <v>170</v>
      </c>
      <c r="K99" s="284"/>
      <c r="L99" s="284"/>
      <c r="M99" s="71" t="s">
        <v>18</v>
      </c>
      <c r="N99" s="72" t="s">
        <v>18</v>
      </c>
      <c r="O99" s="73" t="s">
        <v>0</v>
      </c>
      <c r="P99" s="71" t="s">
        <v>17</v>
      </c>
      <c r="Q99" s="175" t="s">
        <v>17</v>
      </c>
      <c r="R99" s="73" t="s">
        <v>0</v>
      </c>
      <c r="S99" s="74" t="s">
        <v>81</v>
      </c>
      <c r="T99" s="72" t="s">
        <v>78</v>
      </c>
      <c r="U99" s="71" t="s">
        <v>79</v>
      </c>
      <c r="V99" s="239"/>
      <c r="W99" s="131" t="s">
        <v>0</v>
      </c>
      <c r="X99" s="100" t="s">
        <v>83</v>
      </c>
      <c r="Y99" s="75" t="s">
        <v>0</v>
      </c>
      <c r="Z99" s="72" t="s">
        <v>80</v>
      </c>
      <c r="AA99" s="180" t="s">
        <v>0</v>
      </c>
      <c r="AB99" s="280" t="s">
        <v>83</v>
      </c>
      <c r="AC99" s="280"/>
      <c r="AD99" s="280"/>
      <c r="AE99" s="280"/>
      <c r="AF99" s="280"/>
      <c r="AG99" s="76" t="s">
        <v>0</v>
      </c>
      <c r="AH99" s="77" t="s">
        <v>95</v>
      </c>
      <c r="AI99" s="167"/>
      <c r="AJ99" s="99" t="s">
        <v>96</v>
      </c>
      <c r="AL99" s="196" t="s">
        <v>0</v>
      </c>
    </row>
    <row r="100" spans="1:38" s="86" customFormat="1" ht="26" customHeight="1" x14ac:dyDescent="0.2">
      <c r="A100" s="193">
        <v>1</v>
      </c>
      <c r="B100" s="215" t="str">
        <f>'Patient List'!B13</f>
        <v>XX_YY001</v>
      </c>
      <c r="C100" s="215" t="str">
        <f>'Patient List'!C13</f>
        <v>Raelynn Steele</v>
      </c>
      <c r="D100" s="78"/>
      <c r="E100" s="78"/>
      <c r="F100" s="178">
        <v>44547</v>
      </c>
      <c r="G100" s="178"/>
      <c r="H100" s="79" t="s">
        <v>6</v>
      </c>
      <c r="I100" s="80" t="s">
        <v>21</v>
      </c>
      <c r="J100" s="188">
        <f>DATEDIF('Patient List'!F13, $S$20,"y")</f>
        <v>1</v>
      </c>
      <c r="K100" s="266" t="s">
        <v>105</v>
      </c>
      <c r="L100" s="267" t="s">
        <v>153</v>
      </c>
      <c r="M100" s="161">
        <f>'Patient List'!K13</f>
        <v>14.5</v>
      </c>
      <c r="N100" s="81"/>
      <c r="O100" s="128"/>
      <c r="P100" s="127">
        <f>'Patient List'!L13</f>
        <v>329.93999999999994</v>
      </c>
      <c r="Q100" s="174">
        <v>118</v>
      </c>
      <c r="R100" s="128">
        <v>44620</v>
      </c>
      <c r="S100" s="142">
        <v>4</v>
      </c>
      <c r="T100" s="82">
        <v>31</v>
      </c>
      <c r="U100" s="132">
        <v>1.44</v>
      </c>
      <c r="V100" s="190">
        <f>T100/U100^2</f>
        <v>14.949845679012347</v>
      </c>
      <c r="W100" s="162">
        <v>44547</v>
      </c>
      <c r="X100" s="85"/>
      <c r="Y100" s="134"/>
      <c r="Z100" s="83"/>
      <c r="AA100" s="181"/>
      <c r="AB100" s="122"/>
      <c r="AC100" s="123"/>
      <c r="AD100" s="123"/>
      <c r="AE100" s="123"/>
      <c r="AF100" s="123"/>
      <c r="AG100" s="135"/>
      <c r="AH100" s="84"/>
      <c r="AI100" s="171"/>
      <c r="AJ100" s="84"/>
      <c r="AL100" s="197"/>
    </row>
    <row r="101" spans="1:38" s="86" customFormat="1" ht="26" customHeight="1" x14ac:dyDescent="0.2">
      <c r="A101" s="193">
        <v>2</v>
      </c>
      <c r="B101" s="215" t="str">
        <f>'Patient List'!B14</f>
        <v>XX_YY002</v>
      </c>
      <c r="C101" s="215" t="str">
        <f>'Patient List'!C14</f>
        <v>Ella Coffey</v>
      </c>
      <c r="D101" s="78"/>
      <c r="E101" s="78"/>
      <c r="F101" s="178">
        <v>44490</v>
      </c>
      <c r="G101" s="178"/>
      <c r="H101" s="79" t="s">
        <v>6</v>
      </c>
      <c r="I101" s="80" t="s">
        <v>21</v>
      </c>
      <c r="J101" s="188">
        <f>DATEDIF('Patient List'!F14, $S$20,"y")</f>
        <v>13</v>
      </c>
      <c r="K101" s="266" t="s">
        <v>105</v>
      </c>
      <c r="L101" s="267" t="s">
        <v>153</v>
      </c>
      <c r="M101" s="161">
        <f>'Patient List'!K14</f>
        <v>9.6</v>
      </c>
      <c r="N101" s="87">
        <v>7.4</v>
      </c>
      <c r="O101" s="129">
        <v>44490</v>
      </c>
      <c r="P101" s="127">
        <f>'Patient List'!L14</f>
        <v>599.4</v>
      </c>
      <c r="Q101" s="126">
        <v>98</v>
      </c>
      <c r="R101" s="129">
        <v>44564</v>
      </c>
      <c r="S101" s="142">
        <v>4</v>
      </c>
      <c r="T101" s="82">
        <v>16</v>
      </c>
      <c r="U101" s="132">
        <v>1.05</v>
      </c>
      <c r="V101" s="190">
        <f t="shared" ref="V101:V115" si="6">T101/U101^2</f>
        <v>14.512471655328797</v>
      </c>
      <c r="W101" s="162">
        <v>44490</v>
      </c>
      <c r="X101" s="85"/>
      <c r="Y101" s="134"/>
      <c r="Z101" s="88"/>
      <c r="AA101" s="181"/>
      <c r="AB101" s="122"/>
      <c r="AC101" s="123"/>
      <c r="AD101" s="123"/>
      <c r="AE101" s="123"/>
      <c r="AF101" s="123"/>
      <c r="AG101" s="135"/>
      <c r="AH101" s="84"/>
      <c r="AI101" s="171"/>
      <c r="AJ101" s="84"/>
      <c r="AL101" s="197"/>
    </row>
    <row r="102" spans="1:38" s="86" customFormat="1" ht="26" customHeight="1" x14ac:dyDescent="0.2">
      <c r="A102" s="193">
        <v>3</v>
      </c>
      <c r="B102" s="215" t="str">
        <f>'Patient List'!B15</f>
        <v>XX_YY003</v>
      </c>
      <c r="C102" s="215" t="str">
        <f>'Patient List'!C15</f>
        <v>Stephen Brock</v>
      </c>
      <c r="D102" s="78"/>
      <c r="E102" s="78"/>
      <c r="F102" s="178">
        <v>44589</v>
      </c>
      <c r="G102" s="178"/>
      <c r="H102" s="79" t="s">
        <v>6</v>
      </c>
      <c r="I102" s="80" t="s">
        <v>87</v>
      </c>
      <c r="J102" s="188">
        <f>DATEDIF('Patient List'!F15, $S$20,"y")</f>
        <v>10</v>
      </c>
      <c r="K102" s="266" t="s">
        <v>27</v>
      </c>
      <c r="L102" s="267" t="s">
        <v>27</v>
      </c>
      <c r="M102" s="161">
        <f>'Patient List'!K15</f>
        <v>12.9</v>
      </c>
      <c r="N102" s="87">
        <v>7.7</v>
      </c>
      <c r="O102" s="129">
        <v>44589</v>
      </c>
      <c r="P102" s="127">
        <f>'Patient List'!L15</f>
        <v>901.80000000000007</v>
      </c>
      <c r="Q102" s="126">
        <v>140</v>
      </c>
      <c r="R102" s="129">
        <v>44620</v>
      </c>
      <c r="S102" s="142">
        <v>2</v>
      </c>
      <c r="T102" s="82">
        <v>34</v>
      </c>
      <c r="U102" s="132">
        <v>1.42</v>
      </c>
      <c r="V102" s="190">
        <f t="shared" si="6"/>
        <v>16.861733782979567</v>
      </c>
      <c r="W102" s="162">
        <v>44589</v>
      </c>
      <c r="X102" s="85"/>
      <c r="Y102" s="134"/>
      <c r="Z102" s="88" t="s">
        <v>161</v>
      </c>
      <c r="AA102" s="181">
        <v>44589</v>
      </c>
      <c r="AB102" s="122"/>
      <c r="AC102" s="123"/>
      <c r="AD102" s="123"/>
      <c r="AE102" s="123"/>
      <c r="AF102" s="123"/>
      <c r="AG102" s="135"/>
      <c r="AH102" s="84"/>
      <c r="AI102" s="171"/>
      <c r="AJ102" s="84"/>
      <c r="AL102" s="197"/>
    </row>
    <row r="103" spans="1:38" ht="26" customHeight="1" x14ac:dyDescent="0.2">
      <c r="A103" s="193">
        <v>4</v>
      </c>
      <c r="B103" s="215">
        <f>'Patient List'!B16</f>
        <v>0</v>
      </c>
      <c r="C103" s="215">
        <f>'Patient List'!C16</f>
        <v>0</v>
      </c>
      <c r="D103" s="78" t="s">
        <v>181</v>
      </c>
      <c r="E103" s="78"/>
      <c r="F103" s="178">
        <v>44610</v>
      </c>
      <c r="G103" s="178"/>
      <c r="H103" s="79" t="s">
        <v>6</v>
      </c>
      <c r="I103" s="80" t="s">
        <v>21</v>
      </c>
      <c r="J103" s="188">
        <v>10</v>
      </c>
      <c r="K103" s="266" t="s">
        <v>105</v>
      </c>
      <c r="L103" s="267" t="s">
        <v>153</v>
      </c>
      <c r="M103" s="161">
        <f>'Patient List'!K16</f>
        <v>10</v>
      </c>
      <c r="N103" s="87">
        <v>6.1</v>
      </c>
      <c r="O103" s="129">
        <v>44610</v>
      </c>
      <c r="P103" s="127">
        <f>'Patient List'!L16</f>
        <v>554.4</v>
      </c>
      <c r="Q103" s="126">
        <v>100</v>
      </c>
      <c r="R103" s="129">
        <v>44620</v>
      </c>
      <c r="S103" s="142">
        <v>4</v>
      </c>
      <c r="T103" s="82">
        <v>28</v>
      </c>
      <c r="U103" s="132">
        <v>1.34</v>
      </c>
      <c r="V103" s="190">
        <f t="shared" si="6"/>
        <v>15.593673423925148</v>
      </c>
      <c r="W103" s="162">
        <v>44610</v>
      </c>
      <c r="X103" s="85"/>
      <c r="Y103" s="134"/>
      <c r="Z103" s="88" t="s">
        <v>177</v>
      </c>
      <c r="AA103" s="181">
        <v>44610</v>
      </c>
      <c r="AB103" s="122"/>
      <c r="AC103" s="123"/>
      <c r="AD103" s="123"/>
      <c r="AE103" s="123"/>
      <c r="AF103" s="123"/>
      <c r="AG103" s="135"/>
      <c r="AH103" s="84"/>
      <c r="AI103" s="171"/>
      <c r="AJ103" s="84"/>
      <c r="AL103" s="197"/>
    </row>
    <row r="104" spans="1:38" ht="26" customHeight="1" x14ac:dyDescent="0.2">
      <c r="A104" s="193">
        <v>5</v>
      </c>
      <c r="B104" s="215">
        <f>'Patient List'!B17</f>
        <v>0</v>
      </c>
      <c r="C104" s="215">
        <f>'Patient List'!C17</f>
        <v>0</v>
      </c>
      <c r="D104" s="78" t="s">
        <v>181</v>
      </c>
      <c r="E104" s="78"/>
      <c r="F104" s="178">
        <v>44605</v>
      </c>
      <c r="G104" s="178"/>
      <c r="H104" s="79" t="s">
        <v>6</v>
      </c>
      <c r="I104" s="80" t="s">
        <v>21</v>
      </c>
      <c r="J104" s="188">
        <v>2</v>
      </c>
      <c r="K104" s="266" t="s">
        <v>105</v>
      </c>
      <c r="L104" s="267" t="s">
        <v>153</v>
      </c>
      <c r="M104" s="161">
        <f>'Patient List'!K17</f>
        <v>13.05</v>
      </c>
      <c r="N104" s="87">
        <v>8.1</v>
      </c>
      <c r="O104" s="129" t="s">
        <v>166</v>
      </c>
      <c r="P104" s="127">
        <f>'Patient List'!L17</f>
        <v>109.8</v>
      </c>
      <c r="Q104" s="126">
        <v>180</v>
      </c>
      <c r="R104" s="129">
        <v>44619</v>
      </c>
      <c r="S104" s="142">
        <v>4</v>
      </c>
      <c r="T104" s="82">
        <v>14</v>
      </c>
      <c r="U104" s="132">
        <v>0.95</v>
      </c>
      <c r="V104" s="190">
        <f t="shared" si="6"/>
        <v>15.51246537396122</v>
      </c>
      <c r="W104" s="162">
        <v>44605</v>
      </c>
      <c r="X104" s="85"/>
      <c r="Y104" s="134"/>
      <c r="Z104" s="88"/>
      <c r="AA104" s="181"/>
      <c r="AB104" s="122"/>
      <c r="AC104" s="123"/>
      <c r="AD104" s="123"/>
      <c r="AE104" s="123"/>
      <c r="AF104" s="123"/>
      <c r="AG104" s="135"/>
      <c r="AH104" s="84"/>
      <c r="AI104" s="171"/>
      <c r="AJ104" s="84"/>
      <c r="AL104" s="197"/>
    </row>
    <row r="105" spans="1:38" ht="26" customHeight="1" x14ac:dyDescent="0.2">
      <c r="A105" s="193">
        <v>6</v>
      </c>
      <c r="B105" s="215">
        <f>'Patient List'!B18</f>
        <v>0</v>
      </c>
      <c r="C105" s="215">
        <f>'Patient List'!C18</f>
        <v>0</v>
      </c>
      <c r="D105" s="78"/>
      <c r="E105" s="78"/>
      <c r="F105" s="178">
        <v>44569</v>
      </c>
      <c r="G105" s="178"/>
      <c r="H105" s="79" t="s">
        <v>6</v>
      </c>
      <c r="I105" s="80" t="s">
        <v>21</v>
      </c>
      <c r="J105" s="188">
        <v>13</v>
      </c>
      <c r="K105" s="266" t="s">
        <v>105</v>
      </c>
      <c r="L105" s="267" t="s">
        <v>153</v>
      </c>
      <c r="M105" s="161">
        <f>'Patient List'!K18</f>
        <v>9.5</v>
      </c>
      <c r="N105" s="87">
        <v>8.5</v>
      </c>
      <c r="O105" s="129">
        <v>44570</v>
      </c>
      <c r="P105" s="127">
        <f>'Patient List'!L18</f>
        <v>572.4</v>
      </c>
      <c r="Q105" s="126">
        <v>108</v>
      </c>
      <c r="R105" s="129">
        <v>44619</v>
      </c>
      <c r="S105" s="142">
        <v>4</v>
      </c>
      <c r="T105" s="82">
        <v>38</v>
      </c>
      <c r="U105" s="132">
        <v>1.55</v>
      </c>
      <c r="V105" s="190">
        <f t="shared" si="6"/>
        <v>15.816857440166491</v>
      </c>
      <c r="W105" s="162">
        <v>44569</v>
      </c>
      <c r="X105" s="85"/>
      <c r="Y105" s="134"/>
      <c r="Z105" s="88" t="s">
        <v>165</v>
      </c>
      <c r="AA105" s="181">
        <v>44569</v>
      </c>
      <c r="AB105" s="122"/>
      <c r="AC105" s="123"/>
      <c r="AD105" s="123"/>
      <c r="AE105" s="123"/>
      <c r="AF105" s="123"/>
      <c r="AG105" s="135"/>
      <c r="AH105" s="84"/>
      <c r="AI105" s="171"/>
      <c r="AJ105" s="84"/>
      <c r="AL105" s="197"/>
    </row>
    <row r="106" spans="1:38" ht="26" customHeight="1" x14ac:dyDescent="0.2">
      <c r="A106" s="193">
        <v>7</v>
      </c>
      <c r="B106" s="215">
        <f>'Patient List'!B19</f>
        <v>0</v>
      </c>
      <c r="C106" s="215">
        <f>'Patient List'!C19</f>
        <v>0</v>
      </c>
      <c r="D106" s="78"/>
      <c r="E106" s="78"/>
      <c r="F106" s="178">
        <v>44459</v>
      </c>
      <c r="G106" s="178"/>
      <c r="H106" s="79" t="s">
        <v>6</v>
      </c>
      <c r="I106" s="80" t="s">
        <v>21</v>
      </c>
      <c r="J106" s="188">
        <v>10</v>
      </c>
      <c r="K106" s="266" t="s">
        <v>105</v>
      </c>
      <c r="L106" s="267" t="s">
        <v>153</v>
      </c>
      <c r="M106" s="161">
        <f>'Patient List'!K19</f>
        <v>9.6</v>
      </c>
      <c r="N106" s="87">
        <v>7</v>
      </c>
      <c r="O106" s="129">
        <v>44459</v>
      </c>
      <c r="P106" s="127">
        <f>'Patient List'!L19</f>
        <v>399.59999999999997</v>
      </c>
      <c r="Q106" s="126">
        <v>82.8</v>
      </c>
      <c r="R106" s="129">
        <v>44459</v>
      </c>
      <c r="S106" s="142">
        <v>4</v>
      </c>
      <c r="T106" s="82">
        <v>26.5</v>
      </c>
      <c r="U106" s="132">
        <v>1.38</v>
      </c>
      <c r="V106" s="190">
        <f t="shared" si="6"/>
        <v>13.915143877336696</v>
      </c>
      <c r="W106" s="162">
        <v>44459</v>
      </c>
      <c r="X106" s="85"/>
      <c r="Y106" s="134"/>
      <c r="Z106" s="88"/>
      <c r="AA106" s="181"/>
      <c r="AB106" s="122"/>
      <c r="AC106" s="123"/>
      <c r="AD106" s="123"/>
      <c r="AE106" s="123"/>
      <c r="AF106" s="123"/>
      <c r="AG106" s="135"/>
      <c r="AH106" s="84"/>
      <c r="AI106" s="171"/>
      <c r="AJ106" s="84"/>
      <c r="AL106" s="197"/>
    </row>
    <row r="107" spans="1:38" ht="26" customHeight="1" x14ac:dyDescent="0.2">
      <c r="A107" s="193">
        <v>8</v>
      </c>
      <c r="B107" s="215">
        <f>'Patient List'!B20</f>
        <v>0</v>
      </c>
      <c r="C107" s="215">
        <f>'Patient List'!C20</f>
        <v>0</v>
      </c>
      <c r="D107" s="78" t="s">
        <v>181</v>
      </c>
      <c r="E107" s="78"/>
      <c r="F107" s="178">
        <v>44610</v>
      </c>
      <c r="G107" s="178"/>
      <c r="H107" s="79" t="s">
        <v>6</v>
      </c>
      <c r="I107" s="172" t="s">
        <v>21</v>
      </c>
      <c r="J107" s="188">
        <v>15</v>
      </c>
      <c r="K107" s="266" t="s">
        <v>154</v>
      </c>
      <c r="L107" s="267" t="s">
        <v>154</v>
      </c>
      <c r="M107" s="161">
        <f>'Patient List'!K20</f>
        <v>13.1</v>
      </c>
      <c r="N107" s="87">
        <v>10.8</v>
      </c>
      <c r="O107" s="129">
        <v>44610</v>
      </c>
      <c r="P107" s="127">
        <f>'Patient List'!L20</f>
        <v>509.40000000000003</v>
      </c>
      <c r="Q107" s="126">
        <v>52.199999999999996</v>
      </c>
      <c r="R107" s="129">
        <v>44510</v>
      </c>
      <c r="S107" s="142">
        <v>4</v>
      </c>
      <c r="T107" s="82">
        <v>54</v>
      </c>
      <c r="U107" s="132">
        <v>1.62</v>
      </c>
      <c r="V107" s="190">
        <f t="shared" si="6"/>
        <v>20.576131687242793</v>
      </c>
      <c r="W107" s="162">
        <v>44610</v>
      </c>
      <c r="X107" s="85"/>
      <c r="Y107" s="134"/>
      <c r="Z107" s="88" t="s">
        <v>176</v>
      </c>
      <c r="AA107" s="181">
        <v>44610</v>
      </c>
      <c r="AB107" s="122"/>
      <c r="AC107" s="123"/>
      <c r="AD107" s="123"/>
      <c r="AE107" s="123"/>
      <c r="AF107" s="123"/>
      <c r="AG107" s="135"/>
      <c r="AH107" s="84"/>
      <c r="AI107" s="171" t="s">
        <v>155</v>
      </c>
      <c r="AJ107" s="84" t="s">
        <v>101</v>
      </c>
      <c r="AL107" s="197"/>
    </row>
    <row r="108" spans="1:38" ht="26" customHeight="1" x14ac:dyDescent="0.2">
      <c r="A108" s="193">
        <v>9</v>
      </c>
      <c r="B108" s="215">
        <f>'Patient List'!B21</f>
        <v>0</v>
      </c>
      <c r="C108" s="215">
        <f>'Patient List'!C21</f>
        <v>0</v>
      </c>
      <c r="D108" s="78"/>
      <c r="E108" s="78"/>
      <c r="F108" s="178">
        <v>44588</v>
      </c>
      <c r="G108" s="178"/>
      <c r="H108" s="79" t="s">
        <v>6</v>
      </c>
      <c r="I108" s="80" t="s">
        <v>87</v>
      </c>
      <c r="J108" s="188">
        <v>8</v>
      </c>
      <c r="K108" s="266" t="s">
        <v>27</v>
      </c>
      <c r="L108" s="267" t="s">
        <v>27</v>
      </c>
      <c r="M108" s="161">
        <f>'Patient List'!K21</f>
        <v>9.8000000000000007</v>
      </c>
      <c r="N108" s="87">
        <v>8.77</v>
      </c>
      <c r="O108" s="129">
        <v>44538</v>
      </c>
      <c r="P108" s="127">
        <f>'Patient List'!L21</f>
        <v>417.59999999999997</v>
      </c>
      <c r="Q108" s="126">
        <v>281</v>
      </c>
      <c r="R108" s="129">
        <v>44616</v>
      </c>
      <c r="S108" s="142">
        <v>2</v>
      </c>
      <c r="T108" s="82">
        <v>24.5</v>
      </c>
      <c r="U108" s="132">
        <v>1.25</v>
      </c>
      <c r="V108" s="190">
        <f t="shared" si="6"/>
        <v>15.68</v>
      </c>
      <c r="W108" s="162">
        <v>44588</v>
      </c>
      <c r="X108" s="85"/>
      <c r="Y108" s="134"/>
      <c r="Z108" s="88" t="s">
        <v>162</v>
      </c>
      <c r="AA108" s="181">
        <v>44588</v>
      </c>
      <c r="AB108" s="122"/>
      <c r="AC108" s="123"/>
      <c r="AD108" s="123"/>
      <c r="AE108" s="123"/>
      <c r="AF108" s="123"/>
      <c r="AG108" s="135"/>
      <c r="AH108" s="84"/>
      <c r="AI108" s="171"/>
      <c r="AJ108" s="84"/>
      <c r="AL108" s="197"/>
    </row>
    <row r="109" spans="1:38" ht="26" customHeight="1" x14ac:dyDescent="0.2">
      <c r="A109" s="193">
        <v>10</v>
      </c>
      <c r="B109" s="215">
        <f>'Patient List'!B22</f>
        <v>0</v>
      </c>
      <c r="C109" s="215">
        <f>'Patient List'!C22</f>
        <v>0</v>
      </c>
      <c r="D109" s="78" t="s">
        <v>181</v>
      </c>
      <c r="E109" s="78"/>
      <c r="F109" s="178">
        <v>44600</v>
      </c>
      <c r="G109" s="178"/>
      <c r="H109" s="79" t="s">
        <v>6</v>
      </c>
      <c r="I109" s="80" t="s">
        <v>87</v>
      </c>
      <c r="J109" s="188">
        <v>17</v>
      </c>
      <c r="K109" s="266" t="s">
        <v>27</v>
      </c>
      <c r="L109" s="267" t="s">
        <v>27</v>
      </c>
      <c r="M109" s="161">
        <f>'Patient List'!K22</f>
        <v>10.1</v>
      </c>
      <c r="N109" s="87">
        <v>10.5</v>
      </c>
      <c r="O109" s="129">
        <v>44600</v>
      </c>
      <c r="P109" s="127">
        <f>'Patient List'!L22</f>
        <v>360</v>
      </c>
      <c r="Q109" s="126">
        <v>128</v>
      </c>
      <c r="R109" s="129">
        <v>44576</v>
      </c>
      <c r="S109" s="142">
        <v>2</v>
      </c>
      <c r="T109" s="82">
        <v>42.5</v>
      </c>
      <c r="U109" s="132">
        <v>1.45</v>
      </c>
      <c r="V109" s="190">
        <f t="shared" si="6"/>
        <v>20.214030915576693</v>
      </c>
      <c r="W109" s="162">
        <v>44600</v>
      </c>
      <c r="X109" s="85"/>
      <c r="Y109" s="134"/>
      <c r="Z109" s="88" t="s">
        <v>179</v>
      </c>
      <c r="AA109" s="181">
        <v>44600</v>
      </c>
      <c r="AB109" s="122"/>
      <c r="AC109" s="123"/>
      <c r="AD109" s="123"/>
      <c r="AE109" s="123"/>
      <c r="AF109" s="123"/>
      <c r="AG109" s="135"/>
      <c r="AH109" s="84"/>
      <c r="AI109" s="171"/>
      <c r="AJ109" s="84"/>
      <c r="AL109" s="197"/>
    </row>
    <row r="110" spans="1:38" ht="26" customHeight="1" x14ac:dyDescent="0.2">
      <c r="A110" s="193">
        <v>11</v>
      </c>
      <c r="B110" s="215">
        <f>'Patient List'!B23</f>
        <v>0</v>
      </c>
      <c r="C110" s="215">
        <f>'Patient List'!C23</f>
        <v>0</v>
      </c>
      <c r="D110" s="78" t="s">
        <v>181</v>
      </c>
      <c r="E110" s="78"/>
      <c r="F110" s="178">
        <v>44608</v>
      </c>
      <c r="G110" s="178"/>
      <c r="H110" s="79" t="s">
        <v>6</v>
      </c>
      <c r="I110" s="80" t="s">
        <v>87</v>
      </c>
      <c r="J110" s="188">
        <v>8</v>
      </c>
      <c r="K110" s="266" t="s">
        <v>27</v>
      </c>
      <c r="L110" s="267" t="s">
        <v>27</v>
      </c>
      <c r="M110" s="161">
        <f>'Patient List'!K23</f>
        <v>5.9</v>
      </c>
      <c r="N110" s="87">
        <v>5.6</v>
      </c>
      <c r="O110" s="129">
        <v>44554</v>
      </c>
      <c r="P110" s="127">
        <f>'Patient List'!L23</f>
        <v>133.20000000000002</v>
      </c>
      <c r="Q110" s="126">
        <v>133.20000000000002</v>
      </c>
      <c r="R110" s="129">
        <v>44526</v>
      </c>
      <c r="S110" s="142">
        <v>2</v>
      </c>
      <c r="T110" s="82">
        <v>25</v>
      </c>
      <c r="U110" s="132">
        <v>1.3</v>
      </c>
      <c r="V110" s="190">
        <f t="shared" si="6"/>
        <v>14.792899408284022</v>
      </c>
      <c r="W110" s="162">
        <v>44608</v>
      </c>
      <c r="X110" s="85"/>
      <c r="Y110" s="134"/>
      <c r="Z110" s="88"/>
      <c r="AA110" s="181"/>
      <c r="AB110" s="122"/>
      <c r="AC110" s="123"/>
      <c r="AD110" s="123"/>
      <c r="AE110" s="123"/>
      <c r="AF110" s="123"/>
      <c r="AG110" s="135"/>
      <c r="AH110" s="84"/>
      <c r="AI110" s="171"/>
      <c r="AJ110" s="84"/>
      <c r="AL110" s="197"/>
    </row>
    <row r="111" spans="1:38" ht="26" customHeight="1" x14ac:dyDescent="0.2">
      <c r="A111" s="193">
        <v>12</v>
      </c>
      <c r="B111" s="215">
        <f>'Patient List'!B24</f>
        <v>0</v>
      </c>
      <c r="C111" s="215">
        <f>'Patient List'!C24</f>
        <v>0</v>
      </c>
      <c r="D111" s="78"/>
      <c r="E111" s="78"/>
      <c r="F111" s="178">
        <v>44552</v>
      </c>
      <c r="G111" s="178"/>
      <c r="H111" s="79" t="s">
        <v>6</v>
      </c>
      <c r="I111" s="80" t="s">
        <v>87</v>
      </c>
      <c r="J111" s="188">
        <v>13</v>
      </c>
      <c r="K111" s="266" t="s">
        <v>27</v>
      </c>
      <c r="L111" s="267" t="s">
        <v>27</v>
      </c>
      <c r="M111" s="161">
        <f>'Patient List'!K24</f>
        <v>12.3</v>
      </c>
      <c r="N111" s="87">
        <v>6.6</v>
      </c>
      <c r="O111" s="129">
        <v>44552</v>
      </c>
      <c r="P111" s="127">
        <f>'Patient List'!L24</f>
        <v>1287</v>
      </c>
      <c r="Q111" s="126">
        <v>118</v>
      </c>
      <c r="R111" s="129">
        <v>44549</v>
      </c>
      <c r="S111" s="142">
        <v>2</v>
      </c>
      <c r="T111" s="82">
        <v>40</v>
      </c>
      <c r="U111" s="132">
        <v>1.55</v>
      </c>
      <c r="V111" s="190">
        <f t="shared" si="6"/>
        <v>16.649323621227886</v>
      </c>
      <c r="W111" s="162">
        <v>44552</v>
      </c>
      <c r="X111" s="85"/>
      <c r="Y111" s="134"/>
      <c r="Z111" s="88"/>
      <c r="AA111" s="181"/>
      <c r="AB111" s="122"/>
      <c r="AC111" s="123"/>
      <c r="AD111" s="123"/>
      <c r="AE111" s="123"/>
      <c r="AF111" s="123"/>
      <c r="AG111" s="135"/>
      <c r="AH111" s="84"/>
      <c r="AI111" s="171"/>
      <c r="AJ111" s="84"/>
      <c r="AL111" s="197"/>
    </row>
    <row r="112" spans="1:38" ht="26" customHeight="1" x14ac:dyDescent="0.2">
      <c r="A112" s="193">
        <v>13</v>
      </c>
      <c r="B112" s="215">
        <f>'Patient List'!B25</f>
        <v>0</v>
      </c>
      <c r="C112" s="215">
        <f>'Patient List'!C25</f>
        <v>0</v>
      </c>
      <c r="D112" s="78" t="s">
        <v>181</v>
      </c>
      <c r="E112" s="78"/>
      <c r="F112" s="178">
        <v>44613</v>
      </c>
      <c r="G112" s="178"/>
      <c r="H112" s="79" t="s">
        <v>6</v>
      </c>
      <c r="I112" s="172" t="s">
        <v>21</v>
      </c>
      <c r="J112" s="188">
        <v>11</v>
      </c>
      <c r="K112" s="266" t="s">
        <v>27</v>
      </c>
      <c r="L112" s="267" t="s">
        <v>27</v>
      </c>
      <c r="M112" s="161">
        <f>'Patient List'!K25</f>
        <v>9.1999999999999993</v>
      </c>
      <c r="N112" s="87">
        <v>10.7</v>
      </c>
      <c r="O112" s="129">
        <v>44523</v>
      </c>
      <c r="P112" s="127">
        <f>'Patient List'!L25</f>
        <v>516.6</v>
      </c>
      <c r="Q112" s="126">
        <v>88</v>
      </c>
      <c r="R112" s="129">
        <v>44620</v>
      </c>
      <c r="S112" s="142">
        <v>3</v>
      </c>
      <c r="T112" s="82">
        <v>29</v>
      </c>
      <c r="U112" s="132">
        <v>1.4</v>
      </c>
      <c r="V112" s="190">
        <f t="shared" si="6"/>
        <v>14.795918367346941</v>
      </c>
      <c r="W112" s="162">
        <v>44613</v>
      </c>
      <c r="X112" s="85"/>
      <c r="Y112" s="134"/>
      <c r="Z112" s="88" t="s">
        <v>175</v>
      </c>
      <c r="AA112" s="181">
        <v>44613</v>
      </c>
      <c r="AB112" s="122"/>
      <c r="AC112" s="123"/>
      <c r="AD112" s="123"/>
      <c r="AE112" s="123"/>
      <c r="AF112" s="123"/>
      <c r="AG112" s="135"/>
      <c r="AH112" s="84"/>
      <c r="AI112" s="171" t="s">
        <v>155</v>
      </c>
      <c r="AJ112" s="84" t="s">
        <v>101</v>
      </c>
      <c r="AL112" s="197"/>
    </row>
    <row r="113" spans="1:38" ht="26" customHeight="1" x14ac:dyDescent="0.2">
      <c r="A113" s="193">
        <v>14</v>
      </c>
      <c r="B113" s="215">
        <f>'Patient List'!B26</f>
        <v>0</v>
      </c>
      <c r="C113" s="215">
        <f>'Patient List'!C26</f>
        <v>0</v>
      </c>
      <c r="D113" s="78" t="s">
        <v>181</v>
      </c>
      <c r="E113" s="78"/>
      <c r="F113" s="178">
        <v>44603</v>
      </c>
      <c r="G113" s="178"/>
      <c r="H113" s="79" t="s">
        <v>6</v>
      </c>
      <c r="I113" s="172" t="s">
        <v>21</v>
      </c>
      <c r="J113" s="188">
        <v>13</v>
      </c>
      <c r="K113" s="266" t="s">
        <v>27</v>
      </c>
      <c r="L113" s="267" t="s">
        <v>27</v>
      </c>
      <c r="M113" s="161">
        <f>'Patient List'!K26</f>
        <v>8.9</v>
      </c>
      <c r="N113" s="87"/>
      <c r="O113" s="129">
        <v>44521</v>
      </c>
      <c r="P113" s="127">
        <f>'Patient List'!L26</f>
        <v>876.6</v>
      </c>
      <c r="Q113" s="126">
        <v>146</v>
      </c>
      <c r="R113" s="129">
        <v>44551</v>
      </c>
      <c r="S113" s="142">
        <v>2</v>
      </c>
      <c r="T113" s="82">
        <v>31.5</v>
      </c>
      <c r="U113" s="132">
        <v>1.45</v>
      </c>
      <c r="V113" s="190">
        <f t="shared" si="6"/>
        <v>14.982164090368608</v>
      </c>
      <c r="W113" s="162">
        <v>44603</v>
      </c>
      <c r="X113" s="85"/>
      <c r="Y113" s="134"/>
      <c r="Z113" s="88" t="s">
        <v>178</v>
      </c>
      <c r="AA113" s="181">
        <v>44603</v>
      </c>
      <c r="AB113" s="122"/>
      <c r="AC113" s="123"/>
      <c r="AD113" s="123"/>
      <c r="AE113" s="123"/>
      <c r="AF113" s="123"/>
      <c r="AG113" s="135"/>
      <c r="AH113" s="84"/>
      <c r="AI113" s="171" t="s">
        <v>155</v>
      </c>
      <c r="AJ113" s="84" t="s">
        <v>101</v>
      </c>
      <c r="AL113" s="197"/>
    </row>
    <row r="114" spans="1:38" ht="26" customHeight="1" x14ac:dyDescent="0.2">
      <c r="A114" s="193">
        <v>15</v>
      </c>
      <c r="B114" s="215">
        <f>'Patient List'!B27</f>
        <v>0</v>
      </c>
      <c r="C114" s="215">
        <f>'Patient List'!C27</f>
        <v>0</v>
      </c>
      <c r="D114" s="78"/>
      <c r="E114" s="78"/>
      <c r="F114" s="178">
        <v>44588</v>
      </c>
      <c r="G114" s="178"/>
      <c r="H114" s="79" t="s">
        <v>6</v>
      </c>
      <c r="I114" s="80" t="s">
        <v>21</v>
      </c>
      <c r="J114" s="188">
        <v>10</v>
      </c>
      <c r="K114" s="266" t="s">
        <v>105</v>
      </c>
      <c r="L114" s="267" t="s">
        <v>153</v>
      </c>
      <c r="M114" s="161">
        <f>'Patient List'!K27</f>
        <v>11.3</v>
      </c>
      <c r="N114" s="87"/>
      <c r="O114" s="129"/>
      <c r="P114" s="127">
        <f>'Patient List'!L27</f>
        <v>496.8</v>
      </c>
      <c r="Q114" s="126">
        <v>54</v>
      </c>
      <c r="R114" s="129">
        <v>44620</v>
      </c>
      <c r="S114" s="142">
        <v>4</v>
      </c>
      <c r="T114" s="82">
        <v>38.5</v>
      </c>
      <c r="U114" s="132">
        <v>1.45</v>
      </c>
      <c r="V114" s="190">
        <f t="shared" si="6"/>
        <v>18.311533888228301</v>
      </c>
      <c r="W114" s="162">
        <v>44588</v>
      </c>
      <c r="X114" s="85"/>
      <c r="Y114" s="134"/>
      <c r="Z114" s="88" t="s">
        <v>163</v>
      </c>
      <c r="AA114" s="181">
        <v>44588</v>
      </c>
      <c r="AB114" s="122"/>
      <c r="AC114" s="123"/>
      <c r="AD114" s="123"/>
      <c r="AE114" s="123"/>
      <c r="AF114" s="123"/>
      <c r="AG114" s="135"/>
      <c r="AH114" s="84"/>
      <c r="AI114" s="171"/>
      <c r="AJ114" s="84"/>
      <c r="AL114" s="197">
        <v>44588</v>
      </c>
    </row>
    <row r="115" spans="1:38" ht="26" customHeight="1" x14ac:dyDescent="0.2">
      <c r="A115" s="193">
        <v>16</v>
      </c>
      <c r="B115" s="215">
        <f>'Patient List'!B28</f>
        <v>0</v>
      </c>
      <c r="C115" s="215">
        <f>'Patient List'!C28</f>
        <v>0</v>
      </c>
      <c r="D115" s="78"/>
      <c r="E115" s="78"/>
      <c r="F115" s="178">
        <v>44589</v>
      </c>
      <c r="G115" s="178"/>
      <c r="H115" s="79" t="s">
        <v>6</v>
      </c>
      <c r="I115" s="80" t="s">
        <v>25</v>
      </c>
      <c r="J115" s="188">
        <v>1</v>
      </c>
      <c r="K115" s="266"/>
      <c r="L115" s="267"/>
      <c r="M115" s="161">
        <f>'Patient List'!K28</f>
        <v>15</v>
      </c>
      <c r="N115" s="87">
        <v>6.2</v>
      </c>
      <c r="O115" s="129">
        <v>44589</v>
      </c>
      <c r="P115" s="127">
        <f>'Patient List'!L28</f>
        <v>749</v>
      </c>
      <c r="Q115" s="126">
        <v>165</v>
      </c>
      <c r="R115" s="129">
        <v>44595</v>
      </c>
      <c r="S115" s="142">
        <v>3</v>
      </c>
      <c r="T115" s="82">
        <v>12</v>
      </c>
      <c r="U115" s="132">
        <v>0.89</v>
      </c>
      <c r="V115" s="190">
        <f t="shared" si="6"/>
        <v>15.149602322939023</v>
      </c>
      <c r="W115" s="162"/>
      <c r="X115" s="85"/>
      <c r="Y115" s="134"/>
      <c r="Z115" s="88"/>
      <c r="AA115" s="181"/>
      <c r="AB115" s="122"/>
      <c r="AC115" s="123"/>
      <c r="AD115" s="123"/>
      <c r="AE115" s="123"/>
      <c r="AF115" s="123"/>
      <c r="AG115" s="135"/>
      <c r="AH115" s="84"/>
      <c r="AI115" s="171"/>
      <c r="AJ115" s="84"/>
      <c r="AL115" s="197">
        <v>44589</v>
      </c>
    </row>
    <row r="116" spans="1:38" ht="26" customHeight="1" x14ac:dyDescent="0.2">
      <c r="A116" s="141"/>
      <c r="B116" s="160"/>
      <c r="C116" s="160"/>
      <c r="D116" s="78"/>
      <c r="E116" s="78"/>
      <c r="F116" s="178"/>
      <c r="G116" s="178"/>
      <c r="H116" s="79"/>
      <c r="I116" s="80"/>
      <c r="J116" s="188"/>
      <c r="K116" s="266"/>
      <c r="L116" s="267"/>
      <c r="M116" s="161"/>
      <c r="N116" s="87"/>
      <c r="O116" s="129"/>
      <c r="P116" s="127"/>
      <c r="Q116" s="126"/>
      <c r="R116" s="129"/>
      <c r="S116" s="142"/>
      <c r="T116" s="82"/>
      <c r="U116" s="132"/>
      <c r="V116" s="190"/>
      <c r="W116" s="162"/>
      <c r="X116" s="85"/>
      <c r="Y116" s="134"/>
      <c r="Z116" s="88"/>
      <c r="AA116" s="181"/>
      <c r="AB116" s="122"/>
      <c r="AC116" s="123"/>
      <c r="AD116" s="123"/>
      <c r="AE116" s="123"/>
      <c r="AF116" s="123"/>
      <c r="AG116" s="135"/>
      <c r="AH116" s="84"/>
      <c r="AI116" s="171"/>
      <c r="AJ116" s="84"/>
      <c r="AL116" s="197"/>
    </row>
    <row r="117" spans="1:38" ht="26" customHeight="1" x14ac:dyDescent="0.2">
      <c r="A117" s="141"/>
      <c r="B117" s="160"/>
      <c r="C117" s="160"/>
      <c r="D117" s="78"/>
      <c r="E117" s="78"/>
      <c r="F117" s="178"/>
      <c r="G117" s="178"/>
      <c r="H117" s="79"/>
      <c r="I117" s="80"/>
      <c r="J117" s="188"/>
      <c r="K117" s="266"/>
      <c r="L117" s="267"/>
      <c r="M117" s="161"/>
      <c r="N117" s="87"/>
      <c r="O117" s="129"/>
      <c r="P117" s="127"/>
      <c r="Q117" s="126"/>
      <c r="R117" s="129"/>
      <c r="S117" s="142"/>
      <c r="T117" s="82"/>
      <c r="U117" s="132"/>
      <c r="V117" s="190"/>
      <c r="W117" s="162"/>
      <c r="X117" s="85"/>
      <c r="Y117" s="134"/>
      <c r="Z117" s="88"/>
      <c r="AA117" s="181"/>
      <c r="AB117" s="122"/>
      <c r="AC117" s="123"/>
      <c r="AD117" s="123"/>
      <c r="AE117" s="123"/>
      <c r="AF117" s="123"/>
      <c r="AG117" s="135"/>
      <c r="AH117" s="84"/>
      <c r="AI117" s="171"/>
      <c r="AJ117" s="84"/>
      <c r="AL117" s="197"/>
    </row>
    <row r="118" spans="1:38" ht="26" customHeight="1" x14ac:dyDescent="0.2">
      <c r="B118" s="160"/>
      <c r="C118" s="160"/>
      <c r="D118" s="78"/>
      <c r="E118" s="78"/>
      <c r="F118" s="178"/>
      <c r="G118" s="178"/>
      <c r="H118" s="79"/>
      <c r="I118" s="80"/>
      <c r="J118" s="188"/>
      <c r="K118" s="266"/>
      <c r="L118" s="267"/>
      <c r="M118" s="161"/>
      <c r="N118" s="87"/>
      <c r="O118" s="129"/>
      <c r="P118" s="127"/>
      <c r="Q118" s="126"/>
      <c r="R118" s="129"/>
      <c r="S118" s="142"/>
      <c r="T118" s="82"/>
      <c r="U118" s="132"/>
      <c r="V118" s="133"/>
      <c r="W118" s="162"/>
      <c r="X118" s="85"/>
      <c r="Y118" s="134"/>
      <c r="Z118" s="88"/>
      <c r="AA118" s="181"/>
      <c r="AB118" s="122"/>
      <c r="AC118" s="123"/>
      <c r="AD118" s="123"/>
      <c r="AE118" s="123"/>
      <c r="AF118" s="123"/>
      <c r="AG118" s="135"/>
      <c r="AH118" s="84"/>
      <c r="AI118" s="171"/>
      <c r="AJ118" s="84"/>
      <c r="AL118" s="197"/>
    </row>
    <row r="119" spans="1:38" ht="17" thickBot="1" x14ac:dyDescent="0.25">
      <c r="AL119" s="200">
        <f>COUNTA(AL100:AL118)</f>
        <v>2</v>
      </c>
    </row>
  </sheetData>
  <sheetProtection formatCells="0" formatColumns="0" formatRows="0" insertRows="0" autoFilter="0"/>
  <autoFilter ref="H98:H102" xr:uid="{00000000-0009-0000-0000-00000C000000}"/>
  <mergeCells count="391">
    <mergeCell ref="Q23:R24"/>
    <mergeCell ref="S23:T24"/>
    <mergeCell ref="Q25:R26"/>
    <mergeCell ref="S25:T26"/>
    <mergeCell ref="K118:L118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Q98:R98"/>
    <mergeCell ref="V98:V99"/>
    <mergeCell ref="X98:Y98"/>
    <mergeCell ref="AB98:AH98"/>
    <mergeCell ref="AI98:AJ98"/>
    <mergeCell ref="AB99:AF99"/>
    <mergeCell ref="B96:O96"/>
    <mergeCell ref="B98:B99"/>
    <mergeCell ref="C98:C99"/>
    <mergeCell ref="H98:H99"/>
    <mergeCell ref="K98:L99"/>
    <mergeCell ref="N98:O98"/>
    <mergeCell ref="D99:E99"/>
    <mergeCell ref="H94:I94"/>
    <mergeCell ref="J94:K94"/>
    <mergeCell ref="L94:M94"/>
    <mergeCell ref="N94:O94"/>
    <mergeCell ref="B95:C95"/>
    <mergeCell ref="H95:I95"/>
    <mergeCell ref="J95:K95"/>
    <mergeCell ref="L95:M95"/>
    <mergeCell ref="N95:O95"/>
    <mergeCell ref="H92:I92"/>
    <mergeCell ref="J92:K92"/>
    <mergeCell ref="L92:M92"/>
    <mergeCell ref="N92:O92"/>
    <mergeCell ref="H93:I93"/>
    <mergeCell ref="J93:K93"/>
    <mergeCell ref="L93:M93"/>
    <mergeCell ref="N93:O93"/>
    <mergeCell ref="H90:I90"/>
    <mergeCell ref="J90:K90"/>
    <mergeCell ref="L90:M90"/>
    <mergeCell ref="N90:O90"/>
    <mergeCell ref="H91:I91"/>
    <mergeCell ref="J91:K91"/>
    <mergeCell ref="L91:M91"/>
    <mergeCell ref="N91:O91"/>
    <mergeCell ref="J89:K89"/>
    <mergeCell ref="L89:M89"/>
    <mergeCell ref="N89:O89"/>
    <mergeCell ref="H86:I86"/>
    <mergeCell ref="J86:K86"/>
    <mergeCell ref="L86:M86"/>
    <mergeCell ref="N86:O86"/>
    <mergeCell ref="H87:I87"/>
    <mergeCell ref="J87:K87"/>
    <mergeCell ref="L87:M87"/>
    <mergeCell ref="N87:O87"/>
    <mergeCell ref="B81:C81"/>
    <mergeCell ref="H81:I81"/>
    <mergeCell ref="J81:K81"/>
    <mergeCell ref="L81:M81"/>
    <mergeCell ref="N81:O81"/>
    <mergeCell ref="B82:E94"/>
    <mergeCell ref="H82:O82"/>
    <mergeCell ref="H83:I83"/>
    <mergeCell ref="J83:K83"/>
    <mergeCell ref="L83:M83"/>
    <mergeCell ref="N83:O83"/>
    <mergeCell ref="H84:I84"/>
    <mergeCell ref="J84:K84"/>
    <mergeCell ref="L84:M84"/>
    <mergeCell ref="N84:O84"/>
    <mergeCell ref="H85:I85"/>
    <mergeCell ref="J85:K85"/>
    <mergeCell ref="L85:M85"/>
    <mergeCell ref="N85:O85"/>
    <mergeCell ref="H88:I88"/>
    <mergeCell ref="J88:K88"/>
    <mergeCell ref="L88:M88"/>
    <mergeCell ref="N88:O88"/>
    <mergeCell ref="H89:I89"/>
    <mergeCell ref="H78:I78"/>
    <mergeCell ref="J78:K78"/>
    <mergeCell ref="L78:M78"/>
    <mergeCell ref="N78:O78"/>
    <mergeCell ref="H79:I79"/>
    <mergeCell ref="J79:K79"/>
    <mergeCell ref="L79:M79"/>
    <mergeCell ref="N79:O79"/>
    <mergeCell ref="H76:I76"/>
    <mergeCell ref="J76:K76"/>
    <mergeCell ref="L76:M76"/>
    <mergeCell ref="N76:O76"/>
    <mergeCell ref="H77:I77"/>
    <mergeCell ref="J77:K77"/>
    <mergeCell ref="L77:M77"/>
    <mergeCell ref="N77:O77"/>
    <mergeCell ref="L75:M75"/>
    <mergeCell ref="N75:O75"/>
    <mergeCell ref="H72:I72"/>
    <mergeCell ref="J72:K72"/>
    <mergeCell ref="L72:M72"/>
    <mergeCell ref="N72:O72"/>
    <mergeCell ref="H73:I73"/>
    <mergeCell ref="J73:K73"/>
    <mergeCell ref="L73:M73"/>
    <mergeCell ref="N73:O73"/>
    <mergeCell ref="H70:I70"/>
    <mergeCell ref="J70:K70"/>
    <mergeCell ref="L70:M70"/>
    <mergeCell ref="N70:O70"/>
    <mergeCell ref="H71:I71"/>
    <mergeCell ref="J71:K71"/>
    <mergeCell ref="L71:M71"/>
    <mergeCell ref="N71:O71"/>
    <mergeCell ref="B67:E79"/>
    <mergeCell ref="H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4:I74"/>
    <mergeCell ref="J74:K74"/>
    <mergeCell ref="L74:M74"/>
    <mergeCell ref="N74:O74"/>
    <mergeCell ref="H75:I75"/>
    <mergeCell ref="J75:K75"/>
    <mergeCell ref="H65:I65"/>
    <mergeCell ref="B66:C66"/>
    <mergeCell ref="H66:I66"/>
    <mergeCell ref="J66:K66"/>
    <mergeCell ref="L66:M66"/>
    <mergeCell ref="N66:O66"/>
    <mergeCell ref="H63:I63"/>
    <mergeCell ref="J63:K63"/>
    <mergeCell ref="L63:M63"/>
    <mergeCell ref="N63:O63"/>
    <mergeCell ref="H64:I64"/>
    <mergeCell ref="J64:K64"/>
    <mergeCell ref="L64:M64"/>
    <mergeCell ref="N64:O64"/>
    <mergeCell ref="B52:E64"/>
    <mergeCell ref="H52:O52"/>
    <mergeCell ref="H53:I53"/>
    <mergeCell ref="J53:K53"/>
    <mergeCell ref="L53:M53"/>
    <mergeCell ref="N53:O53"/>
    <mergeCell ref="H54:I54"/>
    <mergeCell ref="J54:K54"/>
    <mergeCell ref="L54:M54"/>
    <mergeCell ref="N54:O54"/>
    <mergeCell ref="H61:I61"/>
    <mergeCell ref="J61:K61"/>
    <mergeCell ref="L61:M61"/>
    <mergeCell ref="N61:O61"/>
    <mergeCell ref="H62:I62"/>
    <mergeCell ref="J62:K62"/>
    <mergeCell ref="L62:M62"/>
    <mergeCell ref="N62:O62"/>
    <mergeCell ref="H59:I59"/>
    <mergeCell ref="J59:K59"/>
    <mergeCell ref="L59:M59"/>
    <mergeCell ref="N59:O59"/>
    <mergeCell ref="H60:I60"/>
    <mergeCell ref="J60:K60"/>
    <mergeCell ref="L60:M60"/>
    <mergeCell ref="N60:O60"/>
    <mergeCell ref="H57:I57"/>
    <mergeCell ref="J57:K57"/>
    <mergeCell ref="L57:M57"/>
    <mergeCell ref="N57:O57"/>
    <mergeCell ref="H58:I58"/>
    <mergeCell ref="J58:K58"/>
    <mergeCell ref="L58:M58"/>
    <mergeCell ref="N58:O58"/>
    <mergeCell ref="H55:I55"/>
    <mergeCell ref="J55:K55"/>
    <mergeCell ref="L55:M55"/>
    <mergeCell ref="N55:O55"/>
    <mergeCell ref="H56:I56"/>
    <mergeCell ref="J56:K56"/>
    <mergeCell ref="L56:M56"/>
    <mergeCell ref="N56:O56"/>
    <mergeCell ref="H49:I49"/>
    <mergeCell ref="J49:K49"/>
    <mergeCell ref="L49:M49"/>
    <mergeCell ref="N49:O49"/>
    <mergeCell ref="H50:I50"/>
    <mergeCell ref="B51:C51"/>
    <mergeCell ref="H51:I51"/>
    <mergeCell ref="J51:K51"/>
    <mergeCell ref="L51:M51"/>
    <mergeCell ref="N51:O51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J44:K44"/>
    <mergeCell ref="L44:M44"/>
    <mergeCell ref="N44:O44"/>
    <mergeCell ref="H41:I41"/>
    <mergeCell ref="J41:K41"/>
    <mergeCell ref="L41:M41"/>
    <mergeCell ref="N41:O41"/>
    <mergeCell ref="H42:I42"/>
    <mergeCell ref="J42:K42"/>
    <mergeCell ref="L42:M42"/>
    <mergeCell ref="N42:O42"/>
    <mergeCell ref="B36:C36"/>
    <mergeCell ref="H36:I36"/>
    <mergeCell ref="J36:K36"/>
    <mergeCell ref="L36:M36"/>
    <mergeCell ref="N36:O36"/>
    <mergeCell ref="B37:E49"/>
    <mergeCell ref="H37:O37"/>
    <mergeCell ref="H38:I38"/>
    <mergeCell ref="J38:K38"/>
    <mergeCell ref="L38:M38"/>
    <mergeCell ref="N38:O38"/>
    <mergeCell ref="H39:I39"/>
    <mergeCell ref="J39:K39"/>
    <mergeCell ref="L39:M39"/>
    <mergeCell ref="N39:O39"/>
    <mergeCell ref="H40:I40"/>
    <mergeCell ref="J40:K40"/>
    <mergeCell ref="L40:M40"/>
    <mergeCell ref="N40:O40"/>
    <mergeCell ref="H43:I43"/>
    <mergeCell ref="J43:K43"/>
    <mergeCell ref="L43:M43"/>
    <mergeCell ref="N43:O43"/>
    <mergeCell ref="H44:I44"/>
    <mergeCell ref="H33:I33"/>
    <mergeCell ref="J33:K33"/>
    <mergeCell ref="L33:M33"/>
    <mergeCell ref="N33:O33"/>
    <mergeCell ref="H34:I34"/>
    <mergeCell ref="J34:K34"/>
    <mergeCell ref="L34:M34"/>
    <mergeCell ref="N34:O34"/>
    <mergeCell ref="H31:I31"/>
    <mergeCell ref="J31:K31"/>
    <mergeCell ref="L31:M31"/>
    <mergeCell ref="N31:O31"/>
    <mergeCell ref="H32:I32"/>
    <mergeCell ref="J32:K32"/>
    <mergeCell ref="L32:M32"/>
    <mergeCell ref="N32:O32"/>
    <mergeCell ref="L30:M30"/>
    <mergeCell ref="N30:O30"/>
    <mergeCell ref="H27:I27"/>
    <mergeCell ref="J27:K27"/>
    <mergeCell ref="L27:M27"/>
    <mergeCell ref="N27:O27"/>
    <mergeCell ref="H28:I28"/>
    <mergeCell ref="J28:K28"/>
    <mergeCell ref="L28:M28"/>
    <mergeCell ref="N28:O28"/>
    <mergeCell ref="H25:I25"/>
    <mergeCell ref="J25:K25"/>
    <mergeCell ref="L25:M25"/>
    <mergeCell ref="N25:O25"/>
    <mergeCell ref="H26:I26"/>
    <mergeCell ref="J26:K26"/>
    <mergeCell ref="L26:M26"/>
    <mergeCell ref="N26:O26"/>
    <mergeCell ref="B22:E34"/>
    <mergeCell ref="H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9:I29"/>
    <mergeCell ref="J29:K29"/>
    <mergeCell ref="L29:M29"/>
    <mergeCell ref="N29:O29"/>
    <mergeCell ref="H30:I30"/>
    <mergeCell ref="J30:K30"/>
    <mergeCell ref="Q20:R21"/>
    <mergeCell ref="S20:T21"/>
    <mergeCell ref="B21:C21"/>
    <mergeCell ref="H21:I21"/>
    <mergeCell ref="J21:K21"/>
    <mergeCell ref="L21:M21"/>
    <mergeCell ref="N21:O21"/>
    <mergeCell ref="Q18:R19"/>
    <mergeCell ref="S18:T19"/>
    <mergeCell ref="H19:I19"/>
    <mergeCell ref="J19:K19"/>
    <mergeCell ref="L19:M19"/>
    <mergeCell ref="N19:O19"/>
    <mergeCell ref="H17:I17"/>
    <mergeCell ref="J17:K17"/>
    <mergeCell ref="L17:M17"/>
    <mergeCell ref="N17:O17"/>
    <mergeCell ref="H18:I18"/>
    <mergeCell ref="J18:K18"/>
    <mergeCell ref="L18:M18"/>
    <mergeCell ref="N18:O18"/>
    <mergeCell ref="Q15:S16"/>
    <mergeCell ref="T15:T16"/>
    <mergeCell ref="H16:I16"/>
    <mergeCell ref="J16:K16"/>
    <mergeCell ref="L16:M16"/>
    <mergeCell ref="N16:O16"/>
    <mergeCell ref="H14:I14"/>
    <mergeCell ref="J14:K14"/>
    <mergeCell ref="L14:M14"/>
    <mergeCell ref="N14:O14"/>
    <mergeCell ref="H15:I15"/>
    <mergeCell ref="J15:K15"/>
    <mergeCell ref="L15:M15"/>
    <mergeCell ref="N15:O15"/>
    <mergeCell ref="H12:I12"/>
    <mergeCell ref="J12:K12"/>
    <mergeCell ref="L12:M12"/>
    <mergeCell ref="N12:O12"/>
    <mergeCell ref="Q12:S13"/>
    <mergeCell ref="T12:T13"/>
    <mergeCell ref="H13:I13"/>
    <mergeCell ref="J13:K13"/>
    <mergeCell ref="L13:M13"/>
    <mergeCell ref="N13:O13"/>
    <mergeCell ref="L11:M11"/>
    <mergeCell ref="N11:O11"/>
    <mergeCell ref="J9:K9"/>
    <mergeCell ref="L9:M9"/>
    <mergeCell ref="N9:O9"/>
    <mergeCell ref="H10:I10"/>
    <mergeCell ref="J10:K10"/>
    <mergeCell ref="L10:M10"/>
    <mergeCell ref="N10:O10"/>
    <mergeCell ref="F2:O2"/>
    <mergeCell ref="B4:O4"/>
    <mergeCell ref="Q4:S5"/>
    <mergeCell ref="T4:T5"/>
    <mergeCell ref="B6:C6"/>
    <mergeCell ref="H6:I6"/>
    <mergeCell ref="J6:K6"/>
    <mergeCell ref="L6:M6"/>
    <mergeCell ref="N6:O6"/>
    <mergeCell ref="Q6:S7"/>
    <mergeCell ref="T6:T7"/>
    <mergeCell ref="B7:E19"/>
    <mergeCell ref="H7:O7"/>
    <mergeCell ref="H8:I8"/>
    <mergeCell ref="J8:K8"/>
    <mergeCell ref="L8:M8"/>
    <mergeCell ref="N8:O8"/>
    <mergeCell ref="Q8:S9"/>
    <mergeCell ref="T8:T9"/>
    <mergeCell ref="H9:I9"/>
    <mergeCell ref="Q10:S11"/>
    <mergeCell ref="T10:T11"/>
    <mergeCell ref="H11:I11"/>
    <mergeCell ref="J11:K11"/>
  </mergeCells>
  <conditionalFormatting sqref="B100:AJ118">
    <cfRule type="expression" dxfId="32" priority="1">
      <formula>$H100="Discontinued"</formula>
    </cfRule>
    <cfRule type="expression" dxfId="31" priority="2">
      <formula>$H100="Lost Follow Up"</formula>
    </cfRule>
    <cfRule type="expression" dxfId="30" priority="3">
      <formula>$H100="Deceased"</formula>
    </cfRule>
    <cfRule type="expression" dxfId="29" priority="5">
      <formula>COUNTIF($N$7:$N$93,$C100)</formula>
    </cfRule>
  </conditionalFormatting>
  <conditionalFormatting sqref="C100:C118">
    <cfRule type="expression" dxfId="28" priority="4">
      <formula>COUNTIF($I100,"SAC")</formula>
    </cfRule>
  </conditionalFormatting>
  <conditionalFormatting sqref="H100:H118">
    <cfRule type="containsText" dxfId="27" priority="7" operator="containsText" text="Discontinued">
      <formula>NOT(ISERROR(SEARCH("Discontinued",H100)))</formula>
    </cfRule>
    <cfRule type="containsText" dxfId="26" priority="8" operator="containsText" text="Deceased">
      <formula>NOT(ISERROR(SEARCH("Deceased",H100)))</formula>
    </cfRule>
    <cfRule type="containsText" dxfId="25" priority="9" operator="containsText" text="Lost Follow UP">
      <formula>NOT(ISERROR(SEARCH("Lost Follow UP",H100)))</formula>
    </cfRule>
    <cfRule type="containsText" dxfId="24" priority="10" operator="containsText" text="Inactive">
      <formula>NOT(ISERROR(SEARCH("Inactive",H100)))</formula>
    </cfRule>
    <cfRule type="containsText" dxfId="23" priority="11" operator="containsText" text="Query">
      <formula>NOT(ISERROR(SEARCH("Query",H100)))</formula>
    </cfRule>
    <cfRule type="containsText" dxfId="22" priority="12" operator="containsText" text="Active - Remote">
      <formula>NOT(ISERROR(SEARCH("Active - Remote",H100)))</formula>
    </cfRule>
    <cfRule type="endsWith" dxfId="21" priority="13" operator="endsWith" text="Active">
      <formula>RIGHT(H100,LEN("Active"))="Active"</formula>
    </cfRule>
  </conditionalFormatting>
  <conditionalFormatting sqref="I100:J118">
    <cfRule type="containsText" dxfId="20" priority="6" operator="containsText" text="SAC">
      <formula>NOT(ISERROR(SEARCH("SAC",I100)))</formula>
    </cfRule>
  </conditionalFormatting>
  <dataValidations count="4">
    <dataValidation type="list" allowBlank="1" showInputMessage="1" showErrorMessage="1" sqref="P99:Q99" xr:uid="{00000000-0002-0000-0C00-000000000000}">
      <formula1>"mg/dL,mmol/L"</formula1>
    </dataValidation>
    <dataValidation type="list" allowBlank="1" showInputMessage="1" showErrorMessage="1" sqref="AH100:AH118" xr:uid="{00000000-0002-0000-0C00-000001000000}">
      <formula1>"Normal, Abnormal"</formula1>
    </dataValidation>
    <dataValidation type="list" allowBlank="1" showInputMessage="1" showErrorMessage="1" sqref="X100:X118" xr:uid="{00000000-0002-0000-0C00-000002000000}">
      <formula1>"DKA, HYPO, OTHER"</formula1>
    </dataValidation>
    <dataValidation type="list" allowBlank="1" showInputMessage="1" showErrorMessage="1" sqref="D100:E118" xr:uid="{00000000-0002-0000-0C00-000003000000}">
      <formula1>"Y"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7AD26997-F702-FB4B-8815-B70743F34E6D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N100:N118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C00-000004000000}">
          <x14:formula1>
            <xm:f>INV!$B$4:$B$10</xm:f>
          </x14:formula1>
          <xm:sqref>B82:E94</xm:sqref>
        </x14:dataValidation>
        <x14:dataValidation type="list" allowBlank="1" showInputMessage="1" showErrorMessage="1" xr:uid="{00000000-0002-0000-0C00-000005000000}">
          <x14:formula1>
            <xm:f>INV!$B$4:$B$8</xm:f>
          </x14:formula1>
          <xm:sqref>B67:E79 B52:E64 B7:E19 B22:E34 B37:E49</xm:sqref>
        </x14:dataValidation>
        <x14:dataValidation type="list" allowBlank="1" showInputMessage="1" showErrorMessage="1" xr:uid="{00000000-0002-0000-0C00-000006000000}">
          <x14:formula1>
            <xm:f>'Look Up List'!$B$19:$B$24</xm:f>
          </x14:formula1>
          <xm:sqref>K100:L118</xm:sqref>
        </x14:dataValidation>
        <x14:dataValidation type="list" allowBlank="1" showInputMessage="1" showErrorMessage="1" xr:uid="{00000000-0002-0000-0C00-000007000000}">
          <x14:formula1>
            <xm:f>'Look Up List'!$G$27:$G$32</xm:f>
          </x14:formula1>
          <xm:sqref>AJ100:AJ118</xm:sqref>
        </x14:dataValidation>
        <x14:dataValidation type="list" allowBlank="1" showInputMessage="1" showErrorMessage="1" xr:uid="{00000000-0002-0000-0C00-000008000000}">
          <x14:formula1>
            <xm:f>'Look Up List'!#REF!</xm:f>
          </x14:formula1>
          <xm:sqref>B95:E95 B97:E97</xm:sqref>
        </x14:dataValidation>
        <x14:dataValidation type="list" allowBlank="1" showInputMessage="1" showErrorMessage="1" xr:uid="{00000000-0002-0000-0C00-000009000000}">
          <x14:formula1>
            <xm:f>'Look Up List'!$B$3:$B$9</xm:f>
          </x14:formula1>
          <xm:sqref>H100:H118</xm:sqref>
        </x14:dataValidation>
        <x14:dataValidation type="list" allowBlank="1" showInputMessage="1" showErrorMessage="1" xr:uid="{00000000-0002-0000-0C00-00000A000000}">
          <x14:formula1>
            <xm:f>'Look Up List'!$B$27:$B$32</xm:f>
          </x14:formula1>
          <xm:sqref>AB100:AF118</xm:sqref>
        </x14:dataValidation>
        <x14:dataValidation type="list" allowBlank="1" showInputMessage="1" showErrorMessage="1" xr:uid="{00000000-0002-0000-0C00-00000B000000}">
          <x14:formula1>
            <xm:f>'Look Up List'!$B$12:$B$16</xm:f>
          </x14:formula1>
          <xm:sqref>I100:I118</xm:sqref>
        </x14:dataValidation>
        <x14:dataValidation type="list" allowBlank="1" showInputMessage="1" showErrorMessage="1" xr:uid="{00000000-0002-0000-0C00-00000C000000}">
          <x14:formula1>
            <xm:f>'Look Up List'!$C$35:$C$58</xm:f>
          </x14:formula1>
          <xm:sqref>N8:O18 N58:O63 N23:O33 N38:O48 N87:O93 N72:O78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AJ118"/>
  <sheetViews>
    <sheetView showGridLines="0" zoomScale="80" zoomScaleNormal="80" zoomScalePageLayoutView="70" workbookViewId="0">
      <pane ySplit="3" topLeftCell="A96" activePane="bottomLeft" state="frozen"/>
      <selection activeCell="AP107" sqref="AP107"/>
      <selection pane="bottomLeft" activeCell="I107" sqref="I107"/>
    </sheetView>
  </sheetViews>
  <sheetFormatPr baseColWidth="10" defaultColWidth="10.5703125" defaultRowHeight="16" x14ac:dyDescent="0.2"/>
  <cols>
    <col min="1" max="1" width="3.42578125" style="136" bestFit="1" customWidth="1"/>
    <col min="2" max="2" width="11.140625" style="51" customWidth="1"/>
    <col min="3" max="3" width="23" style="41" customWidth="1"/>
    <col min="4" max="5" width="5.5703125" style="41" customWidth="1"/>
    <col min="6" max="6" width="14.140625" style="41" bestFit="1" customWidth="1"/>
    <col min="7" max="7" width="14.140625" style="41" customWidth="1"/>
    <col min="8" max="8" width="14.85546875" style="41" customWidth="1"/>
    <col min="9" max="15" width="12" style="41" customWidth="1"/>
    <col min="16" max="16" width="10.42578125" style="41" customWidth="1"/>
    <col min="17" max="17" width="13" style="41" customWidth="1"/>
    <col min="18" max="18" width="11.85546875" style="41" customWidth="1"/>
    <col min="19" max="21" width="11.5703125" style="89" customWidth="1"/>
    <col min="22" max="22" width="13.85546875" style="89" customWidth="1"/>
    <col min="23" max="25" width="11.85546875" style="46" customWidth="1"/>
    <col min="26" max="26" width="10.85546875" style="46" customWidth="1"/>
    <col min="27" max="27" width="11.42578125" style="89" customWidth="1"/>
    <col min="28" max="28" width="5" style="89" customWidth="1"/>
    <col min="29" max="31" width="5" style="41" customWidth="1"/>
    <col min="32" max="32" width="5.140625" style="47" customWidth="1"/>
    <col min="33" max="33" width="12.85546875" style="47" customWidth="1"/>
    <col min="34" max="34" width="10.85546875" style="170" customWidth="1"/>
    <col min="35" max="35" width="34.5703125" style="47" customWidth="1"/>
    <col min="36" max="36" width="16.140625" style="41" customWidth="1"/>
    <col min="37" max="37" width="1.85546875" style="41" customWidth="1"/>
    <col min="38" max="16384" width="10.5703125" style="41"/>
  </cols>
  <sheetData>
    <row r="1" spans="1:35" s="38" customFormat="1" ht="18" customHeight="1" x14ac:dyDescent="0.2">
      <c r="A1" s="138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8"/>
      <c r="AI1" s="39"/>
    </row>
    <row r="2" spans="1:35" s="45" customFormat="1" ht="50" customHeight="1" x14ac:dyDescent="0.2">
      <c r="A2" s="139"/>
      <c r="B2" s="40"/>
      <c r="C2" s="40"/>
      <c r="D2" s="40"/>
      <c r="E2" s="41"/>
      <c r="F2" s="342" t="str">
        <f>'Patient List'!B3</f>
        <v>&lt;CLINIC NAME&gt;</v>
      </c>
      <c r="G2" s="342"/>
      <c r="H2" s="342"/>
      <c r="I2" s="342"/>
      <c r="J2" s="342"/>
      <c r="K2" s="342"/>
      <c r="L2" s="342"/>
      <c r="M2" s="342"/>
      <c r="N2" s="342"/>
      <c r="O2" s="342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9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1" t="s">
        <v>43</v>
      </c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Q4" s="311" t="s">
        <v>38</v>
      </c>
      <c r="R4" s="312"/>
      <c r="S4" s="335"/>
      <c r="T4" s="344">
        <v>16</v>
      </c>
      <c r="U4" s="41"/>
      <c r="V4" s="41"/>
      <c r="AA4" s="41"/>
      <c r="AB4" s="41"/>
    </row>
    <row r="5" spans="1:35" s="51" customFormat="1" ht="12" customHeight="1" x14ac:dyDescent="0.2">
      <c r="A5" s="136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313"/>
      <c r="R5" s="314"/>
      <c r="S5" s="343"/>
      <c r="T5" s="345"/>
      <c r="U5" s="49"/>
      <c r="V5" s="49"/>
      <c r="W5" s="50"/>
      <c r="X5" s="50"/>
      <c r="Y5" s="50"/>
      <c r="Z5" s="50"/>
      <c r="AF5" s="47"/>
      <c r="AG5" s="47"/>
      <c r="AH5" s="170"/>
      <c r="AI5" s="47"/>
    </row>
    <row r="6" spans="1:35" s="51" customFormat="1" ht="19.25" customHeight="1" x14ac:dyDescent="0.2">
      <c r="A6" s="136"/>
      <c r="B6" s="296" t="s">
        <v>10</v>
      </c>
      <c r="C6" s="296"/>
      <c r="D6" s="52"/>
      <c r="E6" s="52"/>
      <c r="F6" s="52" t="s">
        <v>44</v>
      </c>
      <c r="G6" s="52" t="s">
        <v>45</v>
      </c>
      <c r="H6" s="296" t="s">
        <v>7</v>
      </c>
      <c r="I6" s="296"/>
      <c r="J6" s="296" t="s">
        <v>8</v>
      </c>
      <c r="K6" s="296"/>
      <c r="L6" s="296" t="s">
        <v>9</v>
      </c>
      <c r="M6" s="296"/>
      <c r="N6" s="296" t="s">
        <v>75</v>
      </c>
      <c r="O6" s="296"/>
      <c r="P6" s="49"/>
      <c r="Q6" s="346" t="s">
        <v>137</v>
      </c>
      <c r="R6" s="347"/>
      <c r="S6" s="348"/>
      <c r="T6" s="340" cm="1">
        <f t="array" ref="T6">SUM(COUNTIFS(H100:H118, {"Active","Inactive","Query","Active - Remote"}))</f>
        <v>16</v>
      </c>
      <c r="U6" s="49"/>
      <c r="V6" s="49"/>
      <c r="W6" s="50"/>
      <c r="X6" s="50"/>
      <c r="Y6" s="50"/>
      <c r="Z6" s="50"/>
      <c r="AF6" s="47"/>
      <c r="AG6" s="47"/>
      <c r="AH6" s="170"/>
      <c r="AI6" s="47"/>
    </row>
    <row r="7" spans="1:35" ht="16.25" customHeight="1" x14ac:dyDescent="0.2">
      <c r="B7" s="297" t="s">
        <v>148</v>
      </c>
      <c r="C7" s="297"/>
      <c r="D7" s="297"/>
      <c r="E7" s="297"/>
      <c r="F7" s="184">
        <f>$S$18</f>
        <v>44562</v>
      </c>
      <c r="G7" s="54">
        <v>10</v>
      </c>
      <c r="H7" s="298"/>
      <c r="I7" s="298"/>
      <c r="J7" s="298"/>
      <c r="K7" s="298"/>
      <c r="L7" s="298"/>
      <c r="M7" s="298"/>
      <c r="N7" s="298"/>
      <c r="O7" s="298"/>
      <c r="P7" s="55"/>
      <c r="Q7" s="349"/>
      <c r="R7" s="350"/>
      <c r="S7" s="351"/>
      <c r="T7" s="345"/>
      <c r="U7" s="55"/>
      <c r="V7" s="55"/>
      <c r="W7" s="56"/>
      <c r="X7" s="56"/>
      <c r="Y7" s="56"/>
      <c r="Z7" s="56"/>
      <c r="AA7" s="57"/>
      <c r="AB7" s="57"/>
    </row>
    <row r="8" spans="1:35" ht="16.25" customHeight="1" x14ac:dyDescent="0.2">
      <c r="B8" s="297"/>
      <c r="C8" s="297"/>
      <c r="D8" s="297"/>
      <c r="E8" s="297"/>
      <c r="F8" s="53">
        <v>44588</v>
      </c>
      <c r="G8" s="185">
        <f>G7+H8-L8</f>
        <v>9</v>
      </c>
      <c r="H8" s="302"/>
      <c r="I8" s="302"/>
      <c r="J8" s="302"/>
      <c r="K8" s="302"/>
      <c r="L8" s="302">
        <v>1</v>
      </c>
      <c r="M8" s="302"/>
      <c r="N8" s="295"/>
      <c r="O8" s="295"/>
      <c r="P8" s="55"/>
      <c r="Q8" s="346" t="s">
        <v>138</v>
      </c>
      <c r="R8" s="347"/>
      <c r="S8" s="348"/>
      <c r="T8" s="340" cm="1">
        <f t="array" ref="T8">SUM(COUNTIFS(H100:H116, {"Deceased","Lost Follow Up","Discontinued"}))</f>
        <v>0</v>
      </c>
      <c r="U8" s="55"/>
      <c r="V8" s="55"/>
      <c r="W8" s="56"/>
      <c r="X8" s="56"/>
      <c r="Y8" s="56"/>
      <c r="Z8" s="56"/>
      <c r="AA8" s="57"/>
      <c r="AB8" s="57"/>
    </row>
    <row r="9" spans="1:35" ht="16.25" customHeight="1" x14ac:dyDescent="0.2">
      <c r="B9" s="297"/>
      <c r="C9" s="297"/>
      <c r="D9" s="297"/>
      <c r="E9" s="297"/>
      <c r="F9" s="53">
        <v>44589</v>
      </c>
      <c r="G9" s="185">
        <f t="shared" ref="G9:G18" si="0">G8+H9-L9</f>
        <v>8</v>
      </c>
      <c r="H9" s="291"/>
      <c r="I9" s="291"/>
      <c r="J9" s="291"/>
      <c r="K9" s="291"/>
      <c r="L9" s="291">
        <v>1</v>
      </c>
      <c r="M9" s="291"/>
      <c r="N9" s="301"/>
      <c r="O9" s="301"/>
      <c r="P9" s="55"/>
      <c r="Q9" s="349"/>
      <c r="R9" s="350"/>
      <c r="S9" s="351"/>
      <c r="T9" s="345"/>
      <c r="U9" s="55"/>
      <c r="V9" s="55"/>
      <c r="W9" s="56"/>
      <c r="X9" s="56"/>
      <c r="Y9" s="56"/>
      <c r="Z9" s="56"/>
      <c r="AA9" s="57"/>
      <c r="AB9" s="57"/>
    </row>
    <row r="10" spans="1:35" ht="16.25" customHeight="1" x14ac:dyDescent="0.2">
      <c r="B10" s="297"/>
      <c r="C10" s="297"/>
      <c r="D10" s="297"/>
      <c r="E10" s="297"/>
      <c r="F10" s="53"/>
      <c r="G10" s="185">
        <f t="shared" si="0"/>
        <v>8</v>
      </c>
      <c r="H10" s="291"/>
      <c r="I10" s="291"/>
      <c r="J10" s="291"/>
      <c r="K10" s="291"/>
      <c r="L10" s="291"/>
      <c r="M10" s="291"/>
      <c r="N10" s="291"/>
      <c r="O10" s="291"/>
      <c r="P10" s="55"/>
      <c r="Q10" s="303" t="s">
        <v>39</v>
      </c>
      <c r="R10" s="304"/>
      <c r="S10" s="339"/>
      <c r="T10" s="340">
        <v>20</v>
      </c>
      <c r="U10" s="55"/>
      <c r="V10" s="55"/>
      <c r="W10" s="56"/>
      <c r="X10" s="56"/>
      <c r="Y10" s="56"/>
      <c r="Z10" s="56"/>
      <c r="AA10" s="57"/>
      <c r="AB10" s="57"/>
    </row>
    <row r="11" spans="1:35" ht="16.25" customHeight="1" x14ac:dyDescent="0.2">
      <c r="B11" s="297"/>
      <c r="C11" s="297"/>
      <c r="D11" s="297"/>
      <c r="E11" s="297"/>
      <c r="F11" s="53"/>
      <c r="G11" s="185">
        <f t="shared" si="0"/>
        <v>8</v>
      </c>
      <c r="H11" s="291"/>
      <c r="I11" s="291"/>
      <c r="J11" s="291"/>
      <c r="K11" s="291"/>
      <c r="L11" s="291"/>
      <c r="M11" s="291"/>
      <c r="N11" s="291"/>
      <c r="O11" s="291"/>
      <c r="P11" s="55"/>
      <c r="Q11" s="313"/>
      <c r="R11" s="314"/>
      <c r="S11" s="343"/>
      <c r="T11" s="345"/>
      <c r="U11" s="55"/>
      <c r="V11" s="55"/>
      <c r="W11" s="56"/>
      <c r="X11" s="56"/>
      <c r="Y11" s="56"/>
      <c r="Z11" s="56"/>
      <c r="AA11" s="57"/>
      <c r="AB11" s="57"/>
    </row>
    <row r="12" spans="1:35" ht="16.25" customHeight="1" x14ac:dyDescent="0.2">
      <c r="B12" s="297"/>
      <c r="C12" s="297"/>
      <c r="D12" s="297"/>
      <c r="E12" s="297"/>
      <c r="F12" s="53"/>
      <c r="G12" s="185">
        <f t="shared" si="0"/>
        <v>8</v>
      </c>
      <c r="H12" s="291"/>
      <c r="I12" s="291"/>
      <c r="J12" s="291"/>
      <c r="K12" s="291"/>
      <c r="L12" s="291"/>
      <c r="M12" s="291"/>
      <c r="N12" s="291"/>
      <c r="O12" s="291"/>
      <c r="P12" s="55"/>
      <c r="Q12" s="303" t="s">
        <v>40</v>
      </c>
      <c r="R12" s="304"/>
      <c r="S12" s="339"/>
      <c r="T12" s="340">
        <f>T10-T6</f>
        <v>4</v>
      </c>
      <c r="U12" s="55"/>
      <c r="V12" s="55"/>
      <c r="W12" s="56"/>
      <c r="X12" s="56"/>
      <c r="Y12" s="56"/>
      <c r="Z12" s="56"/>
      <c r="AA12" s="57"/>
      <c r="AB12" s="57"/>
    </row>
    <row r="13" spans="1:35" ht="16.25" customHeight="1" thickBot="1" x14ac:dyDescent="0.25">
      <c r="B13" s="297"/>
      <c r="C13" s="297"/>
      <c r="D13" s="297"/>
      <c r="E13" s="297"/>
      <c r="F13" s="53"/>
      <c r="G13" s="185">
        <f t="shared" si="0"/>
        <v>8</v>
      </c>
      <c r="H13" s="291"/>
      <c r="I13" s="291"/>
      <c r="J13" s="291"/>
      <c r="K13" s="291"/>
      <c r="L13" s="291"/>
      <c r="M13" s="291"/>
      <c r="N13" s="291"/>
      <c r="O13" s="291"/>
      <c r="P13" s="55"/>
      <c r="Q13" s="305"/>
      <c r="R13" s="306"/>
      <c r="S13" s="336"/>
      <c r="T13" s="341"/>
      <c r="U13" s="55"/>
      <c r="V13" s="55"/>
      <c r="W13" s="56"/>
      <c r="X13" s="56"/>
      <c r="Y13" s="56"/>
      <c r="Z13" s="56"/>
      <c r="AA13" s="57"/>
      <c r="AB13" s="57"/>
    </row>
    <row r="14" spans="1:35" ht="16.25" customHeight="1" thickBot="1" x14ac:dyDescent="0.25">
      <c r="B14" s="297"/>
      <c r="C14" s="297"/>
      <c r="D14" s="297"/>
      <c r="E14" s="297"/>
      <c r="F14" s="53"/>
      <c r="G14" s="185">
        <f t="shared" si="0"/>
        <v>8</v>
      </c>
      <c r="H14" s="291"/>
      <c r="I14" s="291"/>
      <c r="J14" s="291"/>
      <c r="K14" s="291"/>
      <c r="L14" s="291"/>
      <c r="M14" s="291"/>
      <c r="N14" s="291"/>
      <c r="O14" s="291"/>
      <c r="P14" s="55"/>
      <c r="Q14" s="145"/>
      <c r="R14" s="145"/>
      <c r="S14" s="145"/>
      <c r="T14" s="146"/>
      <c r="U14" s="55"/>
      <c r="V14" s="55"/>
      <c r="W14" s="56"/>
      <c r="X14" s="56"/>
      <c r="Y14" s="56"/>
      <c r="Z14" s="56"/>
      <c r="AA14" s="57"/>
      <c r="AB14" s="57"/>
    </row>
    <row r="15" spans="1:35" ht="16.25" customHeight="1" x14ac:dyDescent="0.2">
      <c r="B15" s="297"/>
      <c r="C15" s="297"/>
      <c r="D15" s="297"/>
      <c r="E15" s="297"/>
      <c r="F15" s="53"/>
      <c r="G15" s="185">
        <f t="shared" si="0"/>
        <v>8</v>
      </c>
      <c r="H15" s="291"/>
      <c r="I15" s="291"/>
      <c r="J15" s="291"/>
      <c r="K15" s="291"/>
      <c r="L15" s="291"/>
      <c r="M15" s="291"/>
      <c r="N15" s="291"/>
      <c r="O15" s="291"/>
      <c r="P15" s="55"/>
      <c r="Q15" s="311" t="s">
        <v>139</v>
      </c>
      <c r="R15" s="312"/>
      <c r="S15" s="335"/>
      <c r="T15" s="337">
        <f>_xlfn.AGGREGATE(1,5,N100:N116)</f>
        <v>8.3438461538461528</v>
      </c>
      <c r="U15" s="55"/>
      <c r="V15" s="55"/>
      <c r="W15" s="56"/>
      <c r="X15" s="56"/>
      <c r="Y15" s="56"/>
      <c r="Z15" s="56"/>
      <c r="AA15" s="57"/>
      <c r="AB15" s="57"/>
    </row>
    <row r="16" spans="1:35" ht="16.25" customHeight="1" thickBot="1" x14ac:dyDescent="0.25">
      <c r="B16" s="297"/>
      <c r="C16" s="297"/>
      <c r="D16" s="297"/>
      <c r="E16" s="297"/>
      <c r="F16" s="53"/>
      <c r="G16" s="185">
        <f t="shared" si="0"/>
        <v>8</v>
      </c>
      <c r="H16" s="291"/>
      <c r="I16" s="291"/>
      <c r="J16" s="291"/>
      <c r="K16" s="291"/>
      <c r="L16" s="292"/>
      <c r="M16" s="293"/>
      <c r="N16" s="292"/>
      <c r="O16" s="293"/>
      <c r="P16" s="55"/>
      <c r="Q16" s="305"/>
      <c r="R16" s="306"/>
      <c r="S16" s="336"/>
      <c r="T16" s="338"/>
      <c r="U16" s="55"/>
      <c r="V16" s="55"/>
      <c r="W16" s="56"/>
      <c r="X16" s="56"/>
      <c r="Y16" s="56"/>
      <c r="Z16" s="56"/>
      <c r="AA16" s="57"/>
      <c r="AB16" s="57"/>
    </row>
    <row r="17" spans="2:28" ht="16.25" customHeight="1" thickBot="1" x14ac:dyDescent="0.25">
      <c r="B17" s="297"/>
      <c r="C17" s="297"/>
      <c r="D17" s="297"/>
      <c r="E17" s="297"/>
      <c r="F17" s="53"/>
      <c r="G17" s="185">
        <f t="shared" si="0"/>
        <v>8</v>
      </c>
      <c r="H17" s="291"/>
      <c r="I17" s="291"/>
      <c r="J17" s="291"/>
      <c r="K17" s="291"/>
      <c r="L17" s="292"/>
      <c r="M17" s="293"/>
      <c r="N17" s="292"/>
      <c r="O17" s="293"/>
      <c r="P17" s="55"/>
      <c r="Q17" s="55"/>
      <c r="R17" s="55"/>
      <c r="S17" s="55"/>
      <c r="T17" s="55"/>
      <c r="U17" s="55"/>
      <c r="V17" s="55"/>
      <c r="W17" s="56"/>
      <c r="X17" s="56"/>
      <c r="Y17" s="56"/>
      <c r="Z17" s="56"/>
      <c r="AA17" s="57"/>
      <c r="AB17" s="57"/>
    </row>
    <row r="18" spans="2:28" ht="16.25" customHeight="1" x14ac:dyDescent="0.2">
      <c r="B18" s="297"/>
      <c r="C18" s="297"/>
      <c r="D18" s="297"/>
      <c r="E18" s="297"/>
      <c r="F18" s="53"/>
      <c r="G18" s="185">
        <f t="shared" si="0"/>
        <v>8</v>
      </c>
      <c r="H18" s="294"/>
      <c r="I18" s="294"/>
      <c r="J18" s="294"/>
      <c r="K18" s="294"/>
      <c r="L18" s="294"/>
      <c r="M18" s="294"/>
      <c r="N18" s="294"/>
      <c r="O18" s="294"/>
      <c r="P18" s="55"/>
      <c r="Q18" s="327" t="s">
        <v>171</v>
      </c>
      <c r="R18" s="328"/>
      <c r="S18" s="352">
        <v>44562</v>
      </c>
      <c r="T18" s="353"/>
      <c r="U18" s="55"/>
      <c r="V18" s="55"/>
      <c r="W18" s="56"/>
      <c r="X18" s="56"/>
      <c r="Y18" s="56"/>
      <c r="Z18" s="56"/>
      <c r="AA18" s="57"/>
      <c r="AB18" s="57"/>
    </row>
    <row r="19" spans="2:28" ht="15" customHeight="1" thickBot="1" x14ac:dyDescent="0.25">
      <c r="B19" s="297"/>
      <c r="C19" s="297"/>
      <c r="D19" s="297"/>
      <c r="E19" s="297"/>
      <c r="F19" s="184">
        <f>$S$20</f>
        <v>44592</v>
      </c>
      <c r="G19" s="186">
        <f>G7+H19-L19</f>
        <v>8</v>
      </c>
      <c r="H19" s="287">
        <f>SUM(H7:I18)</f>
        <v>0</v>
      </c>
      <c r="I19" s="287"/>
      <c r="J19" s="287"/>
      <c r="K19" s="287"/>
      <c r="L19" s="287">
        <f>SUM(L7:M18)</f>
        <v>2</v>
      </c>
      <c r="M19" s="287"/>
      <c r="N19" s="288"/>
      <c r="O19" s="288"/>
      <c r="P19" s="55"/>
      <c r="Q19" s="329"/>
      <c r="R19" s="330"/>
      <c r="S19" s="354"/>
      <c r="T19" s="355"/>
      <c r="U19" s="55"/>
      <c r="V19" s="55"/>
      <c r="W19" s="56"/>
      <c r="X19" s="56"/>
      <c r="Y19" s="56"/>
      <c r="Z19" s="56"/>
      <c r="AA19" s="57"/>
      <c r="AB19" s="57"/>
    </row>
    <row r="20" spans="2:28" ht="15" customHeight="1" x14ac:dyDescent="0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55"/>
      <c r="Q20" s="319" t="s">
        <v>172</v>
      </c>
      <c r="R20" s="320"/>
      <c r="S20" s="356">
        <v>44592</v>
      </c>
      <c r="T20" s="357"/>
      <c r="U20" s="55"/>
      <c r="V20" s="55"/>
      <c r="W20" s="56"/>
      <c r="X20" s="56"/>
      <c r="Y20" s="56"/>
      <c r="Z20" s="56"/>
      <c r="AA20" s="57"/>
      <c r="AB20" s="57"/>
    </row>
    <row r="21" spans="2:28" ht="15" customHeight="1" thickBot="1" x14ac:dyDescent="0.25">
      <c r="B21" s="296" t="s">
        <v>10</v>
      </c>
      <c r="C21" s="296"/>
      <c r="D21" s="52"/>
      <c r="E21" s="52"/>
      <c r="F21" s="52" t="s">
        <v>44</v>
      </c>
      <c r="G21" s="52" t="s">
        <v>45</v>
      </c>
      <c r="H21" s="296" t="s">
        <v>7</v>
      </c>
      <c r="I21" s="296"/>
      <c r="J21" s="296" t="s">
        <v>8</v>
      </c>
      <c r="K21" s="296"/>
      <c r="L21" s="296" t="s">
        <v>9</v>
      </c>
      <c r="M21" s="296"/>
      <c r="N21" s="296" t="s">
        <v>75</v>
      </c>
      <c r="O21" s="296"/>
      <c r="P21" s="55"/>
      <c r="Q21" s="321"/>
      <c r="R21" s="322"/>
      <c r="S21" s="358"/>
      <c r="T21" s="359"/>
      <c r="U21" s="55"/>
      <c r="V21" s="55"/>
      <c r="W21" s="56"/>
      <c r="X21" s="56"/>
      <c r="Y21" s="56"/>
      <c r="Z21" s="56"/>
      <c r="AA21" s="57"/>
      <c r="AB21" s="57"/>
    </row>
    <row r="22" spans="2:28" ht="15" customHeight="1" x14ac:dyDescent="0.2">
      <c r="B22" s="297" t="s">
        <v>149</v>
      </c>
      <c r="C22" s="297"/>
      <c r="D22" s="297"/>
      <c r="E22" s="297"/>
      <c r="F22" s="184">
        <f>$S$18</f>
        <v>44562</v>
      </c>
      <c r="G22" s="54">
        <v>65</v>
      </c>
      <c r="H22" s="298"/>
      <c r="I22" s="298"/>
      <c r="J22" s="298"/>
      <c r="K22" s="298"/>
      <c r="L22" s="298"/>
      <c r="M22" s="298"/>
      <c r="N22" s="298"/>
      <c r="O22" s="298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6"/>
      <c r="AA22" s="57"/>
      <c r="AB22" s="57"/>
    </row>
    <row r="23" spans="2:28" ht="15" customHeight="1" x14ac:dyDescent="0.2">
      <c r="B23" s="297"/>
      <c r="C23" s="297"/>
      <c r="D23" s="297"/>
      <c r="E23" s="297"/>
      <c r="F23" s="53">
        <v>44588</v>
      </c>
      <c r="G23" s="185">
        <f>G22+H23-L23</f>
        <v>60.5</v>
      </c>
      <c r="H23" s="302"/>
      <c r="I23" s="302"/>
      <c r="J23" s="302"/>
      <c r="K23" s="302"/>
      <c r="L23" s="302">
        <v>4.5</v>
      </c>
      <c r="M23" s="302"/>
      <c r="N23" s="295"/>
      <c r="O23" s="295"/>
      <c r="P23" s="55"/>
      <c r="Q23" s="55"/>
      <c r="R23" s="55"/>
      <c r="S23" s="55"/>
      <c r="T23" s="55"/>
      <c r="U23" s="55"/>
      <c r="V23" s="55"/>
      <c r="W23" s="56"/>
      <c r="X23" s="56"/>
      <c r="Y23" s="56"/>
      <c r="Z23" s="56"/>
      <c r="AA23" s="57"/>
      <c r="AB23" s="57"/>
    </row>
    <row r="24" spans="2:28" ht="15" customHeight="1" x14ac:dyDescent="0.2">
      <c r="B24" s="297"/>
      <c r="C24" s="297"/>
      <c r="D24" s="297"/>
      <c r="E24" s="297"/>
      <c r="F24" s="53">
        <v>44589</v>
      </c>
      <c r="G24" s="185">
        <f t="shared" ref="G24:G33" si="1">G23+H24-L24</f>
        <v>55</v>
      </c>
      <c r="H24" s="291"/>
      <c r="I24" s="291"/>
      <c r="J24" s="291"/>
      <c r="K24" s="291"/>
      <c r="L24" s="291">
        <v>5.5</v>
      </c>
      <c r="M24" s="291"/>
      <c r="N24" s="301"/>
      <c r="O24" s="301"/>
      <c r="P24" s="55"/>
      <c r="Q24" s="55"/>
      <c r="R24" s="55"/>
      <c r="S24" s="55"/>
      <c r="T24" s="55"/>
      <c r="U24" s="55"/>
      <c r="V24" s="55"/>
      <c r="W24" s="56"/>
      <c r="X24" s="56"/>
      <c r="Y24" s="56"/>
      <c r="Z24" s="56"/>
      <c r="AA24" s="57"/>
      <c r="AB24" s="57"/>
    </row>
    <row r="25" spans="2:28" ht="15" customHeight="1" x14ac:dyDescent="0.2">
      <c r="B25" s="297"/>
      <c r="C25" s="297"/>
      <c r="D25" s="297"/>
      <c r="E25" s="297"/>
      <c r="F25" s="53"/>
      <c r="G25" s="185">
        <f t="shared" si="1"/>
        <v>55</v>
      </c>
      <c r="H25" s="291"/>
      <c r="I25" s="291"/>
      <c r="J25" s="291"/>
      <c r="K25" s="291"/>
      <c r="L25" s="291"/>
      <c r="M25" s="291"/>
      <c r="N25" s="291"/>
      <c r="O25" s="291"/>
      <c r="P25" s="55"/>
      <c r="Q25" s="55"/>
      <c r="R25" s="55"/>
      <c r="S25" s="55"/>
      <c r="T25" s="55"/>
      <c r="U25" s="55"/>
      <c r="V25" s="55"/>
      <c r="W25" s="56"/>
      <c r="X25" s="56"/>
      <c r="Y25" s="56"/>
      <c r="Z25" s="56"/>
      <c r="AA25" s="57"/>
      <c r="AB25" s="57"/>
    </row>
    <row r="26" spans="2:28" ht="15" customHeight="1" x14ac:dyDescent="0.2">
      <c r="B26" s="297"/>
      <c r="C26" s="297"/>
      <c r="D26" s="297"/>
      <c r="E26" s="297"/>
      <c r="F26" s="53"/>
      <c r="G26" s="185">
        <f t="shared" si="1"/>
        <v>55</v>
      </c>
      <c r="H26" s="291"/>
      <c r="I26" s="291"/>
      <c r="J26" s="291"/>
      <c r="K26" s="291"/>
      <c r="L26" s="291"/>
      <c r="M26" s="291"/>
      <c r="N26" s="291"/>
      <c r="O26" s="291"/>
      <c r="P26" s="55"/>
      <c r="Q26" s="55"/>
      <c r="R26" s="55"/>
      <c r="S26" s="55"/>
      <c r="T26" s="55"/>
      <c r="U26" s="55"/>
      <c r="V26" s="55"/>
      <c r="W26" s="56"/>
      <c r="X26" s="56"/>
      <c r="Y26" s="56"/>
      <c r="Z26" s="56"/>
      <c r="AA26" s="57"/>
      <c r="AB26" s="57"/>
    </row>
    <row r="27" spans="2:28" ht="15" customHeight="1" x14ac:dyDescent="0.2">
      <c r="B27" s="297"/>
      <c r="C27" s="297"/>
      <c r="D27" s="297"/>
      <c r="E27" s="297"/>
      <c r="F27" s="53"/>
      <c r="G27" s="185">
        <f t="shared" si="1"/>
        <v>55</v>
      </c>
      <c r="H27" s="291"/>
      <c r="I27" s="291"/>
      <c r="J27" s="291"/>
      <c r="K27" s="291"/>
      <c r="L27" s="291"/>
      <c r="M27" s="291"/>
      <c r="N27" s="291"/>
      <c r="O27" s="291"/>
      <c r="P27" s="55"/>
      <c r="Q27" s="55"/>
      <c r="R27" s="55"/>
      <c r="S27" s="55"/>
      <c r="T27" s="55"/>
      <c r="U27" s="55"/>
      <c r="V27" s="55"/>
      <c r="W27" s="56"/>
      <c r="X27" s="56"/>
      <c r="Y27" s="56"/>
      <c r="Z27" s="56"/>
      <c r="AA27" s="57"/>
      <c r="AB27" s="57"/>
    </row>
    <row r="28" spans="2:28" ht="15" customHeight="1" x14ac:dyDescent="0.2">
      <c r="B28" s="297"/>
      <c r="C28" s="297"/>
      <c r="D28" s="297"/>
      <c r="E28" s="297"/>
      <c r="F28" s="53"/>
      <c r="G28" s="185">
        <f t="shared" si="1"/>
        <v>55</v>
      </c>
      <c r="H28" s="291"/>
      <c r="I28" s="291"/>
      <c r="J28" s="291"/>
      <c r="K28" s="291"/>
      <c r="L28" s="291"/>
      <c r="M28" s="291"/>
      <c r="N28" s="291"/>
      <c r="O28" s="291"/>
      <c r="P28" s="55"/>
      <c r="Q28" s="55"/>
      <c r="R28" s="55"/>
      <c r="S28" s="55"/>
      <c r="T28" s="55"/>
      <c r="U28" s="55"/>
      <c r="V28" s="55"/>
      <c r="W28" s="56"/>
      <c r="X28" s="56"/>
      <c r="Y28" s="56"/>
      <c r="Z28" s="56"/>
      <c r="AA28" s="57"/>
      <c r="AB28" s="57"/>
    </row>
    <row r="29" spans="2:28" ht="15" customHeight="1" x14ac:dyDescent="0.2">
      <c r="B29" s="297"/>
      <c r="C29" s="297"/>
      <c r="D29" s="297"/>
      <c r="E29" s="297"/>
      <c r="F29" s="53"/>
      <c r="G29" s="185">
        <f t="shared" si="1"/>
        <v>55</v>
      </c>
      <c r="H29" s="291"/>
      <c r="I29" s="291"/>
      <c r="J29" s="291"/>
      <c r="K29" s="291"/>
      <c r="L29" s="291"/>
      <c r="M29" s="291"/>
      <c r="N29" s="291"/>
      <c r="O29" s="291"/>
      <c r="P29" s="55"/>
      <c r="Q29" s="55"/>
      <c r="R29" s="55"/>
      <c r="S29" s="55"/>
      <c r="T29" s="55"/>
      <c r="U29" s="55"/>
      <c r="V29" s="55"/>
      <c r="W29" s="56"/>
      <c r="X29" s="56"/>
      <c r="Y29" s="56"/>
      <c r="Z29" s="56"/>
      <c r="AA29" s="57"/>
      <c r="AB29" s="57"/>
    </row>
    <row r="30" spans="2:28" ht="15" customHeight="1" x14ac:dyDescent="0.2">
      <c r="B30" s="297"/>
      <c r="C30" s="297"/>
      <c r="D30" s="297"/>
      <c r="E30" s="297"/>
      <c r="F30" s="53"/>
      <c r="G30" s="185">
        <f t="shared" si="1"/>
        <v>55</v>
      </c>
      <c r="H30" s="291"/>
      <c r="I30" s="291"/>
      <c r="J30" s="291"/>
      <c r="K30" s="291"/>
      <c r="L30" s="291"/>
      <c r="M30" s="291"/>
      <c r="N30" s="291"/>
      <c r="O30" s="291"/>
      <c r="P30" s="55"/>
      <c r="Q30" s="55"/>
      <c r="R30" s="55"/>
      <c r="S30" s="55"/>
      <c r="T30" s="55"/>
      <c r="U30" s="55"/>
      <c r="V30" s="55"/>
      <c r="W30" s="56"/>
      <c r="X30" s="56"/>
      <c r="Y30" s="56"/>
      <c r="Z30" s="56"/>
      <c r="AA30" s="57"/>
      <c r="AB30" s="57"/>
    </row>
    <row r="31" spans="2:28" ht="15" customHeight="1" x14ac:dyDescent="0.2">
      <c r="B31" s="297"/>
      <c r="C31" s="297"/>
      <c r="D31" s="297"/>
      <c r="E31" s="297"/>
      <c r="F31" s="53"/>
      <c r="G31" s="185">
        <f t="shared" si="1"/>
        <v>55</v>
      </c>
      <c r="H31" s="291"/>
      <c r="I31" s="291"/>
      <c r="J31" s="291"/>
      <c r="K31" s="291"/>
      <c r="L31" s="292"/>
      <c r="M31" s="293"/>
      <c r="N31" s="292"/>
      <c r="O31" s="293"/>
      <c r="P31" s="55"/>
      <c r="Q31" s="55"/>
      <c r="R31" s="55"/>
      <c r="S31" s="55"/>
      <c r="T31" s="55"/>
      <c r="U31" s="55"/>
      <c r="V31" s="55"/>
      <c r="W31" s="56"/>
      <c r="X31" s="56"/>
      <c r="Y31" s="56"/>
      <c r="Z31" s="56"/>
      <c r="AA31" s="57"/>
      <c r="AB31" s="57"/>
    </row>
    <row r="32" spans="2:28" ht="15" customHeight="1" x14ac:dyDescent="0.2">
      <c r="B32" s="297"/>
      <c r="C32" s="297"/>
      <c r="D32" s="297"/>
      <c r="E32" s="297"/>
      <c r="F32" s="53"/>
      <c r="G32" s="185">
        <f t="shared" si="1"/>
        <v>55</v>
      </c>
      <c r="H32" s="291"/>
      <c r="I32" s="291"/>
      <c r="J32" s="291"/>
      <c r="K32" s="291"/>
      <c r="L32" s="292"/>
      <c r="M32" s="293"/>
      <c r="N32" s="292"/>
      <c r="O32" s="293"/>
      <c r="P32" s="55"/>
      <c r="Q32" s="55"/>
      <c r="R32" s="55"/>
      <c r="S32" s="55"/>
      <c r="T32" s="55"/>
      <c r="U32" s="55"/>
      <c r="V32" s="55"/>
      <c r="W32" s="56"/>
      <c r="X32" s="56"/>
      <c r="Y32" s="56"/>
      <c r="Z32" s="56"/>
      <c r="AA32" s="57"/>
      <c r="AB32" s="57"/>
    </row>
    <row r="33" spans="2:28" ht="15" customHeight="1" x14ac:dyDescent="0.2">
      <c r="B33" s="297"/>
      <c r="C33" s="297"/>
      <c r="D33" s="297"/>
      <c r="E33" s="297"/>
      <c r="F33" s="53"/>
      <c r="G33" s="185">
        <f t="shared" si="1"/>
        <v>55</v>
      </c>
      <c r="H33" s="294"/>
      <c r="I33" s="294"/>
      <c r="J33" s="294"/>
      <c r="K33" s="294"/>
      <c r="L33" s="294"/>
      <c r="M33" s="294"/>
      <c r="N33" s="294"/>
      <c r="O33" s="294"/>
      <c r="P33" s="55"/>
      <c r="Q33" s="55"/>
      <c r="R33" s="55"/>
      <c r="S33" s="55"/>
      <c r="T33" s="55"/>
      <c r="U33" s="55"/>
      <c r="V33" s="55"/>
      <c r="W33" s="56"/>
      <c r="X33" s="56"/>
      <c r="Y33" s="56"/>
      <c r="Z33" s="56"/>
      <c r="AA33" s="57"/>
      <c r="AB33" s="57"/>
    </row>
    <row r="34" spans="2:28" ht="15" customHeight="1" thickBot="1" x14ac:dyDescent="0.25">
      <c r="B34" s="297"/>
      <c r="C34" s="297"/>
      <c r="D34" s="297"/>
      <c r="E34" s="297"/>
      <c r="F34" s="184">
        <f>$S$20</f>
        <v>44592</v>
      </c>
      <c r="G34" s="186">
        <f>G22+H34-L34</f>
        <v>55</v>
      </c>
      <c r="H34" s="287">
        <f>SUM(H22:I33)</f>
        <v>0</v>
      </c>
      <c r="I34" s="287"/>
      <c r="J34" s="287"/>
      <c r="K34" s="287"/>
      <c r="L34" s="287">
        <f>SUM(L22:M33)</f>
        <v>10</v>
      </c>
      <c r="M34" s="287"/>
      <c r="N34" s="288"/>
      <c r="O34" s="288"/>
      <c r="P34" s="55"/>
      <c r="Q34" s="55"/>
      <c r="R34" s="55"/>
      <c r="S34" s="55"/>
      <c r="T34" s="55"/>
      <c r="U34" s="55"/>
      <c r="V34" s="55"/>
      <c r="W34" s="56"/>
      <c r="X34" s="56"/>
      <c r="Y34" s="56"/>
      <c r="Z34" s="56"/>
      <c r="AA34" s="57"/>
      <c r="AB34" s="57"/>
    </row>
    <row r="35" spans="2:28" ht="15" customHeight="1" x14ac:dyDescent="0.2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55"/>
      <c r="Q35" s="55"/>
      <c r="R35" s="55"/>
      <c r="S35" s="55"/>
      <c r="T35" s="55"/>
      <c r="U35" s="55"/>
      <c r="V35" s="55"/>
      <c r="W35" s="56"/>
      <c r="X35" s="56"/>
      <c r="Y35" s="56"/>
      <c r="Z35" s="56"/>
      <c r="AA35" s="57"/>
      <c r="AB35" s="57"/>
    </row>
    <row r="36" spans="2:28" ht="15" customHeight="1" x14ac:dyDescent="0.2">
      <c r="B36" s="296" t="s">
        <v>10</v>
      </c>
      <c r="C36" s="296"/>
      <c r="D36" s="52"/>
      <c r="E36" s="52"/>
      <c r="F36" s="52" t="s">
        <v>44</v>
      </c>
      <c r="G36" s="52" t="s">
        <v>45</v>
      </c>
      <c r="H36" s="296" t="s">
        <v>7</v>
      </c>
      <c r="I36" s="296"/>
      <c r="J36" s="296" t="s">
        <v>8</v>
      </c>
      <c r="K36" s="296"/>
      <c r="L36" s="296" t="s">
        <v>9</v>
      </c>
      <c r="M36" s="296"/>
      <c r="N36" s="296" t="s">
        <v>75</v>
      </c>
      <c r="O36" s="296"/>
      <c r="P36" s="55"/>
      <c r="Q36" s="55"/>
      <c r="R36" s="55"/>
      <c r="S36" s="55"/>
      <c r="T36" s="55"/>
      <c r="U36" s="55"/>
      <c r="V36" s="55"/>
      <c r="W36" s="56"/>
      <c r="X36" s="56"/>
      <c r="Y36" s="56"/>
      <c r="Z36" s="56"/>
      <c r="AA36" s="57"/>
      <c r="AB36" s="57"/>
    </row>
    <row r="37" spans="2:28" ht="15" customHeight="1" x14ac:dyDescent="0.2">
      <c r="B37" s="297" t="s">
        <v>150</v>
      </c>
      <c r="C37" s="297"/>
      <c r="D37" s="297"/>
      <c r="E37" s="297"/>
      <c r="F37" s="184">
        <f>$S$18</f>
        <v>44562</v>
      </c>
      <c r="G37" s="54">
        <v>10</v>
      </c>
      <c r="H37" s="298"/>
      <c r="I37" s="298"/>
      <c r="J37" s="298"/>
      <c r="K37" s="298"/>
      <c r="L37" s="298"/>
      <c r="M37" s="298"/>
      <c r="N37" s="298"/>
      <c r="O37" s="298"/>
      <c r="P37" s="55"/>
      <c r="Q37" s="55"/>
      <c r="R37" s="55"/>
      <c r="S37" s="55"/>
      <c r="T37" s="55"/>
      <c r="U37" s="55"/>
      <c r="V37" s="55"/>
      <c r="W37" s="56"/>
      <c r="X37" s="56"/>
      <c r="Y37" s="56"/>
      <c r="Z37" s="56"/>
      <c r="AA37" s="57"/>
      <c r="AB37" s="57"/>
    </row>
    <row r="38" spans="2:28" ht="15" customHeight="1" x14ac:dyDescent="0.2">
      <c r="B38" s="297"/>
      <c r="C38" s="297"/>
      <c r="D38" s="297"/>
      <c r="E38" s="297"/>
      <c r="F38" s="53">
        <v>44588</v>
      </c>
      <c r="G38" s="185">
        <f>G37+H38-L38</f>
        <v>7.5</v>
      </c>
      <c r="H38" s="302"/>
      <c r="I38" s="302"/>
      <c r="J38" s="302"/>
      <c r="K38" s="302"/>
      <c r="L38" s="302">
        <v>2.5</v>
      </c>
      <c r="M38" s="302"/>
      <c r="N38" s="366"/>
      <c r="O38" s="367"/>
      <c r="P38" s="55"/>
      <c r="Q38" s="55"/>
      <c r="R38" s="55"/>
      <c r="S38" s="55"/>
      <c r="T38" s="55"/>
      <c r="U38" s="55"/>
      <c r="V38" s="55"/>
      <c r="W38" s="56"/>
      <c r="X38" s="56"/>
      <c r="Y38" s="56"/>
      <c r="Z38" s="56"/>
      <c r="AA38" s="57"/>
      <c r="AB38" s="57"/>
    </row>
    <row r="39" spans="2:28" ht="15" customHeight="1" x14ac:dyDescent="0.2">
      <c r="B39" s="297"/>
      <c r="C39" s="297"/>
      <c r="D39" s="297"/>
      <c r="E39" s="297"/>
      <c r="F39" s="53">
        <v>44569</v>
      </c>
      <c r="G39" s="185">
        <f t="shared" ref="G39:G48" si="2">G38+H39-L39</f>
        <v>4.5</v>
      </c>
      <c r="H39" s="291"/>
      <c r="I39" s="291"/>
      <c r="J39" s="291"/>
      <c r="K39" s="291"/>
      <c r="L39" s="291">
        <v>3</v>
      </c>
      <c r="M39" s="291"/>
      <c r="N39" s="368"/>
      <c r="O39" s="369"/>
      <c r="P39" s="55"/>
      <c r="Q39" s="55"/>
      <c r="R39" s="55"/>
      <c r="S39" s="55"/>
      <c r="T39" s="55"/>
      <c r="U39" s="55"/>
      <c r="V39" s="55"/>
      <c r="W39" s="56"/>
      <c r="X39" s="56"/>
      <c r="Y39" s="56"/>
      <c r="Z39" s="56"/>
      <c r="AA39" s="57"/>
      <c r="AB39" s="57"/>
    </row>
    <row r="40" spans="2:28" ht="15" customHeight="1" x14ac:dyDescent="0.2">
      <c r="B40" s="297"/>
      <c r="C40" s="297"/>
      <c r="D40" s="297"/>
      <c r="E40" s="297"/>
      <c r="F40" s="53"/>
      <c r="G40" s="185">
        <f t="shared" si="2"/>
        <v>4.5</v>
      </c>
      <c r="H40" s="291"/>
      <c r="I40" s="291"/>
      <c r="J40" s="291"/>
      <c r="K40" s="291"/>
      <c r="L40" s="291"/>
      <c r="M40" s="291"/>
      <c r="N40" s="291"/>
      <c r="O40" s="291"/>
      <c r="P40" s="55"/>
      <c r="Q40" s="55"/>
      <c r="R40" s="55"/>
      <c r="S40" s="55"/>
      <c r="T40" s="55"/>
      <c r="U40" s="55"/>
      <c r="V40" s="55"/>
      <c r="W40" s="56"/>
      <c r="X40" s="56"/>
      <c r="Y40" s="56"/>
      <c r="Z40" s="56"/>
      <c r="AA40" s="57"/>
      <c r="AB40" s="57"/>
    </row>
    <row r="41" spans="2:28" ht="15" customHeight="1" x14ac:dyDescent="0.2">
      <c r="B41" s="297"/>
      <c r="C41" s="297"/>
      <c r="D41" s="297"/>
      <c r="E41" s="297"/>
      <c r="F41" s="53"/>
      <c r="G41" s="185">
        <f t="shared" si="2"/>
        <v>4.5</v>
      </c>
      <c r="H41" s="291"/>
      <c r="I41" s="291"/>
      <c r="J41" s="291"/>
      <c r="K41" s="291"/>
      <c r="L41" s="291"/>
      <c r="M41" s="291"/>
      <c r="N41" s="291"/>
      <c r="O41" s="291"/>
      <c r="P41" s="55"/>
      <c r="Q41" s="55"/>
      <c r="R41" s="55"/>
      <c r="S41" s="55"/>
      <c r="T41" s="55"/>
      <c r="U41" s="55"/>
      <c r="V41" s="55"/>
      <c r="W41" s="56"/>
      <c r="X41" s="56"/>
      <c r="Y41" s="56"/>
      <c r="Z41" s="56"/>
      <c r="AA41" s="57"/>
      <c r="AB41" s="57"/>
    </row>
    <row r="42" spans="2:28" ht="15" customHeight="1" x14ac:dyDescent="0.2">
      <c r="B42" s="297"/>
      <c r="C42" s="297"/>
      <c r="D42" s="297"/>
      <c r="E42" s="297"/>
      <c r="F42" s="53"/>
      <c r="G42" s="185">
        <f t="shared" si="2"/>
        <v>4.5</v>
      </c>
      <c r="H42" s="291"/>
      <c r="I42" s="291"/>
      <c r="J42" s="291"/>
      <c r="K42" s="291"/>
      <c r="L42" s="291"/>
      <c r="M42" s="291"/>
      <c r="N42" s="291"/>
      <c r="O42" s="291"/>
      <c r="P42" s="55"/>
      <c r="Q42" s="55"/>
      <c r="R42" s="55"/>
      <c r="S42" s="55"/>
      <c r="T42" s="55"/>
      <c r="U42" s="55"/>
      <c r="V42" s="55"/>
      <c r="W42" s="56"/>
      <c r="X42" s="56"/>
      <c r="Y42" s="56"/>
      <c r="Z42" s="56"/>
      <c r="AA42" s="57"/>
      <c r="AB42" s="57"/>
    </row>
    <row r="43" spans="2:28" ht="15" customHeight="1" x14ac:dyDescent="0.2">
      <c r="B43" s="297"/>
      <c r="C43" s="297"/>
      <c r="D43" s="297"/>
      <c r="E43" s="297"/>
      <c r="F43" s="53"/>
      <c r="G43" s="185">
        <f t="shared" si="2"/>
        <v>4.5</v>
      </c>
      <c r="H43" s="291"/>
      <c r="I43" s="291"/>
      <c r="J43" s="291"/>
      <c r="K43" s="291"/>
      <c r="L43" s="291"/>
      <c r="M43" s="291"/>
      <c r="N43" s="291"/>
      <c r="O43" s="291"/>
      <c r="P43" s="55"/>
      <c r="Q43" s="55"/>
      <c r="R43" s="55"/>
      <c r="S43" s="55"/>
      <c r="T43" s="55"/>
      <c r="U43" s="55"/>
      <c r="V43" s="55"/>
      <c r="W43" s="56"/>
      <c r="X43" s="56"/>
      <c r="Y43" s="56"/>
      <c r="Z43" s="56"/>
      <c r="AA43" s="57"/>
      <c r="AB43" s="57"/>
    </row>
    <row r="44" spans="2:28" ht="15" customHeight="1" x14ac:dyDescent="0.2">
      <c r="B44" s="297"/>
      <c r="C44" s="297"/>
      <c r="D44" s="297"/>
      <c r="E44" s="297"/>
      <c r="F44" s="53"/>
      <c r="G44" s="185">
        <f t="shared" si="2"/>
        <v>4.5</v>
      </c>
      <c r="H44" s="291"/>
      <c r="I44" s="291"/>
      <c r="J44" s="291"/>
      <c r="K44" s="291"/>
      <c r="L44" s="291"/>
      <c r="M44" s="291"/>
      <c r="N44" s="291"/>
      <c r="O44" s="291"/>
      <c r="P44" s="55"/>
      <c r="Q44" s="55"/>
      <c r="R44" s="55"/>
      <c r="S44" s="55"/>
      <c r="T44" s="55"/>
      <c r="U44" s="55"/>
      <c r="V44" s="55"/>
      <c r="W44" s="56"/>
      <c r="X44" s="56"/>
      <c r="Y44" s="56"/>
      <c r="Z44" s="56"/>
      <c r="AA44" s="57"/>
      <c r="AB44" s="57"/>
    </row>
    <row r="45" spans="2:28" ht="15" customHeight="1" x14ac:dyDescent="0.2">
      <c r="B45" s="297"/>
      <c r="C45" s="297"/>
      <c r="D45" s="297"/>
      <c r="E45" s="297"/>
      <c r="F45" s="53"/>
      <c r="G45" s="185">
        <f t="shared" si="2"/>
        <v>4.5</v>
      </c>
      <c r="H45" s="291"/>
      <c r="I45" s="291"/>
      <c r="J45" s="291"/>
      <c r="K45" s="291"/>
      <c r="L45" s="291"/>
      <c r="M45" s="291"/>
      <c r="N45" s="291"/>
      <c r="O45" s="291"/>
      <c r="P45" s="55"/>
      <c r="Q45" s="55"/>
      <c r="R45" s="55"/>
      <c r="S45" s="55"/>
      <c r="T45" s="55"/>
      <c r="U45" s="55"/>
      <c r="V45" s="55"/>
      <c r="W45" s="56"/>
      <c r="X45" s="56"/>
      <c r="Y45" s="56"/>
      <c r="Z45" s="56"/>
      <c r="AA45" s="57"/>
      <c r="AB45" s="57"/>
    </row>
    <row r="46" spans="2:28" ht="15" customHeight="1" x14ac:dyDescent="0.2">
      <c r="B46" s="297"/>
      <c r="C46" s="297"/>
      <c r="D46" s="297"/>
      <c r="E46" s="297"/>
      <c r="F46" s="53"/>
      <c r="G46" s="185">
        <f t="shared" si="2"/>
        <v>4.5</v>
      </c>
      <c r="H46" s="291"/>
      <c r="I46" s="291"/>
      <c r="J46" s="291"/>
      <c r="K46" s="291"/>
      <c r="L46" s="292"/>
      <c r="M46" s="293"/>
      <c r="N46" s="292"/>
      <c r="O46" s="293"/>
      <c r="P46" s="55"/>
      <c r="Q46" s="55"/>
      <c r="R46" s="55"/>
      <c r="S46" s="55"/>
      <c r="T46" s="55"/>
      <c r="U46" s="55"/>
      <c r="V46" s="55"/>
      <c r="W46" s="56"/>
      <c r="X46" s="56"/>
      <c r="Y46" s="56"/>
      <c r="Z46" s="56"/>
      <c r="AA46" s="57"/>
      <c r="AB46" s="57"/>
    </row>
    <row r="47" spans="2:28" ht="15" customHeight="1" x14ac:dyDescent="0.2">
      <c r="B47" s="297"/>
      <c r="C47" s="297"/>
      <c r="D47" s="297"/>
      <c r="E47" s="297"/>
      <c r="F47" s="53"/>
      <c r="G47" s="185">
        <f t="shared" si="2"/>
        <v>4.5</v>
      </c>
      <c r="H47" s="291"/>
      <c r="I47" s="291"/>
      <c r="J47" s="291"/>
      <c r="K47" s="291"/>
      <c r="L47" s="292"/>
      <c r="M47" s="293"/>
      <c r="N47" s="292"/>
      <c r="O47" s="293"/>
      <c r="P47" s="55"/>
      <c r="Q47" s="55"/>
      <c r="R47" s="55"/>
      <c r="S47" s="55"/>
      <c r="T47" s="55"/>
      <c r="U47" s="55"/>
      <c r="V47" s="55"/>
      <c r="W47" s="56"/>
      <c r="X47" s="56"/>
      <c r="Y47" s="56"/>
      <c r="Z47" s="56"/>
      <c r="AA47" s="57"/>
      <c r="AB47" s="57"/>
    </row>
    <row r="48" spans="2:28" ht="15" customHeight="1" x14ac:dyDescent="0.2">
      <c r="B48" s="297"/>
      <c r="C48" s="297"/>
      <c r="D48" s="297"/>
      <c r="E48" s="297"/>
      <c r="F48" s="53"/>
      <c r="G48" s="185">
        <f t="shared" si="2"/>
        <v>4.5</v>
      </c>
      <c r="H48" s="294"/>
      <c r="I48" s="294"/>
      <c r="J48" s="294"/>
      <c r="K48" s="294"/>
      <c r="L48" s="294"/>
      <c r="M48" s="294"/>
      <c r="N48" s="294"/>
      <c r="O48" s="294"/>
      <c r="P48" s="55"/>
      <c r="Q48" s="55"/>
      <c r="R48" s="55"/>
      <c r="S48" s="55"/>
      <c r="T48" s="55"/>
      <c r="U48" s="55"/>
      <c r="V48" s="55"/>
      <c r="W48" s="56"/>
      <c r="X48" s="56"/>
      <c r="Y48" s="56"/>
      <c r="Z48" s="56"/>
      <c r="AA48" s="57"/>
      <c r="AB48" s="57"/>
    </row>
    <row r="49" spans="1:35" ht="15" customHeight="1" thickBot="1" x14ac:dyDescent="0.25">
      <c r="B49" s="297"/>
      <c r="C49" s="297"/>
      <c r="D49" s="297"/>
      <c r="E49" s="297"/>
      <c r="F49" s="184">
        <f>$S$20</f>
        <v>44592</v>
      </c>
      <c r="G49" s="186">
        <f>G37+H49-L49</f>
        <v>4.5</v>
      </c>
      <c r="H49" s="287">
        <f>SUM(H37:I48)</f>
        <v>0</v>
      </c>
      <c r="I49" s="287"/>
      <c r="J49" s="287"/>
      <c r="K49" s="287"/>
      <c r="L49" s="287">
        <f>SUM(L37:M48)</f>
        <v>5.5</v>
      </c>
      <c r="M49" s="287"/>
      <c r="N49" s="288"/>
      <c r="O49" s="288"/>
      <c r="P49" s="55"/>
      <c r="Q49" s="55"/>
      <c r="R49" s="55"/>
      <c r="S49" s="55"/>
      <c r="T49" s="55"/>
      <c r="U49" s="55"/>
      <c r="V49" s="55"/>
      <c r="W49" s="56"/>
      <c r="X49" s="56"/>
      <c r="Y49" s="56"/>
      <c r="Z49" s="56"/>
      <c r="AA49" s="57"/>
      <c r="AB49" s="57"/>
    </row>
    <row r="50" spans="1:35" ht="15" customHeight="1" x14ac:dyDescent="0.2">
      <c r="A50" s="140"/>
      <c r="B50" s="55"/>
      <c r="C50" s="55"/>
      <c r="D50" s="55"/>
      <c r="E50" s="55"/>
      <c r="F50" s="55"/>
      <c r="G50" s="55"/>
      <c r="H50" s="290"/>
      <c r="I50" s="290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6"/>
      <c r="Y50" s="56"/>
      <c r="Z50" s="56"/>
      <c r="AA50" s="57"/>
      <c r="AB50" s="57"/>
    </row>
    <row r="51" spans="1:35" s="51" customFormat="1" ht="19" x14ac:dyDescent="0.2">
      <c r="A51" s="136"/>
      <c r="B51" s="296" t="s">
        <v>10</v>
      </c>
      <c r="C51" s="296"/>
      <c r="D51" s="52"/>
      <c r="E51" s="52"/>
      <c r="F51" s="52" t="s">
        <v>44</v>
      </c>
      <c r="G51" s="52" t="s">
        <v>45</v>
      </c>
      <c r="H51" s="296" t="s">
        <v>7</v>
      </c>
      <c r="I51" s="296"/>
      <c r="J51" s="296" t="s">
        <v>8</v>
      </c>
      <c r="K51" s="296"/>
      <c r="L51" s="296" t="s">
        <v>9</v>
      </c>
      <c r="M51" s="296"/>
      <c r="N51" s="296" t="s">
        <v>75</v>
      </c>
      <c r="O51" s="296"/>
      <c r="P51" s="49"/>
      <c r="Q51" s="55"/>
      <c r="R51" s="55"/>
      <c r="S51" s="55"/>
      <c r="T51" s="49"/>
      <c r="U51" s="49"/>
      <c r="V51" s="49"/>
      <c r="W51" s="50"/>
      <c r="X51" s="50"/>
      <c r="Y51" s="50"/>
      <c r="Z51" s="50"/>
      <c r="AF51" s="47"/>
      <c r="AG51" s="47"/>
      <c r="AH51" s="170"/>
      <c r="AI51" s="47"/>
    </row>
    <row r="52" spans="1:35" ht="15" customHeight="1" x14ac:dyDescent="0.2">
      <c r="B52" s="297" t="s">
        <v>151</v>
      </c>
      <c r="C52" s="297"/>
      <c r="D52" s="297"/>
      <c r="E52" s="297"/>
      <c r="F52" s="184">
        <f>$S$18</f>
        <v>44562</v>
      </c>
      <c r="G52" s="54">
        <v>30</v>
      </c>
      <c r="H52" s="298"/>
      <c r="I52" s="298"/>
      <c r="J52" s="298"/>
      <c r="K52" s="298"/>
      <c r="L52" s="298"/>
      <c r="M52" s="298"/>
      <c r="N52" s="298"/>
      <c r="O52" s="298"/>
      <c r="P52" s="55"/>
      <c r="Q52" s="55"/>
      <c r="R52" s="55"/>
      <c r="S52" s="55"/>
      <c r="T52" s="55"/>
      <c r="U52" s="55"/>
      <c r="V52" s="55"/>
      <c r="W52" s="56"/>
      <c r="X52" s="56"/>
      <c r="Y52" s="56"/>
      <c r="Z52" s="56"/>
      <c r="AA52" s="57"/>
      <c r="AB52" s="57"/>
    </row>
    <row r="53" spans="1:35" ht="15" customHeight="1" x14ac:dyDescent="0.2">
      <c r="B53" s="297"/>
      <c r="C53" s="297"/>
      <c r="D53" s="297"/>
      <c r="E53" s="297"/>
      <c r="F53" s="53">
        <v>44556</v>
      </c>
      <c r="G53" s="185">
        <f>G52+H53-L53</f>
        <v>29</v>
      </c>
      <c r="H53" s="299"/>
      <c r="I53" s="300"/>
      <c r="J53" s="299"/>
      <c r="K53" s="300"/>
      <c r="L53" s="302">
        <v>1</v>
      </c>
      <c r="M53" s="302"/>
      <c r="N53" s="295"/>
      <c r="O53" s="295"/>
      <c r="P53" s="55"/>
      <c r="Q53" s="55"/>
      <c r="R53" s="55"/>
      <c r="S53" s="55"/>
      <c r="T53" s="55"/>
      <c r="U53" s="55"/>
      <c r="V53" s="55"/>
      <c r="W53" s="56"/>
      <c r="X53" s="56"/>
      <c r="Y53" s="56"/>
      <c r="Z53" s="56"/>
      <c r="AA53" s="57"/>
      <c r="AB53" s="57"/>
    </row>
    <row r="54" spans="1:35" ht="15" customHeight="1" x14ac:dyDescent="0.2">
      <c r="B54" s="297"/>
      <c r="C54" s="297"/>
      <c r="D54" s="297"/>
      <c r="E54" s="297"/>
      <c r="F54" s="53">
        <v>44564</v>
      </c>
      <c r="G54" s="185">
        <f t="shared" ref="G54:G63" si="3">G53+H54-L54</f>
        <v>28</v>
      </c>
      <c r="H54" s="291"/>
      <c r="I54" s="291"/>
      <c r="J54" s="291"/>
      <c r="K54" s="291"/>
      <c r="L54" s="302">
        <v>1</v>
      </c>
      <c r="M54" s="302"/>
      <c r="N54" s="295"/>
      <c r="O54" s="295"/>
      <c r="P54" s="55"/>
      <c r="Q54" s="55"/>
      <c r="R54" s="55"/>
      <c r="S54" s="55"/>
      <c r="T54" s="55"/>
      <c r="U54" s="55"/>
      <c r="V54" s="55"/>
      <c r="W54" s="56"/>
      <c r="X54" s="56"/>
      <c r="Y54" s="56"/>
      <c r="Z54" s="56"/>
      <c r="AA54" s="57"/>
      <c r="AB54" s="57"/>
    </row>
    <row r="55" spans="1:35" ht="15" customHeight="1" x14ac:dyDescent="0.2">
      <c r="B55" s="297"/>
      <c r="C55" s="297"/>
      <c r="D55" s="297"/>
      <c r="E55" s="297"/>
      <c r="F55" s="53">
        <v>44569</v>
      </c>
      <c r="G55" s="185">
        <f t="shared" si="3"/>
        <v>27</v>
      </c>
      <c r="H55" s="291"/>
      <c r="I55" s="291"/>
      <c r="J55" s="291"/>
      <c r="K55" s="291"/>
      <c r="L55" s="291">
        <v>1</v>
      </c>
      <c r="M55" s="291"/>
      <c r="N55" s="301"/>
      <c r="O55" s="301"/>
      <c r="P55" s="55"/>
      <c r="Q55" s="55"/>
      <c r="R55" s="55"/>
      <c r="S55" s="55"/>
      <c r="T55" s="55"/>
      <c r="U55" s="55"/>
      <c r="V55" s="55"/>
      <c r="W55" s="56"/>
      <c r="X55" s="56"/>
      <c r="Y55" s="56"/>
      <c r="Z55" s="56"/>
      <c r="AA55" s="57"/>
      <c r="AB55" s="57"/>
    </row>
    <row r="56" spans="1:35" ht="15" customHeight="1" x14ac:dyDescent="0.2">
      <c r="B56" s="297"/>
      <c r="C56" s="297"/>
      <c r="D56" s="297"/>
      <c r="E56" s="297"/>
      <c r="F56" s="53">
        <v>44574</v>
      </c>
      <c r="G56" s="185">
        <f t="shared" si="3"/>
        <v>25</v>
      </c>
      <c r="H56" s="291"/>
      <c r="I56" s="291"/>
      <c r="J56" s="291"/>
      <c r="K56" s="291"/>
      <c r="L56" s="291">
        <v>2</v>
      </c>
      <c r="M56" s="291"/>
      <c r="N56" s="301"/>
      <c r="O56" s="301"/>
      <c r="P56" s="55"/>
      <c r="Q56" s="55"/>
      <c r="R56" s="55"/>
      <c r="S56" s="55"/>
      <c r="T56" s="55"/>
      <c r="U56" s="55"/>
      <c r="V56" s="55"/>
      <c r="W56" s="56"/>
      <c r="X56" s="56"/>
      <c r="Y56" s="56"/>
      <c r="Z56" s="56"/>
      <c r="AA56" s="57"/>
      <c r="AB56" s="57"/>
    </row>
    <row r="57" spans="1:35" ht="15" customHeight="1" x14ac:dyDescent="0.2">
      <c r="B57" s="297"/>
      <c r="C57" s="297"/>
      <c r="D57" s="297"/>
      <c r="E57" s="297"/>
      <c r="F57" s="53">
        <v>44588</v>
      </c>
      <c r="G57" s="185">
        <f t="shared" si="3"/>
        <v>20</v>
      </c>
      <c r="H57" s="291"/>
      <c r="I57" s="291"/>
      <c r="J57" s="291"/>
      <c r="K57" s="291"/>
      <c r="L57" s="291">
        <v>5</v>
      </c>
      <c r="M57" s="291"/>
      <c r="N57" s="301"/>
      <c r="O57" s="301"/>
      <c r="P57" s="55"/>
      <c r="Q57" s="55"/>
      <c r="R57" s="55"/>
      <c r="S57" s="55"/>
      <c r="T57" s="55"/>
      <c r="U57" s="55"/>
      <c r="V57" s="55"/>
      <c r="W57" s="56"/>
      <c r="X57" s="56"/>
      <c r="Y57" s="56"/>
      <c r="Z57" s="56"/>
      <c r="AA57" s="57"/>
      <c r="AB57" s="57"/>
    </row>
    <row r="58" spans="1:35" ht="15" customHeight="1" x14ac:dyDescent="0.2">
      <c r="B58" s="297"/>
      <c r="C58" s="297"/>
      <c r="D58" s="297"/>
      <c r="E58" s="297"/>
      <c r="F58" s="53"/>
      <c r="G58" s="185">
        <f t="shared" si="3"/>
        <v>20</v>
      </c>
      <c r="H58" s="291"/>
      <c r="I58" s="291"/>
      <c r="J58" s="291"/>
      <c r="K58" s="291"/>
      <c r="L58" s="291"/>
      <c r="M58" s="291"/>
      <c r="N58" s="291"/>
      <c r="O58" s="291"/>
      <c r="P58" s="55"/>
      <c r="Q58" s="55"/>
      <c r="R58" s="55"/>
      <c r="S58" s="55"/>
      <c r="T58" s="55"/>
      <c r="U58" s="55"/>
      <c r="V58" s="55"/>
      <c r="W58" s="56"/>
      <c r="X58" s="56"/>
      <c r="Y58" s="56"/>
      <c r="Z58" s="56"/>
      <c r="AA58" s="57"/>
      <c r="AB58" s="57"/>
    </row>
    <row r="59" spans="1:35" ht="15" customHeight="1" x14ac:dyDescent="0.2">
      <c r="B59" s="297"/>
      <c r="C59" s="297"/>
      <c r="D59" s="297"/>
      <c r="E59" s="297"/>
      <c r="F59" s="53"/>
      <c r="G59" s="185">
        <f t="shared" si="3"/>
        <v>20</v>
      </c>
      <c r="H59" s="291"/>
      <c r="I59" s="291"/>
      <c r="J59" s="291"/>
      <c r="K59" s="291"/>
      <c r="L59" s="292"/>
      <c r="M59" s="293"/>
      <c r="N59" s="292"/>
      <c r="O59" s="293"/>
      <c r="P59" s="55"/>
      <c r="Q59" s="55"/>
      <c r="R59" s="55"/>
      <c r="S59" s="55"/>
      <c r="T59" s="55"/>
      <c r="U59" s="55"/>
      <c r="V59" s="55"/>
      <c r="W59" s="56"/>
      <c r="X59" s="56"/>
      <c r="Y59" s="56"/>
      <c r="Z59" s="56"/>
      <c r="AA59" s="57"/>
      <c r="AB59" s="57"/>
    </row>
    <row r="60" spans="1:35" ht="15" customHeight="1" x14ac:dyDescent="0.2">
      <c r="B60" s="297"/>
      <c r="C60" s="297"/>
      <c r="D60" s="297"/>
      <c r="E60" s="297"/>
      <c r="F60" s="53"/>
      <c r="G60" s="185">
        <f t="shared" si="3"/>
        <v>20</v>
      </c>
      <c r="H60" s="291"/>
      <c r="I60" s="291"/>
      <c r="J60" s="291"/>
      <c r="K60" s="291"/>
      <c r="L60" s="291"/>
      <c r="M60" s="291"/>
      <c r="N60" s="291"/>
      <c r="O60" s="291"/>
      <c r="P60" s="55"/>
      <c r="Q60" s="55"/>
      <c r="R60" s="55"/>
      <c r="S60" s="55"/>
      <c r="T60" s="55"/>
      <c r="U60" s="55"/>
      <c r="V60" s="55"/>
      <c r="W60" s="56"/>
      <c r="X60" s="56"/>
      <c r="Y60" s="56"/>
      <c r="Z60" s="56"/>
      <c r="AA60" s="57"/>
      <c r="AB60" s="57"/>
    </row>
    <row r="61" spans="1:35" ht="15" customHeight="1" x14ac:dyDescent="0.2">
      <c r="B61" s="297"/>
      <c r="C61" s="297"/>
      <c r="D61" s="297"/>
      <c r="E61" s="297"/>
      <c r="F61" s="53"/>
      <c r="G61" s="185">
        <f t="shared" si="3"/>
        <v>20</v>
      </c>
      <c r="H61" s="291"/>
      <c r="I61" s="291"/>
      <c r="J61" s="291"/>
      <c r="K61" s="291"/>
      <c r="L61" s="292"/>
      <c r="M61" s="293"/>
      <c r="N61" s="292"/>
      <c r="O61" s="293"/>
      <c r="P61" s="55"/>
      <c r="Q61" s="55"/>
      <c r="R61" s="55"/>
      <c r="S61" s="55"/>
      <c r="T61" s="55"/>
      <c r="U61" s="55"/>
      <c r="V61" s="55"/>
      <c r="W61" s="56"/>
      <c r="X61" s="56"/>
      <c r="Y61" s="56"/>
      <c r="Z61" s="56"/>
      <c r="AA61" s="57"/>
      <c r="AB61" s="57"/>
    </row>
    <row r="62" spans="1:35" ht="15" customHeight="1" x14ac:dyDescent="0.2">
      <c r="B62" s="297"/>
      <c r="C62" s="297"/>
      <c r="D62" s="297"/>
      <c r="E62" s="297"/>
      <c r="F62" s="53"/>
      <c r="G62" s="185">
        <f t="shared" si="3"/>
        <v>20</v>
      </c>
      <c r="H62" s="291"/>
      <c r="I62" s="291"/>
      <c r="J62" s="291"/>
      <c r="K62" s="291"/>
      <c r="L62" s="292"/>
      <c r="M62" s="293"/>
      <c r="N62" s="292"/>
      <c r="O62" s="293"/>
      <c r="P62" s="55"/>
      <c r="Q62" s="55"/>
      <c r="R62" s="55"/>
      <c r="S62" s="55"/>
      <c r="T62" s="55"/>
      <c r="U62" s="55"/>
      <c r="V62" s="55"/>
      <c r="W62" s="56"/>
      <c r="X62" s="56"/>
      <c r="Y62" s="56"/>
      <c r="Z62" s="56"/>
      <c r="AA62" s="57"/>
      <c r="AB62" s="57"/>
    </row>
    <row r="63" spans="1:35" ht="15" customHeight="1" x14ac:dyDescent="0.2">
      <c r="B63" s="297"/>
      <c r="C63" s="297"/>
      <c r="D63" s="297"/>
      <c r="E63" s="297"/>
      <c r="F63" s="53"/>
      <c r="G63" s="185">
        <f t="shared" si="3"/>
        <v>20</v>
      </c>
      <c r="H63" s="294"/>
      <c r="I63" s="294"/>
      <c r="J63" s="294"/>
      <c r="K63" s="294"/>
      <c r="L63" s="294"/>
      <c r="M63" s="294"/>
      <c r="N63" s="294"/>
      <c r="O63" s="294"/>
      <c r="P63" s="55"/>
      <c r="Q63" s="55"/>
      <c r="R63" s="55"/>
      <c r="S63" s="55"/>
      <c r="T63" s="55"/>
      <c r="U63" s="55"/>
      <c r="V63" s="55"/>
      <c r="W63" s="56"/>
      <c r="X63" s="56"/>
      <c r="Y63" s="56"/>
      <c r="Z63" s="56"/>
      <c r="AA63" s="57"/>
      <c r="AB63" s="57"/>
    </row>
    <row r="64" spans="1:35" ht="15" customHeight="1" thickBot="1" x14ac:dyDescent="0.25">
      <c r="B64" s="297"/>
      <c r="C64" s="297"/>
      <c r="D64" s="297"/>
      <c r="E64" s="297"/>
      <c r="F64" s="184">
        <f>$S$20</f>
        <v>44592</v>
      </c>
      <c r="G64" s="186">
        <f>G52+H64-L64</f>
        <v>20</v>
      </c>
      <c r="H64" s="287">
        <f>SUM(H52:I63)</f>
        <v>0</v>
      </c>
      <c r="I64" s="287"/>
      <c r="J64" s="287"/>
      <c r="K64" s="287"/>
      <c r="L64" s="287">
        <f>SUM(L52:M63)</f>
        <v>10</v>
      </c>
      <c r="M64" s="287"/>
      <c r="N64" s="288"/>
      <c r="O64" s="288"/>
      <c r="P64" s="55"/>
      <c r="Q64" s="55"/>
      <c r="R64" s="55"/>
      <c r="S64" s="55"/>
      <c r="T64" s="55"/>
      <c r="U64" s="55"/>
      <c r="V64" s="55"/>
      <c r="W64" s="56"/>
      <c r="X64" s="56"/>
      <c r="Y64" s="56"/>
      <c r="Z64" s="56"/>
      <c r="AA64" s="57"/>
      <c r="AB64" s="57"/>
    </row>
    <row r="65" spans="1:35" ht="15" customHeight="1" x14ac:dyDescent="0.2">
      <c r="A65" s="140"/>
      <c r="B65" s="55"/>
      <c r="C65" s="55"/>
      <c r="D65" s="55"/>
      <c r="E65" s="55"/>
      <c r="F65" s="55"/>
      <c r="G65" s="55"/>
      <c r="H65" s="290"/>
      <c r="I65" s="290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6"/>
      <c r="X65" s="56"/>
      <c r="Y65" s="56"/>
      <c r="Z65" s="56"/>
      <c r="AA65" s="57"/>
      <c r="AB65" s="57"/>
    </row>
    <row r="66" spans="1:35" s="51" customFormat="1" ht="19" x14ac:dyDescent="0.2">
      <c r="A66" s="136"/>
      <c r="B66" s="296" t="s">
        <v>10</v>
      </c>
      <c r="C66" s="296"/>
      <c r="D66" s="52"/>
      <c r="E66" s="52"/>
      <c r="F66" s="52" t="s">
        <v>44</v>
      </c>
      <c r="G66" s="52" t="s">
        <v>45</v>
      </c>
      <c r="H66" s="296" t="s">
        <v>7</v>
      </c>
      <c r="I66" s="296"/>
      <c r="J66" s="296" t="s">
        <v>8</v>
      </c>
      <c r="K66" s="296"/>
      <c r="L66" s="296" t="s">
        <v>9</v>
      </c>
      <c r="M66" s="296"/>
      <c r="N66" s="296" t="s">
        <v>75</v>
      </c>
      <c r="O66" s="296"/>
      <c r="P66" s="49"/>
      <c r="Q66" s="49"/>
      <c r="R66" s="49"/>
      <c r="S66" s="49"/>
      <c r="T66" s="49"/>
      <c r="U66" s="49"/>
      <c r="V66" s="49"/>
      <c r="W66" s="50"/>
      <c r="X66" s="50"/>
      <c r="Y66" s="50"/>
      <c r="Z66" s="50"/>
      <c r="AF66" s="47"/>
      <c r="AG66" s="47"/>
      <c r="AH66" s="170"/>
      <c r="AI66" s="47"/>
    </row>
    <row r="67" spans="1:35" ht="15" customHeight="1" x14ac:dyDescent="0.2">
      <c r="B67" s="297" t="s">
        <v>152</v>
      </c>
      <c r="C67" s="297"/>
      <c r="D67" s="297"/>
      <c r="E67" s="297"/>
      <c r="F67" s="184">
        <f>$S$18</f>
        <v>44562</v>
      </c>
      <c r="G67" s="54">
        <v>30</v>
      </c>
      <c r="H67" s="298"/>
      <c r="I67" s="298"/>
      <c r="J67" s="298"/>
      <c r="K67" s="298"/>
      <c r="L67" s="298"/>
      <c r="M67" s="298"/>
      <c r="N67" s="298"/>
      <c r="O67" s="298"/>
      <c r="P67" s="55"/>
      <c r="Q67" s="55"/>
      <c r="R67" s="55"/>
      <c r="S67" s="55"/>
      <c r="T67" s="55"/>
      <c r="U67" s="55"/>
      <c r="V67" s="55"/>
      <c r="W67" s="56"/>
      <c r="X67" s="56"/>
      <c r="Y67" s="56"/>
      <c r="Z67" s="56"/>
      <c r="AA67" s="57"/>
      <c r="AB67" s="57"/>
    </row>
    <row r="68" spans="1:35" ht="15" customHeight="1" x14ac:dyDescent="0.2">
      <c r="B68" s="297"/>
      <c r="C68" s="297"/>
      <c r="D68" s="297"/>
      <c r="E68" s="297"/>
      <c r="F68" s="53">
        <v>44556</v>
      </c>
      <c r="G68" s="187">
        <f>G67+H68-L68</f>
        <v>29</v>
      </c>
      <c r="H68" s="299"/>
      <c r="I68" s="300"/>
      <c r="J68" s="299"/>
      <c r="K68" s="300"/>
      <c r="L68" s="291">
        <v>1</v>
      </c>
      <c r="M68" s="291"/>
      <c r="N68" s="301"/>
      <c r="O68" s="301"/>
      <c r="P68" s="55"/>
      <c r="Q68" s="55"/>
      <c r="R68" s="55"/>
      <c r="S68" s="55"/>
      <c r="T68" s="55"/>
      <c r="U68" s="55"/>
      <c r="V68" s="55"/>
      <c r="W68" s="56"/>
      <c r="X68" s="56"/>
      <c r="Y68" s="56"/>
      <c r="Z68" s="56"/>
      <c r="AA68" s="57"/>
      <c r="AB68" s="57"/>
    </row>
    <row r="69" spans="1:35" ht="15" customHeight="1" x14ac:dyDescent="0.2">
      <c r="B69" s="297"/>
      <c r="C69" s="297"/>
      <c r="D69" s="297"/>
      <c r="E69" s="297"/>
      <c r="F69" s="53">
        <v>44569</v>
      </c>
      <c r="G69" s="187">
        <f t="shared" ref="G69:G78" si="4">G68+H69-L69</f>
        <v>28</v>
      </c>
      <c r="H69" s="291"/>
      <c r="I69" s="291"/>
      <c r="J69" s="291"/>
      <c r="K69" s="291"/>
      <c r="L69" s="302">
        <v>1</v>
      </c>
      <c r="M69" s="302"/>
      <c r="N69" s="295"/>
      <c r="O69" s="295"/>
      <c r="P69" s="55"/>
      <c r="Q69" s="55"/>
      <c r="R69" s="55"/>
      <c r="S69" s="55"/>
      <c r="T69" s="55"/>
      <c r="U69" s="55"/>
      <c r="V69" s="55"/>
      <c r="W69" s="56"/>
      <c r="X69" s="56"/>
      <c r="Y69" s="56"/>
      <c r="Z69" s="56"/>
      <c r="AA69" s="57"/>
      <c r="AB69" s="57"/>
    </row>
    <row r="70" spans="1:35" ht="15" customHeight="1" x14ac:dyDescent="0.2">
      <c r="B70" s="297"/>
      <c r="C70" s="297"/>
      <c r="D70" s="297"/>
      <c r="E70" s="297"/>
      <c r="F70" s="53">
        <v>44574</v>
      </c>
      <c r="G70" s="187">
        <f t="shared" si="4"/>
        <v>27</v>
      </c>
      <c r="H70" s="291"/>
      <c r="I70" s="291"/>
      <c r="J70" s="291"/>
      <c r="K70" s="291"/>
      <c r="L70" s="291">
        <v>1</v>
      </c>
      <c r="M70" s="291"/>
      <c r="N70" s="301"/>
      <c r="O70" s="301"/>
      <c r="P70" s="55"/>
      <c r="Q70" s="55"/>
      <c r="R70" s="55"/>
      <c r="S70" s="55"/>
      <c r="T70" s="55"/>
      <c r="U70" s="55"/>
      <c r="V70" s="55"/>
      <c r="W70" s="56"/>
      <c r="X70" s="56"/>
      <c r="Y70" s="56"/>
      <c r="Z70" s="56"/>
      <c r="AA70" s="57"/>
      <c r="AB70" s="57"/>
    </row>
    <row r="71" spans="1:35" ht="15" customHeight="1" x14ac:dyDescent="0.2">
      <c r="B71" s="297"/>
      <c r="C71" s="297"/>
      <c r="D71" s="297"/>
      <c r="E71" s="297"/>
      <c r="F71" s="53">
        <v>44588</v>
      </c>
      <c r="G71" s="187">
        <f t="shared" si="4"/>
        <v>25</v>
      </c>
      <c r="H71" s="291"/>
      <c r="I71" s="291"/>
      <c r="J71" s="291"/>
      <c r="K71" s="291"/>
      <c r="L71" s="291">
        <v>2</v>
      </c>
      <c r="M71" s="291"/>
      <c r="N71" s="301"/>
      <c r="O71" s="301"/>
      <c r="P71" s="55"/>
      <c r="Q71" s="55"/>
      <c r="R71" s="55"/>
      <c r="S71" s="55"/>
      <c r="T71" s="55"/>
      <c r="U71" s="55"/>
      <c r="V71" s="55"/>
      <c r="W71" s="56"/>
      <c r="X71" s="56"/>
      <c r="Y71" s="56"/>
      <c r="Z71" s="56"/>
      <c r="AA71" s="57"/>
      <c r="AB71" s="57"/>
    </row>
    <row r="72" spans="1:35" ht="15" customHeight="1" x14ac:dyDescent="0.2">
      <c r="B72" s="297"/>
      <c r="C72" s="297"/>
      <c r="D72" s="297"/>
      <c r="E72" s="297"/>
      <c r="F72" s="53"/>
      <c r="G72" s="187">
        <f t="shared" si="4"/>
        <v>25</v>
      </c>
      <c r="H72" s="291"/>
      <c r="I72" s="291"/>
      <c r="J72" s="291"/>
      <c r="K72" s="291"/>
      <c r="L72" s="291"/>
      <c r="M72" s="291"/>
      <c r="N72" s="291"/>
      <c r="O72" s="291"/>
      <c r="P72" s="55"/>
      <c r="Q72" s="55"/>
      <c r="R72" s="55"/>
      <c r="S72" s="55"/>
      <c r="T72" s="55"/>
      <c r="U72" s="55"/>
      <c r="V72" s="55"/>
      <c r="W72" s="56"/>
      <c r="X72" s="56"/>
      <c r="Y72" s="56"/>
      <c r="Z72" s="56"/>
      <c r="AA72" s="57"/>
      <c r="AB72" s="57"/>
    </row>
    <row r="73" spans="1:35" ht="15" customHeight="1" x14ac:dyDescent="0.2">
      <c r="B73" s="297"/>
      <c r="C73" s="297"/>
      <c r="D73" s="297"/>
      <c r="E73" s="297"/>
      <c r="F73" s="53"/>
      <c r="G73" s="187">
        <f t="shared" si="4"/>
        <v>25</v>
      </c>
      <c r="H73" s="291"/>
      <c r="I73" s="291"/>
      <c r="J73" s="291"/>
      <c r="K73" s="291"/>
      <c r="L73" s="291"/>
      <c r="M73" s="291"/>
      <c r="N73" s="291"/>
      <c r="O73" s="291"/>
      <c r="P73" s="55"/>
      <c r="Q73" s="55"/>
      <c r="R73" s="55"/>
      <c r="S73" s="55"/>
      <c r="T73" s="55"/>
      <c r="U73" s="55"/>
      <c r="V73" s="55"/>
      <c r="W73" s="56"/>
      <c r="X73" s="56"/>
      <c r="Y73" s="56"/>
      <c r="Z73" s="56"/>
      <c r="AA73" s="57"/>
      <c r="AB73" s="57"/>
    </row>
    <row r="74" spans="1:35" ht="15" customHeight="1" x14ac:dyDescent="0.2">
      <c r="B74" s="297"/>
      <c r="C74" s="297"/>
      <c r="D74" s="297"/>
      <c r="E74" s="297"/>
      <c r="F74" s="53"/>
      <c r="G74" s="187">
        <f t="shared" si="4"/>
        <v>25</v>
      </c>
      <c r="H74" s="291"/>
      <c r="I74" s="291"/>
      <c r="J74" s="291"/>
      <c r="K74" s="291"/>
      <c r="L74" s="291"/>
      <c r="M74" s="291"/>
      <c r="N74" s="291"/>
      <c r="O74" s="291"/>
      <c r="P74" s="55"/>
      <c r="Q74" s="55"/>
      <c r="R74" s="55"/>
      <c r="S74" s="55"/>
      <c r="T74" s="55"/>
      <c r="U74" s="55"/>
      <c r="V74" s="55"/>
      <c r="W74" s="56"/>
      <c r="X74" s="56"/>
      <c r="Y74" s="56"/>
      <c r="Z74" s="56"/>
      <c r="AA74" s="57"/>
      <c r="AB74" s="57"/>
    </row>
    <row r="75" spans="1:35" ht="15" customHeight="1" x14ac:dyDescent="0.2">
      <c r="B75" s="297"/>
      <c r="C75" s="297"/>
      <c r="D75" s="297"/>
      <c r="E75" s="297"/>
      <c r="F75" s="53"/>
      <c r="G75" s="187">
        <f t="shared" si="4"/>
        <v>25</v>
      </c>
      <c r="H75" s="291"/>
      <c r="I75" s="291"/>
      <c r="J75" s="291"/>
      <c r="K75" s="291"/>
      <c r="L75" s="291"/>
      <c r="M75" s="291"/>
      <c r="N75" s="291"/>
      <c r="O75" s="291"/>
      <c r="P75" s="55"/>
      <c r="Q75" s="55"/>
      <c r="R75" s="55"/>
      <c r="S75" s="55"/>
      <c r="T75" s="55"/>
      <c r="U75" s="55"/>
      <c r="V75" s="55"/>
      <c r="W75" s="56"/>
      <c r="X75" s="56"/>
      <c r="Y75" s="56"/>
      <c r="Z75" s="56"/>
      <c r="AA75" s="57"/>
      <c r="AB75" s="57"/>
    </row>
    <row r="76" spans="1:35" ht="15" customHeight="1" x14ac:dyDescent="0.2">
      <c r="B76" s="297"/>
      <c r="C76" s="297"/>
      <c r="D76" s="297"/>
      <c r="E76" s="297"/>
      <c r="F76" s="53"/>
      <c r="G76" s="187">
        <f t="shared" si="4"/>
        <v>25</v>
      </c>
      <c r="H76" s="291"/>
      <c r="I76" s="291"/>
      <c r="J76" s="291"/>
      <c r="K76" s="291"/>
      <c r="L76" s="292"/>
      <c r="M76" s="293"/>
      <c r="N76" s="292"/>
      <c r="O76" s="293"/>
      <c r="P76" s="55"/>
      <c r="Q76" s="55"/>
      <c r="R76" s="55"/>
      <c r="S76" s="55"/>
      <c r="T76" s="55"/>
      <c r="U76" s="55"/>
      <c r="V76" s="55"/>
      <c r="W76" s="56"/>
      <c r="X76" s="56"/>
      <c r="Y76" s="56"/>
      <c r="Z76" s="56"/>
      <c r="AA76" s="57"/>
      <c r="AB76" s="57"/>
    </row>
    <row r="77" spans="1:35" ht="15" customHeight="1" x14ac:dyDescent="0.2">
      <c r="B77" s="297"/>
      <c r="C77" s="297"/>
      <c r="D77" s="297"/>
      <c r="E77" s="297"/>
      <c r="F77" s="53"/>
      <c r="G77" s="187">
        <f t="shared" si="4"/>
        <v>25</v>
      </c>
      <c r="H77" s="291"/>
      <c r="I77" s="291"/>
      <c r="J77" s="291"/>
      <c r="K77" s="291"/>
      <c r="L77" s="292"/>
      <c r="M77" s="293"/>
      <c r="N77" s="292"/>
      <c r="O77" s="293"/>
      <c r="P77" s="55"/>
      <c r="Q77" s="55"/>
      <c r="R77" s="55"/>
      <c r="S77" s="55"/>
      <c r="T77" s="55"/>
      <c r="U77" s="55"/>
      <c r="V77" s="55"/>
      <c r="W77" s="56"/>
      <c r="X77" s="56"/>
      <c r="Y77" s="56"/>
      <c r="Z77" s="56"/>
      <c r="AA77" s="57"/>
      <c r="AB77" s="57"/>
    </row>
    <row r="78" spans="1:35" ht="15" customHeight="1" x14ac:dyDescent="0.2">
      <c r="B78" s="297"/>
      <c r="C78" s="297"/>
      <c r="D78" s="297"/>
      <c r="E78" s="297"/>
      <c r="F78" s="53"/>
      <c r="G78" s="187">
        <f t="shared" si="4"/>
        <v>25</v>
      </c>
      <c r="H78" s="294"/>
      <c r="I78" s="294"/>
      <c r="J78" s="294"/>
      <c r="K78" s="294"/>
      <c r="L78" s="294"/>
      <c r="M78" s="294"/>
      <c r="N78" s="294"/>
      <c r="O78" s="294"/>
      <c r="P78" s="55"/>
      <c r="Q78" s="55"/>
      <c r="R78" s="55"/>
      <c r="S78" s="55"/>
      <c r="T78" s="55"/>
      <c r="U78" s="55"/>
      <c r="V78" s="55"/>
      <c r="W78" s="56"/>
      <c r="X78" s="56"/>
      <c r="Y78" s="56"/>
      <c r="Z78" s="56"/>
      <c r="AA78" s="57"/>
      <c r="AB78" s="57"/>
    </row>
    <row r="79" spans="1:35" ht="15" customHeight="1" thickBot="1" x14ac:dyDescent="0.25">
      <c r="B79" s="297"/>
      <c r="C79" s="297"/>
      <c r="D79" s="297"/>
      <c r="E79" s="297"/>
      <c r="F79" s="184">
        <f>$S$20</f>
        <v>44592</v>
      </c>
      <c r="G79" s="186">
        <f>G67+H79-L79</f>
        <v>25</v>
      </c>
      <c r="H79" s="287">
        <f>SUM(H67:I78)</f>
        <v>0</v>
      </c>
      <c r="I79" s="287"/>
      <c r="J79" s="287"/>
      <c r="K79" s="287"/>
      <c r="L79" s="287">
        <f>SUM(L67:M78)</f>
        <v>5</v>
      </c>
      <c r="M79" s="287"/>
      <c r="N79" s="288"/>
      <c r="O79" s="288"/>
      <c r="P79" s="55"/>
      <c r="Q79" s="55"/>
      <c r="R79" s="55"/>
      <c r="S79" s="55"/>
      <c r="T79" s="55"/>
      <c r="U79" s="55"/>
      <c r="V79" s="55"/>
      <c r="W79" s="56"/>
      <c r="X79" s="56"/>
      <c r="Y79" s="56"/>
      <c r="Z79" s="56"/>
      <c r="AA79" s="57"/>
      <c r="AB79" s="57"/>
    </row>
    <row r="80" spans="1:35" ht="15" customHeight="1" x14ac:dyDescent="0.2">
      <c r="A80" s="140"/>
      <c r="B80" s="55"/>
      <c r="C80" s="55"/>
      <c r="D80" s="55"/>
      <c r="E80" s="55"/>
      <c r="F80" s="55"/>
      <c r="G80" s="55"/>
      <c r="H80" s="51"/>
      <c r="I80" s="51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6"/>
      <c r="X80" s="56"/>
      <c r="Y80" s="56"/>
      <c r="Z80" s="56"/>
      <c r="AA80" s="57"/>
      <c r="AB80" s="57"/>
    </row>
    <row r="81" spans="1:35" s="51" customFormat="1" ht="19" x14ac:dyDescent="0.2">
      <c r="A81" s="136"/>
      <c r="B81" s="296" t="s">
        <v>10</v>
      </c>
      <c r="C81" s="296"/>
      <c r="D81" s="52"/>
      <c r="E81" s="52"/>
      <c r="F81" s="52" t="s">
        <v>44</v>
      </c>
      <c r="G81" s="52" t="s">
        <v>45</v>
      </c>
      <c r="H81" s="296" t="s">
        <v>7</v>
      </c>
      <c r="I81" s="296"/>
      <c r="J81" s="296" t="s">
        <v>8</v>
      </c>
      <c r="K81" s="296"/>
      <c r="L81" s="296" t="s">
        <v>9</v>
      </c>
      <c r="M81" s="296"/>
      <c r="N81" s="296" t="s">
        <v>75</v>
      </c>
      <c r="O81" s="296"/>
      <c r="P81" s="49"/>
      <c r="Q81" s="49"/>
      <c r="R81" s="49"/>
      <c r="S81" s="49"/>
      <c r="T81" s="49"/>
      <c r="U81" s="49"/>
      <c r="V81" s="49"/>
      <c r="W81" s="50"/>
      <c r="X81" s="50"/>
      <c r="Y81" s="50"/>
      <c r="Z81" s="50"/>
      <c r="AF81" s="47"/>
      <c r="AG81" s="47"/>
      <c r="AH81" s="170"/>
      <c r="AI81" s="47"/>
    </row>
    <row r="82" spans="1:35" ht="15" customHeight="1" x14ac:dyDescent="0.2">
      <c r="B82" s="297" t="s">
        <v>173</v>
      </c>
      <c r="C82" s="297"/>
      <c r="D82" s="297"/>
      <c r="E82" s="297"/>
      <c r="F82" s="184">
        <f>$S$18</f>
        <v>44562</v>
      </c>
      <c r="G82" s="54">
        <v>0</v>
      </c>
      <c r="H82" s="298"/>
      <c r="I82" s="298"/>
      <c r="J82" s="298"/>
      <c r="K82" s="298"/>
      <c r="L82" s="298"/>
      <c r="M82" s="298"/>
      <c r="N82" s="298"/>
      <c r="O82" s="298"/>
      <c r="P82" s="55"/>
      <c r="Q82" s="55"/>
      <c r="R82" s="55"/>
      <c r="S82" s="55"/>
      <c r="T82" s="55"/>
      <c r="U82" s="55"/>
      <c r="V82" s="55"/>
      <c r="W82" s="56"/>
      <c r="X82" s="56"/>
      <c r="Y82" s="56"/>
      <c r="Z82" s="56"/>
      <c r="AA82" s="57"/>
      <c r="AB82" s="57"/>
    </row>
    <row r="83" spans="1:35" ht="15" customHeight="1" x14ac:dyDescent="0.2">
      <c r="B83" s="297"/>
      <c r="C83" s="297"/>
      <c r="D83" s="297"/>
      <c r="E83" s="297"/>
      <c r="F83" s="53"/>
      <c r="G83" s="187">
        <f>G82+H83-L83</f>
        <v>0</v>
      </c>
      <c r="H83" s="299"/>
      <c r="I83" s="300"/>
      <c r="J83" s="299"/>
      <c r="K83" s="300"/>
      <c r="L83" s="291"/>
      <c r="M83" s="291"/>
      <c r="N83" s="291"/>
      <c r="O83" s="291"/>
      <c r="P83" s="55"/>
      <c r="Q83" s="55"/>
      <c r="R83" s="55"/>
      <c r="S83" s="55"/>
      <c r="T83" s="55"/>
      <c r="U83" s="55"/>
      <c r="V83" s="55"/>
      <c r="W83" s="56"/>
      <c r="X83" s="56"/>
      <c r="Y83" s="56"/>
      <c r="Z83" s="56"/>
      <c r="AA83" s="57"/>
      <c r="AB83" s="57"/>
    </row>
    <row r="84" spans="1:35" ht="15" customHeight="1" x14ac:dyDescent="0.2">
      <c r="B84" s="297"/>
      <c r="C84" s="297"/>
      <c r="D84" s="297"/>
      <c r="E84" s="297"/>
      <c r="F84" s="53"/>
      <c r="G84" s="187">
        <f t="shared" ref="G84:G93" si="5">G83+H84-L84</f>
        <v>0</v>
      </c>
      <c r="H84" s="291"/>
      <c r="I84" s="291"/>
      <c r="J84" s="291"/>
      <c r="K84" s="291"/>
      <c r="L84" s="302"/>
      <c r="M84" s="302"/>
      <c r="N84" s="302"/>
      <c r="O84" s="302"/>
      <c r="P84" s="55"/>
      <c r="Q84" s="55"/>
      <c r="R84" s="55"/>
      <c r="S84" s="55"/>
      <c r="T84" s="55"/>
      <c r="U84" s="55"/>
      <c r="V84" s="55"/>
      <c r="W84" s="56"/>
      <c r="X84" s="56"/>
      <c r="Y84" s="56"/>
      <c r="Z84" s="56"/>
      <c r="AA84" s="57"/>
      <c r="AB84" s="57"/>
    </row>
    <row r="85" spans="1:35" ht="15" customHeight="1" x14ac:dyDescent="0.2">
      <c r="B85" s="297"/>
      <c r="C85" s="297"/>
      <c r="D85" s="297"/>
      <c r="E85" s="297"/>
      <c r="F85" s="53"/>
      <c r="G85" s="187">
        <f t="shared" si="5"/>
        <v>0</v>
      </c>
      <c r="H85" s="291"/>
      <c r="I85" s="291"/>
      <c r="J85" s="291"/>
      <c r="K85" s="291"/>
      <c r="L85" s="291"/>
      <c r="M85" s="291"/>
      <c r="N85" s="291"/>
      <c r="O85" s="291"/>
      <c r="P85" s="55"/>
      <c r="Q85" s="55"/>
      <c r="R85" s="55"/>
      <c r="S85" s="55"/>
      <c r="T85" s="55"/>
      <c r="U85" s="55"/>
      <c r="V85" s="55"/>
      <c r="W85" s="56"/>
      <c r="X85" s="56"/>
      <c r="Y85" s="56"/>
      <c r="Z85" s="56"/>
      <c r="AA85" s="57"/>
      <c r="AB85" s="57"/>
    </row>
    <row r="86" spans="1:35" ht="15" customHeight="1" x14ac:dyDescent="0.2">
      <c r="B86" s="297"/>
      <c r="C86" s="297"/>
      <c r="D86" s="297"/>
      <c r="E86" s="297"/>
      <c r="F86" s="53"/>
      <c r="G86" s="187">
        <f t="shared" si="5"/>
        <v>0</v>
      </c>
      <c r="H86" s="291"/>
      <c r="I86" s="291"/>
      <c r="J86" s="291"/>
      <c r="K86" s="291"/>
      <c r="L86" s="291"/>
      <c r="M86" s="291"/>
      <c r="N86" s="291"/>
      <c r="O86" s="291"/>
      <c r="P86" s="55"/>
      <c r="Q86" s="55"/>
      <c r="R86" s="55"/>
      <c r="S86" s="55"/>
      <c r="T86" s="55"/>
      <c r="U86" s="55"/>
      <c r="V86" s="55"/>
      <c r="W86" s="56"/>
      <c r="X86" s="56"/>
      <c r="Y86" s="56"/>
      <c r="Z86" s="56"/>
      <c r="AA86" s="57"/>
      <c r="AB86" s="57"/>
    </row>
    <row r="87" spans="1:35" ht="15" customHeight="1" x14ac:dyDescent="0.2">
      <c r="B87" s="297"/>
      <c r="C87" s="297"/>
      <c r="D87" s="297"/>
      <c r="E87" s="297"/>
      <c r="F87" s="53"/>
      <c r="G87" s="187">
        <f t="shared" si="5"/>
        <v>0</v>
      </c>
      <c r="H87" s="291"/>
      <c r="I87" s="291"/>
      <c r="J87" s="291"/>
      <c r="K87" s="291"/>
      <c r="L87" s="291"/>
      <c r="M87" s="291"/>
      <c r="N87" s="291"/>
      <c r="O87" s="291"/>
      <c r="P87" s="55"/>
      <c r="Q87" s="55"/>
      <c r="R87" s="55"/>
      <c r="S87" s="55"/>
      <c r="T87" s="55"/>
      <c r="U87" s="55"/>
      <c r="V87" s="55"/>
      <c r="W87" s="56"/>
      <c r="X87" s="56"/>
      <c r="Y87" s="56"/>
      <c r="Z87" s="56"/>
      <c r="AA87" s="57"/>
      <c r="AB87" s="57"/>
    </row>
    <row r="88" spans="1:35" ht="15" customHeight="1" x14ac:dyDescent="0.2">
      <c r="B88" s="297"/>
      <c r="C88" s="297"/>
      <c r="D88" s="297"/>
      <c r="E88" s="297"/>
      <c r="F88" s="53"/>
      <c r="G88" s="187">
        <f t="shared" si="5"/>
        <v>0</v>
      </c>
      <c r="H88" s="291"/>
      <c r="I88" s="291"/>
      <c r="J88" s="291"/>
      <c r="K88" s="291"/>
      <c r="L88" s="291"/>
      <c r="M88" s="291"/>
      <c r="N88" s="291"/>
      <c r="O88" s="291"/>
      <c r="P88" s="55"/>
      <c r="Q88" s="55"/>
      <c r="R88" s="55"/>
      <c r="S88" s="55"/>
      <c r="T88" s="55"/>
      <c r="U88" s="55"/>
      <c r="V88" s="55"/>
      <c r="W88" s="56"/>
      <c r="X88" s="56"/>
      <c r="Y88" s="56"/>
      <c r="Z88" s="56"/>
      <c r="AA88" s="57"/>
      <c r="AB88" s="57"/>
    </row>
    <row r="89" spans="1:35" ht="15" customHeight="1" x14ac:dyDescent="0.2">
      <c r="B89" s="297"/>
      <c r="C89" s="297"/>
      <c r="D89" s="297"/>
      <c r="E89" s="297"/>
      <c r="F89" s="53"/>
      <c r="G89" s="187">
        <f t="shared" si="5"/>
        <v>0</v>
      </c>
      <c r="H89" s="291"/>
      <c r="I89" s="291"/>
      <c r="J89" s="291"/>
      <c r="K89" s="291"/>
      <c r="L89" s="291"/>
      <c r="M89" s="291"/>
      <c r="N89" s="291"/>
      <c r="O89" s="291"/>
      <c r="P89" s="55"/>
      <c r="Q89" s="55"/>
      <c r="R89" s="55"/>
      <c r="S89" s="55"/>
      <c r="T89" s="55"/>
      <c r="U89" s="55"/>
      <c r="V89" s="55"/>
      <c r="W89" s="56"/>
      <c r="X89" s="56"/>
      <c r="Y89" s="56"/>
      <c r="Z89" s="56"/>
      <c r="AA89" s="57"/>
      <c r="AB89" s="57"/>
    </row>
    <row r="90" spans="1:35" ht="15" customHeight="1" x14ac:dyDescent="0.2">
      <c r="B90" s="297"/>
      <c r="C90" s="297"/>
      <c r="D90" s="297"/>
      <c r="E90" s="297"/>
      <c r="F90" s="53"/>
      <c r="G90" s="187">
        <f t="shared" si="5"/>
        <v>0</v>
      </c>
      <c r="H90" s="291"/>
      <c r="I90" s="291"/>
      <c r="J90" s="291"/>
      <c r="K90" s="291"/>
      <c r="L90" s="291"/>
      <c r="M90" s="291"/>
      <c r="N90" s="291"/>
      <c r="O90" s="291"/>
      <c r="P90" s="55"/>
      <c r="Q90" s="55"/>
      <c r="R90" s="55"/>
      <c r="S90" s="55"/>
      <c r="T90" s="55"/>
      <c r="U90" s="55"/>
      <c r="V90" s="55"/>
      <c r="W90" s="56"/>
      <c r="X90" s="56"/>
      <c r="Y90" s="56"/>
      <c r="Z90" s="56"/>
      <c r="AA90" s="57"/>
      <c r="AB90" s="57"/>
    </row>
    <row r="91" spans="1:35" ht="15" customHeight="1" x14ac:dyDescent="0.2">
      <c r="B91" s="297"/>
      <c r="C91" s="297"/>
      <c r="D91" s="297"/>
      <c r="E91" s="297"/>
      <c r="F91" s="53"/>
      <c r="G91" s="187">
        <f t="shared" si="5"/>
        <v>0</v>
      </c>
      <c r="H91" s="291"/>
      <c r="I91" s="291"/>
      <c r="J91" s="291"/>
      <c r="K91" s="291"/>
      <c r="L91" s="292"/>
      <c r="M91" s="293"/>
      <c r="N91" s="292"/>
      <c r="O91" s="293"/>
      <c r="P91" s="55"/>
      <c r="Q91" s="55"/>
      <c r="R91" s="55"/>
      <c r="S91" s="55"/>
      <c r="T91" s="55"/>
      <c r="U91" s="55"/>
      <c r="V91" s="55"/>
      <c r="W91" s="56"/>
      <c r="X91" s="56"/>
      <c r="Y91" s="56"/>
      <c r="Z91" s="56"/>
      <c r="AA91" s="57"/>
      <c r="AB91" s="57"/>
    </row>
    <row r="92" spans="1:35" ht="15" customHeight="1" x14ac:dyDescent="0.2">
      <c r="B92" s="297"/>
      <c r="C92" s="297"/>
      <c r="D92" s="297"/>
      <c r="E92" s="297"/>
      <c r="F92" s="53"/>
      <c r="G92" s="187">
        <f t="shared" si="5"/>
        <v>0</v>
      </c>
      <c r="H92" s="291"/>
      <c r="I92" s="291"/>
      <c r="J92" s="291"/>
      <c r="K92" s="291"/>
      <c r="L92" s="292"/>
      <c r="M92" s="293"/>
      <c r="N92" s="292"/>
      <c r="O92" s="293"/>
      <c r="P92" s="55"/>
      <c r="Q92" s="55"/>
      <c r="R92" s="55"/>
      <c r="S92" s="55"/>
      <c r="T92" s="55"/>
      <c r="U92" s="55"/>
      <c r="V92" s="55"/>
      <c r="W92" s="56"/>
      <c r="X92" s="56"/>
      <c r="Y92" s="56"/>
      <c r="Z92" s="56"/>
      <c r="AA92" s="57"/>
      <c r="AB92" s="57"/>
    </row>
    <row r="93" spans="1:35" ht="15" customHeight="1" x14ac:dyDescent="0.2">
      <c r="B93" s="297"/>
      <c r="C93" s="297"/>
      <c r="D93" s="297"/>
      <c r="E93" s="297"/>
      <c r="F93" s="53"/>
      <c r="G93" s="187">
        <f t="shared" si="5"/>
        <v>0</v>
      </c>
      <c r="H93" s="294"/>
      <c r="I93" s="294"/>
      <c r="J93" s="294"/>
      <c r="K93" s="294"/>
      <c r="L93" s="294"/>
      <c r="M93" s="294"/>
      <c r="N93" s="294"/>
      <c r="O93" s="294"/>
      <c r="P93" s="55"/>
      <c r="Q93" s="55"/>
      <c r="R93" s="55"/>
      <c r="S93" s="55"/>
      <c r="T93" s="55"/>
      <c r="U93" s="55"/>
      <c r="V93" s="55"/>
      <c r="W93" s="56"/>
      <c r="X93" s="56"/>
      <c r="Y93" s="56"/>
      <c r="Z93" s="56"/>
      <c r="AA93" s="57"/>
      <c r="AB93" s="57"/>
    </row>
    <row r="94" spans="1:35" ht="15" customHeight="1" thickBot="1" x14ac:dyDescent="0.25">
      <c r="B94" s="297"/>
      <c r="C94" s="297"/>
      <c r="D94" s="297"/>
      <c r="E94" s="297"/>
      <c r="F94" s="184">
        <f>$S$20</f>
        <v>44592</v>
      </c>
      <c r="G94" s="186">
        <f>G82+H94-L94</f>
        <v>0</v>
      </c>
      <c r="H94" s="287">
        <f>SUM(H82:I93)</f>
        <v>0</v>
      </c>
      <c r="I94" s="287"/>
      <c r="J94" s="287"/>
      <c r="K94" s="287"/>
      <c r="L94" s="287">
        <f>SUM(L82:M93)</f>
        <v>0</v>
      </c>
      <c r="M94" s="287"/>
      <c r="N94" s="288"/>
      <c r="O94" s="288"/>
      <c r="P94" s="55"/>
      <c r="Q94" s="55"/>
      <c r="R94" s="55"/>
      <c r="S94" s="55"/>
      <c r="T94" s="55"/>
      <c r="U94" s="55"/>
      <c r="V94" s="55"/>
      <c r="W94" s="56"/>
      <c r="X94" s="56"/>
      <c r="Y94" s="56"/>
      <c r="Z94" s="56"/>
      <c r="AA94" s="57"/>
      <c r="AB94" s="57"/>
    </row>
    <row r="95" spans="1:35" ht="15" customHeight="1" x14ac:dyDescent="0.2">
      <c r="B95" s="289"/>
      <c r="C95" s="289"/>
      <c r="D95" s="58"/>
      <c r="E95" s="58"/>
      <c r="F95" s="59"/>
      <c r="G95" s="60"/>
      <c r="H95" s="290"/>
      <c r="I95" s="290"/>
      <c r="J95" s="290"/>
      <c r="K95" s="290"/>
      <c r="L95" s="290"/>
      <c r="M95" s="290"/>
      <c r="N95" s="290"/>
      <c r="O95" s="290"/>
      <c r="P95" s="55"/>
      <c r="Q95" s="55"/>
      <c r="R95" s="55"/>
      <c r="S95" s="61"/>
      <c r="T95" s="61"/>
      <c r="U95" s="61"/>
      <c r="V95" s="61"/>
      <c r="W95" s="56"/>
      <c r="X95" s="56"/>
      <c r="Y95" s="56"/>
      <c r="Z95" s="56"/>
      <c r="AA95" s="57"/>
      <c r="AB95" s="57"/>
    </row>
    <row r="96" spans="1:35" ht="28.25" customHeight="1" x14ac:dyDescent="0.2">
      <c r="B96" s="281" t="s">
        <v>76</v>
      </c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55"/>
      <c r="Q96" s="55"/>
      <c r="R96" s="55"/>
      <c r="S96" s="41"/>
      <c r="T96" s="41"/>
      <c r="U96" s="41"/>
      <c r="V96" s="41"/>
      <c r="AA96" s="41"/>
      <c r="AB96" s="41"/>
    </row>
    <row r="97" spans="1:36" ht="15" customHeight="1" thickBot="1" x14ac:dyDescent="0.25">
      <c r="B97" s="58"/>
      <c r="C97" s="58"/>
      <c r="D97" s="58"/>
      <c r="E97" s="58"/>
      <c r="F97" s="59"/>
      <c r="G97" s="6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61"/>
      <c r="T97" s="61"/>
      <c r="U97" s="61"/>
      <c r="V97" s="61"/>
      <c r="W97" s="56"/>
      <c r="X97" s="56"/>
      <c r="Y97" s="56"/>
      <c r="Z97" s="56"/>
      <c r="AA97" s="62"/>
      <c r="AB97" s="62"/>
      <c r="AC97" s="63"/>
      <c r="AD97" s="63"/>
      <c r="AE97" s="63"/>
      <c r="AF97" s="64"/>
      <c r="AG97" s="64"/>
      <c r="AH97" s="64"/>
    </row>
    <row r="98" spans="1:36" s="58" customFormat="1" ht="51" customHeight="1" x14ac:dyDescent="0.2">
      <c r="A98" s="137"/>
      <c r="B98" s="259" t="s">
        <v>140</v>
      </c>
      <c r="C98" s="259" t="s">
        <v>141</v>
      </c>
      <c r="D98" s="360" t="s">
        <v>74</v>
      </c>
      <c r="E98" s="360" t="s">
        <v>167</v>
      </c>
      <c r="F98" s="65" t="s">
        <v>82</v>
      </c>
      <c r="G98" s="65" t="s">
        <v>158</v>
      </c>
      <c r="H98" s="239" t="s">
        <v>84</v>
      </c>
      <c r="I98" s="65" t="s">
        <v>49</v>
      </c>
      <c r="J98" s="65" t="s">
        <v>205</v>
      </c>
      <c r="K98" s="283" t="s">
        <v>37</v>
      </c>
      <c r="L98" s="283"/>
      <c r="M98" s="65" t="s">
        <v>142</v>
      </c>
      <c r="N98" s="285" t="s">
        <v>20</v>
      </c>
      <c r="O98" s="286"/>
      <c r="P98" s="65" t="s">
        <v>143</v>
      </c>
      <c r="Q98" s="270" t="s">
        <v>19</v>
      </c>
      <c r="R98" s="271"/>
      <c r="S98" s="66" t="s">
        <v>68</v>
      </c>
      <c r="T98" s="67" t="s">
        <v>69</v>
      </c>
      <c r="U98" s="101" t="s">
        <v>70</v>
      </c>
      <c r="V98" s="240" t="s">
        <v>85</v>
      </c>
      <c r="W98" s="130" t="s">
        <v>135</v>
      </c>
      <c r="X98" s="363" t="s">
        <v>156</v>
      </c>
      <c r="Y98" s="364"/>
      <c r="Z98" s="67" t="s">
        <v>77</v>
      </c>
      <c r="AA98" s="179" t="s">
        <v>134</v>
      </c>
      <c r="AB98" s="259" t="s">
        <v>157</v>
      </c>
      <c r="AC98" s="260"/>
      <c r="AD98" s="260"/>
      <c r="AE98" s="260"/>
      <c r="AF98" s="260"/>
      <c r="AG98" s="260"/>
      <c r="AH98" s="365"/>
      <c r="AI98" s="362" t="s">
        <v>125</v>
      </c>
      <c r="AJ98" s="262"/>
    </row>
    <row r="99" spans="1:36" s="58" customFormat="1" ht="18" customHeight="1" x14ac:dyDescent="0.15">
      <c r="A99" s="137"/>
      <c r="B99" s="260"/>
      <c r="C99" s="259"/>
      <c r="D99" s="361"/>
      <c r="E99" s="361"/>
      <c r="F99" s="69" t="s">
        <v>0</v>
      </c>
      <c r="G99" s="69" t="s">
        <v>0</v>
      </c>
      <c r="H99" s="282"/>
      <c r="I99" s="70" t="s">
        <v>83</v>
      </c>
      <c r="J99" s="70" t="s">
        <v>170</v>
      </c>
      <c r="K99" s="284"/>
      <c r="L99" s="284"/>
      <c r="M99" s="71" t="s">
        <v>18</v>
      </c>
      <c r="N99" s="72" t="s">
        <v>18</v>
      </c>
      <c r="O99" s="73" t="s">
        <v>0</v>
      </c>
      <c r="P99" s="71" t="s">
        <v>17</v>
      </c>
      <c r="Q99" s="175" t="s">
        <v>17</v>
      </c>
      <c r="R99" s="73" t="s">
        <v>0</v>
      </c>
      <c r="S99" s="74" t="s">
        <v>81</v>
      </c>
      <c r="T99" s="72" t="s">
        <v>78</v>
      </c>
      <c r="U99" s="71" t="s">
        <v>79</v>
      </c>
      <c r="V99" s="239"/>
      <c r="W99" s="131" t="s">
        <v>0</v>
      </c>
      <c r="X99" s="100" t="s">
        <v>83</v>
      </c>
      <c r="Y99" s="75" t="s">
        <v>0</v>
      </c>
      <c r="Z99" s="72" t="s">
        <v>80</v>
      </c>
      <c r="AA99" s="180" t="s">
        <v>0</v>
      </c>
      <c r="AB99" s="280" t="s">
        <v>83</v>
      </c>
      <c r="AC99" s="280"/>
      <c r="AD99" s="280"/>
      <c r="AE99" s="280"/>
      <c r="AF99" s="280"/>
      <c r="AG99" s="76" t="s">
        <v>0</v>
      </c>
      <c r="AH99" s="77" t="s">
        <v>95</v>
      </c>
      <c r="AI99" s="167"/>
      <c r="AJ99" s="99" t="s">
        <v>96</v>
      </c>
    </row>
    <row r="100" spans="1:36" s="86" customFormat="1" ht="26" customHeight="1" x14ac:dyDescent="0.2">
      <c r="A100" s="193">
        <v>1</v>
      </c>
      <c r="B100" s="215" t="str">
        <f>'Patient List'!B13</f>
        <v>XX_YY001</v>
      </c>
      <c r="C100" s="215" t="str">
        <f>'Patient List'!C13</f>
        <v>Raelynn Steele</v>
      </c>
      <c r="D100" s="78"/>
      <c r="E100" s="78"/>
      <c r="F100" s="178">
        <v>44547</v>
      </c>
      <c r="G100" s="178"/>
      <c r="H100" s="79" t="s">
        <v>6</v>
      </c>
      <c r="I100" s="80" t="s">
        <v>21</v>
      </c>
      <c r="J100" s="188">
        <f>DATEDIF('Patient List'!F13, $S$20,"y")</f>
        <v>1</v>
      </c>
      <c r="K100" s="266" t="s">
        <v>105</v>
      </c>
      <c r="L100" s="267" t="s">
        <v>153</v>
      </c>
      <c r="M100" s="161">
        <f>'Patient List'!K13</f>
        <v>14.5</v>
      </c>
      <c r="N100" s="81"/>
      <c r="O100" s="128"/>
      <c r="P100" s="127">
        <f>'Patient List'!L13</f>
        <v>329.93999999999994</v>
      </c>
      <c r="Q100" s="174">
        <v>98</v>
      </c>
      <c r="R100" s="128">
        <v>44598</v>
      </c>
      <c r="S100" s="142">
        <v>4</v>
      </c>
      <c r="T100" s="82">
        <v>31</v>
      </c>
      <c r="U100" s="132">
        <v>1.44</v>
      </c>
      <c r="V100" s="190">
        <f>T100/U100^2</f>
        <v>14.949845679012347</v>
      </c>
      <c r="W100" s="162">
        <v>44547</v>
      </c>
      <c r="X100" s="85"/>
      <c r="Y100" s="134"/>
      <c r="Z100" s="83"/>
      <c r="AA100" s="181"/>
      <c r="AB100" s="122"/>
      <c r="AC100" s="123"/>
      <c r="AD100" s="123"/>
      <c r="AE100" s="123"/>
      <c r="AF100" s="123"/>
      <c r="AG100" s="135"/>
      <c r="AH100" s="84"/>
      <c r="AI100" s="171"/>
      <c r="AJ100" s="84"/>
    </row>
    <row r="101" spans="1:36" s="86" customFormat="1" ht="26" customHeight="1" x14ac:dyDescent="0.2">
      <c r="A101" s="193">
        <v>2</v>
      </c>
      <c r="B101" s="215" t="str">
        <f>'Patient List'!B14</f>
        <v>XX_YY002</v>
      </c>
      <c r="C101" s="215" t="str">
        <f>'Patient List'!C14</f>
        <v>Ella Coffey</v>
      </c>
      <c r="D101" s="78"/>
      <c r="E101" s="78"/>
      <c r="F101" s="178">
        <v>44490</v>
      </c>
      <c r="G101" s="178"/>
      <c r="H101" s="79" t="s">
        <v>6</v>
      </c>
      <c r="I101" s="80" t="s">
        <v>21</v>
      </c>
      <c r="J101" s="188">
        <f>DATEDIF('Patient List'!F14, $S$20,"y")</f>
        <v>13</v>
      </c>
      <c r="K101" s="266" t="s">
        <v>105</v>
      </c>
      <c r="L101" s="267" t="s">
        <v>153</v>
      </c>
      <c r="M101" s="161">
        <f>'Patient List'!K14</f>
        <v>9.6</v>
      </c>
      <c r="N101" s="87">
        <v>7.4</v>
      </c>
      <c r="O101" s="129">
        <v>44490</v>
      </c>
      <c r="P101" s="127">
        <f>'Patient List'!L14</f>
        <v>599.4</v>
      </c>
      <c r="Q101" s="126">
        <v>98</v>
      </c>
      <c r="R101" s="129">
        <v>44564</v>
      </c>
      <c r="S101" s="142">
        <v>4</v>
      </c>
      <c r="T101" s="82">
        <v>16</v>
      </c>
      <c r="U101" s="132">
        <v>1.05</v>
      </c>
      <c r="V101" s="190">
        <f t="shared" ref="V101:V109" si="6">T101/U101^2</f>
        <v>14.512471655328797</v>
      </c>
      <c r="W101" s="162">
        <v>44490</v>
      </c>
      <c r="X101" s="85"/>
      <c r="Y101" s="134"/>
      <c r="Z101" s="88"/>
      <c r="AA101" s="181"/>
      <c r="AB101" s="122"/>
      <c r="AC101" s="123"/>
      <c r="AD101" s="123"/>
      <c r="AE101" s="123"/>
      <c r="AF101" s="123"/>
      <c r="AG101" s="135"/>
      <c r="AH101" s="84"/>
      <c r="AI101" s="171"/>
      <c r="AJ101" s="84"/>
    </row>
    <row r="102" spans="1:36" s="86" customFormat="1" ht="26" customHeight="1" x14ac:dyDescent="0.2">
      <c r="A102" s="193">
        <v>3</v>
      </c>
      <c r="B102" s="215" t="str">
        <f>'Patient List'!B15</f>
        <v>XX_YY003</v>
      </c>
      <c r="C102" s="215" t="str">
        <f>'Patient List'!C15</f>
        <v>Stephen Brock</v>
      </c>
      <c r="D102" s="78" t="s">
        <v>181</v>
      </c>
      <c r="E102" s="78"/>
      <c r="F102" s="178">
        <v>44589</v>
      </c>
      <c r="G102" s="178"/>
      <c r="H102" s="79" t="s">
        <v>6</v>
      </c>
      <c r="I102" s="80" t="s">
        <v>87</v>
      </c>
      <c r="J102" s="188">
        <f>DATEDIF('Patient List'!F15, $S$20,"y")</f>
        <v>9</v>
      </c>
      <c r="K102" s="266" t="s">
        <v>27</v>
      </c>
      <c r="L102" s="267" t="s">
        <v>27</v>
      </c>
      <c r="M102" s="161">
        <f>'Patient List'!K15</f>
        <v>12.9</v>
      </c>
      <c r="N102" s="87">
        <v>7.7</v>
      </c>
      <c r="O102" s="129">
        <v>44589</v>
      </c>
      <c r="P102" s="127">
        <f>'Patient List'!L15</f>
        <v>901.80000000000007</v>
      </c>
      <c r="Q102" s="126">
        <v>90</v>
      </c>
      <c r="R102" s="129">
        <v>44594</v>
      </c>
      <c r="S102" s="142">
        <v>2</v>
      </c>
      <c r="T102" s="82">
        <v>34</v>
      </c>
      <c r="U102" s="132">
        <v>1.42</v>
      </c>
      <c r="V102" s="190">
        <f t="shared" si="6"/>
        <v>16.861733782979567</v>
      </c>
      <c r="W102" s="162">
        <v>44589</v>
      </c>
      <c r="X102" s="85"/>
      <c r="Y102" s="134"/>
      <c r="Z102" s="88" t="s">
        <v>161</v>
      </c>
      <c r="AA102" s="181">
        <v>44589</v>
      </c>
      <c r="AB102" s="122"/>
      <c r="AC102" s="123"/>
      <c r="AD102" s="123"/>
      <c r="AE102" s="123"/>
      <c r="AF102" s="123"/>
      <c r="AG102" s="135"/>
      <c r="AH102" s="84"/>
      <c r="AI102" s="171"/>
      <c r="AJ102" s="84"/>
    </row>
    <row r="103" spans="1:36" ht="26" customHeight="1" x14ac:dyDescent="0.2">
      <c r="A103" s="193">
        <v>4</v>
      </c>
      <c r="B103" s="215">
        <f>'Patient List'!B16</f>
        <v>0</v>
      </c>
      <c r="C103" s="215">
        <f>'Patient List'!C16</f>
        <v>0</v>
      </c>
      <c r="D103" s="78"/>
      <c r="E103" s="78"/>
      <c r="F103" s="178">
        <v>44517</v>
      </c>
      <c r="G103" s="178"/>
      <c r="H103" s="79" t="s">
        <v>6</v>
      </c>
      <c r="I103" s="80" t="s">
        <v>21</v>
      </c>
      <c r="J103" s="188">
        <v>10</v>
      </c>
      <c r="K103" s="266" t="s">
        <v>105</v>
      </c>
      <c r="L103" s="267" t="s">
        <v>153</v>
      </c>
      <c r="M103" s="161">
        <f>'Patient List'!K16</f>
        <v>10</v>
      </c>
      <c r="N103" s="87">
        <v>7.3</v>
      </c>
      <c r="O103" s="129">
        <v>44517</v>
      </c>
      <c r="P103" s="127">
        <f>'Patient List'!L16</f>
        <v>554.4</v>
      </c>
      <c r="Q103" s="126">
        <v>94</v>
      </c>
      <c r="R103" s="129">
        <v>44584</v>
      </c>
      <c r="S103" s="142">
        <v>4</v>
      </c>
      <c r="T103" s="82">
        <v>26</v>
      </c>
      <c r="U103" s="132">
        <v>1.3</v>
      </c>
      <c r="V103" s="190">
        <f t="shared" si="6"/>
        <v>15.384615384615383</v>
      </c>
      <c r="W103" s="162">
        <v>44517</v>
      </c>
      <c r="X103" s="85"/>
      <c r="Y103" s="134"/>
      <c r="Z103" s="88"/>
      <c r="AA103" s="181"/>
      <c r="AB103" s="122"/>
      <c r="AC103" s="123"/>
      <c r="AD103" s="123"/>
      <c r="AE103" s="123"/>
      <c r="AF103" s="123"/>
      <c r="AG103" s="135"/>
      <c r="AH103" s="84"/>
      <c r="AI103" s="171"/>
      <c r="AJ103" s="84"/>
    </row>
    <row r="104" spans="1:36" ht="26" customHeight="1" x14ac:dyDescent="0.2">
      <c r="A104" s="193">
        <v>5</v>
      </c>
      <c r="B104" s="215">
        <f>'Patient List'!B17</f>
        <v>0</v>
      </c>
      <c r="C104" s="215">
        <f>'Patient List'!C17</f>
        <v>0</v>
      </c>
      <c r="D104" s="78"/>
      <c r="E104" s="78"/>
      <c r="F104" s="178">
        <v>44554</v>
      </c>
      <c r="G104" s="178"/>
      <c r="H104" s="79" t="s">
        <v>6</v>
      </c>
      <c r="I104" s="80" t="s">
        <v>21</v>
      </c>
      <c r="J104" s="188">
        <v>2</v>
      </c>
      <c r="K104" s="266" t="s">
        <v>105</v>
      </c>
      <c r="L104" s="267" t="s">
        <v>153</v>
      </c>
      <c r="M104" s="161">
        <f>'Patient List'!K17</f>
        <v>13.05</v>
      </c>
      <c r="N104" s="87">
        <v>8.1</v>
      </c>
      <c r="O104" s="129" t="s">
        <v>166</v>
      </c>
      <c r="P104" s="127">
        <f>'Patient List'!L17</f>
        <v>109.8</v>
      </c>
      <c r="Q104" s="126">
        <v>167</v>
      </c>
      <c r="R104" s="129">
        <v>44598</v>
      </c>
      <c r="S104" s="142">
        <v>4</v>
      </c>
      <c r="T104" s="82">
        <v>13</v>
      </c>
      <c r="U104" s="132">
        <v>0.93</v>
      </c>
      <c r="V104" s="190">
        <f t="shared" si="6"/>
        <v>15.030639380275174</v>
      </c>
      <c r="W104" s="162">
        <v>44554</v>
      </c>
      <c r="X104" s="85"/>
      <c r="Y104" s="134"/>
      <c r="Z104" s="88"/>
      <c r="AA104" s="181"/>
      <c r="AB104" s="122"/>
      <c r="AC104" s="123"/>
      <c r="AD104" s="123"/>
      <c r="AE104" s="123"/>
      <c r="AF104" s="123"/>
      <c r="AG104" s="135"/>
      <c r="AH104" s="84"/>
      <c r="AI104" s="171"/>
      <c r="AJ104" s="84"/>
    </row>
    <row r="105" spans="1:36" ht="26" customHeight="1" x14ac:dyDescent="0.2">
      <c r="A105" s="193">
        <v>6</v>
      </c>
      <c r="B105" s="215">
        <f>'Patient List'!B18</f>
        <v>0</v>
      </c>
      <c r="C105" s="215">
        <f>'Patient List'!C18</f>
        <v>0</v>
      </c>
      <c r="D105" s="78" t="s">
        <v>181</v>
      </c>
      <c r="E105" s="78"/>
      <c r="F105" s="178">
        <v>44569</v>
      </c>
      <c r="G105" s="178"/>
      <c r="H105" s="79" t="s">
        <v>6</v>
      </c>
      <c r="I105" s="80" t="s">
        <v>21</v>
      </c>
      <c r="J105" s="188">
        <v>13</v>
      </c>
      <c r="K105" s="266" t="s">
        <v>105</v>
      </c>
      <c r="L105" s="267" t="s">
        <v>153</v>
      </c>
      <c r="M105" s="161">
        <f>'Patient List'!K18</f>
        <v>9.5</v>
      </c>
      <c r="N105" s="87">
        <v>8.5</v>
      </c>
      <c r="O105" s="129">
        <v>44570</v>
      </c>
      <c r="P105" s="127">
        <f>'Patient List'!L18</f>
        <v>572.4</v>
      </c>
      <c r="Q105" s="126">
        <v>104</v>
      </c>
      <c r="R105" s="129">
        <v>44597</v>
      </c>
      <c r="S105" s="142">
        <v>4</v>
      </c>
      <c r="T105" s="82">
        <v>38</v>
      </c>
      <c r="U105" s="132">
        <v>1.55</v>
      </c>
      <c r="V105" s="190">
        <f t="shared" si="6"/>
        <v>15.816857440166491</v>
      </c>
      <c r="W105" s="162">
        <v>44569</v>
      </c>
      <c r="X105" s="85"/>
      <c r="Y105" s="134"/>
      <c r="Z105" s="88" t="s">
        <v>165</v>
      </c>
      <c r="AA105" s="181">
        <v>44569</v>
      </c>
      <c r="AB105" s="122"/>
      <c r="AC105" s="123"/>
      <c r="AD105" s="123"/>
      <c r="AE105" s="123"/>
      <c r="AF105" s="123"/>
      <c r="AG105" s="135"/>
      <c r="AH105" s="84"/>
      <c r="AI105" s="171"/>
      <c r="AJ105" s="84"/>
    </row>
    <row r="106" spans="1:36" ht="26" customHeight="1" x14ac:dyDescent="0.2">
      <c r="A106" s="193">
        <v>7</v>
      </c>
      <c r="B106" s="215">
        <f>'Patient List'!B19</f>
        <v>0</v>
      </c>
      <c r="C106" s="215">
        <f>'Patient List'!C19</f>
        <v>0</v>
      </c>
      <c r="D106" s="78"/>
      <c r="E106" s="78"/>
      <c r="F106" s="178">
        <v>44459</v>
      </c>
      <c r="G106" s="178"/>
      <c r="H106" s="79" t="s">
        <v>6</v>
      </c>
      <c r="I106" s="80" t="s">
        <v>21</v>
      </c>
      <c r="J106" s="188">
        <v>10</v>
      </c>
      <c r="K106" s="266" t="s">
        <v>105</v>
      </c>
      <c r="L106" s="267" t="s">
        <v>153</v>
      </c>
      <c r="M106" s="161">
        <f>'Patient List'!K19</f>
        <v>9.6</v>
      </c>
      <c r="N106" s="87">
        <v>7</v>
      </c>
      <c r="O106" s="129">
        <v>44459</v>
      </c>
      <c r="P106" s="127">
        <f>'Patient List'!L19</f>
        <v>399.59999999999997</v>
      </c>
      <c r="Q106" s="126">
        <v>82.8</v>
      </c>
      <c r="R106" s="129">
        <v>44459</v>
      </c>
      <c r="S106" s="142">
        <v>4</v>
      </c>
      <c r="T106" s="82">
        <v>26.5</v>
      </c>
      <c r="U106" s="132">
        <v>1.38</v>
      </c>
      <c r="V106" s="190">
        <f t="shared" si="6"/>
        <v>13.915143877336696</v>
      </c>
      <c r="W106" s="162">
        <v>44459</v>
      </c>
      <c r="X106" s="85"/>
      <c r="Y106" s="134"/>
      <c r="Z106" s="88"/>
      <c r="AA106" s="181"/>
      <c r="AB106" s="122"/>
      <c r="AC106" s="123"/>
      <c r="AD106" s="123"/>
      <c r="AE106" s="123"/>
      <c r="AF106" s="123"/>
      <c r="AG106" s="135"/>
      <c r="AH106" s="84"/>
      <c r="AI106" s="171"/>
      <c r="AJ106" s="84"/>
    </row>
    <row r="107" spans="1:36" ht="26" customHeight="1" x14ac:dyDescent="0.2">
      <c r="A107" s="193">
        <v>8</v>
      </c>
      <c r="B107" s="215">
        <f>'Patient List'!B20</f>
        <v>0</v>
      </c>
      <c r="C107" s="215">
        <f>'Patient List'!C20</f>
        <v>0</v>
      </c>
      <c r="D107" s="78"/>
      <c r="E107" s="78"/>
      <c r="F107" s="178">
        <v>44546</v>
      </c>
      <c r="G107" s="178"/>
      <c r="H107" s="79" t="s">
        <v>6</v>
      </c>
      <c r="I107" s="172" t="s">
        <v>21</v>
      </c>
      <c r="J107" s="188">
        <v>15</v>
      </c>
      <c r="K107" s="266" t="s">
        <v>154</v>
      </c>
      <c r="L107" s="267" t="s">
        <v>154</v>
      </c>
      <c r="M107" s="161">
        <f>'Patient List'!K20</f>
        <v>13.1</v>
      </c>
      <c r="N107" s="87">
        <v>13.8</v>
      </c>
      <c r="O107" s="129">
        <v>44480</v>
      </c>
      <c r="P107" s="127">
        <f>'Patient List'!L20</f>
        <v>509.40000000000003</v>
      </c>
      <c r="Q107" s="126">
        <v>52.199999999999996</v>
      </c>
      <c r="R107" s="129">
        <v>44510</v>
      </c>
      <c r="S107" s="142">
        <v>4</v>
      </c>
      <c r="T107" s="82">
        <v>54</v>
      </c>
      <c r="U107" s="132">
        <v>1.62</v>
      </c>
      <c r="V107" s="190">
        <f t="shared" si="6"/>
        <v>20.576131687242793</v>
      </c>
      <c r="W107" s="162">
        <v>44546</v>
      </c>
      <c r="X107" s="85"/>
      <c r="Y107" s="134"/>
      <c r="Z107" s="88"/>
      <c r="AA107" s="181"/>
      <c r="AB107" s="122"/>
      <c r="AC107" s="123"/>
      <c r="AD107" s="123"/>
      <c r="AE107" s="123"/>
      <c r="AF107" s="123"/>
      <c r="AG107" s="135"/>
      <c r="AH107" s="84"/>
      <c r="AI107" s="171" t="s">
        <v>155</v>
      </c>
      <c r="AJ107" s="84" t="s">
        <v>101</v>
      </c>
    </row>
    <row r="108" spans="1:36" ht="26" customHeight="1" x14ac:dyDescent="0.2">
      <c r="A108" s="193">
        <v>9</v>
      </c>
      <c r="B108" s="215">
        <f>'Patient List'!B21</f>
        <v>0</v>
      </c>
      <c r="C108" s="215">
        <f>'Patient List'!C21</f>
        <v>0</v>
      </c>
      <c r="D108" s="78" t="s">
        <v>181</v>
      </c>
      <c r="E108" s="78"/>
      <c r="F108" s="178">
        <v>44588</v>
      </c>
      <c r="G108" s="178"/>
      <c r="H108" s="79" t="s">
        <v>6</v>
      </c>
      <c r="I108" s="80" t="s">
        <v>87</v>
      </c>
      <c r="J108" s="188">
        <v>8</v>
      </c>
      <c r="K108" s="266" t="s">
        <v>27</v>
      </c>
      <c r="L108" s="267" t="s">
        <v>27</v>
      </c>
      <c r="M108" s="161">
        <f>'Patient List'!K21</f>
        <v>9.8000000000000007</v>
      </c>
      <c r="N108" s="87">
        <v>8.77</v>
      </c>
      <c r="O108" s="129">
        <v>44538</v>
      </c>
      <c r="P108" s="127">
        <f>'Patient List'!L21</f>
        <v>417.59999999999997</v>
      </c>
      <c r="Q108" s="126">
        <v>175</v>
      </c>
      <c r="R108" s="129">
        <v>44231</v>
      </c>
      <c r="S108" s="142">
        <v>2</v>
      </c>
      <c r="T108" s="82">
        <v>24.5</v>
      </c>
      <c r="U108" s="132">
        <v>1.25</v>
      </c>
      <c r="V108" s="190">
        <f t="shared" si="6"/>
        <v>15.68</v>
      </c>
      <c r="W108" s="162">
        <v>44588</v>
      </c>
      <c r="X108" s="85"/>
      <c r="Y108" s="134"/>
      <c r="Z108" s="88" t="s">
        <v>162</v>
      </c>
      <c r="AA108" s="181">
        <v>44588</v>
      </c>
      <c r="AB108" s="122"/>
      <c r="AC108" s="123"/>
      <c r="AD108" s="123"/>
      <c r="AE108" s="123"/>
      <c r="AF108" s="123"/>
      <c r="AG108" s="135"/>
      <c r="AH108" s="84"/>
      <c r="AI108" s="171"/>
      <c r="AJ108" s="84"/>
    </row>
    <row r="109" spans="1:36" ht="26" customHeight="1" x14ac:dyDescent="0.2">
      <c r="A109" s="193">
        <v>10</v>
      </c>
      <c r="B109" s="215">
        <f>'Patient List'!B22</f>
        <v>0</v>
      </c>
      <c r="C109" s="215">
        <f>'Patient List'!C22</f>
        <v>0</v>
      </c>
      <c r="D109" s="78" t="s">
        <v>181</v>
      </c>
      <c r="E109" s="78"/>
      <c r="F109" s="178">
        <v>44574</v>
      </c>
      <c r="G109" s="178"/>
      <c r="H109" s="79" t="s">
        <v>6</v>
      </c>
      <c r="I109" s="80" t="s">
        <v>87</v>
      </c>
      <c r="J109" s="188">
        <v>17</v>
      </c>
      <c r="K109" s="266" t="s">
        <v>27</v>
      </c>
      <c r="L109" s="267" t="s">
        <v>27</v>
      </c>
      <c r="M109" s="161">
        <f>'Patient List'!K22</f>
        <v>10.1</v>
      </c>
      <c r="N109" s="87">
        <v>10.8</v>
      </c>
      <c r="O109" s="129">
        <v>44501</v>
      </c>
      <c r="P109" s="127">
        <f>'Patient List'!L22</f>
        <v>360</v>
      </c>
      <c r="Q109" s="126">
        <v>128</v>
      </c>
      <c r="R109" s="129">
        <v>44576</v>
      </c>
      <c r="S109" s="142">
        <v>2</v>
      </c>
      <c r="T109" s="82">
        <v>42</v>
      </c>
      <c r="U109" s="132">
        <v>1.45</v>
      </c>
      <c r="V109" s="190">
        <f t="shared" si="6"/>
        <v>19.976218787158146</v>
      </c>
      <c r="W109" s="162">
        <v>44574</v>
      </c>
      <c r="X109" s="85"/>
      <c r="Y109" s="134"/>
      <c r="Z109" s="88" t="s">
        <v>164</v>
      </c>
      <c r="AA109" s="181">
        <v>44574</v>
      </c>
      <c r="AB109" s="122"/>
      <c r="AC109" s="123"/>
      <c r="AD109" s="123"/>
      <c r="AE109" s="123"/>
      <c r="AF109" s="123"/>
      <c r="AG109" s="135"/>
      <c r="AH109" s="84"/>
      <c r="AI109" s="171"/>
      <c r="AJ109" s="84"/>
    </row>
    <row r="110" spans="1:36" ht="26" customHeight="1" x14ac:dyDescent="0.2">
      <c r="A110" s="193">
        <v>11</v>
      </c>
      <c r="B110" s="215">
        <f>'Patient List'!B23</f>
        <v>0</v>
      </c>
      <c r="C110" s="215">
        <f>'Patient List'!C23</f>
        <v>0</v>
      </c>
      <c r="D110" s="78"/>
      <c r="E110" s="78"/>
      <c r="F110" s="178">
        <v>44554</v>
      </c>
      <c r="G110" s="178"/>
      <c r="H110" s="79" t="s">
        <v>6</v>
      </c>
      <c r="I110" s="80" t="s">
        <v>87</v>
      </c>
      <c r="J110" s="188">
        <v>7</v>
      </c>
      <c r="K110" s="266" t="s">
        <v>27</v>
      </c>
      <c r="L110" s="267" t="s">
        <v>27</v>
      </c>
      <c r="M110" s="161">
        <f>'Patient List'!K23</f>
        <v>5.9</v>
      </c>
      <c r="N110" s="87">
        <v>5.6</v>
      </c>
      <c r="O110" s="129">
        <v>44554</v>
      </c>
      <c r="P110" s="127">
        <f>'Patient List'!L23</f>
        <v>133.20000000000002</v>
      </c>
      <c r="Q110" s="126">
        <v>133.20000000000002</v>
      </c>
      <c r="R110" s="129">
        <v>44526</v>
      </c>
      <c r="S110" s="142">
        <v>2</v>
      </c>
      <c r="T110" s="82">
        <v>24</v>
      </c>
      <c r="U110" s="132">
        <v>1.3</v>
      </c>
      <c r="V110" s="190">
        <f t="shared" ref="V110:V115" si="7">T110/U110^2</f>
        <v>14.201183431952661</v>
      </c>
      <c r="W110" s="162">
        <v>44554</v>
      </c>
      <c r="X110" s="85"/>
      <c r="Y110" s="134"/>
      <c r="Z110" s="88"/>
      <c r="AA110" s="181"/>
      <c r="AB110" s="122"/>
      <c r="AC110" s="123"/>
      <c r="AD110" s="123"/>
      <c r="AE110" s="123"/>
      <c r="AF110" s="123"/>
      <c r="AG110" s="135"/>
      <c r="AH110" s="84"/>
      <c r="AI110" s="171"/>
      <c r="AJ110" s="84"/>
    </row>
    <row r="111" spans="1:36" ht="26" customHeight="1" x14ac:dyDescent="0.2">
      <c r="A111" s="193">
        <v>12</v>
      </c>
      <c r="B111" s="215">
        <f>'Patient List'!B24</f>
        <v>0</v>
      </c>
      <c r="C111" s="215">
        <f>'Patient List'!C24</f>
        <v>0</v>
      </c>
      <c r="D111" s="78"/>
      <c r="E111" s="78"/>
      <c r="F111" s="178">
        <v>44552</v>
      </c>
      <c r="G111" s="178"/>
      <c r="H111" s="79" t="s">
        <v>6</v>
      </c>
      <c r="I111" s="80" t="s">
        <v>87</v>
      </c>
      <c r="J111" s="188">
        <v>13</v>
      </c>
      <c r="K111" s="266" t="s">
        <v>27</v>
      </c>
      <c r="L111" s="267" t="s">
        <v>27</v>
      </c>
      <c r="M111" s="161">
        <f>'Patient List'!K24</f>
        <v>12.3</v>
      </c>
      <c r="N111" s="87">
        <v>6.6</v>
      </c>
      <c r="O111" s="129">
        <v>44552</v>
      </c>
      <c r="P111" s="127">
        <f>'Patient List'!L24</f>
        <v>1287</v>
      </c>
      <c r="Q111" s="126">
        <v>118</v>
      </c>
      <c r="R111" s="129">
        <v>44549</v>
      </c>
      <c r="S111" s="142">
        <v>2</v>
      </c>
      <c r="T111" s="82">
        <v>40</v>
      </c>
      <c r="U111" s="132">
        <v>1.55</v>
      </c>
      <c r="V111" s="190">
        <f t="shared" si="7"/>
        <v>16.649323621227886</v>
      </c>
      <c r="W111" s="162">
        <v>44552</v>
      </c>
      <c r="X111" s="85"/>
      <c r="Y111" s="134"/>
      <c r="Z111" s="88"/>
      <c r="AA111" s="181"/>
      <c r="AB111" s="122"/>
      <c r="AC111" s="123"/>
      <c r="AD111" s="123"/>
      <c r="AE111" s="123"/>
      <c r="AF111" s="123"/>
      <c r="AG111" s="135"/>
      <c r="AH111" s="84"/>
      <c r="AI111" s="171"/>
      <c r="AJ111" s="84"/>
    </row>
    <row r="112" spans="1:36" ht="26" customHeight="1" x14ac:dyDescent="0.2">
      <c r="A112" s="193">
        <v>13</v>
      </c>
      <c r="B112" s="215">
        <f>'Patient List'!B25</f>
        <v>0</v>
      </c>
      <c r="C112" s="215">
        <f>'Patient List'!C25</f>
        <v>0</v>
      </c>
      <c r="D112" s="78"/>
      <c r="E112" s="78"/>
      <c r="F112" s="178">
        <v>44523</v>
      </c>
      <c r="G112" s="178"/>
      <c r="H112" s="79" t="s">
        <v>6</v>
      </c>
      <c r="I112" s="172" t="s">
        <v>21</v>
      </c>
      <c r="J112" s="188">
        <v>11</v>
      </c>
      <c r="K112" s="266" t="s">
        <v>27</v>
      </c>
      <c r="L112" s="267" t="s">
        <v>27</v>
      </c>
      <c r="M112" s="161">
        <f>'Patient List'!K25</f>
        <v>9.1999999999999993</v>
      </c>
      <c r="N112" s="87">
        <v>10.7</v>
      </c>
      <c r="O112" s="129">
        <v>44523</v>
      </c>
      <c r="P112" s="127">
        <f>'Patient List'!L25</f>
        <v>516.6</v>
      </c>
      <c r="Q112" s="126">
        <v>104.39999999999999</v>
      </c>
      <c r="R112" s="129">
        <v>44528</v>
      </c>
      <c r="S112" s="142">
        <v>3</v>
      </c>
      <c r="T112" s="82">
        <v>29</v>
      </c>
      <c r="U112" s="132">
        <v>1.4</v>
      </c>
      <c r="V112" s="190">
        <f t="shared" si="7"/>
        <v>14.795918367346941</v>
      </c>
      <c r="W112" s="162">
        <v>44523</v>
      </c>
      <c r="X112" s="85"/>
      <c r="Y112" s="134"/>
      <c r="Z112" s="88"/>
      <c r="AA112" s="181"/>
      <c r="AB112" s="122"/>
      <c r="AC112" s="123"/>
      <c r="AD112" s="123"/>
      <c r="AE112" s="123"/>
      <c r="AF112" s="123"/>
      <c r="AG112" s="135"/>
      <c r="AH112" s="84"/>
      <c r="AI112" s="171" t="s">
        <v>155</v>
      </c>
      <c r="AJ112" s="84" t="s">
        <v>101</v>
      </c>
    </row>
    <row r="113" spans="1:36" ht="26" customHeight="1" x14ac:dyDescent="0.2">
      <c r="A113" s="193">
        <v>14</v>
      </c>
      <c r="B113" s="215">
        <f>'Patient List'!B26</f>
        <v>0</v>
      </c>
      <c r="C113" s="215">
        <f>'Patient List'!C26</f>
        <v>0</v>
      </c>
      <c r="D113" s="78"/>
      <c r="E113" s="78"/>
      <c r="F113" s="178">
        <v>44551</v>
      </c>
      <c r="G113" s="178"/>
      <c r="H113" s="79" t="s">
        <v>6</v>
      </c>
      <c r="I113" s="172" t="s">
        <v>21</v>
      </c>
      <c r="J113" s="188">
        <v>13</v>
      </c>
      <c r="K113" s="266" t="s">
        <v>27</v>
      </c>
      <c r="L113" s="267" t="s">
        <v>27</v>
      </c>
      <c r="M113" s="161">
        <f>'Patient List'!K26</f>
        <v>8.9</v>
      </c>
      <c r="N113" s="87"/>
      <c r="O113" s="129">
        <v>44521</v>
      </c>
      <c r="P113" s="127">
        <f>'Patient List'!L26</f>
        <v>876.6</v>
      </c>
      <c r="Q113" s="126">
        <v>146</v>
      </c>
      <c r="R113" s="129">
        <v>44551</v>
      </c>
      <c r="S113" s="142">
        <v>2</v>
      </c>
      <c r="T113" s="82">
        <v>32</v>
      </c>
      <c r="U113" s="132">
        <v>1.45</v>
      </c>
      <c r="V113" s="190">
        <f t="shared" si="7"/>
        <v>15.219976218787158</v>
      </c>
      <c r="W113" s="162">
        <v>44551</v>
      </c>
      <c r="X113" s="85"/>
      <c r="Y113" s="134"/>
      <c r="Z113" s="88"/>
      <c r="AA113" s="181"/>
      <c r="AB113" s="122"/>
      <c r="AC113" s="123"/>
      <c r="AD113" s="123"/>
      <c r="AE113" s="123"/>
      <c r="AF113" s="123"/>
      <c r="AG113" s="135"/>
      <c r="AH113" s="84"/>
      <c r="AI113" s="171" t="s">
        <v>155</v>
      </c>
      <c r="AJ113" s="84" t="s">
        <v>101</v>
      </c>
    </row>
    <row r="114" spans="1:36" ht="26" customHeight="1" x14ac:dyDescent="0.2">
      <c r="A114" s="193">
        <v>15</v>
      </c>
      <c r="B114" s="215">
        <f>'Patient List'!B27</f>
        <v>0</v>
      </c>
      <c r="C114" s="215">
        <f>'Patient List'!C27</f>
        <v>0</v>
      </c>
      <c r="D114" s="78" t="s">
        <v>181</v>
      </c>
      <c r="E114" s="78"/>
      <c r="F114" s="178">
        <v>44588</v>
      </c>
      <c r="G114" s="178"/>
      <c r="H114" s="79" t="s">
        <v>6</v>
      </c>
      <c r="I114" s="80" t="s">
        <v>21</v>
      </c>
      <c r="J114" s="188">
        <v>9</v>
      </c>
      <c r="K114" s="266" t="s">
        <v>105</v>
      </c>
      <c r="L114" s="267" t="s">
        <v>153</v>
      </c>
      <c r="M114" s="161">
        <f>'Patient List'!K27</f>
        <v>11.3</v>
      </c>
      <c r="N114" s="87"/>
      <c r="O114" s="129"/>
      <c r="P114" s="127">
        <f>'Patient List'!L27</f>
        <v>496.8</v>
      </c>
      <c r="Q114" s="126">
        <v>101</v>
      </c>
      <c r="R114" s="129">
        <v>44597</v>
      </c>
      <c r="S114" s="142">
        <v>4</v>
      </c>
      <c r="T114" s="82">
        <v>38.5</v>
      </c>
      <c r="U114" s="132">
        <v>1.45</v>
      </c>
      <c r="V114" s="190">
        <f t="shared" si="7"/>
        <v>18.311533888228301</v>
      </c>
      <c r="W114" s="162">
        <v>44588</v>
      </c>
      <c r="X114" s="85"/>
      <c r="Y114" s="134"/>
      <c r="Z114" s="88" t="s">
        <v>163</v>
      </c>
      <c r="AA114" s="181">
        <v>44588</v>
      </c>
      <c r="AB114" s="122"/>
      <c r="AC114" s="123"/>
      <c r="AD114" s="123"/>
      <c r="AE114" s="123"/>
      <c r="AF114" s="123"/>
      <c r="AG114" s="135"/>
      <c r="AH114" s="84"/>
      <c r="AI114" s="171"/>
      <c r="AJ114" s="84"/>
    </row>
    <row r="115" spans="1:36" ht="26" customHeight="1" x14ac:dyDescent="0.2">
      <c r="A115" s="193">
        <v>16</v>
      </c>
      <c r="B115" s="215">
        <f>'Patient List'!B28</f>
        <v>0</v>
      </c>
      <c r="C115" s="215">
        <f>'Patient List'!C28</f>
        <v>0</v>
      </c>
      <c r="D115" s="78" t="s">
        <v>181</v>
      </c>
      <c r="E115" s="78"/>
      <c r="F115" s="178">
        <v>44589</v>
      </c>
      <c r="G115" s="178"/>
      <c r="H115" s="79" t="s">
        <v>6</v>
      </c>
      <c r="I115" s="80" t="s">
        <v>25</v>
      </c>
      <c r="J115" s="188">
        <v>1</v>
      </c>
      <c r="K115" s="266"/>
      <c r="L115" s="267"/>
      <c r="M115" s="161">
        <f>'Patient List'!K28</f>
        <v>15</v>
      </c>
      <c r="N115" s="87">
        <v>6.2</v>
      </c>
      <c r="O115" s="129">
        <v>44589</v>
      </c>
      <c r="P115" s="127">
        <f>'Patient List'!L28</f>
        <v>749</v>
      </c>
      <c r="Q115" s="126">
        <v>165</v>
      </c>
      <c r="R115" s="129">
        <v>44595</v>
      </c>
      <c r="S115" s="142">
        <v>3</v>
      </c>
      <c r="T115" s="82">
        <v>12</v>
      </c>
      <c r="U115" s="132">
        <v>0.89</v>
      </c>
      <c r="V115" s="190">
        <f t="shared" si="7"/>
        <v>15.149602322939023</v>
      </c>
      <c r="W115" s="162"/>
      <c r="X115" s="85"/>
      <c r="Y115" s="134"/>
      <c r="Z115" s="88"/>
      <c r="AA115" s="181"/>
      <c r="AB115" s="122"/>
      <c r="AC115" s="123"/>
      <c r="AD115" s="123"/>
      <c r="AE115" s="123"/>
      <c r="AF115" s="123"/>
      <c r="AG115" s="135"/>
      <c r="AH115" s="84"/>
      <c r="AI115" s="171"/>
      <c r="AJ115" s="84"/>
    </row>
    <row r="116" spans="1:36" ht="26" customHeight="1" x14ac:dyDescent="0.2">
      <c r="A116" s="193"/>
      <c r="B116" s="160"/>
      <c r="C116" s="160"/>
      <c r="D116" s="78"/>
      <c r="E116" s="78"/>
      <c r="F116" s="178"/>
      <c r="G116" s="178"/>
      <c r="H116" s="79"/>
      <c r="I116" s="80"/>
      <c r="J116" s="198"/>
      <c r="K116" s="266"/>
      <c r="L116" s="267"/>
      <c r="M116" s="161"/>
      <c r="N116" s="87"/>
      <c r="O116" s="129"/>
      <c r="P116" s="127"/>
      <c r="Q116" s="126"/>
      <c r="R116" s="129"/>
      <c r="S116" s="142"/>
      <c r="T116" s="82"/>
      <c r="U116" s="132"/>
      <c r="V116" s="190"/>
      <c r="W116" s="162"/>
      <c r="X116" s="85"/>
      <c r="Y116" s="134"/>
      <c r="Z116" s="88"/>
      <c r="AA116" s="181"/>
      <c r="AB116" s="122"/>
      <c r="AC116" s="123"/>
      <c r="AD116" s="123"/>
      <c r="AE116" s="123"/>
      <c r="AF116" s="123"/>
      <c r="AG116" s="135"/>
      <c r="AH116" s="84"/>
      <c r="AI116" s="171"/>
      <c r="AJ116" s="84"/>
    </row>
    <row r="117" spans="1:36" ht="26" customHeight="1" x14ac:dyDescent="0.2">
      <c r="A117" s="193"/>
      <c r="B117" s="160"/>
      <c r="C117" s="160"/>
      <c r="D117" s="78"/>
      <c r="E117" s="78"/>
      <c r="F117" s="178"/>
      <c r="G117" s="178"/>
      <c r="H117" s="79"/>
      <c r="I117" s="80"/>
      <c r="J117" s="198"/>
      <c r="K117" s="266"/>
      <c r="L117" s="267"/>
      <c r="M117" s="161"/>
      <c r="N117" s="87"/>
      <c r="O117" s="129"/>
      <c r="P117" s="127"/>
      <c r="Q117" s="126"/>
      <c r="R117" s="129"/>
      <c r="S117" s="142"/>
      <c r="T117" s="82"/>
      <c r="U117" s="132"/>
      <c r="V117" s="190"/>
      <c r="W117" s="162"/>
      <c r="X117" s="85"/>
      <c r="Y117" s="134"/>
      <c r="Z117" s="88"/>
      <c r="AA117" s="181"/>
      <c r="AB117" s="122"/>
      <c r="AC117" s="123"/>
      <c r="AD117" s="123"/>
      <c r="AE117" s="123"/>
      <c r="AF117" s="123"/>
      <c r="AG117" s="135"/>
      <c r="AH117" s="84"/>
      <c r="AI117" s="171"/>
      <c r="AJ117" s="84"/>
    </row>
    <row r="118" spans="1:36" ht="26" customHeight="1" x14ac:dyDescent="0.2">
      <c r="A118" s="209"/>
      <c r="B118" s="160"/>
      <c r="C118" s="160"/>
      <c r="D118" s="78"/>
      <c r="E118" s="78"/>
      <c r="F118" s="178"/>
      <c r="G118" s="178"/>
      <c r="H118" s="79"/>
      <c r="I118" s="80"/>
      <c r="J118" s="188"/>
      <c r="K118" s="266"/>
      <c r="L118" s="267"/>
      <c r="M118" s="161"/>
      <c r="N118" s="87"/>
      <c r="O118" s="129"/>
      <c r="P118" s="127"/>
      <c r="Q118" s="126"/>
      <c r="R118" s="129"/>
      <c r="S118" s="142"/>
      <c r="T118" s="82"/>
      <c r="U118" s="132"/>
      <c r="V118" s="133"/>
      <c r="W118" s="162"/>
      <c r="X118" s="85"/>
      <c r="Y118" s="134"/>
      <c r="Z118" s="88"/>
      <c r="AA118" s="181"/>
      <c r="AB118" s="122"/>
      <c r="AC118" s="123"/>
      <c r="AD118" s="123"/>
      <c r="AE118" s="123"/>
      <c r="AF118" s="123"/>
      <c r="AG118" s="135"/>
      <c r="AH118" s="84"/>
      <c r="AI118" s="171"/>
      <c r="AJ118" s="84"/>
    </row>
  </sheetData>
  <sheetProtection formatCells="0" formatColumns="0" formatRows="0" insertRows="0" autoFilter="0"/>
  <autoFilter ref="H98:H102" xr:uid="{00000000-0009-0000-0000-00000D000000}"/>
  <mergeCells count="388">
    <mergeCell ref="H49:I49"/>
    <mergeCell ref="J49:K49"/>
    <mergeCell ref="L49:M49"/>
    <mergeCell ref="N49:O49"/>
    <mergeCell ref="H46:I46"/>
    <mergeCell ref="J46:K46"/>
    <mergeCell ref="L46:M46"/>
    <mergeCell ref="N46:O46"/>
    <mergeCell ref="H47:I47"/>
    <mergeCell ref="J47:K47"/>
    <mergeCell ref="L47:M47"/>
    <mergeCell ref="N47:O47"/>
    <mergeCell ref="H48:I48"/>
    <mergeCell ref="J48:K48"/>
    <mergeCell ref="L48:M48"/>
    <mergeCell ref="N48:O48"/>
    <mergeCell ref="N43:O43"/>
    <mergeCell ref="H44:I44"/>
    <mergeCell ref="J44:K44"/>
    <mergeCell ref="L44:M44"/>
    <mergeCell ref="N44:O44"/>
    <mergeCell ref="H45:I45"/>
    <mergeCell ref="J45:K45"/>
    <mergeCell ref="L45:M45"/>
    <mergeCell ref="N45:O45"/>
    <mergeCell ref="B37:E49"/>
    <mergeCell ref="H38:I38"/>
    <mergeCell ref="J38:K38"/>
    <mergeCell ref="L38:M38"/>
    <mergeCell ref="N38:O38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2:I42"/>
    <mergeCell ref="J42:K42"/>
    <mergeCell ref="L42:M42"/>
    <mergeCell ref="N42:O42"/>
    <mergeCell ref="H43:I43"/>
    <mergeCell ref="J43:K43"/>
    <mergeCell ref="L43:M43"/>
    <mergeCell ref="H33:I33"/>
    <mergeCell ref="J33:K33"/>
    <mergeCell ref="L33:M33"/>
    <mergeCell ref="N33:O33"/>
    <mergeCell ref="H34:I34"/>
    <mergeCell ref="J34:K34"/>
    <mergeCell ref="L34:M34"/>
    <mergeCell ref="N34:O34"/>
    <mergeCell ref="B36:C36"/>
    <mergeCell ref="H36:I36"/>
    <mergeCell ref="J36:K36"/>
    <mergeCell ref="L36:M36"/>
    <mergeCell ref="N36:O36"/>
    <mergeCell ref="H30:I30"/>
    <mergeCell ref="J30:K30"/>
    <mergeCell ref="L30:M30"/>
    <mergeCell ref="N30:O30"/>
    <mergeCell ref="H31:I31"/>
    <mergeCell ref="J31:K31"/>
    <mergeCell ref="L31:M31"/>
    <mergeCell ref="N31:O31"/>
    <mergeCell ref="H32:I32"/>
    <mergeCell ref="J32:K32"/>
    <mergeCell ref="L32:M32"/>
    <mergeCell ref="N32:O32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B21:C21"/>
    <mergeCell ref="H21:I21"/>
    <mergeCell ref="J21:K21"/>
    <mergeCell ref="L21:M21"/>
    <mergeCell ref="N21:O21"/>
    <mergeCell ref="B22:E34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K105:L105"/>
    <mergeCell ref="K106:L106"/>
    <mergeCell ref="K107:L107"/>
    <mergeCell ref="K108:L108"/>
    <mergeCell ref="K109:L109"/>
    <mergeCell ref="K100:L100"/>
    <mergeCell ref="K101:L101"/>
    <mergeCell ref="K102:L102"/>
    <mergeCell ref="V98:V99"/>
    <mergeCell ref="N98:O98"/>
    <mergeCell ref="AI98:AJ98"/>
    <mergeCell ref="B96:O96"/>
    <mergeCell ref="B82:E94"/>
    <mergeCell ref="B52:E64"/>
    <mergeCell ref="X98:Y98"/>
    <mergeCell ref="D98:D99"/>
    <mergeCell ref="AB98:AH98"/>
    <mergeCell ref="K98:L99"/>
    <mergeCell ref="H65:I65"/>
    <mergeCell ref="H83:I83"/>
    <mergeCell ref="J83:K83"/>
    <mergeCell ref="L83:M83"/>
    <mergeCell ref="N83:O83"/>
    <mergeCell ref="H84:I84"/>
    <mergeCell ref="J84:K84"/>
    <mergeCell ref="L84:M84"/>
    <mergeCell ref="N84:O84"/>
    <mergeCell ref="H86:I86"/>
    <mergeCell ref="J86:K86"/>
    <mergeCell ref="L86:M86"/>
    <mergeCell ref="H85:I85"/>
    <mergeCell ref="J85:K85"/>
    <mergeCell ref="L85:M85"/>
    <mergeCell ref="N85:O85"/>
    <mergeCell ref="F2:O2"/>
    <mergeCell ref="B6:C6"/>
    <mergeCell ref="H6:I6"/>
    <mergeCell ref="J6:K6"/>
    <mergeCell ref="L6:M6"/>
    <mergeCell ref="B7:E19"/>
    <mergeCell ref="B4:O4"/>
    <mergeCell ref="N6:O6"/>
    <mergeCell ref="H50:I50"/>
    <mergeCell ref="J12:K12"/>
    <mergeCell ref="L12:M12"/>
    <mergeCell ref="N12:O12"/>
    <mergeCell ref="H11:I11"/>
    <mergeCell ref="J11:K11"/>
    <mergeCell ref="L11:M11"/>
    <mergeCell ref="N11:O11"/>
    <mergeCell ref="H14:I14"/>
    <mergeCell ref="J14:K14"/>
    <mergeCell ref="L14:M14"/>
    <mergeCell ref="N14:O14"/>
    <mergeCell ref="H13:I13"/>
    <mergeCell ref="J13:K13"/>
    <mergeCell ref="L13:M13"/>
    <mergeCell ref="N13:O13"/>
    <mergeCell ref="H88:I88"/>
    <mergeCell ref="J88:K88"/>
    <mergeCell ref="L88:M88"/>
    <mergeCell ref="N88:O88"/>
    <mergeCell ref="H87:I87"/>
    <mergeCell ref="J87:K87"/>
    <mergeCell ref="L87:M87"/>
    <mergeCell ref="N87:O87"/>
    <mergeCell ref="H93:I93"/>
    <mergeCell ref="J93:K93"/>
    <mergeCell ref="L93:M93"/>
    <mergeCell ref="N93:O93"/>
    <mergeCell ref="H92:I92"/>
    <mergeCell ref="J92:K92"/>
    <mergeCell ref="L92:M92"/>
    <mergeCell ref="N92:O92"/>
    <mergeCell ref="H89:I89"/>
    <mergeCell ref="J89:K89"/>
    <mergeCell ref="L89:M89"/>
    <mergeCell ref="N89:O89"/>
    <mergeCell ref="B66:C66"/>
    <mergeCell ref="B67:E79"/>
    <mergeCell ref="L70:M70"/>
    <mergeCell ref="H98:H99"/>
    <mergeCell ref="Q98:R98"/>
    <mergeCell ref="B98:B99"/>
    <mergeCell ref="C98:C99"/>
    <mergeCell ref="E98:E99"/>
    <mergeCell ref="H59:I59"/>
    <mergeCell ref="J59:K59"/>
    <mergeCell ref="L59:M59"/>
    <mergeCell ref="N59:O59"/>
    <mergeCell ref="N70:O70"/>
    <mergeCell ref="H71:I71"/>
    <mergeCell ref="J71:K71"/>
    <mergeCell ref="L71:M71"/>
    <mergeCell ref="N71:O71"/>
    <mergeCell ref="H72:I72"/>
    <mergeCell ref="J72:K72"/>
    <mergeCell ref="L72:M72"/>
    <mergeCell ref="N72:O72"/>
    <mergeCell ref="H73:I73"/>
    <mergeCell ref="J73:K73"/>
    <mergeCell ref="L73:M73"/>
    <mergeCell ref="L95:M95"/>
    <mergeCell ref="N95:O95"/>
    <mergeCell ref="H94:I94"/>
    <mergeCell ref="H62:I62"/>
    <mergeCell ref="J62:K62"/>
    <mergeCell ref="L62:M62"/>
    <mergeCell ref="N62:O62"/>
    <mergeCell ref="N58:O58"/>
    <mergeCell ref="H61:I61"/>
    <mergeCell ref="N61:O61"/>
    <mergeCell ref="H60:I60"/>
    <mergeCell ref="J60:K60"/>
    <mergeCell ref="L60:M60"/>
    <mergeCell ref="N73:O73"/>
    <mergeCell ref="H74:I74"/>
    <mergeCell ref="J74:K74"/>
    <mergeCell ref="H91:I91"/>
    <mergeCell ref="J91:K91"/>
    <mergeCell ref="L91:M91"/>
    <mergeCell ref="N91:O91"/>
    <mergeCell ref="H90:I90"/>
    <mergeCell ref="J90:K90"/>
    <mergeCell ref="L90:M90"/>
    <mergeCell ref="N90:O90"/>
    <mergeCell ref="H8:I8"/>
    <mergeCell ref="J8:K8"/>
    <mergeCell ref="H63:I63"/>
    <mergeCell ref="J63:K63"/>
    <mergeCell ref="H10:I10"/>
    <mergeCell ref="J10:K10"/>
    <mergeCell ref="L10:M10"/>
    <mergeCell ref="N10:O10"/>
    <mergeCell ref="L8:M8"/>
    <mergeCell ref="N8:O8"/>
    <mergeCell ref="H9:I9"/>
    <mergeCell ref="J9:K9"/>
    <mergeCell ref="L9:M9"/>
    <mergeCell ref="N9:O9"/>
    <mergeCell ref="H12:I12"/>
    <mergeCell ref="H16:I16"/>
    <mergeCell ref="J16:K16"/>
    <mergeCell ref="L16:M16"/>
    <mergeCell ref="N16:O16"/>
    <mergeCell ref="H15:I15"/>
    <mergeCell ref="H58:I58"/>
    <mergeCell ref="J58:K58"/>
    <mergeCell ref="L58:M58"/>
    <mergeCell ref="N60:O60"/>
    <mergeCell ref="H18:I18"/>
    <mergeCell ref="J18:K18"/>
    <mergeCell ref="L18:M18"/>
    <mergeCell ref="N18:O18"/>
    <mergeCell ref="H17:I17"/>
    <mergeCell ref="J17:K17"/>
    <mergeCell ref="L17:M17"/>
    <mergeCell ref="N17:O17"/>
    <mergeCell ref="H57:I57"/>
    <mergeCell ref="J57:K57"/>
    <mergeCell ref="L57:M57"/>
    <mergeCell ref="N57:O57"/>
    <mergeCell ref="H55:I55"/>
    <mergeCell ref="J55:K55"/>
    <mergeCell ref="H53:I53"/>
    <mergeCell ref="J53:K53"/>
    <mergeCell ref="H56:I56"/>
    <mergeCell ref="J56:K56"/>
    <mergeCell ref="L56:M56"/>
    <mergeCell ref="N56:O56"/>
    <mergeCell ref="H54:I54"/>
    <mergeCell ref="J54:K54"/>
    <mergeCell ref="L54:M54"/>
    <mergeCell ref="N54:O54"/>
    <mergeCell ref="L61:M61"/>
    <mergeCell ref="AB99:AF99"/>
    <mergeCell ref="B51:C51"/>
    <mergeCell ref="H51:I51"/>
    <mergeCell ref="J51:K51"/>
    <mergeCell ref="L51:M51"/>
    <mergeCell ref="N51:O51"/>
    <mergeCell ref="H19:I19"/>
    <mergeCell ref="J19:K19"/>
    <mergeCell ref="L19:M19"/>
    <mergeCell ref="N19:O19"/>
    <mergeCell ref="B81:C81"/>
    <mergeCell ref="H81:I81"/>
    <mergeCell ref="J81:K81"/>
    <mergeCell ref="L81:M81"/>
    <mergeCell ref="N81:O81"/>
    <mergeCell ref="H64:I64"/>
    <mergeCell ref="J64:K64"/>
    <mergeCell ref="L64:M64"/>
    <mergeCell ref="N64:O64"/>
    <mergeCell ref="L63:M63"/>
    <mergeCell ref="B95:C95"/>
    <mergeCell ref="H95:I95"/>
    <mergeCell ref="J95:K95"/>
    <mergeCell ref="Q12:S13"/>
    <mergeCell ref="T4:T5"/>
    <mergeCell ref="T6:T7"/>
    <mergeCell ref="T8:T9"/>
    <mergeCell ref="T10:T11"/>
    <mergeCell ref="T12:T13"/>
    <mergeCell ref="Q15:S16"/>
    <mergeCell ref="T15:T16"/>
    <mergeCell ref="Q6:S7"/>
    <mergeCell ref="Q8:S9"/>
    <mergeCell ref="Q4:S5"/>
    <mergeCell ref="Q10:S11"/>
    <mergeCell ref="K117:L117"/>
    <mergeCell ref="K118:L118"/>
    <mergeCell ref="Q18:R19"/>
    <mergeCell ref="S18:T19"/>
    <mergeCell ref="Q20:R21"/>
    <mergeCell ref="S20:T21"/>
    <mergeCell ref="K111:L111"/>
    <mergeCell ref="K112:L112"/>
    <mergeCell ref="K113:L113"/>
    <mergeCell ref="K114:L114"/>
    <mergeCell ref="K115:L115"/>
    <mergeCell ref="K116:L116"/>
    <mergeCell ref="K110:L110"/>
    <mergeCell ref="N63:O63"/>
    <mergeCell ref="L55:M55"/>
    <mergeCell ref="N55:O55"/>
    <mergeCell ref="L53:M53"/>
    <mergeCell ref="N53:O53"/>
    <mergeCell ref="J94:K94"/>
    <mergeCell ref="L94:M94"/>
    <mergeCell ref="N94:O94"/>
    <mergeCell ref="N86:O86"/>
    <mergeCell ref="K103:L103"/>
    <mergeCell ref="K104:L104"/>
    <mergeCell ref="H52:O52"/>
    <mergeCell ref="H37:O37"/>
    <mergeCell ref="H22:O22"/>
    <mergeCell ref="H7:O7"/>
    <mergeCell ref="H82:O82"/>
    <mergeCell ref="H66:I66"/>
    <mergeCell ref="J66:K66"/>
    <mergeCell ref="L66:M66"/>
    <mergeCell ref="N66:O66"/>
    <mergeCell ref="H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J15:K15"/>
    <mergeCell ref="L15:M15"/>
    <mergeCell ref="N15:O15"/>
    <mergeCell ref="J61:K61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  <mergeCell ref="H77:I77"/>
    <mergeCell ref="J77:K77"/>
    <mergeCell ref="L77:M77"/>
    <mergeCell ref="N77:O77"/>
    <mergeCell ref="H78:I78"/>
    <mergeCell ref="J78:K78"/>
    <mergeCell ref="L78:M78"/>
    <mergeCell ref="N78:O78"/>
    <mergeCell ref="H79:I79"/>
    <mergeCell ref="J79:K79"/>
    <mergeCell ref="L79:M79"/>
    <mergeCell ref="N79:O79"/>
  </mergeCells>
  <conditionalFormatting sqref="B100:AJ118">
    <cfRule type="expression" dxfId="19" priority="2">
      <formula>$H100="Discontinued"</formula>
    </cfRule>
    <cfRule type="expression" dxfId="18" priority="4">
      <formula>$H100="Lost Follow Up"</formula>
    </cfRule>
    <cfRule type="expression" dxfId="17" priority="5">
      <formula>$H100="Deceased"</formula>
    </cfRule>
    <cfRule type="expression" dxfId="16" priority="8">
      <formula>COUNTIF($N$7:$N$93,$C100)</formula>
    </cfRule>
  </conditionalFormatting>
  <conditionalFormatting sqref="C100:C118">
    <cfRule type="expression" dxfId="15" priority="6">
      <formula>COUNTIF($I100,"SAC")</formula>
    </cfRule>
  </conditionalFormatting>
  <conditionalFormatting sqref="H100:H118">
    <cfRule type="containsText" dxfId="14" priority="32" operator="containsText" text="Discontinued">
      <formula>NOT(ISERROR(SEARCH("Discontinued",H100)))</formula>
    </cfRule>
    <cfRule type="containsText" dxfId="13" priority="33" operator="containsText" text="Deceased">
      <formula>NOT(ISERROR(SEARCH("Deceased",H100)))</formula>
    </cfRule>
    <cfRule type="containsText" dxfId="12" priority="34" operator="containsText" text="Lost Follow UP">
      <formula>NOT(ISERROR(SEARCH("Lost Follow UP",H100)))</formula>
    </cfRule>
    <cfRule type="containsText" dxfId="11" priority="35" operator="containsText" text="Inactive">
      <formula>NOT(ISERROR(SEARCH("Inactive",H100)))</formula>
    </cfRule>
    <cfRule type="containsText" dxfId="10" priority="36" operator="containsText" text="Query">
      <formula>NOT(ISERROR(SEARCH("Query",H100)))</formula>
    </cfRule>
    <cfRule type="containsText" dxfId="9" priority="37" operator="containsText" text="Active - Remote">
      <formula>NOT(ISERROR(SEARCH("Active - Remote",H100)))</formula>
    </cfRule>
    <cfRule type="endsWith" dxfId="8" priority="38" operator="endsWith" text="Active">
      <formula>RIGHT(H100,LEN("Active"))="Active"</formula>
    </cfRule>
  </conditionalFormatting>
  <conditionalFormatting sqref="I100:J118">
    <cfRule type="containsText" dxfId="7" priority="10" operator="containsText" text="SAC">
      <formula>NOT(ISERROR(SEARCH("SAC",I100)))</formula>
    </cfRule>
  </conditionalFormatting>
  <dataValidations count="3">
    <dataValidation type="list" allowBlank="1" showInputMessage="1" showErrorMessage="1" sqref="X100:X118" xr:uid="{00000000-0002-0000-0D00-000000000000}">
      <formula1>"DKA, HYPO, OTHER"</formula1>
    </dataValidation>
    <dataValidation type="list" allowBlank="1" showInputMessage="1" showErrorMessage="1" sqref="AH100:AH118" xr:uid="{00000000-0002-0000-0D00-000001000000}">
      <formula1>"Normal, Abnormal"</formula1>
    </dataValidation>
    <dataValidation type="list" allowBlank="1" showInputMessage="1" showErrorMessage="1" sqref="P99:Q99" xr:uid="{00000000-0002-0000-0D00-000002000000}">
      <formula1>"mg/dL,mmol/L"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18D684ED-1830-A44F-9CAE-90EB5604178C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N100:N118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D00-000003000000}">
          <x14:formula1>
            <xm:f>'Look Up List'!$B$12:$B$16</xm:f>
          </x14:formula1>
          <xm:sqref>I100:I118</xm:sqref>
        </x14:dataValidation>
        <x14:dataValidation type="list" allowBlank="1" showInputMessage="1" showErrorMessage="1" xr:uid="{00000000-0002-0000-0D00-000004000000}">
          <x14:formula1>
            <xm:f>'Look Up List'!$B$27:$B$32</xm:f>
          </x14:formula1>
          <xm:sqref>AB100:AF118</xm:sqref>
        </x14:dataValidation>
        <x14:dataValidation type="list" allowBlank="1" showInputMessage="1" showErrorMessage="1" xr:uid="{00000000-0002-0000-0D00-000005000000}">
          <x14:formula1>
            <xm:f>'Look Up List'!$B$3:$B$9</xm:f>
          </x14:formula1>
          <xm:sqref>H100:H118</xm:sqref>
        </x14:dataValidation>
        <x14:dataValidation type="list" allowBlank="1" showInputMessage="1" showErrorMessage="1" xr:uid="{00000000-0002-0000-0D00-000006000000}">
          <x14:formula1>
            <xm:f>'Look Up List'!#REF!</xm:f>
          </x14:formula1>
          <xm:sqref>B95:E95 B97:E97</xm:sqref>
        </x14:dataValidation>
        <x14:dataValidation type="list" allowBlank="1" showInputMessage="1" showErrorMessage="1" xr:uid="{00000000-0002-0000-0D00-000007000000}">
          <x14:formula1>
            <xm:f>'Look Up List'!$G$27:$G$32</xm:f>
          </x14:formula1>
          <xm:sqref>AJ100:AJ118</xm:sqref>
        </x14:dataValidation>
        <x14:dataValidation type="list" allowBlank="1" showInputMessage="1" showErrorMessage="1" xr:uid="{00000000-0002-0000-0D00-000008000000}">
          <x14:formula1>
            <xm:f>'Look Up List'!$B$19:$B$24</xm:f>
          </x14:formula1>
          <xm:sqref>K100:L118</xm:sqref>
        </x14:dataValidation>
        <x14:dataValidation type="list" allowBlank="1" showInputMessage="1" showErrorMessage="1" xr:uid="{00000000-0002-0000-0D00-000009000000}">
          <x14:formula1>
            <xm:f>INV!$B$4:$B$8</xm:f>
          </x14:formula1>
          <xm:sqref>B67:E79 B52:E64 B7:E19 B22:E34 B37:E49</xm:sqref>
        </x14:dataValidation>
        <x14:dataValidation type="list" allowBlank="1" showInputMessage="1" showErrorMessage="1" xr:uid="{00000000-0002-0000-0D00-00000A000000}">
          <x14:formula1>
            <xm:f>INV!$B$4:$B$10</xm:f>
          </x14:formula1>
          <xm:sqref>B82:E94</xm:sqref>
        </x14:dataValidation>
        <x14:dataValidation type="list" allowBlank="1" showInputMessage="1" showErrorMessage="1" xr:uid="{00000000-0002-0000-0D00-00000B000000}">
          <x14:formula1>
            <xm:f>'Look Up List'!$C$35:$C$58</xm:f>
          </x14:formula1>
          <xm:sqref>N8:O18 N58:O63 N72:O78 N23:O33 N87:O93 N38:O48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2:G59"/>
  <sheetViews>
    <sheetView showGridLines="0" topLeftCell="A26" zoomScale="90" zoomScaleNormal="90" zoomScalePageLayoutView="80" workbookViewId="0">
      <selection activeCell="I53" sqref="I53"/>
    </sheetView>
  </sheetViews>
  <sheetFormatPr baseColWidth="10" defaultColWidth="11.42578125" defaultRowHeight="14" x14ac:dyDescent="0.15"/>
  <cols>
    <col min="1" max="1" width="3.85546875" style="176" customWidth="1"/>
    <col min="2" max="2" width="21.140625" style="1" customWidth="1"/>
    <col min="3" max="3" width="22" style="1" customWidth="1"/>
    <col min="4" max="4" width="28.140625" style="1" customWidth="1"/>
    <col min="5" max="5" width="18.5703125" style="1" customWidth="1"/>
    <col min="6" max="6" width="1.85546875" style="1" customWidth="1"/>
    <col min="7" max="7" width="18.85546875" style="1" customWidth="1"/>
    <col min="8" max="16384" width="11.42578125" style="1"/>
  </cols>
  <sheetData>
    <row r="2" spans="2:7" ht="28.25" customHeight="1" x14ac:dyDescent="0.15">
      <c r="B2" s="370" t="s">
        <v>84</v>
      </c>
      <c r="C2" s="371"/>
      <c r="D2" s="372"/>
      <c r="E2" s="5"/>
    </row>
    <row r="3" spans="2:7" ht="33" customHeight="1" x14ac:dyDescent="0.15">
      <c r="B3" s="13" t="s">
        <v>6</v>
      </c>
      <c r="C3" s="382" t="s">
        <v>30</v>
      </c>
      <c r="D3" s="383"/>
      <c r="E3" s="6"/>
    </row>
    <row r="4" spans="2:7" ht="33" customHeight="1" x14ac:dyDescent="0.15">
      <c r="B4" s="12" t="s">
        <v>29</v>
      </c>
      <c r="C4" s="388" t="s">
        <v>32</v>
      </c>
      <c r="D4" s="389"/>
    </row>
    <row r="5" spans="2:7" ht="33" customHeight="1" x14ac:dyDescent="0.15">
      <c r="B5" s="11" t="s">
        <v>31</v>
      </c>
      <c r="C5" s="388" t="s">
        <v>52</v>
      </c>
      <c r="D5" s="389"/>
    </row>
    <row r="6" spans="2:7" ht="33" customHeight="1" x14ac:dyDescent="0.15">
      <c r="B6" s="10" t="s">
        <v>15</v>
      </c>
      <c r="C6" s="388" t="s">
        <v>53</v>
      </c>
      <c r="D6" s="389"/>
    </row>
    <row r="7" spans="2:7" ht="33" customHeight="1" x14ac:dyDescent="0.15">
      <c r="B7" s="9" t="s">
        <v>16</v>
      </c>
      <c r="C7" s="388" t="s">
        <v>50</v>
      </c>
      <c r="D7" s="389"/>
      <c r="F7" s="2"/>
      <c r="G7" s="2"/>
    </row>
    <row r="8" spans="2:7" ht="33" customHeight="1" x14ac:dyDescent="0.15">
      <c r="B8" s="8" t="s">
        <v>23</v>
      </c>
      <c r="C8" s="382" t="s">
        <v>24</v>
      </c>
      <c r="D8" s="383"/>
    </row>
    <row r="9" spans="2:7" ht="33" customHeight="1" x14ac:dyDescent="0.15">
      <c r="B9" s="7" t="s">
        <v>5</v>
      </c>
      <c r="C9" s="384" t="s">
        <v>33</v>
      </c>
      <c r="D9" s="385"/>
    </row>
    <row r="10" spans="2:7" ht="15" customHeight="1" x14ac:dyDescent="0.15">
      <c r="B10" s="16"/>
      <c r="C10" s="16"/>
    </row>
    <row r="11" spans="2:7" x14ac:dyDescent="0.15">
      <c r="B11" s="370" t="s">
        <v>49</v>
      </c>
      <c r="C11" s="371"/>
      <c r="D11" s="372"/>
    </row>
    <row r="12" spans="2:7" ht="20" customHeight="1" x14ac:dyDescent="0.2">
      <c r="B12" s="22" t="s">
        <v>21</v>
      </c>
      <c r="C12" s="386" t="s">
        <v>35</v>
      </c>
      <c r="D12" s="387"/>
    </row>
    <row r="13" spans="2:7" ht="20" customHeight="1" x14ac:dyDescent="0.2">
      <c r="B13" s="22" t="s">
        <v>25</v>
      </c>
      <c r="C13" s="386" t="s">
        <v>36</v>
      </c>
      <c r="D13" s="387"/>
    </row>
    <row r="14" spans="2:7" ht="20" customHeight="1" x14ac:dyDescent="0.2">
      <c r="B14" s="22" t="s">
        <v>86</v>
      </c>
      <c r="C14" s="386" t="s">
        <v>109</v>
      </c>
      <c r="D14" s="387"/>
    </row>
    <row r="15" spans="2:7" ht="20" customHeight="1" x14ac:dyDescent="0.2">
      <c r="B15" s="22" t="s">
        <v>22</v>
      </c>
      <c r="C15" s="386" t="s">
        <v>34</v>
      </c>
      <c r="D15" s="387"/>
    </row>
    <row r="16" spans="2:7" ht="20" customHeight="1" x14ac:dyDescent="0.2">
      <c r="B16" s="23" t="s">
        <v>87</v>
      </c>
      <c r="C16" s="377" t="s">
        <v>110</v>
      </c>
      <c r="D16" s="378"/>
    </row>
    <row r="17" spans="1:7" ht="16" x14ac:dyDescent="0.2">
      <c r="B17" s="4"/>
      <c r="C17" s="4"/>
    </row>
    <row r="18" spans="1:7" ht="16" x14ac:dyDescent="0.2">
      <c r="B18" s="379" t="s">
        <v>37</v>
      </c>
      <c r="C18" s="380"/>
      <c r="D18" s="381"/>
    </row>
    <row r="19" spans="1:7" s="19" customFormat="1" ht="37.25" customHeight="1" x14ac:dyDescent="0.2">
      <c r="A19" s="177"/>
      <c r="B19" s="20" t="s">
        <v>105</v>
      </c>
      <c r="C19" s="373" t="s">
        <v>103</v>
      </c>
      <c r="D19" s="374"/>
    </row>
    <row r="20" spans="1:7" s="19" customFormat="1" ht="37.25" customHeight="1" x14ac:dyDescent="0.2">
      <c r="A20" s="177"/>
      <c r="B20" s="20" t="s">
        <v>106</v>
      </c>
      <c r="C20" s="373" t="s">
        <v>104</v>
      </c>
      <c r="D20" s="374"/>
    </row>
    <row r="21" spans="1:7" s="19" customFormat="1" ht="37.25" customHeight="1" x14ac:dyDescent="0.2">
      <c r="A21" s="177"/>
      <c r="B21" s="20" t="s">
        <v>26</v>
      </c>
      <c r="C21" s="373" t="s">
        <v>111</v>
      </c>
      <c r="D21" s="374"/>
    </row>
    <row r="22" spans="1:7" s="19" customFormat="1" ht="37.25" customHeight="1" x14ac:dyDescent="0.2">
      <c r="A22" s="177"/>
      <c r="B22" s="20" t="s">
        <v>27</v>
      </c>
      <c r="C22" s="373" t="s">
        <v>112</v>
      </c>
      <c r="D22" s="374"/>
    </row>
    <row r="23" spans="1:7" s="19" customFormat="1" ht="37.25" customHeight="1" x14ac:dyDescent="0.2">
      <c r="A23" s="177"/>
      <c r="B23" s="20" t="s">
        <v>28</v>
      </c>
      <c r="C23" s="373" t="s">
        <v>108</v>
      </c>
      <c r="D23" s="374"/>
    </row>
    <row r="24" spans="1:7" s="19" customFormat="1" ht="29" customHeight="1" x14ac:dyDescent="0.2">
      <c r="A24" s="177"/>
      <c r="B24" s="21" t="s">
        <v>107</v>
      </c>
      <c r="C24" s="375"/>
      <c r="D24" s="376"/>
    </row>
    <row r="25" spans="1:7" ht="17" customHeight="1" x14ac:dyDescent="0.2">
      <c r="B25" s="14"/>
      <c r="C25" s="15"/>
      <c r="D25" s="15"/>
    </row>
    <row r="26" spans="1:7" ht="31" x14ac:dyDescent="0.2">
      <c r="B26" s="26" t="s">
        <v>54</v>
      </c>
      <c r="C26" s="27" t="s">
        <v>55</v>
      </c>
      <c r="D26" s="27" t="s">
        <v>56</v>
      </c>
      <c r="E26" s="28" t="s">
        <v>57</v>
      </c>
      <c r="F26" s="14"/>
      <c r="G26" s="32" t="s">
        <v>115</v>
      </c>
    </row>
    <row r="27" spans="1:7" ht="38" customHeight="1" x14ac:dyDescent="0.15">
      <c r="B27" s="24" t="s">
        <v>89</v>
      </c>
      <c r="C27" s="17" t="s">
        <v>117</v>
      </c>
      <c r="D27" s="17" t="s">
        <v>91</v>
      </c>
      <c r="E27" s="29" t="s">
        <v>58</v>
      </c>
      <c r="F27" s="18"/>
      <c r="G27" s="33" t="s">
        <v>114</v>
      </c>
    </row>
    <row r="28" spans="1:7" ht="38" customHeight="1" x14ac:dyDescent="0.15">
      <c r="B28" s="24" t="s">
        <v>88</v>
      </c>
      <c r="C28" s="17" t="s">
        <v>118</v>
      </c>
      <c r="D28" s="17" t="s">
        <v>63</v>
      </c>
      <c r="E28" s="29" t="s">
        <v>58</v>
      </c>
      <c r="F28" s="18"/>
      <c r="G28" s="33" t="s">
        <v>98</v>
      </c>
    </row>
    <row r="29" spans="1:7" ht="38" customHeight="1" x14ac:dyDescent="0.15">
      <c r="B29" s="24" t="s">
        <v>90</v>
      </c>
      <c r="C29" s="17" t="s">
        <v>119</v>
      </c>
      <c r="D29" s="17" t="s">
        <v>92</v>
      </c>
      <c r="E29" s="29" t="s">
        <v>58</v>
      </c>
      <c r="F29" s="18"/>
      <c r="G29" s="33" t="s">
        <v>99</v>
      </c>
    </row>
    <row r="30" spans="1:7" ht="38" customHeight="1" x14ac:dyDescent="0.15">
      <c r="B30" s="24" t="s">
        <v>93</v>
      </c>
      <c r="C30" s="17" t="s">
        <v>122</v>
      </c>
      <c r="D30" s="17" t="s">
        <v>59</v>
      </c>
      <c r="E30" s="29" t="s">
        <v>60</v>
      </c>
      <c r="F30" s="18"/>
      <c r="G30" s="33" t="s">
        <v>100</v>
      </c>
    </row>
    <row r="31" spans="1:7" ht="38" customHeight="1" x14ac:dyDescent="0.15">
      <c r="B31" s="24" t="s">
        <v>61</v>
      </c>
      <c r="C31" s="17" t="s">
        <v>120</v>
      </c>
      <c r="D31" s="17" t="s">
        <v>61</v>
      </c>
      <c r="E31" s="29" t="s">
        <v>62</v>
      </c>
      <c r="F31" s="18"/>
      <c r="G31" s="33" t="s">
        <v>101</v>
      </c>
    </row>
    <row r="32" spans="1:7" ht="38" customHeight="1" x14ac:dyDescent="0.15">
      <c r="B32" s="25" t="s">
        <v>94</v>
      </c>
      <c r="C32" s="30" t="s">
        <v>121</v>
      </c>
      <c r="D32" s="30" t="s">
        <v>94</v>
      </c>
      <c r="E32" s="31" t="s">
        <v>97</v>
      </c>
      <c r="F32" s="18"/>
      <c r="G32" s="34" t="s">
        <v>102</v>
      </c>
    </row>
    <row r="33" spans="1:5" ht="15" customHeight="1" x14ac:dyDescent="0.15">
      <c r="B33" s="3"/>
      <c r="C33" s="3"/>
      <c r="D33" s="3"/>
    </row>
    <row r="34" spans="1:5" ht="31" x14ac:dyDescent="0.2">
      <c r="B34" s="120" t="s">
        <v>51</v>
      </c>
      <c r="C34" s="121" t="s">
        <v>113</v>
      </c>
      <c r="E34" s="32" t="s">
        <v>116</v>
      </c>
    </row>
    <row r="35" spans="1:5" x14ac:dyDescent="0.15">
      <c r="A35" s="176">
        <v>1</v>
      </c>
      <c r="B35" s="218" t="s">
        <v>202</v>
      </c>
      <c r="C35" s="218" t="s">
        <v>199</v>
      </c>
      <c r="E35" s="216" t="s">
        <v>196</v>
      </c>
    </row>
    <row r="36" spans="1:5" x14ac:dyDescent="0.15">
      <c r="A36" s="176">
        <v>2</v>
      </c>
      <c r="B36" s="219" t="s">
        <v>203</v>
      </c>
      <c r="C36" s="218" t="s">
        <v>200</v>
      </c>
      <c r="E36" s="216" t="s">
        <v>197</v>
      </c>
    </row>
    <row r="37" spans="1:5" x14ac:dyDescent="0.15">
      <c r="A37" s="176">
        <v>3</v>
      </c>
      <c r="B37" s="219" t="s">
        <v>204</v>
      </c>
      <c r="C37" s="218" t="s">
        <v>201</v>
      </c>
      <c r="E37" s="216" t="s">
        <v>198</v>
      </c>
    </row>
    <row r="38" spans="1:5" x14ac:dyDescent="0.15">
      <c r="A38" s="176">
        <v>4</v>
      </c>
      <c r="B38" s="218"/>
      <c r="C38" s="218"/>
      <c r="E38" s="216"/>
    </row>
    <row r="39" spans="1:5" x14ac:dyDescent="0.15">
      <c r="A39" s="176">
        <v>5</v>
      </c>
      <c r="B39" s="218"/>
      <c r="C39" s="218"/>
      <c r="E39" s="216"/>
    </row>
    <row r="40" spans="1:5" x14ac:dyDescent="0.15">
      <c r="A40" s="176">
        <v>6</v>
      </c>
      <c r="B40" s="218"/>
      <c r="C40" s="218"/>
      <c r="E40" s="216"/>
    </row>
    <row r="41" spans="1:5" x14ac:dyDescent="0.15">
      <c r="A41" s="176">
        <v>7</v>
      </c>
      <c r="B41" s="218"/>
      <c r="C41" s="218"/>
      <c r="E41" s="216"/>
    </row>
    <row r="42" spans="1:5" x14ac:dyDescent="0.15">
      <c r="A42" s="176">
        <v>8</v>
      </c>
      <c r="B42" s="219"/>
      <c r="C42" s="218"/>
      <c r="E42" s="216"/>
    </row>
    <row r="43" spans="1:5" x14ac:dyDescent="0.15">
      <c r="A43" s="176">
        <v>9</v>
      </c>
      <c r="B43" s="218"/>
      <c r="C43" s="218"/>
      <c r="E43" s="216"/>
    </row>
    <row r="44" spans="1:5" x14ac:dyDescent="0.15">
      <c r="A44" s="176">
        <v>10</v>
      </c>
      <c r="B44" s="218"/>
      <c r="C44" s="218"/>
      <c r="E44" s="216"/>
    </row>
    <row r="45" spans="1:5" x14ac:dyDescent="0.15">
      <c r="A45" s="176">
        <v>11</v>
      </c>
      <c r="B45" s="219"/>
      <c r="C45" s="218"/>
      <c r="E45" s="216"/>
    </row>
    <row r="46" spans="1:5" x14ac:dyDescent="0.15">
      <c r="A46" s="176">
        <v>12</v>
      </c>
      <c r="B46" s="218"/>
      <c r="C46" s="218"/>
      <c r="E46" s="216"/>
    </row>
    <row r="47" spans="1:5" x14ac:dyDescent="0.15">
      <c r="A47" s="176">
        <v>13</v>
      </c>
      <c r="B47" s="219"/>
      <c r="C47" s="218"/>
      <c r="E47" s="216"/>
    </row>
    <row r="48" spans="1:5" x14ac:dyDescent="0.15">
      <c r="A48" s="176">
        <v>14</v>
      </c>
      <c r="B48" s="218"/>
      <c r="C48" s="218"/>
      <c r="E48" s="216"/>
    </row>
    <row r="49" spans="1:5" x14ac:dyDescent="0.15">
      <c r="A49" s="176">
        <v>15</v>
      </c>
      <c r="B49" s="218"/>
      <c r="C49" s="218"/>
      <c r="E49" s="216"/>
    </row>
    <row r="50" spans="1:5" x14ac:dyDescent="0.15">
      <c r="A50" s="176">
        <v>16</v>
      </c>
      <c r="B50" s="218"/>
      <c r="C50" s="218"/>
      <c r="E50" s="216"/>
    </row>
    <row r="51" spans="1:5" x14ac:dyDescent="0.15">
      <c r="A51" s="176">
        <v>17</v>
      </c>
      <c r="B51" s="218"/>
      <c r="C51" s="218"/>
      <c r="E51" s="216"/>
    </row>
    <row r="52" spans="1:5" x14ac:dyDescent="0.15">
      <c r="A52" s="176">
        <v>18</v>
      </c>
      <c r="B52" s="220"/>
      <c r="C52" s="220"/>
      <c r="E52" s="216"/>
    </row>
    <row r="53" spans="1:5" x14ac:dyDescent="0.15">
      <c r="A53" s="176">
        <v>19</v>
      </c>
      <c r="B53" s="218"/>
      <c r="C53" s="218"/>
      <c r="E53" s="216"/>
    </row>
    <row r="54" spans="1:5" x14ac:dyDescent="0.15">
      <c r="A54" s="176">
        <v>20</v>
      </c>
      <c r="B54" s="218"/>
      <c r="C54" s="218"/>
      <c r="E54" s="216"/>
    </row>
    <row r="55" spans="1:5" ht="15" customHeight="1" x14ac:dyDescent="0.15">
      <c r="A55" s="176">
        <v>21</v>
      </c>
      <c r="B55" s="218"/>
      <c r="C55" s="218"/>
      <c r="E55" s="216"/>
    </row>
    <row r="56" spans="1:5" x14ac:dyDescent="0.15">
      <c r="A56" s="176">
        <v>22</v>
      </c>
      <c r="B56" s="218"/>
      <c r="C56" s="218"/>
      <c r="E56" s="216"/>
    </row>
    <row r="57" spans="1:5" x14ac:dyDescent="0.15">
      <c r="E57" s="216"/>
    </row>
    <row r="58" spans="1:5" x14ac:dyDescent="0.15">
      <c r="E58" s="216"/>
    </row>
    <row r="59" spans="1:5" x14ac:dyDescent="0.15">
      <c r="E59" s="217"/>
    </row>
  </sheetData>
  <autoFilter ref="C34:C46" xr:uid="{00000000-0009-0000-0000-00000E000000}">
    <sortState xmlns:xlrd2="http://schemas.microsoft.com/office/spreadsheetml/2017/richdata2" ref="B35:C54">
      <sortCondition ref="C34:C54"/>
    </sortState>
  </autoFilter>
  <sortState xmlns:xlrd2="http://schemas.microsoft.com/office/spreadsheetml/2017/richdata2" ref="B35:C39">
    <sortCondition ref="B35:B39"/>
  </sortState>
  <mergeCells count="21">
    <mergeCell ref="C7:D7"/>
    <mergeCell ref="C3:D3"/>
    <mergeCell ref="C4:D4"/>
    <mergeCell ref="C5:D5"/>
    <mergeCell ref="C6:D6"/>
    <mergeCell ref="B2:D2"/>
    <mergeCell ref="C23:D23"/>
    <mergeCell ref="C24:D24"/>
    <mergeCell ref="C16:D16"/>
    <mergeCell ref="C19:D19"/>
    <mergeCell ref="C21:D21"/>
    <mergeCell ref="C22:D22"/>
    <mergeCell ref="C20:D20"/>
    <mergeCell ref="B18:D18"/>
    <mergeCell ref="B11:D11"/>
    <mergeCell ref="C8:D8"/>
    <mergeCell ref="C9:D9"/>
    <mergeCell ref="C12:D12"/>
    <mergeCell ref="C15:D15"/>
    <mergeCell ref="C13:D13"/>
    <mergeCell ref="C14:D14"/>
  </mergeCells>
  <phoneticPr fontId="26" type="noConversion"/>
  <conditionalFormatting sqref="B48">
    <cfRule type="expression" dxfId="6" priority="5">
      <formula>COUNTIF($N$7:$N$78,$C48)</formula>
    </cfRule>
  </conditionalFormatting>
  <conditionalFormatting sqref="B48:C48">
    <cfRule type="expression" dxfId="5" priority="1">
      <formula>$H49="Discontinued"</formula>
    </cfRule>
    <cfRule type="expression" dxfId="4" priority="2">
      <formula>$H49="Lost Follow Up"</formula>
    </cfRule>
    <cfRule type="expression" dxfId="3" priority="3">
      <formula>$H49="Deceased"</formula>
    </cfRule>
  </conditionalFormatting>
  <conditionalFormatting sqref="C48">
    <cfRule type="expression" dxfId="2" priority="4">
      <formula>COUNTIF($I49,"SAC")</formula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List</vt:lpstr>
      <vt:lpstr>INV</vt:lpstr>
      <vt:lpstr>Mar'22</vt:lpstr>
      <vt:lpstr>Feb'22</vt:lpstr>
      <vt:lpstr>Jan'22</vt:lpstr>
      <vt:lpstr>Look Up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Meanwhile Creative</cp:lastModifiedBy>
  <cp:lastPrinted>2020-10-14T09:12:35Z</cp:lastPrinted>
  <dcterms:created xsi:type="dcterms:W3CDTF">2010-04-11T15:50:05Z</dcterms:created>
  <dcterms:modified xsi:type="dcterms:W3CDTF">2023-05-24T09:44:16Z</dcterms:modified>
  <cp:category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