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80" yWindow="0" windowWidth="28200" windowHeight="16060" tabRatio="500"/>
  </bookViews>
  <sheets>
    <sheet name="Tabelle1" sheetId="1" r:id="rId1"/>
    <sheet name="Abbildung 1" sheetId="4" r:id="rId2"/>
    <sheet name="Abbildung 2" sheetId="5" r:id="rId3"/>
    <sheet name="Abbildung 3" sheetId="6" r:id="rId4"/>
    <sheet name="Abbildung 4" sheetId="7" r:id="rId5"/>
    <sheet name="Abbildung 5" sheetId="8" r:id="rId6"/>
    <sheet name="Grundgesamtheit" sheetId="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8" l="1"/>
  <c r="E3" i="8"/>
  <c r="E2" i="8"/>
  <c r="D4" i="8"/>
  <c r="D3" i="8"/>
  <c r="D2" i="8"/>
  <c r="C4" i="8"/>
  <c r="C3" i="8"/>
  <c r="C2" i="8"/>
  <c r="B4" i="8"/>
  <c r="B3" i="8"/>
  <c r="B2" i="8"/>
  <c r="E6" i="8"/>
  <c r="E5" i="8"/>
  <c r="D6" i="8"/>
  <c r="D5" i="8"/>
  <c r="C6" i="8"/>
  <c r="C5" i="8"/>
  <c r="B6" i="8"/>
  <c r="B5" i="8"/>
  <c r="F3" i="7"/>
  <c r="L35" i="1"/>
  <c r="R35" i="1"/>
  <c r="S35" i="1"/>
  <c r="B3" i="5"/>
  <c r="C3" i="5"/>
  <c r="D3" i="5"/>
  <c r="E3" i="5"/>
  <c r="F3" i="5"/>
  <c r="B2" i="5"/>
  <c r="C2" i="5"/>
  <c r="D2" i="5"/>
  <c r="E2" i="5"/>
  <c r="F2" i="5"/>
  <c r="B4" i="5"/>
  <c r="C4" i="5"/>
  <c r="D4" i="5"/>
  <c r="E4" i="5"/>
  <c r="F4" i="5"/>
  <c r="F7" i="5"/>
  <c r="F12" i="5"/>
  <c r="F13" i="5"/>
  <c r="F14" i="5"/>
  <c r="F15" i="5"/>
  <c r="B6" i="5"/>
  <c r="C6" i="5"/>
  <c r="D6" i="5"/>
  <c r="E6" i="5"/>
  <c r="F6" i="5"/>
  <c r="B5" i="5"/>
  <c r="C5" i="5"/>
  <c r="D5" i="5"/>
  <c r="E5" i="5"/>
  <c r="F5" i="5"/>
  <c r="F11" i="5"/>
  <c r="E7" i="5"/>
  <c r="E12" i="5"/>
  <c r="E13" i="5"/>
  <c r="E14" i="5"/>
  <c r="E15" i="5"/>
  <c r="E11" i="5"/>
  <c r="D7" i="5"/>
  <c r="D12" i="5"/>
  <c r="D13" i="5"/>
  <c r="D14" i="5"/>
  <c r="D15" i="5"/>
  <c r="D11" i="5"/>
  <c r="C7" i="5"/>
  <c r="C12" i="5"/>
  <c r="C13" i="5"/>
  <c r="C14" i="5"/>
  <c r="C15" i="5"/>
  <c r="C11" i="5"/>
  <c r="B7" i="5"/>
  <c r="B15" i="5"/>
  <c r="B14" i="5"/>
  <c r="B13" i="5"/>
  <c r="B12" i="5"/>
  <c r="B11" i="5"/>
  <c r="K28" i="2"/>
  <c r="J10" i="2"/>
  <c r="X31" i="1"/>
  <c r="C2" i="4"/>
  <c r="G2" i="4"/>
  <c r="X32" i="1"/>
  <c r="C3" i="4"/>
  <c r="G3" i="4"/>
  <c r="X33" i="1"/>
  <c r="C4" i="4"/>
  <c r="G4" i="4"/>
  <c r="H4" i="4"/>
  <c r="AC5" i="1"/>
  <c r="Z5" i="1"/>
  <c r="AC33" i="1"/>
  <c r="Z33" i="1"/>
  <c r="Z79" i="1"/>
  <c r="AC79" i="1"/>
  <c r="AC122" i="1"/>
  <c r="Z122" i="1"/>
  <c r="F3" i="4"/>
  <c r="G6" i="5"/>
  <c r="G5" i="5"/>
  <c r="H196" i="2"/>
  <c r="F196" i="2"/>
  <c r="K46" i="2"/>
  <c r="J33" i="2"/>
  <c r="H197" i="2"/>
  <c r="B196" i="2"/>
  <c r="G4" i="5"/>
  <c r="J32" i="2"/>
  <c r="J36" i="2"/>
  <c r="J40" i="2"/>
  <c r="J44" i="2"/>
  <c r="J37" i="2"/>
  <c r="J41" i="2"/>
  <c r="J45" i="2"/>
  <c r="G7" i="5"/>
  <c r="D196" i="2"/>
  <c r="E196" i="2"/>
  <c r="C196" i="2"/>
  <c r="C106" i="1"/>
  <c r="F106" i="1"/>
  <c r="I106" i="1"/>
  <c r="L106" i="1"/>
  <c r="O106" i="1"/>
  <c r="R106" i="1"/>
  <c r="S106" i="1"/>
  <c r="C107" i="1"/>
  <c r="F107" i="1"/>
  <c r="I107" i="1"/>
  <c r="L107" i="1"/>
  <c r="O107" i="1"/>
  <c r="R107" i="1"/>
  <c r="S107" i="1"/>
  <c r="C108" i="1"/>
  <c r="F108" i="1"/>
  <c r="I108" i="1"/>
  <c r="L108" i="1"/>
  <c r="O108" i="1"/>
  <c r="R108" i="1"/>
  <c r="S108" i="1"/>
  <c r="C109" i="1"/>
  <c r="F109" i="1"/>
  <c r="I109" i="1"/>
  <c r="L109" i="1"/>
  <c r="O109" i="1"/>
  <c r="R109" i="1"/>
  <c r="S109" i="1"/>
  <c r="C110" i="1"/>
  <c r="F110" i="1"/>
  <c r="I110" i="1"/>
  <c r="L110" i="1"/>
  <c r="O110" i="1"/>
  <c r="R110" i="1"/>
  <c r="S110" i="1"/>
  <c r="C111" i="1"/>
  <c r="F111" i="1"/>
  <c r="I111" i="1"/>
  <c r="L111" i="1"/>
  <c r="O111" i="1"/>
  <c r="R111" i="1"/>
  <c r="S111" i="1"/>
  <c r="C112" i="1"/>
  <c r="F112" i="1"/>
  <c r="I112" i="1"/>
  <c r="L112" i="1"/>
  <c r="O112" i="1"/>
  <c r="R112" i="1"/>
  <c r="S112" i="1"/>
  <c r="C113" i="1"/>
  <c r="F113" i="1"/>
  <c r="I113" i="1"/>
  <c r="L113" i="1"/>
  <c r="O113" i="1"/>
  <c r="R113" i="1"/>
  <c r="S113" i="1"/>
  <c r="C114" i="1"/>
  <c r="F114" i="1"/>
  <c r="I114" i="1"/>
  <c r="L114" i="1"/>
  <c r="O114" i="1"/>
  <c r="R114" i="1"/>
  <c r="S114" i="1"/>
  <c r="X108" i="1"/>
  <c r="X109" i="1"/>
  <c r="X110" i="1"/>
  <c r="J22" i="2"/>
  <c r="X111" i="1"/>
  <c r="J23" i="2"/>
  <c r="X112" i="1"/>
  <c r="X113" i="1"/>
  <c r="Y108" i="1"/>
  <c r="U106" i="1"/>
  <c r="U107" i="1"/>
  <c r="U108" i="1"/>
  <c r="U109" i="1"/>
  <c r="U110" i="1"/>
  <c r="U111" i="1"/>
  <c r="U112" i="1"/>
  <c r="U113" i="1"/>
  <c r="U114" i="1"/>
  <c r="AB108" i="1"/>
  <c r="Y109" i="1"/>
  <c r="AB109" i="1"/>
  <c r="Y110" i="1"/>
  <c r="AB110" i="1"/>
  <c r="Y111" i="1"/>
  <c r="AB111" i="1"/>
  <c r="Y112" i="1"/>
  <c r="AB112" i="1"/>
  <c r="Y113" i="1"/>
  <c r="C11" i="1"/>
  <c r="F11" i="1"/>
  <c r="I11" i="1"/>
  <c r="L11" i="1"/>
  <c r="O11" i="1"/>
  <c r="R11" i="1"/>
  <c r="C4" i="1"/>
  <c r="F4" i="1"/>
  <c r="I4" i="1"/>
  <c r="L4" i="1"/>
  <c r="O4" i="1"/>
  <c r="R4" i="1"/>
  <c r="S4" i="1"/>
  <c r="C5" i="1"/>
  <c r="F5" i="1"/>
  <c r="I5" i="1"/>
  <c r="L5" i="1"/>
  <c r="O5" i="1"/>
  <c r="R5" i="1"/>
  <c r="S5" i="1"/>
  <c r="C6" i="1"/>
  <c r="F6" i="1"/>
  <c r="I6" i="1"/>
  <c r="L6" i="1"/>
  <c r="O6" i="1"/>
  <c r="R6" i="1"/>
  <c r="S6" i="1"/>
  <c r="C7" i="1"/>
  <c r="F7" i="1"/>
  <c r="I7" i="1"/>
  <c r="L7" i="1"/>
  <c r="O7" i="1"/>
  <c r="R7" i="1"/>
  <c r="S7" i="1"/>
  <c r="C8" i="1"/>
  <c r="F8" i="1"/>
  <c r="I8" i="1"/>
  <c r="L8" i="1"/>
  <c r="O8" i="1"/>
  <c r="R8" i="1"/>
  <c r="S8" i="1"/>
  <c r="C9" i="1"/>
  <c r="F9" i="1"/>
  <c r="I9" i="1"/>
  <c r="L9" i="1"/>
  <c r="O9" i="1"/>
  <c r="R9" i="1"/>
  <c r="S9" i="1"/>
  <c r="C10" i="1"/>
  <c r="F10" i="1"/>
  <c r="I10" i="1"/>
  <c r="L10" i="1"/>
  <c r="O10" i="1"/>
  <c r="R10" i="1"/>
  <c r="S10" i="1"/>
  <c r="S11" i="1"/>
  <c r="C12" i="1"/>
  <c r="F12" i="1"/>
  <c r="I12" i="1"/>
  <c r="L12" i="1"/>
  <c r="O12" i="1"/>
  <c r="R12" i="1"/>
  <c r="S12" i="1"/>
  <c r="C13" i="1"/>
  <c r="F13" i="1"/>
  <c r="I13" i="1"/>
  <c r="L13" i="1"/>
  <c r="O13" i="1"/>
  <c r="R13" i="1"/>
  <c r="S13" i="1"/>
  <c r="C14" i="1"/>
  <c r="F14" i="1"/>
  <c r="I14" i="1"/>
  <c r="L14" i="1"/>
  <c r="O14" i="1"/>
  <c r="R14" i="1"/>
  <c r="S14" i="1"/>
  <c r="C15" i="1"/>
  <c r="F15" i="1"/>
  <c r="I15" i="1"/>
  <c r="L15" i="1"/>
  <c r="O15" i="1"/>
  <c r="R15" i="1"/>
  <c r="S15" i="1"/>
  <c r="C16" i="1"/>
  <c r="F16" i="1"/>
  <c r="I16" i="1"/>
  <c r="L16" i="1"/>
  <c r="O16" i="1"/>
  <c r="R16" i="1"/>
  <c r="S16" i="1"/>
  <c r="C17" i="1"/>
  <c r="F17" i="1"/>
  <c r="I17" i="1"/>
  <c r="L17" i="1"/>
  <c r="O17" i="1"/>
  <c r="R17" i="1"/>
  <c r="S17" i="1"/>
  <c r="C18" i="1"/>
  <c r="F18" i="1"/>
  <c r="I18" i="1"/>
  <c r="L18" i="1"/>
  <c r="O18" i="1"/>
  <c r="R18" i="1"/>
  <c r="S18" i="1"/>
  <c r="C19" i="1"/>
  <c r="F19" i="1"/>
  <c r="I19" i="1"/>
  <c r="L19" i="1"/>
  <c r="O19" i="1"/>
  <c r="R19" i="1"/>
  <c r="S19" i="1"/>
  <c r="C20" i="1"/>
  <c r="F20" i="1"/>
  <c r="I20" i="1"/>
  <c r="L20" i="1"/>
  <c r="O20" i="1"/>
  <c r="R20" i="1"/>
  <c r="S20" i="1"/>
  <c r="C21" i="1"/>
  <c r="F21" i="1"/>
  <c r="I21" i="1"/>
  <c r="L21" i="1"/>
  <c r="O21" i="1"/>
  <c r="R21" i="1"/>
  <c r="S21" i="1"/>
  <c r="C22" i="1"/>
  <c r="F22" i="1"/>
  <c r="I22" i="1"/>
  <c r="L22" i="1"/>
  <c r="O22" i="1"/>
  <c r="R22" i="1"/>
  <c r="S22" i="1"/>
  <c r="C23" i="1"/>
  <c r="F23" i="1"/>
  <c r="I23" i="1"/>
  <c r="L23" i="1"/>
  <c r="O23" i="1"/>
  <c r="R23" i="1"/>
  <c r="S23" i="1"/>
  <c r="C24" i="1"/>
  <c r="F24" i="1"/>
  <c r="I24" i="1"/>
  <c r="L24" i="1"/>
  <c r="O24" i="1"/>
  <c r="R24" i="1"/>
  <c r="S24" i="1"/>
  <c r="C25" i="1"/>
  <c r="F25" i="1"/>
  <c r="I25" i="1"/>
  <c r="L25" i="1"/>
  <c r="O25" i="1"/>
  <c r="R25" i="1"/>
  <c r="S25" i="1"/>
  <c r="C26" i="1"/>
  <c r="F26" i="1"/>
  <c r="I26" i="1"/>
  <c r="L26" i="1"/>
  <c r="O26" i="1"/>
  <c r="R26" i="1"/>
  <c r="S26" i="1"/>
  <c r="C27" i="1"/>
  <c r="F27" i="1"/>
  <c r="I27" i="1"/>
  <c r="L27" i="1"/>
  <c r="O27" i="1"/>
  <c r="R27" i="1"/>
  <c r="S27" i="1"/>
  <c r="C28" i="1"/>
  <c r="F28" i="1"/>
  <c r="I28" i="1"/>
  <c r="L28" i="1"/>
  <c r="O28" i="1"/>
  <c r="R28" i="1"/>
  <c r="S28" i="1"/>
  <c r="C30" i="1"/>
  <c r="F30" i="1"/>
  <c r="I30" i="1"/>
  <c r="L30" i="1"/>
  <c r="O30" i="1"/>
  <c r="R30" i="1"/>
  <c r="S30" i="1"/>
  <c r="C31" i="1"/>
  <c r="F31" i="1"/>
  <c r="I31" i="1"/>
  <c r="L31" i="1"/>
  <c r="O31" i="1"/>
  <c r="R31" i="1"/>
  <c r="S31" i="1"/>
  <c r="C32" i="1"/>
  <c r="F32" i="1"/>
  <c r="I32" i="1"/>
  <c r="L32" i="1"/>
  <c r="O32" i="1"/>
  <c r="R32" i="1"/>
  <c r="S32" i="1"/>
  <c r="C33" i="1"/>
  <c r="F33" i="1"/>
  <c r="I33" i="1"/>
  <c r="L33" i="1"/>
  <c r="O33" i="1"/>
  <c r="R33" i="1"/>
  <c r="S33" i="1"/>
  <c r="C34" i="1"/>
  <c r="F34" i="1"/>
  <c r="I34" i="1"/>
  <c r="L34" i="1"/>
  <c r="O34" i="1"/>
  <c r="R34" i="1"/>
  <c r="S34" i="1"/>
  <c r="C35" i="1"/>
  <c r="F35" i="1"/>
  <c r="I35" i="1"/>
  <c r="O35" i="1"/>
  <c r="C36" i="1"/>
  <c r="F36" i="1"/>
  <c r="I36" i="1"/>
  <c r="L36" i="1"/>
  <c r="O36" i="1"/>
  <c r="R36" i="1"/>
  <c r="S36" i="1"/>
  <c r="C37" i="1"/>
  <c r="F37" i="1"/>
  <c r="I37" i="1"/>
  <c r="L37" i="1"/>
  <c r="O37" i="1"/>
  <c r="R37" i="1"/>
  <c r="S37" i="1"/>
  <c r="C38" i="1"/>
  <c r="F38" i="1"/>
  <c r="I38" i="1"/>
  <c r="L38" i="1"/>
  <c r="O38" i="1"/>
  <c r="R38" i="1"/>
  <c r="S38" i="1"/>
  <c r="C39" i="1"/>
  <c r="F39" i="1"/>
  <c r="I39" i="1"/>
  <c r="L39" i="1"/>
  <c r="O39" i="1"/>
  <c r="R39" i="1"/>
  <c r="S39" i="1"/>
  <c r="C40" i="1"/>
  <c r="F40" i="1"/>
  <c r="I40" i="1"/>
  <c r="L40" i="1"/>
  <c r="O40" i="1"/>
  <c r="R40" i="1"/>
  <c r="S40" i="1"/>
  <c r="C41" i="1"/>
  <c r="F41" i="1"/>
  <c r="I41" i="1"/>
  <c r="L41" i="1"/>
  <c r="O41" i="1"/>
  <c r="R41" i="1"/>
  <c r="S41" i="1"/>
  <c r="C42" i="1"/>
  <c r="F42" i="1"/>
  <c r="I42" i="1"/>
  <c r="L42" i="1"/>
  <c r="O42" i="1"/>
  <c r="R42" i="1"/>
  <c r="S42" i="1"/>
  <c r="C43" i="1"/>
  <c r="F43" i="1"/>
  <c r="I43" i="1"/>
  <c r="L43" i="1"/>
  <c r="O43" i="1"/>
  <c r="R43" i="1"/>
  <c r="S43" i="1"/>
  <c r="C44" i="1"/>
  <c r="F44" i="1"/>
  <c r="I44" i="1"/>
  <c r="L44" i="1"/>
  <c r="O44" i="1"/>
  <c r="R44" i="1"/>
  <c r="S44" i="1"/>
  <c r="C45" i="1"/>
  <c r="F45" i="1"/>
  <c r="I45" i="1"/>
  <c r="L45" i="1"/>
  <c r="O45" i="1"/>
  <c r="R45" i="1"/>
  <c r="S45" i="1"/>
  <c r="C46" i="1"/>
  <c r="F46" i="1"/>
  <c r="I46" i="1"/>
  <c r="L46" i="1"/>
  <c r="O46" i="1"/>
  <c r="R46" i="1"/>
  <c r="S46" i="1"/>
  <c r="C47" i="1"/>
  <c r="F47" i="1"/>
  <c r="I47" i="1"/>
  <c r="L47" i="1"/>
  <c r="O47" i="1"/>
  <c r="R47" i="1"/>
  <c r="S47" i="1"/>
  <c r="C48" i="1"/>
  <c r="F48" i="1"/>
  <c r="I48" i="1"/>
  <c r="L48" i="1"/>
  <c r="O48" i="1"/>
  <c r="R48" i="1"/>
  <c r="S48" i="1"/>
  <c r="C49" i="1"/>
  <c r="F49" i="1"/>
  <c r="I49" i="1"/>
  <c r="L49" i="1"/>
  <c r="O49" i="1"/>
  <c r="R49" i="1"/>
  <c r="S49" i="1"/>
  <c r="C50" i="1"/>
  <c r="F50" i="1"/>
  <c r="I50" i="1"/>
  <c r="L50" i="1"/>
  <c r="O50" i="1"/>
  <c r="R50" i="1"/>
  <c r="S50" i="1"/>
  <c r="C51" i="1"/>
  <c r="F51" i="1"/>
  <c r="I51" i="1"/>
  <c r="L51" i="1"/>
  <c r="O51" i="1"/>
  <c r="R51" i="1"/>
  <c r="S51" i="1"/>
  <c r="C52" i="1"/>
  <c r="F52" i="1"/>
  <c r="I52" i="1"/>
  <c r="L52" i="1"/>
  <c r="O52" i="1"/>
  <c r="R52" i="1"/>
  <c r="S52" i="1"/>
  <c r="C53" i="1"/>
  <c r="F53" i="1"/>
  <c r="I53" i="1"/>
  <c r="L53" i="1"/>
  <c r="O53" i="1"/>
  <c r="R53" i="1"/>
  <c r="S53" i="1"/>
  <c r="C54" i="1"/>
  <c r="F54" i="1"/>
  <c r="I54" i="1"/>
  <c r="L54" i="1"/>
  <c r="O54" i="1"/>
  <c r="R54" i="1"/>
  <c r="S54" i="1"/>
  <c r="C55" i="1"/>
  <c r="F55" i="1"/>
  <c r="I55" i="1"/>
  <c r="L55" i="1"/>
  <c r="O55" i="1"/>
  <c r="R55" i="1"/>
  <c r="S55" i="1"/>
  <c r="C56" i="1"/>
  <c r="F56" i="1"/>
  <c r="I56" i="1"/>
  <c r="L56" i="1"/>
  <c r="O56" i="1"/>
  <c r="R56" i="1"/>
  <c r="S56" i="1"/>
  <c r="C57" i="1"/>
  <c r="F57" i="1"/>
  <c r="I57" i="1"/>
  <c r="L57" i="1"/>
  <c r="O57" i="1"/>
  <c r="R57" i="1"/>
  <c r="S57" i="1"/>
  <c r="C58" i="1"/>
  <c r="F58" i="1"/>
  <c r="I58" i="1"/>
  <c r="L58" i="1"/>
  <c r="O58" i="1"/>
  <c r="R58" i="1"/>
  <c r="S58" i="1"/>
  <c r="C59" i="1"/>
  <c r="F59" i="1"/>
  <c r="I59" i="1"/>
  <c r="L59" i="1"/>
  <c r="O59" i="1"/>
  <c r="R59" i="1"/>
  <c r="S59" i="1"/>
  <c r="C60" i="1"/>
  <c r="F60" i="1"/>
  <c r="I60" i="1"/>
  <c r="L60" i="1"/>
  <c r="O60" i="1"/>
  <c r="R60" i="1"/>
  <c r="S60" i="1"/>
  <c r="C61" i="1"/>
  <c r="F61" i="1"/>
  <c r="I61" i="1"/>
  <c r="L61" i="1"/>
  <c r="O61" i="1"/>
  <c r="R61" i="1"/>
  <c r="S61" i="1"/>
  <c r="C62" i="1"/>
  <c r="F62" i="1"/>
  <c r="I62" i="1"/>
  <c r="L62" i="1"/>
  <c r="O62" i="1"/>
  <c r="R62" i="1"/>
  <c r="S62" i="1"/>
  <c r="C63" i="1"/>
  <c r="F63" i="1"/>
  <c r="I63" i="1"/>
  <c r="L63" i="1"/>
  <c r="O63" i="1"/>
  <c r="R63" i="1"/>
  <c r="S63" i="1"/>
  <c r="C64" i="1"/>
  <c r="F64" i="1"/>
  <c r="I64" i="1"/>
  <c r="L64" i="1"/>
  <c r="O64" i="1"/>
  <c r="R64" i="1"/>
  <c r="S64" i="1"/>
  <c r="C65" i="1"/>
  <c r="F65" i="1"/>
  <c r="I65" i="1"/>
  <c r="L65" i="1"/>
  <c r="O65" i="1"/>
  <c r="R65" i="1"/>
  <c r="S65" i="1"/>
  <c r="C66" i="1"/>
  <c r="F66" i="1"/>
  <c r="I66" i="1"/>
  <c r="L66" i="1"/>
  <c r="O66" i="1"/>
  <c r="R66" i="1"/>
  <c r="S66" i="1"/>
  <c r="C67" i="1"/>
  <c r="F67" i="1"/>
  <c r="I67" i="1"/>
  <c r="L67" i="1"/>
  <c r="O67" i="1"/>
  <c r="R67" i="1"/>
  <c r="S67" i="1"/>
  <c r="C68" i="1"/>
  <c r="F68" i="1"/>
  <c r="I68" i="1"/>
  <c r="L68" i="1"/>
  <c r="O68" i="1"/>
  <c r="R68" i="1"/>
  <c r="S68" i="1"/>
  <c r="C69" i="1"/>
  <c r="F69" i="1"/>
  <c r="I69" i="1"/>
  <c r="L69" i="1"/>
  <c r="O69" i="1"/>
  <c r="R69" i="1"/>
  <c r="S69" i="1"/>
  <c r="C70" i="1"/>
  <c r="F70" i="1"/>
  <c r="I70" i="1"/>
  <c r="L70" i="1"/>
  <c r="O70" i="1"/>
  <c r="R70" i="1"/>
  <c r="S70" i="1"/>
  <c r="C71" i="1"/>
  <c r="F71" i="1"/>
  <c r="I71" i="1"/>
  <c r="L71" i="1"/>
  <c r="O71" i="1"/>
  <c r="R71" i="1"/>
  <c r="S71" i="1"/>
  <c r="C72" i="1"/>
  <c r="F72" i="1"/>
  <c r="I72" i="1"/>
  <c r="L72" i="1"/>
  <c r="O72" i="1"/>
  <c r="R72" i="1"/>
  <c r="S72" i="1"/>
  <c r="C73" i="1"/>
  <c r="F73" i="1"/>
  <c r="I73" i="1"/>
  <c r="L73" i="1"/>
  <c r="O73" i="1"/>
  <c r="R73" i="1"/>
  <c r="S73" i="1"/>
  <c r="C75" i="1"/>
  <c r="F75" i="1"/>
  <c r="I75" i="1"/>
  <c r="L75" i="1"/>
  <c r="O75" i="1"/>
  <c r="R75" i="1"/>
  <c r="S75" i="1"/>
  <c r="C76" i="1"/>
  <c r="F76" i="1"/>
  <c r="I76" i="1"/>
  <c r="L76" i="1"/>
  <c r="O76" i="1"/>
  <c r="R76" i="1"/>
  <c r="S76" i="1"/>
  <c r="C77" i="1"/>
  <c r="F77" i="1"/>
  <c r="I77" i="1"/>
  <c r="L77" i="1"/>
  <c r="O77" i="1"/>
  <c r="R77" i="1"/>
  <c r="S77" i="1"/>
  <c r="C78" i="1"/>
  <c r="F78" i="1"/>
  <c r="I78" i="1"/>
  <c r="L78" i="1"/>
  <c r="O78" i="1"/>
  <c r="R78" i="1"/>
  <c r="S78" i="1"/>
  <c r="C79" i="1"/>
  <c r="F79" i="1"/>
  <c r="I79" i="1"/>
  <c r="L79" i="1"/>
  <c r="O79" i="1"/>
  <c r="R79" i="1"/>
  <c r="S79" i="1"/>
  <c r="C80" i="1"/>
  <c r="F80" i="1"/>
  <c r="I80" i="1"/>
  <c r="L80" i="1"/>
  <c r="O80" i="1"/>
  <c r="R80" i="1"/>
  <c r="S80" i="1"/>
  <c r="C81" i="1"/>
  <c r="F81" i="1"/>
  <c r="I81" i="1"/>
  <c r="L81" i="1"/>
  <c r="O81" i="1"/>
  <c r="R81" i="1"/>
  <c r="S81" i="1"/>
  <c r="C82" i="1"/>
  <c r="F82" i="1"/>
  <c r="I82" i="1"/>
  <c r="L82" i="1"/>
  <c r="O82" i="1"/>
  <c r="R82" i="1"/>
  <c r="S82" i="1"/>
  <c r="C83" i="1"/>
  <c r="F83" i="1"/>
  <c r="I83" i="1"/>
  <c r="L83" i="1"/>
  <c r="O83" i="1"/>
  <c r="R83" i="1"/>
  <c r="S83" i="1"/>
  <c r="C84" i="1"/>
  <c r="F84" i="1"/>
  <c r="I84" i="1"/>
  <c r="L84" i="1"/>
  <c r="O84" i="1"/>
  <c r="R84" i="1"/>
  <c r="S84" i="1"/>
  <c r="C85" i="1"/>
  <c r="F85" i="1"/>
  <c r="I85" i="1"/>
  <c r="L85" i="1"/>
  <c r="O85" i="1"/>
  <c r="R85" i="1"/>
  <c r="S85" i="1"/>
  <c r="C86" i="1"/>
  <c r="F86" i="1"/>
  <c r="I86" i="1"/>
  <c r="L86" i="1"/>
  <c r="O86" i="1"/>
  <c r="R86" i="1"/>
  <c r="S86" i="1"/>
  <c r="C87" i="1"/>
  <c r="F87" i="1"/>
  <c r="I87" i="1"/>
  <c r="L87" i="1"/>
  <c r="O87" i="1"/>
  <c r="R87" i="1"/>
  <c r="S87" i="1"/>
  <c r="C88" i="1"/>
  <c r="F88" i="1"/>
  <c r="I88" i="1"/>
  <c r="L88" i="1"/>
  <c r="O88" i="1"/>
  <c r="R88" i="1"/>
  <c r="S88" i="1"/>
  <c r="C89" i="1"/>
  <c r="F89" i="1"/>
  <c r="I89" i="1"/>
  <c r="L89" i="1"/>
  <c r="O89" i="1"/>
  <c r="R89" i="1"/>
  <c r="S89" i="1"/>
  <c r="C90" i="1"/>
  <c r="F90" i="1"/>
  <c r="I90" i="1"/>
  <c r="L90" i="1"/>
  <c r="O90" i="1"/>
  <c r="R90" i="1"/>
  <c r="S90" i="1"/>
  <c r="C91" i="1"/>
  <c r="F91" i="1"/>
  <c r="I91" i="1"/>
  <c r="L91" i="1"/>
  <c r="O91" i="1"/>
  <c r="R91" i="1"/>
  <c r="S91" i="1"/>
  <c r="C92" i="1"/>
  <c r="F92" i="1"/>
  <c r="I92" i="1"/>
  <c r="L92" i="1"/>
  <c r="O92" i="1"/>
  <c r="R92" i="1"/>
  <c r="S92" i="1"/>
  <c r="C93" i="1"/>
  <c r="F93" i="1"/>
  <c r="I93" i="1"/>
  <c r="L93" i="1"/>
  <c r="O93" i="1"/>
  <c r="R93" i="1"/>
  <c r="S93" i="1"/>
  <c r="C94" i="1"/>
  <c r="F94" i="1"/>
  <c r="I94" i="1"/>
  <c r="L94" i="1"/>
  <c r="O94" i="1"/>
  <c r="R94" i="1"/>
  <c r="S94" i="1"/>
  <c r="C95" i="1"/>
  <c r="F95" i="1"/>
  <c r="I95" i="1"/>
  <c r="L95" i="1"/>
  <c r="O95" i="1"/>
  <c r="R95" i="1"/>
  <c r="S95" i="1"/>
  <c r="C96" i="1"/>
  <c r="F96" i="1"/>
  <c r="I96" i="1"/>
  <c r="L96" i="1"/>
  <c r="O96" i="1"/>
  <c r="R96" i="1"/>
  <c r="S96" i="1"/>
  <c r="C97" i="1"/>
  <c r="F97" i="1"/>
  <c r="I97" i="1"/>
  <c r="L97" i="1"/>
  <c r="O97" i="1"/>
  <c r="R97" i="1"/>
  <c r="S97" i="1"/>
  <c r="C98" i="1"/>
  <c r="F98" i="1"/>
  <c r="I98" i="1"/>
  <c r="L98" i="1"/>
  <c r="O98" i="1"/>
  <c r="R98" i="1"/>
  <c r="S98" i="1"/>
  <c r="C99" i="1"/>
  <c r="F99" i="1"/>
  <c r="I99" i="1"/>
  <c r="L99" i="1"/>
  <c r="O99" i="1"/>
  <c r="R99" i="1"/>
  <c r="S99" i="1"/>
  <c r="C100" i="1"/>
  <c r="F100" i="1"/>
  <c r="I100" i="1"/>
  <c r="L100" i="1"/>
  <c r="O100" i="1"/>
  <c r="R100" i="1"/>
  <c r="S100" i="1"/>
  <c r="C101" i="1"/>
  <c r="F101" i="1"/>
  <c r="I101" i="1"/>
  <c r="L101" i="1"/>
  <c r="O101" i="1"/>
  <c r="R101" i="1"/>
  <c r="S101" i="1"/>
  <c r="C102" i="1"/>
  <c r="F102" i="1"/>
  <c r="I102" i="1"/>
  <c r="L102" i="1"/>
  <c r="O102" i="1"/>
  <c r="R102" i="1"/>
  <c r="S102" i="1"/>
  <c r="C103" i="1"/>
  <c r="F103" i="1"/>
  <c r="I103" i="1"/>
  <c r="L103" i="1"/>
  <c r="O103" i="1"/>
  <c r="R103" i="1"/>
  <c r="S103" i="1"/>
  <c r="C104" i="1"/>
  <c r="F104" i="1"/>
  <c r="I104" i="1"/>
  <c r="L104" i="1"/>
  <c r="O104" i="1"/>
  <c r="R104" i="1"/>
  <c r="S104" i="1"/>
  <c r="C116" i="1"/>
  <c r="F116" i="1"/>
  <c r="I116" i="1"/>
  <c r="L116" i="1"/>
  <c r="O116" i="1"/>
  <c r="R116" i="1"/>
  <c r="S116" i="1"/>
  <c r="C117" i="1"/>
  <c r="F117" i="1"/>
  <c r="I117" i="1"/>
  <c r="L117" i="1"/>
  <c r="O117" i="1"/>
  <c r="R117" i="1"/>
  <c r="S117" i="1"/>
  <c r="C118" i="1"/>
  <c r="F118" i="1"/>
  <c r="I118" i="1"/>
  <c r="L118" i="1"/>
  <c r="O118" i="1"/>
  <c r="R118" i="1"/>
  <c r="S118" i="1"/>
  <c r="C119" i="1"/>
  <c r="F119" i="1"/>
  <c r="I119" i="1"/>
  <c r="L119" i="1"/>
  <c r="O119" i="1"/>
  <c r="R119" i="1"/>
  <c r="S119" i="1"/>
  <c r="C120" i="1"/>
  <c r="F120" i="1"/>
  <c r="I120" i="1"/>
  <c r="L120" i="1"/>
  <c r="O120" i="1"/>
  <c r="R120" i="1"/>
  <c r="S120" i="1"/>
  <c r="C121" i="1"/>
  <c r="F121" i="1"/>
  <c r="I121" i="1"/>
  <c r="L121" i="1"/>
  <c r="O121" i="1"/>
  <c r="R121" i="1"/>
  <c r="S121" i="1"/>
  <c r="C122" i="1"/>
  <c r="F122" i="1"/>
  <c r="I122" i="1"/>
  <c r="L122" i="1"/>
  <c r="O122" i="1"/>
  <c r="R122" i="1"/>
  <c r="S122" i="1"/>
  <c r="C123" i="1"/>
  <c r="F123" i="1"/>
  <c r="I123" i="1"/>
  <c r="L123" i="1"/>
  <c r="O123" i="1"/>
  <c r="R123" i="1"/>
  <c r="S123" i="1"/>
  <c r="C124" i="1"/>
  <c r="F124" i="1"/>
  <c r="I124" i="1"/>
  <c r="L124" i="1"/>
  <c r="O124" i="1"/>
  <c r="R124" i="1"/>
  <c r="S124" i="1"/>
  <c r="C125" i="1"/>
  <c r="F125" i="1"/>
  <c r="I125" i="1"/>
  <c r="L125" i="1"/>
  <c r="O125" i="1"/>
  <c r="R125" i="1"/>
  <c r="S125" i="1"/>
  <c r="C126" i="1"/>
  <c r="F126" i="1"/>
  <c r="I126" i="1"/>
  <c r="L126" i="1"/>
  <c r="O126" i="1"/>
  <c r="R126" i="1"/>
  <c r="S126" i="1"/>
  <c r="C127" i="1"/>
  <c r="F127" i="1"/>
  <c r="I127" i="1"/>
  <c r="L127" i="1"/>
  <c r="O127" i="1"/>
  <c r="R127" i="1"/>
  <c r="S127" i="1"/>
  <c r="C128" i="1"/>
  <c r="F128" i="1"/>
  <c r="I128" i="1"/>
  <c r="L128" i="1"/>
  <c r="O128" i="1"/>
  <c r="R128" i="1"/>
  <c r="S128" i="1"/>
  <c r="C129" i="1"/>
  <c r="F129" i="1"/>
  <c r="I129" i="1"/>
  <c r="L129" i="1"/>
  <c r="O129" i="1"/>
  <c r="R129" i="1"/>
  <c r="S129" i="1"/>
  <c r="C130" i="1"/>
  <c r="F130" i="1"/>
  <c r="I130" i="1"/>
  <c r="L130" i="1"/>
  <c r="O130" i="1"/>
  <c r="R130" i="1"/>
  <c r="S130" i="1"/>
  <c r="C3" i="1"/>
  <c r="F3" i="1"/>
  <c r="I3" i="1"/>
  <c r="L3" i="1"/>
  <c r="O3" i="1"/>
  <c r="R3" i="1"/>
  <c r="S3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AB122" i="1"/>
  <c r="AB121" i="1"/>
  <c r="AB120" i="1"/>
  <c r="X121" i="1"/>
  <c r="X120" i="1"/>
  <c r="X122" i="1"/>
  <c r="J26" i="2"/>
  <c r="X123" i="1"/>
  <c r="J27" i="2"/>
  <c r="X124" i="1"/>
  <c r="X125" i="1"/>
  <c r="Y121" i="1"/>
  <c r="AB123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AB33" i="1"/>
  <c r="AB32" i="1"/>
  <c r="AB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AB5" i="1"/>
  <c r="AB4" i="1"/>
  <c r="AB3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AB79" i="1"/>
  <c r="AB78" i="1"/>
  <c r="AB77" i="1"/>
  <c r="X3" i="1"/>
  <c r="X6" i="1"/>
  <c r="J11" i="2"/>
  <c r="X7" i="1"/>
  <c r="X4" i="1"/>
  <c r="X5" i="1"/>
  <c r="X8" i="1"/>
  <c r="Y4" i="1"/>
  <c r="B3" i="4"/>
  <c r="E3" i="4"/>
  <c r="X78" i="1"/>
  <c r="D3" i="4"/>
  <c r="B3" i="6"/>
  <c r="B2" i="4"/>
  <c r="E2" i="4"/>
  <c r="F2" i="4"/>
  <c r="X77" i="1"/>
  <c r="D2" i="4"/>
  <c r="B2" i="6"/>
  <c r="B4" i="4"/>
  <c r="E4" i="4"/>
  <c r="F4" i="4"/>
  <c r="X79" i="1"/>
  <c r="D4" i="4"/>
  <c r="B4" i="6"/>
  <c r="C4" i="6"/>
  <c r="E3" i="6"/>
  <c r="E4" i="6"/>
  <c r="E2" i="6"/>
  <c r="B5" i="4"/>
  <c r="J14" i="2"/>
  <c r="C5" i="4"/>
  <c r="J18" i="2"/>
  <c r="D5" i="4"/>
  <c r="E5" i="4"/>
  <c r="F5" i="4"/>
  <c r="G5" i="4"/>
  <c r="B5" i="6"/>
  <c r="B6" i="4"/>
  <c r="J15" i="2"/>
  <c r="C6" i="4"/>
  <c r="J19" i="2"/>
  <c r="D6" i="4"/>
  <c r="E6" i="4"/>
  <c r="F6" i="4"/>
  <c r="G6" i="4"/>
  <c r="B6" i="6"/>
  <c r="C6" i="6"/>
  <c r="D4" i="6"/>
  <c r="O9" i="2"/>
  <c r="O10" i="2"/>
  <c r="O11" i="2"/>
  <c r="F5" i="8"/>
  <c r="F6" i="8"/>
  <c r="F2" i="8"/>
  <c r="F3" i="8"/>
  <c r="F4" i="8"/>
  <c r="G4" i="8"/>
  <c r="B2" i="7"/>
  <c r="C2" i="7"/>
  <c r="D2" i="7"/>
  <c r="E2" i="7"/>
  <c r="F2" i="7"/>
  <c r="G2" i="7"/>
  <c r="B11" i="7"/>
  <c r="C11" i="7"/>
  <c r="B3" i="7"/>
  <c r="C3" i="7"/>
  <c r="D3" i="7"/>
  <c r="E3" i="7"/>
  <c r="G3" i="7"/>
  <c r="B12" i="7"/>
  <c r="C12" i="7"/>
  <c r="B4" i="7"/>
  <c r="C4" i="7"/>
  <c r="D4" i="7"/>
  <c r="E4" i="7"/>
  <c r="F4" i="7"/>
  <c r="G4" i="7"/>
  <c r="B13" i="7"/>
  <c r="C13" i="7"/>
  <c r="AB7" i="1"/>
  <c r="B6" i="7"/>
  <c r="AB35" i="1"/>
  <c r="C6" i="7"/>
  <c r="AB81" i="1"/>
  <c r="D6" i="7"/>
  <c r="E6" i="7"/>
  <c r="AB124" i="1"/>
  <c r="F6" i="7"/>
  <c r="G6" i="7"/>
  <c r="B15" i="7"/>
  <c r="C15" i="7"/>
  <c r="AB6" i="1"/>
  <c r="B5" i="7"/>
  <c r="AB34" i="1"/>
  <c r="C5" i="7"/>
  <c r="AB80" i="1"/>
  <c r="D5" i="7"/>
  <c r="E5" i="7"/>
  <c r="F5" i="7"/>
  <c r="G5" i="7"/>
  <c r="B14" i="7"/>
  <c r="C14" i="7"/>
  <c r="H4" i="7"/>
  <c r="G7" i="4"/>
  <c r="G13" i="4"/>
  <c r="G14" i="4"/>
  <c r="G15" i="4"/>
  <c r="H13" i="4"/>
  <c r="X81" i="1"/>
  <c r="X80" i="1"/>
  <c r="X35" i="1"/>
  <c r="X34" i="1"/>
  <c r="F16" i="5"/>
  <c r="E16" i="5"/>
  <c r="D16" i="5"/>
  <c r="C16" i="5"/>
  <c r="B16" i="5"/>
  <c r="J46" i="2"/>
  <c r="G11" i="4"/>
  <c r="G12" i="4"/>
  <c r="G16" i="4"/>
  <c r="F7" i="4"/>
  <c r="F12" i="4"/>
  <c r="F13" i="4"/>
  <c r="F14" i="4"/>
  <c r="F15" i="4"/>
  <c r="E7" i="4"/>
  <c r="E12" i="4"/>
  <c r="E13" i="4"/>
  <c r="E14" i="4"/>
  <c r="E15" i="4"/>
  <c r="D7" i="4"/>
  <c r="D12" i="4"/>
  <c r="D13" i="4"/>
  <c r="D14" i="4"/>
  <c r="D15" i="4"/>
  <c r="F11" i="4"/>
  <c r="E11" i="4"/>
  <c r="D11" i="4"/>
  <c r="C7" i="4"/>
  <c r="C12" i="4"/>
  <c r="C13" i="4"/>
  <c r="C14" i="4"/>
  <c r="C15" i="4"/>
  <c r="C11" i="4"/>
  <c r="C16" i="4"/>
  <c r="D16" i="4"/>
  <c r="E16" i="4"/>
  <c r="F16" i="4"/>
  <c r="B7" i="4"/>
  <c r="B11" i="4"/>
  <c r="B12" i="4"/>
  <c r="B13" i="4"/>
  <c r="B14" i="4"/>
  <c r="B15" i="4"/>
  <c r="B16" i="4"/>
  <c r="X82" i="1"/>
  <c r="Y77" i="1"/>
  <c r="Y78" i="1"/>
  <c r="Y79" i="1"/>
  <c r="Y80" i="1"/>
  <c r="Y81" i="1"/>
  <c r="Y82" i="1"/>
  <c r="X36" i="1"/>
  <c r="Y31" i="1"/>
  <c r="Y32" i="1"/>
  <c r="Y33" i="1"/>
  <c r="Y34" i="1"/>
  <c r="Y35" i="1"/>
  <c r="Y36" i="1"/>
  <c r="Y5" i="1"/>
  <c r="Y6" i="1"/>
  <c r="Y7" i="1"/>
  <c r="Y3" i="1"/>
  <c r="Y8" i="1"/>
  <c r="Y122" i="1"/>
  <c r="Y123" i="1"/>
  <c r="Y124" i="1"/>
  <c r="Y120" i="1"/>
  <c r="Y125" i="1"/>
  <c r="L9" i="2"/>
  <c r="L13" i="2"/>
  <c r="L17" i="2"/>
  <c r="L21" i="2"/>
  <c r="L25" i="2"/>
  <c r="L28" i="2"/>
  <c r="J28" i="2"/>
  <c r="T132" i="1"/>
</calcChain>
</file>

<file path=xl/comments1.xml><?xml version="1.0" encoding="utf-8"?>
<comments xmlns="http://schemas.openxmlformats.org/spreadsheetml/2006/main">
  <authors>
    <author>Johannes</author>
  </authors>
  <commentList>
    <comment ref="E7" authorId="0">
      <text>
        <r>
          <rPr>
            <b/>
            <sz val="9"/>
            <color indexed="81"/>
            <rFont val="Tahoma"/>
            <charset val="1"/>
          </rPr>
          <t>Johannes:</t>
        </r>
        <r>
          <rPr>
            <sz val="9"/>
            <color indexed="81"/>
            <rFont val="Tahoma"/>
            <charset val="1"/>
          </rPr>
          <t xml:space="preserve">
!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Johannes:</t>
        </r>
        <r>
          <rPr>
            <sz val="9"/>
            <color indexed="81"/>
            <rFont val="Tahoma"/>
            <charset val="1"/>
          </rPr>
          <t xml:space="preserve">
!</t>
        </r>
      </text>
    </comment>
    <comment ref="B71" authorId="0">
      <text>
        <r>
          <rPr>
            <b/>
            <sz val="9"/>
            <color indexed="81"/>
            <rFont val="Tahoma"/>
            <charset val="1"/>
          </rPr>
          <t>Johannes:</t>
        </r>
        <r>
          <rPr>
            <sz val="9"/>
            <color indexed="81"/>
            <rFont val="Tahoma"/>
            <charset val="1"/>
          </rPr>
          <t xml:space="preserve">
In der Zeile verrutscht. Müsste 46,6 sein.</t>
        </r>
      </text>
    </comment>
    <comment ref="E84" authorId="0">
      <text>
        <r>
          <rPr>
            <b/>
            <sz val="9"/>
            <color indexed="81"/>
            <rFont val="Tahoma"/>
            <charset val="1"/>
          </rPr>
          <t>Johannes:</t>
        </r>
        <r>
          <rPr>
            <sz val="9"/>
            <color indexed="81"/>
            <rFont val="Tahoma"/>
            <charset val="1"/>
          </rPr>
          <t xml:space="preserve">
!</t>
        </r>
      </text>
    </comment>
    <comment ref="B104" authorId="0">
      <text>
        <r>
          <rPr>
            <b/>
            <sz val="9"/>
            <color indexed="81"/>
            <rFont val="Tahoma"/>
            <charset val="1"/>
          </rPr>
          <t>Johannes:</t>
        </r>
        <r>
          <rPr>
            <sz val="9"/>
            <color indexed="81"/>
            <rFont val="Tahoma"/>
            <charset val="1"/>
          </rPr>
          <t xml:space="preserve">
Hier müsste 175,6 stehen</t>
        </r>
      </text>
    </comment>
  </commentList>
</comments>
</file>

<file path=xl/sharedStrings.xml><?xml version="1.0" encoding="utf-8"?>
<sst xmlns="http://schemas.openxmlformats.org/spreadsheetml/2006/main" count="1345" uniqueCount="345">
  <si>
    <t>Afghanistan</t>
  </si>
  <si>
    <t>Bangladesch</t>
  </si>
  <si>
    <t>Bhutan</t>
  </si>
  <si>
    <t>Indien</t>
  </si>
  <si>
    <t>Indonesien</t>
  </si>
  <si>
    <t>Kambodscha</t>
  </si>
  <si>
    <t>Kiribati</t>
  </si>
  <si>
    <t>Malaysia</t>
  </si>
  <si>
    <t>Malediven</t>
  </si>
  <si>
    <t>Mikronesien</t>
  </si>
  <si>
    <t>Mongolei</t>
  </si>
  <si>
    <t>Pakistan</t>
  </si>
  <si>
    <t>Samoa</t>
  </si>
  <si>
    <t>Sri Lanka</t>
  </si>
  <si>
    <t>Tuvalu</t>
  </si>
  <si>
    <t>Vietnam</t>
  </si>
  <si>
    <t>Subsahara-Afrika</t>
  </si>
  <si>
    <t>Burkina Faso</t>
  </si>
  <si>
    <t>Côte d'Ivoire</t>
  </si>
  <si>
    <t>Eritrea</t>
  </si>
  <si>
    <t>Ghana</t>
  </si>
  <si>
    <t>Kap Verde</t>
  </si>
  <si>
    <t>Öffentliche Schulden / BIP</t>
  </si>
  <si>
    <t>Trend1</t>
  </si>
  <si>
    <t>Öffentliche Schulden / Staatseinnahmen</t>
  </si>
  <si>
    <t>Auslandsschuldenstand / BIP</t>
  </si>
  <si>
    <t>Auslandsschuldenstand / Export­einnahmen</t>
  </si>
  <si>
    <t>Auslandsschuldendienst / Export­einnahmen</t>
  </si>
  <si>
    <t>Südasien, Südostasien, Pazifik</t>
  </si>
  <si>
    <t>Kenia</t>
  </si>
  <si>
    <t>Malawi</t>
  </si>
  <si>
    <t>Mauritius</t>
  </si>
  <si>
    <t>Mosambik</t>
  </si>
  <si>
    <t>Sambia</t>
  </si>
  <si>
    <t>Simbabwe</t>
  </si>
  <si>
    <t>Südafrika</t>
  </si>
  <si>
    <t>Sudan</t>
  </si>
  <si>
    <t>Südsudan</t>
  </si>
  <si>
    <t>Togo</t>
  </si>
  <si>
    <t>Tschad</t>
  </si>
  <si>
    <t>Zentralafrikanische Republik</t>
  </si>
  <si>
    <t>Lateinamerika, Karibik</t>
  </si>
  <si>
    <t>Brasilien</t>
  </si>
  <si>
    <t>Costa Rica</t>
  </si>
  <si>
    <t>Dominica</t>
  </si>
  <si>
    <t>Dominikanische Republik</t>
  </si>
  <si>
    <t>Ecuador</t>
  </si>
  <si>
    <t>El Salvador</t>
  </si>
  <si>
    <t>Grenada</t>
  </si>
  <si>
    <t>Guatemala</t>
  </si>
  <si>
    <t>Honduras</t>
  </si>
  <si>
    <t>Jamaika</t>
  </si>
  <si>
    <t>Kolumbien</t>
  </si>
  <si>
    <t>Nicaragua</t>
  </si>
  <si>
    <t>Panama</t>
  </si>
  <si>
    <t>St. Lucia</t>
  </si>
  <si>
    <t>St. Vincent und die Grenadinen</t>
  </si>
  <si>
    <t>Venezuela</t>
  </si>
  <si>
    <t>Nordafrika, Naher Osten</t>
  </si>
  <si>
    <t>Ägypten</t>
  </si>
  <si>
    <t>Jordanien</t>
  </si>
  <si>
    <t>Libanon</t>
  </si>
  <si>
    <t>Marokko</t>
  </si>
  <si>
    <t>Tunesien</t>
  </si>
  <si>
    <t>Europa, GUS</t>
  </si>
  <si>
    <t>Albanien</t>
  </si>
  <si>
    <t>Armenien</t>
  </si>
  <si>
    <t>Bosnien und Herzegowina</t>
  </si>
  <si>
    <t>Georgien</t>
  </si>
  <si>
    <t>Kasachstan</t>
  </si>
  <si>
    <t>Kirgisistan</t>
  </si>
  <si>
    <t>Moldawien</t>
  </si>
  <si>
    <t>Montenegro</t>
  </si>
  <si>
    <t>Serbien</t>
  </si>
  <si>
    <t>Tadschikistan</t>
  </si>
  <si>
    <t>Türkei</t>
  </si>
  <si>
    <t>Ukraine</t>
  </si>
  <si>
    <t>Weißrussland</t>
  </si>
  <si>
    <t>Laos</t>
  </si>
  <si>
    <t>Guinea</t>
  </si>
  <si>
    <t>Guinea-Bissau</t>
  </si>
  <si>
    <t>Mali</t>
  </si>
  <si>
    <t>Niger</t>
  </si>
  <si>
    <t>Senegal</t>
  </si>
  <si>
    <t>Belize</t>
  </si>
  <si>
    <t>Paraguay</t>
  </si>
  <si>
    <t>Angola</t>
  </si>
  <si>
    <t>Gabun</t>
  </si>
  <si>
    <t>Surinam</t>
  </si>
  <si>
    <t>Nepal</t>
  </si>
  <si>
    <t>Peru</t>
  </si>
  <si>
    <t>Ruanda</t>
  </si>
  <si>
    <t>Tonga</t>
  </si>
  <si>
    <t>Burundi</t>
  </si>
  <si>
    <t>Komoren</t>
  </si>
  <si>
    <t>Madagaskar</t>
  </si>
  <si>
    <t>Mauretanien</t>
  </si>
  <si>
    <t>Guyana</t>
  </si>
  <si>
    <t>Haiti</t>
  </si>
  <si>
    <t>Argentinien</t>
  </si>
  <si>
    <t>Benin</t>
  </si>
  <si>
    <t>Gambia</t>
  </si>
  <si>
    <t>Nigeria</t>
  </si>
  <si>
    <t>Papua-Neuguinea</t>
  </si>
  <si>
    <t>São Tomé und Príncipe</t>
  </si>
  <si>
    <t>Sierra Leone</t>
  </si>
  <si>
    <t>Uganda</t>
  </si>
  <si>
    <t>Vanuatu</t>
  </si>
  <si>
    <t>St. Kitts und Nevis*</t>
  </si>
  <si>
    <t>Seychellen</t>
  </si>
  <si>
    <t>-</t>
  </si>
  <si>
    <t>Lesotho</t>
  </si>
  <si>
    <t>Bahrain</t>
  </si>
  <si>
    <t>Liberia</t>
  </si>
  <si>
    <t>Uruguay</t>
  </si>
  <si>
    <t>Nauru</t>
  </si>
  <si>
    <t>*= Eigene Berechnungen</t>
  </si>
  <si>
    <t>Tendenz</t>
  </si>
  <si>
    <t>Mexiko</t>
  </si>
  <si>
    <t>Bahamas</t>
  </si>
  <si>
    <t>Barbados</t>
  </si>
  <si>
    <t>L</t>
  </si>
  <si>
    <t>LM</t>
  </si>
  <si>
    <t>UM</t>
  </si>
  <si>
    <t>H</t>
  </si>
  <si>
    <t>Trend12</t>
  </si>
  <si>
    <t>Income</t>
  </si>
  <si>
    <t>Land</t>
  </si>
  <si>
    <t>Verschuldungs-situation</t>
  </si>
  <si>
    <t>Sehr kritisch</t>
  </si>
  <si>
    <t>Kritisch</t>
  </si>
  <si>
    <t>Leicht Kritisch</t>
  </si>
  <si>
    <t>Unkritisch</t>
  </si>
  <si>
    <t>Keine Daten</t>
  </si>
  <si>
    <t>OECD/EU</t>
  </si>
  <si>
    <t>keine Daten</t>
  </si>
  <si>
    <t>Albania</t>
  </si>
  <si>
    <t>Algeria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</si>
  <si>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</si>
  <si>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</si>
  <si>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</si>
  <si>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</si>
  <si>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</si>
  <si>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</si>
  <si>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</si>
  <si>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</si>
  <si>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Bangladesh</t>
  </si>
  <si>
    <t>Belarus</t>
  </si>
  <si>
    <t>Belgium</t>
  </si>
  <si>
    <t>Bolivia</t>
  </si>
  <si>
    <t>Bosnia and Herzegovina</t>
  </si>
  <si>
    <t>Botswana</t>
  </si>
  <si>
    <t>Brazil</t>
  </si>
  <si>
    <t>Brunei Darussalam</t>
  </si>
  <si>
    <t>Bulgaria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</si>
  <si>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</si>
  <si>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</si>
  <si>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</si>
  <si>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</si>
  <si>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</si>
  <si>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</si>
  <si>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</si>
  <si>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</si>
  <si>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</si>
  <si>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</si>
  <si>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</si>
  <si>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</si>
  <si>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C»te d'Ivoire</t>
  </si>
  <si>
    <t>Croatia</t>
  </si>
  <si>
    <t>Cyprus</t>
  </si>
  <si>
    <t>Czech Republic</t>
  </si>
  <si>
    <t>Denmark</t>
  </si>
  <si>
    <t>Djibouti</t>
  </si>
  <si>
    <t>Dominican Republic</t>
  </si>
  <si>
    <t>Egypt</t>
  </si>
  <si>
    <t>Equatorial Guinea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</si>
  <si>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</si>
  <si>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</si>
  <si>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</si>
  <si>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</si>
  <si>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</si>
  <si>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</si>
  <si>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</si>
  <si>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</si>
  <si>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</si>
  <si>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</si>
  <si>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Greece</t>
  </si>
  <si>
    <t>Hong Kong SAR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</si>
  <si>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</si>
  <si>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</si>
  <si>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</si>
  <si>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</si>
  <si>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</si>
  <si>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</si>
  <si>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</si>
  <si>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</si>
  <si>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</si>
  <si>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</si>
  <si>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</si>
  <si>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</si>
  <si>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</si>
  <si>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</si>
  <si>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</si>
  <si>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Kosovo</t>
  </si>
  <si>
    <t>Kuwait</t>
  </si>
  <si>
    <t>Kyrgyz Republic</t>
  </si>
  <si>
    <t>Lao P.D.R.</t>
  </si>
  <si>
    <t>Latvia</t>
  </si>
  <si>
    <t>Lebanon</t>
  </si>
  <si>
    <t>Libya</t>
  </si>
  <si>
    <t>Lithuania</t>
  </si>
  <si>
    <t>Luxembourg</t>
  </si>
  <si>
    <t>Macao SAR</t>
  </si>
  <si>
    <t>FYR Macedonia</t>
  </si>
  <si>
    <t>Madagascar</t>
  </si>
  <si>
    <t>Maldives</t>
  </si>
  <si>
    <t>Malta</t>
  </si>
  <si>
    <t>Marshall Islands</t>
  </si>
  <si>
    <t>Mauritania</t>
  </si>
  <si>
    <t>Mexico</t>
  </si>
  <si>
    <t>Micronesia</t>
  </si>
  <si>
    <t>Moldova</t>
  </si>
  <si>
    <t>Mongolia</t>
  </si>
  <si>
    <t>Morocco</t>
  </si>
  <si>
    <t>Mozambique</t>
  </si>
  <si>
    <t>Myanmar</t>
  </si>
  <si>
    <t>Namibia</t>
  </si>
  <si>
    <t>Netherlands</t>
  </si>
  <si>
    <t>New Zealand</t>
  </si>
  <si>
    <t>Norway</t>
  </si>
  <si>
    <t>Oman</t>
  </si>
  <si>
    <t>Palau</t>
  </si>
  <si>
    <t>Papua New Guinea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</si>
  <si>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</si>
  <si>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</si>
  <si>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</si>
  <si>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</si>
  <si>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</si>
  <si>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</si>
  <si>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</si>
  <si>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</si>
  <si>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San Marino</t>
  </si>
  <si>
    <t>S†o Tom_ and PrÍncipe</t>
  </si>
  <si>
    <t>Saudi Arabia</t>
  </si>
  <si>
    <t>Serbia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</si>
  <si>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</si>
  <si>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</si>
  <si>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</si>
  <si>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</si>
  <si>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</si>
  <si>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</si>
  <si>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</si>
  <si>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</si>
  <si>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</si>
  <si>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St. Kitts and Nevis</t>
  </si>
  <si>
    <t>St. Vincent and the Grenadines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</si>
  <si>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</si>
  <si>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</si>
  <si>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</si>
  <si>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</si>
  <si>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</si>
  <si>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</si>
  <si>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</si>
  <si>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</si>
  <si>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</si>
  <si>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Trinidad and Tobago</t>
  </si>
  <si>
    <t>Tunisia</t>
  </si>
  <si>
    <t>Turkey</t>
  </si>
  <si>
    <t>Turkmenistan</t>
  </si>
  <si>
    <t>United Arab Emirates</t>
  </si>
  <si>
    <t>United Kingdom</t>
  </si>
  <si>
    <t>United States</t>
  </si>
  <si>
    <t>Uzbekistan</t>
  </si>
  <si>
    <t>Yemen</t>
  </si>
  <si>
    <t>Zambia</t>
  </si>
  <si>
    <t>Zimbabwe</t>
  </si>
  <si>
    <t>Insgesamt</t>
  </si>
  <si>
    <t>Untersuchte Länder</t>
  </si>
  <si>
    <t>SR-Tabelle 1</t>
  </si>
  <si>
    <t>unkritisch</t>
  </si>
  <si>
    <t>Region</t>
  </si>
  <si>
    <t>NAO</t>
  </si>
  <si>
    <t>SAP</t>
  </si>
  <si>
    <t>Südasien, Südostsie, Pazifik</t>
  </si>
  <si>
    <t>SSA</t>
  </si>
  <si>
    <t>Lateinamerika, Karbik</t>
  </si>
  <si>
    <t>LAK</t>
  </si>
  <si>
    <t>EUG</t>
  </si>
  <si>
    <t>Weltweit</t>
  </si>
  <si>
    <t>high income</t>
  </si>
  <si>
    <t>upper middle income</t>
  </si>
  <si>
    <t>lower middle income</t>
  </si>
  <si>
    <t>low</t>
  </si>
  <si>
    <t>Verbessert</t>
  </si>
  <si>
    <t>Verschlechtert</t>
  </si>
  <si>
    <t>Stagniert</t>
  </si>
  <si>
    <t>&gt;4</t>
  </si>
  <si>
    <t>&gt;5</t>
  </si>
  <si>
    <t>Gesamt</t>
  </si>
  <si>
    <t>insg. Keine Daten</t>
  </si>
  <si>
    <t>Insg. Unkritisch</t>
  </si>
  <si>
    <t>Trend</t>
  </si>
  <si>
    <t xml:space="preserve">Kongo, Demokratische Republik </t>
  </si>
  <si>
    <t>Kongo, Republik</t>
  </si>
  <si>
    <t>o</t>
  </si>
  <si>
    <t>Risiko der Überschuldung laut IWF am 31.7.2019</t>
  </si>
  <si>
    <t>h</t>
  </si>
  <si>
    <t>+</t>
  </si>
  <si>
    <t>m</t>
  </si>
  <si>
    <t>l</t>
  </si>
  <si>
    <t>dd</t>
  </si>
  <si>
    <t>256.1</t>
  </si>
  <si>
    <t>Nord-Mazedonien</t>
  </si>
  <si>
    <t>Quellen: ids 2020; IMF: WEO-Outlook April 2019, IMF Art. IV Country Reports</t>
  </si>
  <si>
    <t>Bolivien</t>
  </si>
  <si>
    <t>China, VR</t>
  </si>
  <si>
    <t>Singapur</t>
  </si>
  <si>
    <t>Taiwan</t>
  </si>
  <si>
    <t>Afghanistan**</t>
  </si>
  <si>
    <t>Iran**</t>
  </si>
  <si>
    <t>Marshallinseln*</t>
  </si>
  <si>
    <t>Vanuatu*</t>
  </si>
  <si>
    <t>Tuvalu*</t>
  </si>
  <si>
    <t>Äthiopien***</t>
  </si>
  <si>
    <t>Burundi**</t>
  </si>
  <si>
    <t>Dschibuti**</t>
  </si>
  <si>
    <t>Guinea-Bissau**</t>
  </si>
  <si>
    <t>Kamerun***</t>
  </si>
  <si>
    <t>Malawi**</t>
  </si>
  <si>
    <t>Tansania**</t>
  </si>
  <si>
    <t>Antigua und Barbuda*</t>
  </si>
  <si>
    <t>Barbados***</t>
  </si>
  <si>
    <t>Jemen</t>
  </si>
  <si>
    <t>Turkmenistan**</t>
  </si>
  <si>
    <t>Wert</t>
  </si>
  <si>
    <t>Wert2</t>
  </si>
  <si>
    <t>Wert3</t>
  </si>
  <si>
    <t>Wert4</t>
  </si>
  <si>
    <t>Wert5</t>
  </si>
  <si>
    <t>Überschreibtungen</t>
  </si>
  <si>
    <t>Trend3</t>
  </si>
  <si>
    <t>Trend4</t>
  </si>
  <si>
    <t>Trend5</t>
  </si>
  <si>
    <t>lm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</si>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</sst>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_ ;[Red]\-0\ 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indexed="205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theme="0" tint="-0.34998626667073579"/>
      <name val="Calibri"/>
      <scheme val="minor"/>
    </font>
    <font>
      <sz val="12"/>
      <color theme="0" tint="-0.249977111117893"/>
      <name val="Calibri"/>
      <scheme val="minor"/>
    </font>
    <font>
      <sz val="12"/>
      <name val="Calibri"/>
    </font>
    <font>
      <strike/>
      <sz val="12"/>
      <color theme="0" tint="-0.34998626667073579"/>
      <name val="Calibri"/>
      <scheme val="minor"/>
    </font>
    <font>
      <sz val="12"/>
      <color theme="0" tint="-0.499984740745262"/>
      <name val="Calibri"/>
      <scheme val="minor"/>
    </font>
    <font>
      <sz val="12"/>
      <color rgb="FFBFBFBF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C6EFCE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16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164" fontId="0" fillId="0" borderId="0" xfId="0" applyNumberFormat="1"/>
    <xf numFmtId="164" fontId="0" fillId="5" borderId="0" xfId="0" applyNumberFormat="1" applyFill="1" applyAlignment="1">
      <alignment horizontal="center" wrapText="1"/>
    </xf>
    <xf numFmtId="164" fontId="0" fillId="2" borderId="0" xfId="0" applyNumberFormat="1" applyFill="1"/>
    <xf numFmtId="164" fontId="0" fillId="0" borderId="0" xfId="0" applyNumberFormat="1" applyFont="1"/>
    <xf numFmtId="164" fontId="0" fillId="3" borderId="0" xfId="0" applyNumberFormat="1" applyFill="1"/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6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2" fontId="0" fillId="0" borderId="3" xfId="0" applyNumberFormat="1" applyBorder="1"/>
    <xf numFmtId="0" fontId="0" fillId="0" borderId="6" xfId="0" applyBorder="1"/>
    <xf numFmtId="2" fontId="0" fillId="0" borderId="5" xfId="0" applyNumberFormat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0" fontId="0" fillId="0" borderId="10" xfId="0" applyFill="1" applyBorder="1"/>
    <xf numFmtId="0" fontId="0" fillId="0" borderId="12" xfId="0" applyBorder="1"/>
    <xf numFmtId="0" fontId="0" fillId="0" borderId="11" xfId="0" applyBorder="1"/>
    <xf numFmtId="2" fontId="0" fillId="0" borderId="13" xfId="0" applyNumberFormat="1" applyBorder="1"/>
    <xf numFmtId="164" fontId="0" fillId="3" borderId="10" xfId="0" applyNumberFormat="1" applyFill="1" applyBorder="1"/>
    <xf numFmtId="0" fontId="0" fillId="3" borderId="8" xfId="0" applyFill="1" applyBorder="1"/>
    <xf numFmtId="0" fontId="0" fillId="3" borderId="9" xfId="0" applyFill="1" applyBorder="1"/>
    <xf numFmtId="1" fontId="0" fillId="0" borderId="8" xfId="0" applyNumberFormat="1" applyFill="1" applyBorder="1"/>
    <xf numFmtId="164" fontId="0" fillId="3" borderId="7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49" fontId="0" fillId="3" borderId="27" xfId="0" applyNumberFormat="1" applyFill="1" applyBorder="1" applyAlignment="1">
      <alignment wrapText="1"/>
    </xf>
    <xf numFmtId="49" fontId="0" fillId="3" borderId="28" xfId="0" applyNumberFormat="1" applyFill="1" applyBorder="1" applyAlignment="1">
      <alignment wrapText="1"/>
    </xf>
    <xf numFmtId="49" fontId="0" fillId="3" borderId="29" xfId="0" applyNumberFormat="1" applyFill="1" applyBorder="1" applyAlignment="1">
      <alignment wrapText="1"/>
    </xf>
    <xf numFmtId="0" fontId="6" fillId="0" borderId="23" xfId="0" applyFont="1" applyBorder="1"/>
    <xf numFmtId="49" fontId="6" fillId="10" borderId="27" xfId="0" applyNumberFormat="1" applyFont="1" applyFill="1" applyBorder="1" applyAlignment="1">
      <alignment wrapText="1"/>
    </xf>
    <xf numFmtId="49" fontId="6" fillId="10" borderId="33" xfId="0" applyNumberFormat="1" applyFont="1" applyFill="1" applyBorder="1" applyAlignment="1">
      <alignment wrapText="1"/>
    </xf>
    <xf numFmtId="49" fontId="6" fillId="10" borderId="34" xfId="0" applyNumberFormat="1" applyFont="1" applyFill="1" applyBorder="1" applyAlignment="1">
      <alignment wrapText="1"/>
    </xf>
    <xf numFmtId="0" fontId="6" fillId="0" borderId="25" xfId="0" applyFont="1" applyBorder="1"/>
    <xf numFmtId="0" fontId="6" fillId="0" borderId="17" xfId="0" applyFont="1" applyBorder="1"/>
    <xf numFmtId="0" fontId="6" fillId="0" borderId="35" xfId="0" applyFont="1" applyBorder="1"/>
    <xf numFmtId="0" fontId="6" fillId="0" borderId="26" xfId="0" applyFont="1" applyBorder="1"/>
    <xf numFmtId="0" fontId="6" fillId="0" borderId="36" xfId="0" applyFont="1" applyBorder="1"/>
    <xf numFmtId="0" fontId="6" fillId="0" borderId="30" xfId="0" applyFont="1" applyBorder="1"/>
    <xf numFmtId="0" fontId="6" fillId="0" borderId="24" xfId="0" applyFont="1" applyBorder="1"/>
    <xf numFmtId="0" fontId="0" fillId="0" borderId="0" xfId="0" applyFill="1" applyBorder="1"/>
    <xf numFmtId="0" fontId="6" fillId="0" borderId="31" xfId="0" applyFont="1" applyBorder="1"/>
    <xf numFmtId="0" fontId="6" fillId="0" borderId="32" xfId="0" applyFont="1" applyBorder="1"/>
    <xf numFmtId="0" fontId="0" fillId="0" borderId="14" xfId="0" applyNumberFormat="1" applyBorder="1"/>
    <xf numFmtId="0" fontId="0" fillId="0" borderId="3" xfId="0" applyBorder="1"/>
    <xf numFmtId="0" fontId="0" fillId="0" borderId="5" xfId="0" applyBorder="1"/>
    <xf numFmtId="2" fontId="0" fillId="0" borderId="0" xfId="0" applyNumberForma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6" fillId="0" borderId="19" xfId="0" applyFont="1" applyBorder="1"/>
    <xf numFmtId="0" fontId="6" fillId="0" borderId="21" xfId="0" applyFont="1" applyBorder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29" xfId="0" applyBorder="1"/>
    <xf numFmtId="0" fontId="6" fillId="0" borderId="41" xfId="0" applyFont="1" applyBorder="1"/>
    <xf numFmtId="0" fontId="6" fillId="0" borderId="42" xfId="0" applyFont="1" applyBorder="1"/>
    <xf numFmtId="0" fontId="6" fillId="0" borderId="43" xfId="0" applyFont="1" applyBorder="1"/>
    <xf numFmtId="164" fontId="0" fillId="0" borderId="0" xfId="0" applyNumberForma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 wrapText="1"/>
    </xf>
    <xf numFmtId="1" fontId="5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64" fontId="7" fillId="0" borderId="0" xfId="0" applyNumberFormat="1" applyFont="1" applyFill="1"/>
    <xf numFmtId="165" fontId="9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right"/>
    </xf>
    <xf numFmtId="164" fontId="9" fillId="0" borderId="0" xfId="0" applyNumberFormat="1" applyFont="1" applyFill="1" applyAlignment="1">
      <alignment horizontal="center"/>
    </xf>
    <xf numFmtId="164" fontId="0" fillId="11" borderId="0" xfId="0" applyNumberFormat="1" applyFill="1"/>
    <xf numFmtId="0" fontId="0" fillId="11" borderId="0" xfId="0" applyFill="1"/>
    <xf numFmtId="164" fontId="0" fillId="11" borderId="0" xfId="0" applyNumberFormat="1" applyFont="1" applyFill="1"/>
    <xf numFmtId="0" fontId="0" fillId="11" borderId="0" xfId="0" applyFont="1" applyFill="1"/>
    <xf numFmtId="164" fontId="9" fillId="0" borderId="0" xfId="0" applyNumberFormat="1" applyFont="1"/>
    <xf numFmtId="164" fontId="9" fillId="0" borderId="0" xfId="0" applyNumberFormat="1" applyFont="1" applyFill="1"/>
    <xf numFmtId="0" fontId="9" fillId="0" borderId="0" xfId="0" applyFont="1"/>
    <xf numFmtId="164" fontId="9" fillId="11" borderId="0" xfId="0" applyNumberFormat="1" applyFont="1" applyFill="1"/>
    <xf numFmtId="0" fontId="9" fillId="11" borderId="0" xfId="0" applyFont="1" applyFill="1"/>
    <xf numFmtId="164" fontId="8" fillId="0" borderId="0" xfId="0" applyNumberFormat="1" applyFont="1"/>
    <xf numFmtId="164" fontId="8" fillId="0" borderId="0" xfId="0" applyNumberFormat="1" applyFont="1" applyFill="1"/>
    <xf numFmtId="164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8" fillId="0" borderId="0" xfId="0" applyFont="1"/>
    <xf numFmtId="164" fontId="7" fillId="0" borderId="0" xfId="0" applyNumberFormat="1" applyFont="1"/>
    <xf numFmtId="164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7" fillId="0" borderId="1" xfId="0" applyFont="1" applyBorder="1"/>
    <xf numFmtId="2" fontId="7" fillId="0" borderId="13" xfId="0" applyNumberFormat="1" applyFont="1" applyBorder="1"/>
    <xf numFmtId="0" fontId="7" fillId="4" borderId="0" xfId="0" applyFont="1" applyFill="1"/>
    <xf numFmtId="0" fontId="7" fillId="0" borderId="3" xfId="0" applyFont="1" applyBorder="1"/>
    <xf numFmtId="0" fontId="9" fillId="4" borderId="0" xfId="0" applyFont="1" applyFill="1"/>
    <xf numFmtId="0" fontId="7" fillId="0" borderId="1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10" xfId="0" applyFont="1" applyFill="1" applyBorder="1"/>
    <xf numFmtId="164" fontId="7" fillId="0" borderId="8" xfId="0" applyNumberFormat="1" applyFont="1" applyFill="1" applyBorder="1"/>
    <xf numFmtId="0" fontId="11" fillId="0" borderId="0" xfId="0" applyFont="1"/>
    <xf numFmtId="164" fontId="7" fillId="0" borderId="0" xfId="0" applyNumberFormat="1" applyFont="1" applyFill="1" applyAlignment="1">
      <alignment horizontal="right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0" xfId="0" applyFont="1" applyFill="1"/>
    <xf numFmtId="164" fontId="0" fillId="0" borderId="0" xfId="0" applyNumberFormat="1" applyAlignment="1">
      <alignment horizontal="right" wrapText="1"/>
    </xf>
    <xf numFmtId="164" fontId="9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64" fontId="12" fillId="8" borderId="0" xfId="0" applyNumberFormat="1" applyFont="1" applyFill="1"/>
    <xf numFmtId="0" fontId="12" fillId="8" borderId="0" xfId="0" applyFont="1" applyFill="1"/>
    <xf numFmtId="164" fontId="8" fillId="8" borderId="0" xfId="0" applyNumberFormat="1" applyFont="1" applyFill="1"/>
    <xf numFmtId="0" fontId="8" fillId="8" borderId="0" xfId="0" applyFont="1" applyFill="1"/>
    <xf numFmtId="0" fontId="9" fillId="8" borderId="0" xfId="0" applyFont="1" applyFill="1"/>
    <xf numFmtId="164" fontId="6" fillId="12" borderId="0" xfId="0" applyNumberFormat="1" applyFont="1" applyFill="1"/>
    <xf numFmtId="0" fontId="13" fillId="0" borderId="0" xfId="0" applyFont="1"/>
    <xf numFmtId="164" fontId="13" fillId="13" borderId="0" xfId="0" applyNumberFormat="1" applyFont="1" applyFill="1"/>
    <xf numFmtId="0" fontId="6" fillId="14" borderId="0" xfId="0" applyFont="1" applyFill="1"/>
    <xf numFmtId="0" fontId="6" fillId="0" borderId="0" xfId="0" applyFont="1" applyFill="1"/>
    <xf numFmtId="0" fontId="0" fillId="0" borderId="0" xfId="0" applyFont="1" applyFill="1"/>
    <xf numFmtId="0" fontId="0" fillId="0" borderId="0" xfId="0" applyFill="1"/>
    <xf numFmtId="0" fontId="9" fillId="0" borderId="0" xfId="0" applyFont="1" applyFill="1"/>
    <xf numFmtId="0" fontId="8" fillId="0" borderId="0" xfId="0" applyFont="1" applyFill="1"/>
    <xf numFmtId="0" fontId="7" fillId="0" borderId="0" xfId="0" applyFont="1" applyFill="1"/>
    <xf numFmtId="1" fontId="0" fillId="3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 wrapText="1"/>
    </xf>
    <xf numFmtId="0" fontId="6" fillId="0" borderId="0" xfId="0" applyFont="1" applyAlignment="1">
      <alignment horizontal="center"/>
    </xf>
    <xf numFmtId="1" fontId="0" fillId="14" borderId="0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11" fillId="0" borderId="0" xfId="0" applyFont="1" applyFill="1"/>
    <xf numFmtId="164" fontId="7" fillId="3" borderId="10" xfId="0" applyNumberFormat="1" applyFont="1" applyFill="1" applyBorder="1"/>
    <xf numFmtId="0" fontId="12" fillId="0" borderId="0" xfId="0" applyFont="1" applyFill="1"/>
    <xf numFmtId="0" fontId="13" fillId="0" borderId="0" xfId="0" applyFont="1" applyFill="1"/>
    <xf numFmtId="0" fontId="7" fillId="0" borderId="12" xfId="0" applyFont="1" applyBorder="1"/>
    <xf numFmtId="0" fontId="7" fillId="0" borderId="11" xfId="0" applyFont="1" applyBorder="1"/>
    <xf numFmtId="0" fontId="7" fillId="0" borderId="14" xfId="0" applyFont="1" applyBorder="1"/>
    <xf numFmtId="0" fontId="7" fillId="0" borderId="29" xfId="0" applyFont="1" applyBorder="1"/>
    <xf numFmtId="1" fontId="0" fillId="14" borderId="0" xfId="0" applyNumberFormat="1" applyFill="1"/>
    <xf numFmtId="1" fontId="7" fillId="14" borderId="0" xfId="0" applyNumberFormat="1" applyFont="1" applyFill="1" applyAlignment="1">
      <alignment horizontal="right"/>
    </xf>
    <xf numFmtId="1" fontId="0" fillId="14" borderId="0" xfId="0" applyNumberFormat="1" applyFill="1" applyAlignment="1">
      <alignment horizontal="right"/>
    </xf>
    <xf numFmtId="1" fontId="0" fillId="14" borderId="0" xfId="0" applyNumberFormat="1" applyFill="1" applyAlignment="1">
      <alignment horizontal="right" wrapText="1"/>
    </xf>
    <xf numFmtId="1" fontId="9" fillId="14" borderId="0" xfId="0" applyNumberFormat="1" applyFont="1" applyFill="1" applyAlignment="1">
      <alignment horizontal="right"/>
    </xf>
    <xf numFmtId="1" fontId="8" fillId="14" borderId="0" xfId="0" applyNumberFormat="1" applyFont="1" applyFill="1" applyAlignment="1">
      <alignment horizontal="right"/>
    </xf>
    <xf numFmtId="1" fontId="6" fillId="15" borderId="0" xfId="0" applyNumberFormat="1" applyFont="1" applyFill="1" applyAlignment="1">
      <alignment horizontal="right"/>
    </xf>
    <xf numFmtId="1" fontId="13" fillId="15" borderId="0" xfId="0" applyNumberFormat="1" applyFont="1" applyFill="1" applyAlignment="1">
      <alignment horizontal="right"/>
    </xf>
    <xf numFmtId="1" fontId="12" fillId="14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right"/>
    </xf>
    <xf numFmtId="164" fontId="13" fillId="0" borderId="0" xfId="0" applyNumberFormat="1" applyFont="1" applyFill="1" applyAlignment="1">
      <alignment horizontal="center"/>
    </xf>
    <xf numFmtId="164" fontId="13" fillId="0" borderId="0" xfId="0" applyNumberFormat="1" applyFont="1" applyFill="1" applyAlignment="1">
      <alignment horizontal="right"/>
    </xf>
    <xf numFmtId="164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164" fontId="0" fillId="0" borderId="44" xfId="0" applyNumberFormat="1" applyBorder="1" applyAlignment="1">
      <alignment wrapText="1"/>
    </xf>
    <xf numFmtId="164" fontId="0" fillId="14" borderId="0" xfId="0" applyNumberFormat="1" applyFill="1" applyBorder="1" applyAlignment="1">
      <alignment wrapText="1"/>
    </xf>
    <xf numFmtId="164" fontId="6" fillId="6" borderId="0" xfId="0" applyNumberFormat="1" applyFont="1" applyFill="1" applyBorder="1" applyAlignment="1">
      <alignment horizontal="center" wrapText="1"/>
    </xf>
    <xf numFmtId="164" fontId="0" fillId="2" borderId="44" xfId="0" applyNumberFormat="1" applyFill="1" applyBorder="1"/>
    <xf numFmtId="164" fontId="0" fillId="2" borderId="0" xfId="0" applyNumberFormat="1" applyFill="1" applyBorder="1"/>
    <xf numFmtId="164" fontId="0" fillId="0" borderId="44" xfId="0" applyNumberFormat="1" applyFill="1" applyBorder="1"/>
    <xf numFmtId="1" fontId="0" fillId="14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64" fontId="0" fillId="11" borderId="44" xfId="0" applyNumberFormat="1" applyFill="1" applyBorder="1"/>
    <xf numFmtId="164" fontId="9" fillId="0" borderId="44" xfId="0" applyNumberFormat="1" applyFont="1" applyFill="1" applyBorder="1"/>
    <xf numFmtId="1" fontId="9" fillId="14" borderId="0" xfId="0" applyNumberFormat="1" applyFont="1" applyFill="1" applyBorder="1"/>
    <xf numFmtId="164" fontId="9" fillId="0" borderId="0" xfId="0" applyNumberFormat="1" applyFont="1" applyFill="1" applyBorder="1" applyAlignment="1">
      <alignment horizontal="center"/>
    </xf>
    <xf numFmtId="164" fontId="9" fillId="11" borderId="44" xfId="0" applyNumberFormat="1" applyFont="1" applyFill="1" applyBorder="1"/>
    <xf numFmtId="164" fontId="8" fillId="0" borderId="44" xfId="0" applyNumberFormat="1" applyFont="1" applyFill="1" applyBorder="1"/>
    <xf numFmtId="1" fontId="8" fillId="14" borderId="0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7" fillId="0" borderId="44" xfId="0" applyNumberFormat="1" applyFont="1" applyFill="1" applyBorder="1"/>
    <xf numFmtId="1" fontId="7" fillId="14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164" fontId="7" fillId="0" borderId="44" xfId="0" applyNumberFormat="1" applyFont="1" applyFill="1" applyBorder="1" applyAlignment="1">
      <alignment horizontal="right"/>
    </xf>
    <xf numFmtId="1" fontId="7" fillId="14" borderId="0" xfId="0" applyNumberFormat="1" applyFont="1" applyFill="1" applyBorder="1" applyAlignment="1">
      <alignment horizontal="right"/>
    </xf>
    <xf numFmtId="164" fontId="0" fillId="3" borderId="44" xfId="0" applyNumberFormat="1" applyFill="1" applyBorder="1"/>
    <xf numFmtId="164" fontId="0" fillId="3" borderId="0" xfId="0" applyNumberFormat="1" applyFill="1" applyBorder="1"/>
    <xf numFmtId="164" fontId="6" fillId="0" borderId="44" xfId="0" applyNumberFormat="1" applyFont="1" applyFill="1" applyBorder="1"/>
    <xf numFmtId="1" fontId="6" fillId="15" borderId="0" xfId="0" applyNumberFormat="1" applyFont="1" applyFill="1" applyBorder="1"/>
    <xf numFmtId="164" fontId="6" fillId="0" borderId="0" xfId="0" applyNumberFormat="1" applyFont="1" applyFill="1" applyBorder="1" applyAlignment="1">
      <alignment horizontal="center"/>
    </xf>
    <xf numFmtId="164" fontId="13" fillId="13" borderId="44" xfId="0" applyNumberFormat="1" applyFont="1" applyFill="1" applyBorder="1"/>
    <xf numFmtId="1" fontId="13" fillId="15" borderId="0" xfId="0" applyNumberFormat="1" applyFont="1" applyFill="1" applyBorder="1"/>
    <xf numFmtId="164" fontId="13" fillId="0" borderId="0" xfId="0" applyNumberFormat="1" applyFont="1" applyFill="1" applyBorder="1" applyAlignment="1">
      <alignment horizontal="center"/>
    </xf>
    <xf numFmtId="164" fontId="12" fillId="0" borderId="44" xfId="0" applyNumberFormat="1" applyFont="1" applyFill="1" applyBorder="1"/>
    <xf numFmtId="1" fontId="12" fillId="14" borderId="0" xfId="0" applyNumberFormat="1" applyFont="1" applyFill="1" applyBorder="1"/>
    <xf numFmtId="164" fontId="12" fillId="0" borderId="0" xfId="0" applyNumberFormat="1" applyFont="1" applyFill="1" applyBorder="1" applyAlignment="1">
      <alignment horizontal="center"/>
    </xf>
    <xf numFmtId="1" fontId="0" fillId="14" borderId="0" xfId="0" applyNumberFormat="1" applyFill="1" applyBorder="1" applyAlignment="1">
      <alignment wrapText="1"/>
    </xf>
    <xf numFmtId="164" fontId="0" fillId="5" borderId="0" xfId="0" applyNumberFormat="1" applyFill="1" applyBorder="1" applyAlignment="1">
      <alignment horizontal="center" wrapText="1"/>
    </xf>
    <xf numFmtId="164" fontId="8" fillId="8" borderId="44" xfId="0" applyNumberFormat="1" applyFont="1" applyFill="1" applyBorder="1"/>
    <xf numFmtId="164" fontId="6" fillId="12" borderId="44" xfId="0" applyNumberFormat="1" applyFont="1" applyFill="1" applyBorder="1"/>
    <xf numFmtId="164" fontId="0" fillId="0" borderId="44" xfId="0" applyNumberFormat="1" applyFill="1" applyBorder="1" applyAlignment="1">
      <alignment horizontal="right"/>
    </xf>
    <xf numFmtId="1" fontId="0" fillId="14" borderId="0" xfId="0" applyNumberFormat="1" applyFill="1" applyBorder="1" applyAlignment="1">
      <alignment horizontal="right"/>
    </xf>
    <xf numFmtId="164" fontId="12" fillId="8" borderId="44" xfId="0" applyNumberFormat="1" applyFont="1" applyFill="1" applyBorder="1"/>
    <xf numFmtId="164" fontId="0" fillId="0" borderId="44" xfId="0" applyNumberFormat="1" applyBorder="1" applyAlignment="1">
      <alignment horizontal="right" wrapText="1"/>
    </xf>
    <xf numFmtId="1" fontId="0" fillId="14" borderId="0" xfId="0" applyNumberFormat="1" applyFill="1" applyBorder="1" applyAlignment="1">
      <alignment horizontal="right" wrapText="1"/>
    </xf>
    <xf numFmtId="164" fontId="9" fillId="0" borderId="44" xfId="0" applyNumberFormat="1" applyFont="1" applyFill="1" applyBorder="1" applyAlignment="1">
      <alignment horizontal="right"/>
    </xf>
    <xf numFmtId="1" fontId="9" fillId="14" borderId="0" xfId="0" applyNumberFormat="1" applyFont="1" applyFill="1" applyBorder="1" applyAlignment="1">
      <alignment horizontal="right"/>
    </xf>
    <xf numFmtId="164" fontId="8" fillId="0" borderId="44" xfId="0" applyNumberFormat="1" applyFont="1" applyFill="1" applyBorder="1" applyAlignment="1">
      <alignment horizontal="right"/>
    </xf>
    <xf numFmtId="1" fontId="8" fillId="14" borderId="0" xfId="0" applyNumberFormat="1" applyFont="1" applyFill="1" applyBorder="1" applyAlignment="1">
      <alignment horizontal="right"/>
    </xf>
    <xf numFmtId="164" fontId="6" fillId="0" borderId="44" xfId="0" applyNumberFormat="1" applyFont="1" applyFill="1" applyBorder="1" applyAlignment="1">
      <alignment horizontal="right"/>
    </xf>
    <xf numFmtId="1" fontId="6" fillId="15" borderId="0" xfId="0" applyNumberFormat="1" applyFont="1" applyFill="1" applyBorder="1" applyAlignment="1">
      <alignment horizontal="right"/>
    </xf>
    <xf numFmtId="164" fontId="13" fillId="0" borderId="44" xfId="0" applyNumberFormat="1" applyFont="1" applyFill="1" applyBorder="1" applyAlignment="1">
      <alignment horizontal="right"/>
    </xf>
    <xf numFmtId="1" fontId="13" fillId="15" borderId="0" xfId="0" applyNumberFormat="1" applyFont="1" applyFill="1" applyBorder="1" applyAlignment="1">
      <alignment horizontal="right"/>
    </xf>
    <xf numFmtId="164" fontId="12" fillId="0" borderId="44" xfId="0" applyNumberFormat="1" applyFont="1" applyFill="1" applyBorder="1" applyAlignment="1">
      <alignment horizontal="right"/>
    </xf>
    <xf numFmtId="1" fontId="12" fillId="14" borderId="0" xfId="0" applyNumberFormat="1" applyFont="1" applyFill="1" applyBorder="1" applyAlignment="1">
      <alignment horizontal="right"/>
    </xf>
    <xf numFmtId="164" fontId="0" fillId="5" borderId="45" xfId="0" applyNumberFormat="1" applyFill="1" applyBorder="1" applyAlignment="1">
      <alignment horizontal="center" wrapText="1"/>
    </xf>
    <xf numFmtId="164" fontId="0" fillId="2" borderId="45" xfId="0" applyNumberFormat="1" applyFill="1" applyBorder="1"/>
    <xf numFmtId="164" fontId="0" fillId="0" borderId="45" xfId="0" applyNumberFormat="1" applyFill="1" applyBorder="1" applyAlignment="1">
      <alignment horizontal="center"/>
    </xf>
    <xf numFmtId="164" fontId="9" fillId="0" borderId="45" xfId="0" applyNumberFormat="1" applyFont="1" applyFill="1" applyBorder="1" applyAlignment="1">
      <alignment horizontal="center"/>
    </xf>
    <xf numFmtId="164" fontId="8" fillId="0" borderId="45" xfId="0" applyNumberFormat="1" applyFont="1" applyFill="1" applyBorder="1" applyAlignment="1">
      <alignment horizontal="center"/>
    </xf>
    <xf numFmtId="164" fontId="7" fillId="0" borderId="45" xfId="0" applyNumberFormat="1" applyFont="1" applyFill="1" applyBorder="1" applyAlignment="1">
      <alignment horizontal="center"/>
    </xf>
    <xf numFmtId="164" fontId="0" fillId="3" borderId="45" xfId="0" applyNumberFormat="1" applyFill="1" applyBorder="1"/>
    <xf numFmtId="164" fontId="6" fillId="0" borderId="45" xfId="0" applyNumberFormat="1" applyFont="1" applyFill="1" applyBorder="1" applyAlignment="1">
      <alignment horizontal="center"/>
    </xf>
    <xf numFmtId="164" fontId="13" fillId="0" borderId="45" xfId="0" applyNumberFormat="1" applyFont="1" applyFill="1" applyBorder="1" applyAlignment="1">
      <alignment horizontal="center"/>
    </xf>
    <xf numFmtId="164" fontId="12" fillId="0" borderId="45" xfId="0" applyNumberFormat="1" applyFont="1" applyFill="1" applyBorder="1" applyAlignment="1">
      <alignment horizontal="center"/>
    </xf>
    <xf numFmtId="164" fontId="0" fillId="5" borderId="45" xfId="0" applyNumberFormat="1" applyFont="1" applyFill="1" applyBorder="1" applyAlignment="1">
      <alignment horizontal="center" wrapText="1"/>
    </xf>
    <xf numFmtId="164" fontId="0" fillId="0" borderId="45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16" fillId="16" borderId="0" xfId="343"/>
    <xf numFmtId="0" fontId="16" fillId="16" borderId="20" xfId="343" applyBorder="1"/>
    <xf numFmtId="0" fontId="16" fillId="16" borderId="22" xfId="343" applyBorder="1"/>
    <xf numFmtId="9" fontId="6" fillId="0" borderId="14" xfId="0" applyNumberFormat="1" applyFont="1" applyBorder="1"/>
    <xf numFmtId="9" fontId="6" fillId="0" borderId="15" xfId="0" applyNumberFormat="1" applyFont="1" applyBorder="1"/>
    <xf numFmtId="9" fontId="6" fillId="0" borderId="16" xfId="0" applyNumberFormat="1" applyFont="1" applyBorder="1"/>
    <xf numFmtId="9" fontId="6" fillId="0" borderId="18" xfId="0" applyNumberFormat="1" applyFont="1" applyBorder="1"/>
    <xf numFmtId="9" fontId="6" fillId="0" borderId="2" xfId="0" applyNumberFormat="1" applyFont="1" applyBorder="1"/>
    <xf numFmtId="9" fontId="6" fillId="0" borderId="1" xfId="0" applyNumberFormat="1" applyFont="1" applyBorder="1"/>
    <xf numFmtId="9" fontId="6" fillId="0" borderId="3" xfId="0" applyNumberFormat="1" applyFont="1" applyBorder="1"/>
    <xf numFmtId="9" fontId="6" fillId="0" borderId="20" xfId="0" applyNumberFormat="1" applyFont="1" applyBorder="1"/>
    <xf numFmtId="9" fontId="6" fillId="0" borderId="4" xfId="0" applyNumberFormat="1" applyFont="1" applyBorder="1"/>
    <xf numFmtId="9" fontId="6" fillId="0" borderId="6" xfId="0" applyNumberFormat="1" applyFont="1" applyBorder="1"/>
    <xf numFmtId="9" fontId="6" fillId="0" borderId="5" xfId="0" applyNumberFormat="1" applyFont="1" applyBorder="1"/>
    <xf numFmtId="9" fontId="6" fillId="0" borderId="22" xfId="0" applyNumberFormat="1" applyFont="1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2" xfId="0" applyNumberFormat="1" applyBorder="1"/>
    <xf numFmtId="0" fontId="0" fillId="0" borderId="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9" fontId="0" fillId="0" borderId="48" xfId="0" applyNumberFormat="1" applyBorder="1"/>
    <xf numFmtId="9" fontId="0" fillId="0" borderId="37" xfId="0" applyNumberFormat="1" applyBorder="1"/>
    <xf numFmtId="9" fontId="0" fillId="0" borderId="2" xfId="0" applyNumberFormat="1" applyBorder="1"/>
    <xf numFmtId="9" fontId="0" fillId="0" borderId="1" xfId="0" applyNumberFormat="1" applyBorder="1"/>
    <xf numFmtId="9" fontId="0" fillId="0" borderId="49" xfId="0" applyNumberFormat="1" applyBorder="1"/>
    <xf numFmtId="9" fontId="0" fillId="0" borderId="38" xfId="0" applyNumberFormat="1" applyBorder="1"/>
    <xf numFmtId="9" fontId="0" fillId="0" borderId="46" xfId="0" applyNumberFormat="1" applyBorder="1"/>
    <xf numFmtId="9" fontId="0" fillId="0" borderId="47" xfId="0" applyNumberFormat="1" applyBorder="1"/>
    <xf numFmtId="9" fontId="0" fillId="0" borderId="23" xfId="0" applyNumberFormat="1" applyBorder="1"/>
    <xf numFmtId="9" fontId="0" fillId="0" borderId="39" xfId="0" applyNumberFormat="1" applyBorder="1"/>
    <xf numFmtId="9" fontId="0" fillId="0" borderId="0" xfId="0" applyNumberFormat="1"/>
    <xf numFmtId="165" fontId="10" fillId="14" borderId="0" xfId="0" applyNumberFormat="1" applyFont="1" applyFill="1" applyAlignment="1">
      <alignment horizontal="center"/>
    </xf>
    <xf numFmtId="1" fontId="10" fillId="14" borderId="0" xfId="0" applyNumberFormat="1" applyFont="1" applyFill="1" applyBorder="1" applyAlignment="1">
      <alignment horizontal="center"/>
    </xf>
    <xf numFmtId="165" fontId="10" fillId="14" borderId="0" xfId="0" applyNumberFormat="1" applyFont="1" applyFill="1" applyBorder="1" applyAlignment="1">
      <alignment horizontal="center"/>
    </xf>
    <xf numFmtId="1" fontId="10" fillId="14" borderId="0" xfId="0" applyNumberFormat="1" applyFont="1" applyFill="1" applyAlignment="1">
      <alignment horizontal="center"/>
    </xf>
    <xf numFmtId="1" fontId="10" fillId="15" borderId="0" xfId="0" applyNumberFormat="1" applyFont="1" applyFill="1" applyAlignment="1">
      <alignment horizontal="center"/>
    </xf>
  </cellXfs>
  <cellStyles count="348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5" builtinId="9" hidden="1"/>
    <cellStyle name="Besuchter Link" xfId="347" builtinId="9" hidden="1"/>
    <cellStyle name="Gut" xfId="343" builtinId="26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4" builtinId="8" hidden="1"/>
    <cellStyle name="Link" xfId="346" builtinId="8" hidden="1"/>
    <cellStyle name="Standard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justifyLastLine="0" shrinkToFit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rgb="FFFFFF00"/>
        </patternFill>
      </fill>
      <alignment horizontal="right" vertical="bottom" textRotation="0" justifyLastLine="0" shrinkToFit="0"/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justifyLastLine="0" shrinkToFit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64" formatCode="0.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64" formatCode="0.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76"/>
      <tableStyleElement type="headerRow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1'!$A$2</c:f>
              <c:strCache>
                <c:ptCount val="1"/>
                <c:pt idx="0">
                  <c:v>Sehr kritisch</c:v>
                </c:pt>
              </c:strCache>
            </c:strRef>
          </c:tx>
          <c:invertIfNegative val="0"/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1'!$B$2:$F$2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'Abbildung 1'!$A$3</c:f>
              <c:strCache>
                <c:ptCount val="1"/>
                <c:pt idx="0">
                  <c:v>Kritisch</c:v>
                </c:pt>
              </c:strCache>
            </c:strRef>
          </c:tx>
          <c:invertIfNegative val="0"/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1'!$B$3:$F$3</c:f>
              <c:numCache>
                <c:formatCode>General</c:formatCode>
                <c:ptCount val="5"/>
                <c:pt idx="0">
                  <c:v>6.0</c:v>
                </c:pt>
                <c:pt idx="1">
                  <c:v>13.0</c:v>
                </c:pt>
                <c:pt idx="2">
                  <c:v>13.0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2"/>
          <c:order val="2"/>
          <c:tx>
            <c:strRef>
              <c:f>'Abbildung 1'!$A$4</c:f>
              <c:strCache>
                <c:ptCount val="1"/>
                <c:pt idx="0">
                  <c:v>Leicht Kritisch</c:v>
                </c:pt>
              </c:strCache>
            </c:strRef>
          </c:tx>
          <c:invertIfNegative val="0"/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1'!$B$4:$F$4</c:f>
              <c:numCache>
                <c:formatCode>General</c:formatCode>
                <c:ptCount val="5"/>
                <c:pt idx="0">
                  <c:v>17.0</c:v>
                </c:pt>
                <c:pt idx="1">
                  <c:v>27.0</c:v>
                </c:pt>
                <c:pt idx="2">
                  <c:v>14.0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3"/>
          <c:order val="3"/>
          <c:tx>
            <c:strRef>
              <c:f>'Abbildung 1'!$A$5</c:f>
              <c:strCache>
                <c:ptCount val="1"/>
                <c:pt idx="0">
                  <c:v>Unkritisch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1'!$B$5:$F$5</c:f>
              <c:numCache>
                <c:formatCode>General</c:formatCode>
                <c:ptCount val="5"/>
                <c:pt idx="0">
                  <c:v>8.0</c:v>
                </c:pt>
                <c:pt idx="1">
                  <c:v>4.0</c:v>
                </c:pt>
                <c:pt idx="2">
                  <c:v>2.0</c:v>
                </c:pt>
                <c:pt idx="3">
                  <c:v>6.0</c:v>
                </c:pt>
                <c:pt idx="4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'Abbildung 1'!$A$6</c:f>
              <c:strCache>
                <c:ptCount val="1"/>
                <c:pt idx="0">
                  <c:v>Keine Daten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1'!$B$6:$F$6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3174296"/>
        <c:axId val="-2146911176"/>
      </c:barChart>
      <c:catAx>
        <c:axId val="21131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911176"/>
        <c:crosses val="autoZero"/>
        <c:auto val="1"/>
        <c:lblAlgn val="ctr"/>
        <c:lblOffset val="100"/>
        <c:noMultiLvlLbl val="0"/>
      </c:catAx>
      <c:valAx>
        <c:axId val="-2146911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13174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316562555622"/>
          <c:y val="0.222471860648931"/>
          <c:w val="0.162683437444378"/>
          <c:h val="0.2551831434031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2'!$A$2</c:f>
              <c:strCache>
                <c:ptCount val="1"/>
                <c:pt idx="0">
                  <c:v>Sehr kritisch</c:v>
                </c:pt>
              </c:strCache>
            </c:strRef>
          </c:tx>
          <c:invertIfNegative val="0"/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2'!$B$2:$E$2</c:f>
              <c:numCache>
                <c:formatCode>General</c:formatCode>
                <c:ptCount val="4"/>
                <c:pt idx="0">
                  <c:v>0.0</c:v>
                </c:pt>
                <c:pt idx="1">
                  <c:v>4.0</c:v>
                </c:pt>
                <c:pt idx="2">
                  <c:v>7.0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'Abbildung 2'!$A$3</c:f>
              <c:strCache>
                <c:ptCount val="1"/>
                <c:pt idx="0">
                  <c:v>Kritisch</c:v>
                </c:pt>
              </c:strCache>
            </c:strRef>
          </c:tx>
          <c:invertIfNegative val="0"/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2'!$B$3:$E$3</c:f>
              <c:numCache>
                <c:formatCode>General</c:formatCode>
                <c:ptCount val="4"/>
                <c:pt idx="0">
                  <c:v>6.0</c:v>
                </c:pt>
                <c:pt idx="1">
                  <c:v>18.0</c:v>
                </c:pt>
                <c:pt idx="2">
                  <c:v>14.0</c:v>
                </c:pt>
                <c:pt idx="3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'Abbildung 2'!$A$4</c:f>
              <c:strCache>
                <c:ptCount val="1"/>
                <c:pt idx="0">
                  <c:v>Leicht Kritisch</c:v>
                </c:pt>
              </c:strCache>
            </c:strRef>
          </c:tx>
          <c:invertIfNegative val="0"/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2'!$B$4:$E$4</c:f>
              <c:numCache>
                <c:formatCode>General</c:formatCode>
                <c:ptCount val="4"/>
                <c:pt idx="0">
                  <c:v>5.0</c:v>
                </c:pt>
                <c:pt idx="1">
                  <c:v>24.0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</c:ser>
        <c:ser>
          <c:idx val="3"/>
          <c:order val="3"/>
          <c:tx>
            <c:strRef>
              <c:f>'Abbildung 2'!$A$5</c:f>
              <c:strCache>
                <c:ptCount val="1"/>
                <c:pt idx="0">
                  <c:v>Unkritisch</c:v>
                </c:pt>
              </c:strCache>
            </c:strRef>
          </c:tx>
          <c:spPr>
            <a:solidFill>
              <a:srgbClr val="DDD9C3"/>
            </a:solidFill>
          </c:spPr>
          <c:invertIfNegative val="0"/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2'!$B$5:$E$5</c:f>
              <c:numCache>
                <c:formatCode>General</c:formatCode>
                <c:ptCount val="4"/>
                <c:pt idx="0">
                  <c:v>8.0</c:v>
                </c:pt>
                <c:pt idx="1">
                  <c:v>9.0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'Abbildung 2'!$A$6</c:f>
              <c:strCache>
                <c:ptCount val="1"/>
                <c:pt idx="0">
                  <c:v>Keine Daten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2'!$B$6:$E$6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46839944"/>
        <c:axId val="-2146836968"/>
      </c:barChart>
      <c:catAx>
        <c:axId val="-214683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836968"/>
        <c:crosses val="autoZero"/>
        <c:auto val="1"/>
        <c:lblAlgn val="ctr"/>
        <c:lblOffset val="100"/>
        <c:noMultiLvlLbl val="0"/>
      </c:catAx>
      <c:valAx>
        <c:axId val="-2146836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683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'Abbildung 3'!$B$1</c:f>
              <c:strCache>
                <c:ptCount val="1"/>
                <c:pt idx="0">
                  <c:v>Weltweit</c:v>
                </c:pt>
              </c:strCache>
            </c:strRef>
          </c:tx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cat>
            <c:strRef>
              <c:f>'Abbildung 3'!$A$2:$A$6</c:f>
              <c:strCache>
                <c:ptCount val="5"/>
                <c:pt idx="0">
                  <c:v>Sehr kritisch</c:v>
                </c:pt>
                <c:pt idx="1">
                  <c:v>Kritisch</c:v>
                </c:pt>
                <c:pt idx="2">
                  <c:v>Leicht Kritisch</c:v>
                </c:pt>
                <c:pt idx="3">
                  <c:v>Unkritisch</c:v>
                </c:pt>
                <c:pt idx="4">
                  <c:v>Keine Daten</c:v>
                </c:pt>
              </c:strCache>
            </c:strRef>
          </c:cat>
          <c:val>
            <c:numRef>
              <c:f>'Abbildung 3'!$B$2:$B$6</c:f>
              <c:numCache>
                <c:formatCode>General</c:formatCode>
                <c:ptCount val="5"/>
                <c:pt idx="0">
                  <c:v>12.0</c:v>
                </c:pt>
                <c:pt idx="1">
                  <c:v>43.0</c:v>
                </c:pt>
                <c:pt idx="2">
                  <c:v>69.0</c:v>
                </c:pt>
                <c:pt idx="3">
                  <c:v>24.0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4'!$A$2</c:f>
              <c:strCache>
                <c:ptCount val="1"/>
                <c:pt idx="0">
                  <c:v>Verschlechtert</c:v>
                </c:pt>
              </c:strCache>
            </c:strRef>
          </c:tx>
          <c:invertIfNegative val="0"/>
          <c:cat>
            <c:strRef>
              <c:f>'Abbildung 4'!$B$1:$G$1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Gesamt</c:v>
                </c:pt>
              </c:strCache>
            </c:strRef>
          </c:cat>
          <c:val>
            <c:numRef>
              <c:f>'Abbildung 4'!$B$2:$G$2</c:f>
              <c:numCache>
                <c:formatCode>General</c:formatCode>
                <c:ptCount val="6"/>
                <c:pt idx="0">
                  <c:v>16.0</c:v>
                </c:pt>
                <c:pt idx="1">
                  <c:v>35.0</c:v>
                </c:pt>
                <c:pt idx="2">
                  <c:v>19.0</c:v>
                </c:pt>
                <c:pt idx="3">
                  <c:v>8.0</c:v>
                </c:pt>
                <c:pt idx="4">
                  <c:v>11.0</c:v>
                </c:pt>
                <c:pt idx="5">
                  <c:v>89.0</c:v>
                </c:pt>
              </c:numCache>
            </c:numRef>
          </c:val>
        </c:ser>
        <c:ser>
          <c:idx val="1"/>
          <c:order val="1"/>
          <c:tx>
            <c:strRef>
              <c:f>'Abbildung 4'!$A$3</c:f>
              <c:strCache>
                <c:ptCount val="1"/>
                <c:pt idx="0">
                  <c:v>Stagniert</c:v>
                </c:pt>
              </c:strCache>
            </c:strRef>
          </c:tx>
          <c:invertIfNegative val="0"/>
          <c:cat>
            <c:strRef>
              <c:f>'Abbildung 4'!$B$1:$G$1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Gesamt</c:v>
                </c:pt>
              </c:strCache>
            </c:strRef>
          </c:cat>
          <c:val>
            <c:numRef>
              <c:f>'Abbildung 4'!$B$3:$G$3</c:f>
              <c:numCache>
                <c:formatCode>General</c:formatCode>
                <c:ptCount val="6"/>
                <c:pt idx="0">
                  <c:v>3.0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'Abbildung 4'!$A$4</c:f>
              <c:strCache>
                <c:ptCount val="1"/>
                <c:pt idx="0">
                  <c:v>Verbessert</c:v>
                </c:pt>
              </c:strCache>
            </c:strRef>
          </c:tx>
          <c:invertIfNegative val="0"/>
          <c:cat>
            <c:strRef>
              <c:f>'Abbildung 4'!$B$1:$G$1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Gesamt</c:v>
                </c:pt>
              </c:strCache>
            </c:strRef>
          </c:cat>
          <c:val>
            <c:numRef>
              <c:f>'Abbildung 4'!$B$4:$G$4</c:f>
              <c:numCache>
                <c:formatCode>General</c:formatCode>
                <c:ptCount val="6"/>
                <c:pt idx="0">
                  <c:v>7.0</c:v>
                </c:pt>
                <c:pt idx="1">
                  <c:v>4.0</c:v>
                </c:pt>
                <c:pt idx="2">
                  <c:v>9.0</c:v>
                </c:pt>
                <c:pt idx="3">
                  <c:v>0.0</c:v>
                </c:pt>
                <c:pt idx="4">
                  <c:v>3.0</c:v>
                </c:pt>
                <c:pt idx="5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763160"/>
        <c:axId val="-2146760184"/>
      </c:barChart>
      <c:catAx>
        <c:axId val="-214676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760184"/>
        <c:crosses val="autoZero"/>
        <c:auto val="1"/>
        <c:lblAlgn val="ctr"/>
        <c:lblOffset val="100"/>
        <c:noMultiLvlLbl val="0"/>
      </c:catAx>
      <c:valAx>
        <c:axId val="-2146760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676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5'!$A$2</c:f>
              <c:strCache>
                <c:ptCount val="1"/>
                <c:pt idx="0">
                  <c:v>Verschlechtert</c:v>
                </c:pt>
              </c:strCache>
            </c:strRef>
          </c:tx>
          <c:invertIfNegative val="0"/>
          <c:cat>
            <c:strRef>
              <c:f>'Abbildung 5'!$B$1:$E$1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5'!$B$2:$E$2</c:f>
              <c:numCache>
                <c:formatCode>General</c:formatCode>
                <c:ptCount val="4"/>
                <c:pt idx="0">
                  <c:v>6.0</c:v>
                </c:pt>
                <c:pt idx="1">
                  <c:v>29.0</c:v>
                </c:pt>
                <c:pt idx="2">
                  <c:v>34.0</c:v>
                </c:pt>
                <c:pt idx="3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'Abbildung 5'!$A$3</c:f>
              <c:strCache>
                <c:ptCount val="1"/>
                <c:pt idx="0">
                  <c:v>Stagniert</c:v>
                </c:pt>
              </c:strCache>
            </c:strRef>
          </c:tx>
          <c:invertIfNegative val="0"/>
          <c:cat>
            <c:strRef>
              <c:f>'Abbildung 5'!$B$1:$E$1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5'!$B$3:$E$3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'Abbildung 5'!$A$4</c:f>
              <c:strCache>
                <c:ptCount val="1"/>
                <c:pt idx="0">
                  <c:v>Verbessert</c:v>
                </c:pt>
              </c:strCache>
            </c:strRef>
          </c:tx>
          <c:invertIfNegative val="0"/>
          <c:cat>
            <c:strRef>
              <c:f>'Abbildung 5'!$B$1:$E$1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5'!$B$4:$E$4</c:f>
              <c:numCache>
                <c:formatCode>General</c:formatCode>
                <c:ptCount val="4"/>
                <c:pt idx="0">
                  <c:v>4.0</c:v>
                </c:pt>
                <c:pt idx="1">
                  <c:v>14.0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717720"/>
        <c:axId val="-2146714744"/>
      </c:barChart>
      <c:catAx>
        <c:axId val="-214671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714744"/>
        <c:crosses val="autoZero"/>
        <c:auto val="1"/>
        <c:lblAlgn val="ctr"/>
        <c:lblOffset val="100"/>
        <c:noMultiLvlLbl val="0"/>
      </c:catAx>
      <c:valAx>
        <c:axId val="-2146714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671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730250</xdr:colOff>
      <xdr:row>0</xdr:row>
      <xdr:rowOff>533400</xdr:rowOff>
    </xdr:from>
    <xdr:to>
      <xdr:col>16</xdr:col>
      <xdr:colOff>25400</xdr:colOff>
      <xdr:row>24</xdr:row>
      <xdr:rowOff>107950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3</xdr:row>
      <xdr:rowOff>63500</xdr:rowOff>
    </xdr:from>
    <xdr:to>
      <xdr:col>15</xdr:col>
      <xdr:colOff>749300</xdr:colOff>
      <xdr:row>24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</xdr:row>
      <xdr:rowOff>69850</xdr:rowOff>
    </xdr:from>
    <xdr:to>
      <xdr:col>11</xdr:col>
      <xdr:colOff>196850</xdr:colOff>
      <xdr:row>15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19050</xdr:rowOff>
    </xdr:from>
    <xdr:to>
      <xdr:col>17</xdr:col>
      <xdr:colOff>279400</xdr:colOff>
      <xdr:row>29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146050</xdr:rowOff>
    </xdr:from>
    <xdr:to>
      <xdr:col>15</xdr:col>
      <xdr:colOff>730250</xdr:colOff>
      <xdr:row>26</xdr:row>
      <xdr:rowOff>12700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V130" totalsRowShown="0" headerRowDxfId="55" dataDxfId="54">
  <autoFilter ref="A1:V130"/>
  <tableColumns count="22">
    <tableColumn id="1" name="Land" dataDxfId="53"/>
    <tableColumn id="2" name="Öffentliche Schulden / BIP" dataDxfId="52"/>
    <tableColumn id="18" name="Wert" dataDxfId="51">
      <calculatedColumnFormula>IF(B2&lt;50,0,IF(B2&lt;=75,1,IF(B2&lt;=100,2,3)))</calculatedColumnFormula>
    </tableColumn>
    <tableColumn id="3" name="Trend1" dataDxfId="50"/>
    <tableColumn id="4" name="Öffentliche Schulden / Staatseinnahmen" dataDxfId="49"/>
    <tableColumn id="19" name="Wert2" dataDxfId="48">
      <calculatedColumnFormula>IF(E2&lt;200,0,IF(E2&lt;=300,1,IF(E2&lt;=400,2,3)))</calculatedColumnFormula>
    </tableColumn>
    <tableColumn id="5" name="Trend12" dataDxfId="47"/>
    <tableColumn id="6" name="Auslandsschuldenstand / BIP" dataDxfId="46"/>
    <tableColumn id="20" name="Wert3" dataDxfId="45">
      <calculatedColumnFormula>IF(H2&lt;40,0,IF(H2&lt;=60,1,IF(H2&lt;=80,2,3)))</calculatedColumnFormula>
    </tableColumn>
    <tableColumn id="7" name="Trend3" dataDxfId="44"/>
    <tableColumn id="8" name="Auslandsschuldenstand / Export­einnahmen" dataDxfId="43"/>
    <tableColumn id="21" name="Wert4" dataDxfId="42">
      <calculatedColumnFormula>IF(K2&lt;150,0,IF(K2&lt;=225,1,IF(K2&lt;=300,2,3)))</calculatedColumnFormula>
    </tableColumn>
    <tableColumn id="9" name="Trend4" dataDxfId="41"/>
    <tableColumn id="10" name="Auslandsschuldendienst / Export­einnahmen" dataDxfId="40"/>
    <tableColumn id="22" name="Wert5" dataDxfId="39">
      <calculatedColumnFormula>IF(N2&lt;15,0,IF(N2&lt;=22.5,1,IF(N2&lt;=30,2,3)))</calculatedColumnFormula>
    </tableColumn>
    <tableColumn id="11" name="Trend5" dataDxfId="38"/>
    <tableColumn id="12" name="Risiko der Überschuldung laut IWF am 31.7.2019" dataDxfId="37"/>
    <tableColumn id="23" name="Überschreibtungen" dataDxfId="36">
      <calculatedColumnFormula>Tabelle2[[#This Row],[Wert]]+Tabelle2[[#This Row],[Wert2]]+Tabelle2[[#This Row],[Wert3]]+Tabelle2[[#This Row],[Wert4]]+Tabelle2[[#This Row],[Wert5]]</calculatedColumnFormula>
    </tableColumn>
    <tableColumn id="14" name="Verschuldungs-situation" dataDxfId="35"/>
    <tableColumn id="15" name="Tendenz" dataDxfId="34"/>
    <tableColumn id="16" name="Trend" dataDxfId="33">
      <calculatedColumnFormula>IF(T2&lt;0,"-1",IF(T2&lt;1,"0","1"))</calculatedColumnFormula>
    </tableColumn>
    <tableColumn id="17" name="Income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R135"/>
  <sheetViews>
    <sheetView tabSelected="1" workbookViewId="0">
      <selection sqref="A1:AD1048576"/>
    </sheetView>
  </sheetViews>
  <sheetFormatPr baseColWidth="10" defaultRowHeight="15" x14ac:dyDescent="0"/>
  <cols>
    <col min="1" max="1" width="31.83203125" customWidth="1"/>
    <col min="2" max="2" width="10.83203125" customWidth="1"/>
    <col min="3" max="3" width="3.33203125" customWidth="1"/>
    <col min="4" max="4" width="10.83203125" style="5" customWidth="1"/>
    <col min="5" max="5" width="10.83203125" customWidth="1"/>
    <col min="6" max="6" width="2.1640625" customWidth="1"/>
    <col min="7" max="7" width="10.83203125" style="5" customWidth="1"/>
    <col min="8" max="8" width="10.83203125" style="136" customWidth="1"/>
    <col min="9" max="9" width="2.5" style="136" customWidth="1"/>
    <col min="10" max="10" width="10.83203125" style="5" customWidth="1"/>
    <col min="11" max="11" width="10.83203125" style="136" customWidth="1"/>
    <col min="12" max="12" width="3.33203125" style="136" customWidth="1"/>
    <col min="13" max="13" width="10.83203125" style="5" customWidth="1"/>
    <col min="14" max="14" width="11" style="136" customWidth="1"/>
    <col min="15" max="15" width="3.5" style="136" customWidth="1"/>
    <col min="16" max="16" width="11" style="6" customWidth="1"/>
    <col min="17" max="18" width="11" style="14" customWidth="1"/>
    <col min="19" max="19" width="13.5" style="13" customWidth="1"/>
    <col min="20" max="20" width="11" style="13" customWidth="1"/>
    <col min="21" max="21" width="11" style="14" customWidth="1"/>
    <col min="22" max="22" width="10.83203125" customWidth="1"/>
    <col min="23" max="23" width="13.83203125" customWidth="1"/>
    <col min="24" max="24" width="14.33203125" customWidth="1"/>
    <col min="25" max="29" width="10.83203125" customWidth="1"/>
  </cols>
  <sheetData>
    <row r="1" spans="1:148" ht="76" thickBot="1">
      <c r="A1" s="7" t="s">
        <v>127</v>
      </c>
      <c r="B1" s="185" t="s">
        <v>22</v>
      </c>
      <c r="C1" s="186" t="s">
        <v>334</v>
      </c>
      <c r="D1" s="187" t="s">
        <v>23</v>
      </c>
      <c r="E1" s="185" t="s">
        <v>24</v>
      </c>
      <c r="F1" s="217" t="s">
        <v>335</v>
      </c>
      <c r="G1" s="218" t="s">
        <v>125</v>
      </c>
      <c r="H1" s="224" t="s">
        <v>25</v>
      </c>
      <c r="I1" s="225" t="s">
        <v>336</v>
      </c>
      <c r="J1" s="236" t="s">
        <v>340</v>
      </c>
      <c r="K1" s="133" t="s">
        <v>26</v>
      </c>
      <c r="L1" s="169" t="s">
        <v>337</v>
      </c>
      <c r="M1" s="8" t="s">
        <v>341</v>
      </c>
      <c r="N1" s="224" t="s">
        <v>27</v>
      </c>
      <c r="O1" s="225" t="s">
        <v>338</v>
      </c>
      <c r="P1" s="246" t="s">
        <v>342</v>
      </c>
      <c r="Q1" s="89" t="s">
        <v>305</v>
      </c>
      <c r="R1" s="89" t="s">
        <v>339</v>
      </c>
      <c r="S1" s="153" t="s">
        <v>128</v>
      </c>
      <c r="T1" s="12" t="s">
        <v>117</v>
      </c>
      <c r="U1" s="156" t="s">
        <v>301</v>
      </c>
      <c r="V1" s="154" t="s">
        <v>126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48"/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8"/>
      <c r="CQ1" s="148"/>
      <c r="CR1" s="148"/>
      <c r="CS1" s="148"/>
      <c r="CT1" s="148"/>
      <c r="CU1" s="148"/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8"/>
      <c r="DI1" s="148"/>
      <c r="DJ1" s="148"/>
      <c r="DK1" s="148"/>
      <c r="DL1" s="148"/>
      <c r="DM1" s="148"/>
      <c r="DN1" s="148"/>
      <c r="DO1" s="148"/>
      <c r="DP1" s="148"/>
      <c r="DQ1" s="148"/>
      <c r="DR1" s="148"/>
      <c r="DS1" s="148"/>
      <c r="DT1" s="148"/>
      <c r="DU1" s="148"/>
      <c r="DV1" s="148"/>
      <c r="DW1" s="148"/>
      <c r="DX1" s="148"/>
      <c r="DY1" s="148"/>
      <c r="DZ1" s="148"/>
      <c r="EA1" s="148"/>
      <c r="EB1" s="148"/>
      <c r="EC1" s="148"/>
      <c r="ED1" s="148"/>
      <c r="EE1" s="148"/>
      <c r="EF1" s="148"/>
      <c r="EG1" s="148"/>
      <c r="EH1" s="148"/>
      <c r="EI1" s="148"/>
      <c r="EJ1" s="148"/>
      <c r="EK1" s="148"/>
      <c r="EL1" s="148"/>
      <c r="EM1" s="148"/>
      <c r="EN1" s="148"/>
      <c r="EO1" s="148"/>
      <c r="EP1" s="148"/>
      <c r="EQ1" s="148"/>
      <c r="ER1" s="148"/>
    </row>
    <row r="2" spans="1:148" s="1" customFormat="1" ht="16" thickBot="1">
      <c r="A2" s="9" t="s">
        <v>28</v>
      </c>
      <c r="B2" s="188"/>
      <c r="C2" s="189"/>
      <c r="D2" s="189"/>
      <c r="E2" s="188"/>
      <c r="F2" s="189"/>
      <c r="G2" s="189"/>
      <c r="H2" s="188"/>
      <c r="I2" s="189"/>
      <c r="J2" s="237"/>
      <c r="K2" s="9"/>
      <c r="L2" s="9"/>
      <c r="M2" s="9"/>
      <c r="N2" s="188"/>
      <c r="O2" s="189"/>
      <c r="P2" s="237"/>
      <c r="Q2" s="9"/>
      <c r="R2" s="9"/>
      <c r="S2" s="9"/>
      <c r="T2" s="9"/>
      <c r="U2" s="9"/>
      <c r="V2" s="152"/>
      <c r="W2" s="33" t="s">
        <v>28</v>
      </c>
      <c r="X2" s="34"/>
      <c r="Y2" s="35"/>
      <c r="Z2" s="9"/>
      <c r="AA2" s="9"/>
      <c r="AB2" s="9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  <c r="EK2" s="148"/>
      <c r="EL2" s="148"/>
      <c r="EM2" s="148"/>
      <c r="EN2" s="148"/>
      <c r="EO2" s="148"/>
      <c r="EP2" s="148"/>
      <c r="EQ2" s="148"/>
      <c r="ER2" s="148"/>
    </row>
    <row r="3" spans="1:148" ht="16" thickBot="1">
      <c r="A3" s="7" t="s">
        <v>318</v>
      </c>
      <c r="B3" s="190">
        <v>7.1</v>
      </c>
      <c r="C3" s="191">
        <f t="shared" ref="C3:C31" si="0">IF(B3&lt;50,0,IF(B3&lt;=75,1,IF(B3&lt;=100,2,3)))</f>
        <v>0</v>
      </c>
      <c r="D3" s="192" t="s">
        <v>110</v>
      </c>
      <c r="E3" s="190">
        <v>25.3</v>
      </c>
      <c r="F3" s="191">
        <f t="shared" ref="F3:F31" si="1">IF(E3&lt;200,0,IF(E3&lt;=300,1,IF(E3&lt;=400,2,3)))</f>
        <v>0</v>
      </c>
      <c r="G3" s="192" t="s">
        <v>110</v>
      </c>
      <c r="H3" s="221">
        <v>13.4</v>
      </c>
      <c r="I3" s="191">
        <f t="shared" ref="I3:I31" si="2">IF(H3&lt;40,0,IF(H3&lt;=60,1,IF(H3&lt;=80,2,3)))</f>
        <v>0</v>
      </c>
      <c r="J3" s="238" t="s">
        <v>304</v>
      </c>
      <c r="K3" s="96">
        <v>209.8</v>
      </c>
      <c r="L3" s="166">
        <f t="shared" ref="L3:L31" si="3">IF(K3&lt;150,0,IF(K3&lt;=225,1,IF(K3&lt;=300,2,3)))</f>
        <v>1</v>
      </c>
      <c r="M3" s="87" t="s">
        <v>307</v>
      </c>
      <c r="N3" s="221">
        <v>4.9000000000000004</v>
      </c>
      <c r="O3" s="191">
        <f t="shared" ref="O3:O31" si="4">IF(N3&lt;15,0,IF(N3&lt;=22.5,1,IF(N3&lt;=30,2,3)))</f>
        <v>0</v>
      </c>
      <c r="P3" s="247" t="s">
        <v>307</v>
      </c>
      <c r="Q3" s="90" t="s">
        <v>306</v>
      </c>
      <c r="R3" s="91">
        <f>Tabelle2[[#This Row],[Wert]]+Tabelle2[[#This Row],[Wert2]]+Tabelle2[[#This Row],[Wert3]]+Tabelle2[[#This Row],[Wert4]]+Tabelle2[[#This Row],[Wert5]]</f>
        <v>1</v>
      </c>
      <c r="S3" s="285" t="str">
        <f>IF(R3&lt;5,"1",IF(R3&lt;10,"2",3))</f>
        <v>1</v>
      </c>
      <c r="T3" s="286">
        <v>0</v>
      </c>
      <c r="U3" s="285" t="str">
        <f t="shared" ref="U3:U31" si="5">IF(T3&lt;0,"-1",IF(T3&lt;1,"0","1"))</f>
        <v>0</v>
      </c>
      <c r="V3" s="81" t="s">
        <v>309</v>
      </c>
      <c r="W3" s="30" t="s">
        <v>129</v>
      </c>
      <c r="X3" s="31">
        <f>COUNTIF(S3:S28,"3")</f>
        <v>3</v>
      </c>
      <c r="Y3" s="32">
        <f>X3/$X$8*100</f>
        <v>8.3333333333333321</v>
      </c>
      <c r="AA3" s="38" t="s">
        <v>294</v>
      </c>
      <c r="AB3" s="40">
        <f>COUNTIF($U$3:$U$28,"1")</f>
        <v>16</v>
      </c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  <c r="BM3" s="148"/>
      <c r="BN3" s="148"/>
      <c r="BO3" s="148"/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8"/>
      <c r="CL3" s="148"/>
      <c r="CM3" s="148"/>
      <c r="CN3" s="148"/>
      <c r="CO3" s="148"/>
      <c r="CP3" s="148"/>
      <c r="CQ3" s="148"/>
      <c r="CR3" s="148"/>
      <c r="CS3" s="148"/>
      <c r="CT3" s="148"/>
      <c r="CU3" s="148"/>
      <c r="CV3" s="148"/>
      <c r="CW3" s="148"/>
      <c r="CX3" s="148"/>
      <c r="CY3" s="148"/>
      <c r="CZ3" s="148"/>
      <c r="DA3" s="148"/>
      <c r="DB3" s="148"/>
      <c r="DC3" s="148"/>
      <c r="DD3" s="148"/>
      <c r="DE3" s="148"/>
      <c r="DF3" s="148"/>
      <c r="DG3" s="148"/>
      <c r="DH3" s="148"/>
      <c r="DI3" s="148"/>
      <c r="DJ3" s="148"/>
      <c r="DK3" s="148"/>
      <c r="DL3" s="148"/>
      <c r="DM3" s="148"/>
      <c r="DN3" s="148"/>
      <c r="DO3" s="148"/>
      <c r="DP3" s="148"/>
      <c r="DQ3" s="148"/>
      <c r="DR3" s="148"/>
      <c r="DS3" s="148"/>
      <c r="DT3" s="148"/>
      <c r="DU3" s="148"/>
      <c r="DV3" s="148"/>
      <c r="DW3" s="148"/>
      <c r="DX3" s="148"/>
      <c r="DY3" s="148"/>
      <c r="DZ3" s="148"/>
      <c r="EA3" s="148"/>
      <c r="EB3" s="148"/>
      <c r="EC3" s="148"/>
      <c r="ED3" s="148"/>
      <c r="EE3" s="148"/>
      <c r="EF3" s="148"/>
      <c r="EG3" s="148"/>
      <c r="EH3" s="148"/>
      <c r="EI3" s="148"/>
      <c r="EJ3" s="148"/>
      <c r="EK3" s="148"/>
      <c r="EL3" s="148"/>
      <c r="EM3" s="148"/>
      <c r="EN3" s="148"/>
      <c r="EO3" s="148"/>
      <c r="EP3" s="148"/>
      <c r="EQ3" s="148"/>
      <c r="ER3" s="148"/>
    </row>
    <row r="4" spans="1:148">
      <c r="A4" s="7" t="s">
        <v>1</v>
      </c>
      <c r="B4" s="190">
        <v>34.799999999999997</v>
      </c>
      <c r="C4" s="191">
        <f t="shared" si="0"/>
        <v>0</v>
      </c>
      <c r="D4" s="192" t="s">
        <v>304</v>
      </c>
      <c r="E4" s="190">
        <v>343.9</v>
      </c>
      <c r="F4" s="191">
        <f t="shared" si="1"/>
        <v>2</v>
      </c>
      <c r="G4" s="192" t="s">
        <v>304</v>
      </c>
      <c r="H4" s="221">
        <v>18.2</v>
      </c>
      <c r="I4" s="222">
        <f t="shared" si="2"/>
        <v>0</v>
      </c>
      <c r="J4" s="238" t="s">
        <v>304</v>
      </c>
      <c r="K4" s="96">
        <v>117.7</v>
      </c>
      <c r="L4" s="168">
        <f t="shared" si="3"/>
        <v>0</v>
      </c>
      <c r="M4" s="87" t="s">
        <v>307</v>
      </c>
      <c r="N4" s="221">
        <v>6.3</v>
      </c>
      <c r="O4" s="222">
        <f t="shared" si="4"/>
        <v>0</v>
      </c>
      <c r="P4" s="247" t="s">
        <v>304</v>
      </c>
      <c r="Q4" s="15"/>
      <c r="R4" s="91">
        <f>Tabelle2[[#This Row],[Wert]]+Tabelle2[[#This Row],[Wert2]]+Tabelle2[[#This Row],[Wert3]]+Tabelle2[[#This Row],[Wert4]]+Tabelle2[[#This Row],[Wert5]]</f>
        <v>2</v>
      </c>
      <c r="S4" s="285" t="str">
        <f t="shared" ref="S4:S65" si="6">IF(R4&lt;5,"1",IF(R4&lt;10,"2",3))</f>
        <v>1</v>
      </c>
      <c r="T4" s="286">
        <v>1</v>
      </c>
      <c r="U4" s="285" t="str">
        <f t="shared" si="5"/>
        <v>1</v>
      </c>
      <c r="V4" s="81" t="s">
        <v>343</v>
      </c>
      <c r="W4" s="18" t="s">
        <v>130</v>
      </c>
      <c r="X4" s="17">
        <f>COUNTIF(S3:S28,"2")</f>
        <v>6</v>
      </c>
      <c r="Y4" s="32">
        <f>X4/$X$8*100</f>
        <v>16.666666666666664</v>
      </c>
      <c r="AA4" s="18" t="s">
        <v>295</v>
      </c>
      <c r="AB4" s="40">
        <f>COUNTIF($U$3:$U$28,"0")</f>
        <v>3</v>
      </c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48"/>
      <c r="CH4" s="148"/>
      <c r="CI4" s="148"/>
      <c r="CJ4" s="148"/>
      <c r="CK4" s="148"/>
      <c r="CL4" s="148"/>
      <c r="CM4" s="148"/>
      <c r="CN4" s="148"/>
      <c r="CO4" s="148"/>
      <c r="CP4" s="148"/>
      <c r="CQ4" s="148"/>
      <c r="CR4" s="148"/>
      <c r="CS4" s="148"/>
      <c r="CT4" s="148"/>
      <c r="CU4" s="148"/>
      <c r="CV4" s="148"/>
      <c r="CW4" s="148"/>
      <c r="CX4" s="148"/>
      <c r="CY4" s="148"/>
      <c r="CZ4" s="148"/>
      <c r="DA4" s="148"/>
      <c r="DB4" s="148"/>
      <c r="DC4" s="148"/>
      <c r="DD4" s="148"/>
      <c r="DE4" s="148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  <c r="DR4" s="148"/>
      <c r="DS4" s="148"/>
      <c r="DT4" s="148"/>
      <c r="DU4" s="148"/>
      <c r="DV4" s="148"/>
      <c r="DW4" s="148"/>
      <c r="DX4" s="148"/>
      <c r="DY4" s="148"/>
      <c r="DZ4" s="148"/>
      <c r="EA4" s="148"/>
      <c r="EB4" s="148"/>
      <c r="EC4" s="148"/>
      <c r="ED4" s="148"/>
      <c r="EE4" s="148"/>
      <c r="EF4" s="148"/>
      <c r="EG4" s="148"/>
      <c r="EH4" s="148"/>
      <c r="EI4" s="148"/>
      <c r="EJ4" s="148"/>
      <c r="EK4" s="148"/>
      <c r="EL4" s="148"/>
      <c r="EM4" s="148"/>
      <c r="EN4" s="148"/>
      <c r="EO4" s="148"/>
      <c r="EP4" s="148"/>
      <c r="EQ4" s="148"/>
      <c r="ER4" s="148"/>
    </row>
    <row r="5" spans="1:148">
      <c r="A5" s="7" t="s">
        <v>2</v>
      </c>
      <c r="B5" s="190">
        <v>102.6</v>
      </c>
      <c r="C5" s="191">
        <f t="shared" si="0"/>
        <v>3</v>
      </c>
      <c r="D5" s="192" t="s">
        <v>304</v>
      </c>
      <c r="E5" s="190">
        <v>330.3</v>
      </c>
      <c r="F5" s="191">
        <f t="shared" si="1"/>
        <v>2</v>
      </c>
      <c r="G5" s="192" t="s">
        <v>307</v>
      </c>
      <c r="H5" s="221">
        <v>109.2</v>
      </c>
      <c r="I5" s="222">
        <f t="shared" si="2"/>
        <v>3</v>
      </c>
      <c r="J5" s="238" t="s">
        <v>307</v>
      </c>
      <c r="K5" s="96">
        <v>313.10000000000002</v>
      </c>
      <c r="L5" s="168">
        <f t="shared" si="3"/>
        <v>3</v>
      </c>
      <c r="M5" s="87" t="s">
        <v>307</v>
      </c>
      <c r="N5" s="221">
        <v>10.7</v>
      </c>
      <c r="O5" s="222">
        <f t="shared" si="4"/>
        <v>0</v>
      </c>
      <c r="P5" s="247" t="s">
        <v>110</v>
      </c>
      <c r="Q5" s="15" t="s">
        <v>308</v>
      </c>
      <c r="R5" s="91">
        <f>Tabelle2[[#This Row],[Wert]]+Tabelle2[[#This Row],[Wert2]]+Tabelle2[[#This Row],[Wert3]]+Tabelle2[[#This Row],[Wert4]]+Tabelle2[[#This Row],[Wert5]]</f>
        <v>11</v>
      </c>
      <c r="S5" s="285">
        <f t="shared" si="6"/>
        <v>3</v>
      </c>
      <c r="T5" s="286">
        <v>2</v>
      </c>
      <c r="U5" s="285" t="str">
        <f t="shared" si="5"/>
        <v>1</v>
      </c>
      <c r="V5" s="81" t="s">
        <v>343</v>
      </c>
      <c r="W5" s="18" t="s">
        <v>131</v>
      </c>
      <c r="X5" s="17">
        <f>COUNTIF(S3:S28,"1")</f>
        <v>17</v>
      </c>
      <c r="Y5" s="32">
        <f>X5/$X$8*100</f>
        <v>47.222222222222221</v>
      </c>
      <c r="Z5" s="249">
        <f>SUM(X3:X5)</f>
        <v>26</v>
      </c>
      <c r="AA5" s="18" t="s">
        <v>293</v>
      </c>
      <c r="AB5" s="72">
        <f>COUNTIF($U$3:$V$28,"-1")</f>
        <v>7</v>
      </c>
      <c r="AC5" s="249">
        <f>SUM(AB3:AB5)</f>
        <v>26</v>
      </c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148"/>
      <c r="CB5" s="148"/>
      <c r="CC5" s="148"/>
      <c r="CD5" s="148"/>
      <c r="CE5" s="148"/>
      <c r="CF5" s="148"/>
      <c r="CG5" s="148"/>
      <c r="CH5" s="148"/>
      <c r="CI5" s="148"/>
      <c r="CJ5" s="148"/>
      <c r="CK5" s="148"/>
      <c r="CL5" s="148"/>
      <c r="CM5" s="148"/>
      <c r="CN5" s="148"/>
      <c r="CO5" s="148"/>
      <c r="CP5" s="148"/>
      <c r="CQ5" s="148"/>
      <c r="CR5" s="148"/>
      <c r="CS5" s="148"/>
      <c r="CT5" s="148"/>
      <c r="CU5" s="148"/>
      <c r="CV5" s="148"/>
      <c r="CW5" s="148"/>
      <c r="CX5" s="148"/>
      <c r="CY5" s="148"/>
      <c r="CZ5" s="148"/>
      <c r="DA5" s="148"/>
      <c r="DB5" s="148"/>
      <c r="DC5" s="148"/>
      <c r="DD5" s="148"/>
      <c r="DE5" s="148"/>
      <c r="DF5" s="148"/>
      <c r="DG5" s="148"/>
      <c r="DH5" s="148"/>
      <c r="DI5" s="148"/>
      <c r="DJ5" s="148"/>
      <c r="DK5" s="148"/>
      <c r="DL5" s="148"/>
      <c r="DM5" s="148"/>
      <c r="DN5" s="148"/>
      <c r="DO5" s="148"/>
      <c r="DP5" s="148"/>
      <c r="DQ5" s="148"/>
      <c r="DR5" s="148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8"/>
      <c r="EG5" s="148"/>
      <c r="EH5" s="148"/>
      <c r="EI5" s="148"/>
      <c r="EJ5" s="148"/>
      <c r="EK5" s="148"/>
      <c r="EL5" s="148"/>
      <c r="EM5" s="148"/>
      <c r="EN5" s="148"/>
      <c r="EO5" s="148"/>
      <c r="EP5" s="148"/>
      <c r="EQ5" s="148"/>
      <c r="ER5" s="148"/>
    </row>
    <row r="6" spans="1:148" s="99" customFormat="1">
      <c r="A6" s="98" t="s">
        <v>315</v>
      </c>
      <c r="B6" s="193">
        <v>50.5</v>
      </c>
      <c r="C6" s="191">
        <f t="shared" si="0"/>
        <v>1</v>
      </c>
      <c r="D6" s="192" t="s">
        <v>307</v>
      </c>
      <c r="E6" s="190">
        <v>172.9</v>
      </c>
      <c r="F6" s="191">
        <f t="shared" si="1"/>
        <v>0</v>
      </c>
      <c r="G6" s="192" t="s">
        <v>307</v>
      </c>
      <c r="H6" s="221">
        <v>14.5</v>
      </c>
      <c r="I6" s="222">
        <f t="shared" si="2"/>
        <v>0</v>
      </c>
      <c r="J6" s="238" t="s">
        <v>110</v>
      </c>
      <c r="K6" s="96">
        <v>68</v>
      </c>
      <c r="L6" s="168">
        <f t="shared" si="3"/>
        <v>0</v>
      </c>
      <c r="M6" s="87" t="s">
        <v>304</v>
      </c>
      <c r="N6" s="221">
        <v>8.1999999999999993</v>
      </c>
      <c r="O6" s="222">
        <f t="shared" si="4"/>
        <v>0</v>
      </c>
      <c r="P6" s="247" t="s">
        <v>307</v>
      </c>
      <c r="Q6" s="15"/>
      <c r="R6" s="91">
        <f>Tabelle2[[#This Row],[Wert]]+Tabelle2[[#This Row],[Wert2]]+Tabelle2[[#This Row],[Wert3]]+Tabelle2[[#This Row],[Wert4]]+Tabelle2[[#This Row],[Wert5]]</f>
        <v>1</v>
      </c>
      <c r="S6" s="285" t="str">
        <f t="shared" si="6"/>
        <v>1</v>
      </c>
      <c r="T6" s="286">
        <v>2</v>
      </c>
      <c r="U6" s="285" t="str">
        <f t="shared" si="5"/>
        <v>1</v>
      </c>
      <c r="V6" s="81" t="s">
        <v>344</v>
      </c>
      <c r="W6" s="18" t="s">
        <v>132</v>
      </c>
      <c r="X6" s="17">
        <f>Grundgesamtheit!J10</f>
        <v>8</v>
      </c>
      <c r="Y6" s="32">
        <f>X6/$X$8*100</f>
        <v>22.222222222222221</v>
      </c>
      <c r="Z6"/>
      <c r="AA6" s="18" t="s">
        <v>296</v>
      </c>
      <c r="AB6" s="72">
        <f>COUNTIF($T$3:$T$28,"&gt;3")</f>
        <v>6</v>
      </c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8"/>
      <c r="CY6" s="148"/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8"/>
      <c r="DK6" s="148"/>
      <c r="DL6" s="148"/>
      <c r="DM6" s="148"/>
      <c r="DN6" s="148"/>
      <c r="DO6" s="148"/>
      <c r="DP6" s="148"/>
      <c r="DQ6" s="148"/>
      <c r="DR6" s="148"/>
      <c r="DS6" s="148"/>
      <c r="DT6" s="148"/>
      <c r="DU6" s="148"/>
      <c r="DV6" s="148"/>
      <c r="DW6" s="148"/>
      <c r="DX6" s="148"/>
      <c r="DY6" s="148"/>
      <c r="DZ6" s="148"/>
      <c r="EA6" s="148"/>
      <c r="EB6" s="148"/>
      <c r="EC6" s="148"/>
      <c r="ED6" s="148"/>
      <c r="EE6" s="148"/>
      <c r="EF6" s="148"/>
      <c r="EG6" s="148"/>
      <c r="EH6" s="148"/>
      <c r="EI6" s="148"/>
      <c r="EJ6" s="148"/>
      <c r="EK6" s="148"/>
      <c r="EL6" s="148"/>
      <c r="EM6" s="148"/>
      <c r="EN6" s="148"/>
      <c r="EO6" s="148"/>
      <c r="EP6" s="148"/>
      <c r="EQ6" s="148"/>
      <c r="ER6" s="148"/>
    </row>
    <row r="7" spans="1:148" ht="16" thickBot="1">
      <c r="A7" s="7" t="s">
        <v>3</v>
      </c>
      <c r="B7" s="190">
        <v>69.8</v>
      </c>
      <c r="C7" s="191">
        <f t="shared" si="0"/>
        <v>1</v>
      </c>
      <c r="D7" s="192" t="s">
        <v>304</v>
      </c>
      <c r="E7" s="190">
        <v>338.8</v>
      </c>
      <c r="F7" s="191">
        <f t="shared" si="1"/>
        <v>2</v>
      </c>
      <c r="G7" s="192" t="s">
        <v>304</v>
      </c>
      <c r="H7" s="221">
        <v>19.3</v>
      </c>
      <c r="I7" s="222">
        <f t="shared" si="2"/>
        <v>0</v>
      </c>
      <c r="J7" s="238" t="s">
        <v>110</v>
      </c>
      <c r="K7" s="96">
        <v>93.1</v>
      </c>
      <c r="L7" s="168">
        <f t="shared" si="3"/>
        <v>0</v>
      </c>
      <c r="M7" s="87" t="s">
        <v>304</v>
      </c>
      <c r="N7" s="221">
        <v>11.4</v>
      </c>
      <c r="O7" s="222">
        <f t="shared" si="4"/>
        <v>0</v>
      </c>
      <c r="P7" s="247" t="s">
        <v>110</v>
      </c>
      <c r="Q7" s="15"/>
      <c r="R7" s="91">
        <f>Tabelle2[[#This Row],[Wert]]+Tabelle2[[#This Row],[Wert2]]+Tabelle2[[#This Row],[Wert3]]+Tabelle2[[#This Row],[Wert4]]+Tabelle2[[#This Row],[Wert5]]</f>
        <v>3</v>
      </c>
      <c r="S7" s="285" t="str">
        <f t="shared" si="6"/>
        <v>1</v>
      </c>
      <c r="T7" s="286">
        <v>-2</v>
      </c>
      <c r="U7" s="285" t="str">
        <f t="shared" si="5"/>
        <v>-1</v>
      </c>
      <c r="V7" s="81" t="s">
        <v>343</v>
      </c>
      <c r="W7" s="19" t="s">
        <v>133</v>
      </c>
      <c r="X7" s="17">
        <f>Grundgesamtheit!J11</f>
        <v>2</v>
      </c>
      <c r="Y7" s="32">
        <f>X7/$X$8*100</f>
        <v>5.5555555555555554</v>
      </c>
      <c r="AA7" s="19" t="s">
        <v>297</v>
      </c>
      <c r="AB7" s="73">
        <f>COUNTIF($T$3:$T$28,"&gt;4")</f>
        <v>3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  <c r="BU7" s="148"/>
      <c r="BV7" s="148"/>
      <c r="BW7" s="148"/>
      <c r="BX7" s="148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8"/>
      <c r="CP7" s="148"/>
      <c r="CQ7" s="148"/>
      <c r="CR7" s="148"/>
      <c r="CS7" s="148"/>
      <c r="CT7" s="148"/>
      <c r="CU7" s="148"/>
      <c r="CV7" s="148"/>
      <c r="CW7" s="148"/>
      <c r="CX7" s="148"/>
      <c r="CY7" s="148"/>
      <c r="CZ7" s="148"/>
      <c r="DA7" s="148"/>
      <c r="DB7" s="148"/>
      <c r="DC7" s="148"/>
      <c r="DD7" s="148"/>
      <c r="DE7" s="148"/>
      <c r="DF7" s="148"/>
      <c r="DG7" s="148"/>
      <c r="DH7" s="148"/>
      <c r="DI7" s="148"/>
      <c r="DJ7" s="148"/>
      <c r="DK7" s="148"/>
      <c r="DL7" s="148"/>
      <c r="DM7" s="148"/>
      <c r="DN7" s="148"/>
      <c r="DO7" s="148"/>
      <c r="DP7" s="148"/>
      <c r="DQ7" s="148"/>
      <c r="DR7" s="148"/>
      <c r="DS7" s="148"/>
      <c r="DT7" s="148"/>
      <c r="DU7" s="148"/>
      <c r="DV7" s="148"/>
      <c r="DW7" s="148"/>
      <c r="DX7" s="148"/>
      <c r="DY7" s="148"/>
      <c r="DZ7" s="148"/>
      <c r="EA7" s="148"/>
      <c r="EB7" s="148"/>
      <c r="EC7" s="148"/>
      <c r="ED7" s="148"/>
      <c r="EE7" s="148"/>
      <c r="EF7" s="148"/>
      <c r="EG7" s="148"/>
      <c r="EH7" s="148"/>
      <c r="EI7" s="148"/>
      <c r="EJ7" s="148"/>
      <c r="EK7" s="148"/>
      <c r="EL7" s="148"/>
      <c r="EM7" s="148"/>
      <c r="EN7" s="148"/>
      <c r="EO7" s="148"/>
      <c r="EP7" s="148"/>
      <c r="EQ7" s="148"/>
      <c r="ER7" s="148"/>
    </row>
    <row r="8" spans="1:148" ht="16" thickBot="1">
      <c r="A8" s="7" t="s">
        <v>4</v>
      </c>
      <c r="B8" s="190">
        <v>29.2</v>
      </c>
      <c r="C8" s="191">
        <f t="shared" si="0"/>
        <v>0</v>
      </c>
      <c r="D8" s="192" t="s">
        <v>307</v>
      </c>
      <c r="E8" s="190">
        <v>196.1</v>
      </c>
      <c r="F8" s="191">
        <f t="shared" si="1"/>
        <v>0</v>
      </c>
      <c r="G8" s="192" t="s">
        <v>307</v>
      </c>
      <c r="H8" s="221">
        <v>36.6</v>
      </c>
      <c r="I8" s="222">
        <f t="shared" si="2"/>
        <v>0</v>
      </c>
      <c r="J8" s="238" t="s">
        <v>304</v>
      </c>
      <c r="K8" s="96">
        <v>169.6</v>
      </c>
      <c r="L8" s="168">
        <f t="shared" si="3"/>
        <v>1</v>
      </c>
      <c r="M8" s="87" t="s">
        <v>307</v>
      </c>
      <c r="N8" s="221">
        <v>10.9</v>
      </c>
      <c r="O8" s="222">
        <f t="shared" si="4"/>
        <v>0</v>
      </c>
      <c r="P8" s="247" t="s">
        <v>110</v>
      </c>
      <c r="Q8" s="15"/>
      <c r="R8" s="91">
        <f>Tabelle2[[#This Row],[Wert]]+Tabelle2[[#This Row],[Wert2]]+Tabelle2[[#This Row],[Wert3]]+Tabelle2[[#This Row],[Wert4]]+Tabelle2[[#This Row],[Wert5]]</f>
        <v>1</v>
      </c>
      <c r="S8" s="285" t="str">
        <f t="shared" si="6"/>
        <v>1</v>
      </c>
      <c r="T8" s="286">
        <v>2</v>
      </c>
      <c r="U8" s="285" t="str">
        <f t="shared" si="5"/>
        <v>1</v>
      </c>
      <c r="V8" s="81" t="s">
        <v>343</v>
      </c>
      <c r="W8" s="29"/>
      <c r="X8" s="36">
        <f>SUM(X3:X7)</f>
        <v>36</v>
      </c>
      <c r="Y8" s="27">
        <f>SUM(Y3:Y7)</f>
        <v>99.999999999999986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8"/>
      <c r="CR8" s="148"/>
      <c r="CS8" s="148"/>
      <c r="CT8" s="148"/>
      <c r="CU8" s="148"/>
      <c r="CV8" s="148"/>
      <c r="CW8" s="148"/>
      <c r="CX8" s="148"/>
      <c r="CY8" s="148"/>
      <c r="CZ8" s="148"/>
      <c r="DA8" s="148"/>
      <c r="DB8" s="148"/>
      <c r="DC8" s="148"/>
      <c r="DD8" s="148"/>
      <c r="DE8" s="148"/>
      <c r="DF8" s="148"/>
      <c r="DG8" s="148"/>
      <c r="DH8" s="148"/>
      <c r="DI8" s="148"/>
      <c r="DJ8" s="148"/>
      <c r="DK8" s="148"/>
      <c r="DL8" s="148"/>
      <c r="DM8" s="148"/>
      <c r="DN8" s="148"/>
      <c r="DO8" s="148"/>
      <c r="DP8" s="148"/>
      <c r="DQ8" s="148"/>
      <c r="DR8" s="148"/>
      <c r="DS8" s="148"/>
      <c r="DT8" s="148"/>
      <c r="DU8" s="148"/>
      <c r="DV8" s="148"/>
      <c r="DW8" s="148"/>
      <c r="DX8" s="148"/>
      <c r="DY8" s="148"/>
      <c r="DZ8" s="148"/>
      <c r="EA8" s="148"/>
      <c r="EB8" s="148"/>
      <c r="EC8" s="148"/>
      <c r="ED8" s="148"/>
      <c r="EE8" s="148"/>
      <c r="EF8" s="148"/>
      <c r="EG8" s="148"/>
      <c r="EH8" s="148"/>
      <c r="EI8" s="148"/>
      <c r="EJ8" s="148"/>
      <c r="EK8" s="148"/>
      <c r="EL8" s="148"/>
      <c r="EM8" s="148"/>
      <c r="EN8" s="148"/>
      <c r="EO8" s="148"/>
      <c r="EP8" s="148"/>
      <c r="EQ8" s="148"/>
      <c r="ER8" s="148"/>
    </row>
    <row r="9" spans="1:148" s="99" customFormat="1">
      <c r="A9" s="7" t="s">
        <v>5</v>
      </c>
      <c r="B9" s="190">
        <v>29.4</v>
      </c>
      <c r="C9" s="191">
        <f t="shared" si="0"/>
        <v>0</v>
      </c>
      <c r="D9" s="192" t="s">
        <v>304</v>
      </c>
      <c r="E9" s="190">
        <v>132.4</v>
      </c>
      <c r="F9" s="191">
        <f t="shared" si="1"/>
        <v>0</v>
      </c>
      <c r="G9" s="192" t="s">
        <v>110</v>
      </c>
      <c r="H9" s="221">
        <v>66.900000000000006</v>
      </c>
      <c r="I9" s="222">
        <f t="shared" si="2"/>
        <v>2</v>
      </c>
      <c r="J9" s="238" t="s">
        <v>307</v>
      </c>
      <c r="K9" s="96">
        <v>80.7</v>
      </c>
      <c r="L9" s="168">
        <f t="shared" si="3"/>
        <v>0</v>
      </c>
      <c r="M9" s="87" t="s">
        <v>307</v>
      </c>
      <c r="N9" s="221">
        <v>4.5</v>
      </c>
      <c r="O9" s="222">
        <f t="shared" si="4"/>
        <v>0</v>
      </c>
      <c r="P9" s="247" t="s">
        <v>110</v>
      </c>
      <c r="Q9" s="15" t="s">
        <v>309</v>
      </c>
      <c r="R9" s="91">
        <f>Tabelle2[[#This Row],[Wert]]+Tabelle2[[#This Row],[Wert2]]+Tabelle2[[#This Row],[Wert3]]+Tabelle2[[#This Row],[Wert4]]+Tabelle2[[#This Row],[Wert5]]</f>
        <v>2</v>
      </c>
      <c r="S9" s="285" t="str">
        <f t="shared" si="6"/>
        <v>1</v>
      </c>
      <c r="T9" s="286">
        <v>0</v>
      </c>
      <c r="U9" s="285" t="str">
        <f t="shared" si="5"/>
        <v>0</v>
      </c>
      <c r="V9" s="81" t="s">
        <v>343</v>
      </c>
      <c r="W9"/>
      <c r="X9"/>
      <c r="Y9"/>
      <c r="Z9"/>
      <c r="AA9"/>
      <c r="AB9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  <c r="CZ9" s="148"/>
      <c r="DA9" s="148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48"/>
      <c r="DX9" s="148"/>
      <c r="DY9" s="148"/>
      <c r="DZ9" s="148"/>
      <c r="EA9" s="148"/>
      <c r="EB9" s="148"/>
      <c r="EC9" s="148"/>
      <c r="ED9" s="148"/>
      <c r="EE9" s="148"/>
      <c r="EF9" s="148"/>
      <c r="EG9" s="148"/>
      <c r="EH9" s="148"/>
      <c r="EI9" s="148"/>
      <c r="EJ9" s="148"/>
      <c r="EK9" s="148"/>
      <c r="EL9" s="148"/>
      <c r="EM9" s="148"/>
      <c r="EN9" s="148"/>
      <c r="EO9" s="148"/>
      <c r="EP9" s="148"/>
      <c r="EQ9" s="148"/>
      <c r="ER9" s="148"/>
    </row>
    <row r="10" spans="1:148" s="106" customFormat="1">
      <c r="A10" s="7" t="s">
        <v>6</v>
      </c>
      <c r="B10" s="190">
        <v>21.9</v>
      </c>
      <c r="C10" s="191">
        <f t="shared" si="0"/>
        <v>0</v>
      </c>
      <c r="D10" s="192" t="s">
        <v>307</v>
      </c>
      <c r="E10" s="190">
        <v>17.7</v>
      </c>
      <c r="F10" s="191">
        <f t="shared" si="1"/>
        <v>0</v>
      </c>
      <c r="G10" s="192" t="s">
        <v>307</v>
      </c>
      <c r="H10" s="221">
        <v>22</v>
      </c>
      <c r="I10" s="222">
        <f t="shared" si="2"/>
        <v>0</v>
      </c>
      <c r="J10" s="238" t="s">
        <v>307</v>
      </c>
      <c r="K10" s="96">
        <v>26.3</v>
      </c>
      <c r="L10" s="168">
        <f t="shared" si="3"/>
        <v>0</v>
      </c>
      <c r="M10" s="87" t="s">
        <v>307</v>
      </c>
      <c r="N10" s="221">
        <v>3</v>
      </c>
      <c r="O10" s="222">
        <f t="shared" si="4"/>
        <v>0</v>
      </c>
      <c r="P10" s="247" t="s">
        <v>307</v>
      </c>
      <c r="Q10" s="15" t="s">
        <v>306</v>
      </c>
      <c r="R10" s="91">
        <f>Tabelle2[[#This Row],[Wert]]+Tabelle2[[#This Row],[Wert2]]+Tabelle2[[#This Row],[Wert3]]+Tabelle2[[#This Row],[Wert4]]+Tabelle2[[#This Row],[Wert5]]</f>
        <v>0</v>
      </c>
      <c r="S10" s="285" t="str">
        <f t="shared" si="6"/>
        <v>1</v>
      </c>
      <c r="T10" s="286">
        <v>5</v>
      </c>
      <c r="U10" s="285" t="str">
        <f t="shared" si="5"/>
        <v>1</v>
      </c>
      <c r="V10" s="81" t="s">
        <v>343</v>
      </c>
      <c r="W10"/>
      <c r="X10"/>
      <c r="Y10"/>
      <c r="Z10"/>
      <c r="AA10"/>
      <c r="AB10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  <c r="DM10" s="149"/>
      <c r="DN10" s="149"/>
      <c r="DO10" s="149"/>
      <c r="DP10" s="149"/>
      <c r="DQ10" s="149"/>
      <c r="DR10" s="149"/>
      <c r="DS10" s="149"/>
      <c r="DT10" s="149"/>
      <c r="DU10" s="149"/>
      <c r="DV10" s="149"/>
      <c r="DW10" s="149"/>
      <c r="DX10" s="149"/>
      <c r="DY10" s="149"/>
      <c r="DZ10" s="149"/>
      <c r="EA10" s="149"/>
      <c r="EB10" s="149"/>
      <c r="EC10" s="149"/>
      <c r="ED10" s="149"/>
      <c r="EE10" s="149"/>
      <c r="EF10" s="149"/>
      <c r="EG10" s="149"/>
      <c r="EH10" s="149"/>
      <c r="EI10" s="149"/>
      <c r="EJ10" s="149"/>
      <c r="EK10" s="149"/>
      <c r="EL10" s="149"/>
      <c r="EM10" s="149"/>
      <c r="EN10" s="149"/>
      <c r="EO10" s="149"/>
      <c r="EP10" s="149"/>
      <c r="EQ10" s="149"/>
      <c r="ER10" s="149"/>
    </row>
    <row r="11" spans="1:148">
      <c r="A11" s="7" t="s">
        <v>78</v>
      </c>
      <c r="B11" s="190">
        <v>63</v>
      </c>
      <c r="C11" s="191">
        <f t="shared" si="0"/>
        <v>1</v>
      </c>
      <c r="D11" s="192" t="s">
        <v>307</v>
      </c>
      <c r="E11" s="190">
        <v>358.8</v>
      </c>
      <c r="F11" s="191">
        <f t="shared" si="1"/>
        <v>2</v>
      </c>
      <c r="G11" s="192" t="s">
        <v>307</v>
      </c>
      <c r="H11" s="221">
        <v>90.2</v>
      </c>
      <c r="I11" s="222">
        <f t="shared" si="2"/>
        <v>3</v>
      </c>
      <c r="J11" s="238" t="s">
        <v>307</v>
      </c>
      <c r="K11" s="96">
        <v>245.4</v>
      </c>
      <c r="L11" s="168">
        <f t="shared" si="3"/>
        <v>2</v>
      </c>
      <c r="M11" s="87" t="s">
        <v>304</v>
      </c>
      <c r="N11" s="221">
        <v>14.6</v>
      </c>
      <c r="O11" s="222">
        <f t="shared" si="4"/>
        <v>0</v>
      </c>
      <c r="P11" s="247" t="s">
        <v>307</v>
      </c>
      <c r="Q11" s="15" t="s">
        <v>306</v>
      </c>
      <c r="R11" s="91">
        <f>Tabelle2[[#This Row],[Wert]]+Tabelle2[[#This Row],[Wert2]]+Tabelle2[[#This Row],[Wert3]]+Tabelle2[[#This Row],[Wert4]]+Tabelle2[[#This Row],[Wert5]]</f>
        <v>8</v>
      </c>
      <c r="S11" s="285" t="str">
        <f t="shared" si="6"/>
        <v>2</v>
      </c>
      <c r="T11" s="284">
        <v>4</v>
      </c>
      <c r="U11" s="287" t="str">
        <f t="shared" si="5"/>
        <v>1</v>
      </c>
      <c r="V11" s="81" t="s">
        <v>343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8"/>
      <c r="CY11" s="148"/>
      <c r="CZ11" s="148"/>
      <c r="DA11" s="148"/>
      <c r="DB11" s="148"/>
      <c r="DC11" s="148"/>
      <c r="DD11" s="148"/>
      <c r="DE11" s="148"/>
      <c r="DF11" s="148"/>
      <c r="DG11" s="148"/>
      <c r="DH11" s="148"/>
      <c r="DI11" s="148"/>
      <c r="DJ11" s="148"/>
      <c r="DK11" s="148"/>
      <c r="DL11" s="148"/>
      <c r="DM11" s="148"/>
      <c r="DN11" s="148"/>
      <c r="DO11" s="148"/>
      <c r="DP11" s="148"/>
      <c r="DQ11" s="148"/>
      <c r="DR11" s="148"/>
      <c r="DS11" s="148"/>
      <c r="DT11" s="148"/>
      <c r="DU11" s="148"/>
      <c r="DV11" s="148"/>
      <c r="DW11" s="148"/>
      <c r="DX11" s="148"/>
      <c r="DY11" s="148"/>
      <c r="DZ11" s="148"/>
      <c r="EA11" s="148"/>
      <c r="EB11" s="148"/>
      <c r="EC11" s="148"/>
      <c r="ED11" s="148"/>
      <c r="EE11" s="148"/>
      <c r="EF11" s="148"/>
      <c r="EG11" s="148"/>
      <c r="EH11" s="148"/>
      <c r="EI11" s="148"/>
      <c r="EJ11" s="148"/>
      <c r="EK11" s="148"/>
      <c r="EL11" s="148"/>
      <c r="EM11" s="148"/>
      <c r="EN11" s="148"/>
      <c r="EO11" s="148"/>
      <c r="EP11" s="148"/>
      <c r="EQ11" s="148"/>
      <c r="ER11" s="148"/>
    </row>
    <row r="12" spans="1:148">
      <c r="A12" s="7" t="s">
        <v>7</v>
      </c>
      <c r="B12" s="190">
        <v>56.2</v>
      </c>
      <c r="C12" s="191">
        <f t="shared" si="0"/>
        <v>1</v>
      </c>
      <c r="D12" s="192" t="s">
        <v>304</v>
      </c>
      <c r="E12" s="190">
        <v>290.7</v>
      </c>
      <c r="F12" s="191">
        <f t="shared" si="1"/>
        <v>1</v>
      </c>
      <c r="G12" s="192" t="s">
        <v>307</v>
      </c>
      <c r="H12" s="221">
        <v>62.5</v>
      </c>
      <c r="I12" s="222">
        <f t="shared" si="2"/>
        <v>2</v>
      </c>
      <c r="J12" s="238" t="s">
        <v>304</v>
      </c>
      <c r="K12" s="96">
        <v>111.7</v>
      </c>
      <c r="L12" s="168">
        <f t="shared" si="3"/>
        <v>0</v>
      </c>
      <c r="M12" s="88" t="s">
        <v>304</v>
      </c>
      <c r="N12" s="221">
        <v>21.3</v>
      </c>
      <c r="O12" s="222">
        <f t="shared" si="4"/>
        <v>1</v>
      </c>
      <c r="P12" s="247" t="s">
        <v>307</v>
      </c>
      <c r="Q12" s="15"/>
      <c r="R12" s="91">
        <f>Tabelle2[[#This Row],[Wert]]+Tabelle2[[#This Row],[Wert2]]+Tabelle2[[#This Row],[Wert3]]+Tabelle2[[#This Row],[Wert4]]+Tabelle2[[#This Row],[Wert5]]</f>
        <v>5</v>
      </c>
      <c r="S12" s="285" t="str">
        <f t="shared" si="6"/>
        <v>2</v>
      </c>
      <c r="T12" s="284">
        <v>2</v>
      </c>
      <c r="U12" s="287" t="str">
        <f t="shared" si="5"/>
        <v>1</v>
      </c>
      <c r="V12" s="81" t="s">
        <v>344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8"/>
      <c r="CY12" s="148"/>
      <c r="CZ12" s="148"/>
      <c r="DA12" s="148"/>
      <c r="DB12" s="148"/>
      <c r="DC12" s="148"/>
      <c r="DD12" s="148"/>
      <c r="DE12" s="148"/>
      <c r="DF12" s="148"/>
      <c r="DG12" s="148"/>
      <c r="DH12" s="148"/>
      <c r="DI12" s="148"/>
      <c r="DJ12" s="148"/>
      <c r="DK12" s="148"/>
      <c r="DL12" s="148"/>
      <c r="DM12" s="148"/>
      <c r="DN12" s="148"/>
      <c r="DO12" s="148"/>
      <c r="DP12" s="148"/>
      <c r="DQ12" s="148"/>
      <c r="DR12" s="148"/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/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148"/>
      <c r="EQ12" s="148"/>
      <c r="ER12" s="148"/>
    </row>
    <row r="13" spans="1:148">
      <c r="A13" s="7" t="s">
        <v>8</v>
      </c>
      <c r="B13" s="190">
        <v>61.5</v>
      </c>
      <c r="C13" s="191">
        <f t="shared" si="0"/>
        <v>1</v>
      </c>
      <c r="D13" s="192" t="s">
        <v>307</v>
      </c>
      <c r="E13" s="190">
        <v>225.7</v>
      </c>
      <c r="F13" s="191">
        <f t="shared" si="1"/>
        <v>1</v>
      </c>
      <c r="G13" s="192" t="s">
        <v>304</v>
      </c>
      <c r="H13" s="221">
        <v>48</v>
      </c>
      <c r="I13" s="222">
        <f t="shared" si="2"/>
        <v>1</v>
      </c>
      <c r="J13" s="238" t="s">
        <v>307</v>
      </c>
      <c r="K13" s="96">
        <v>63</v>
      </c>
      <c r="L13" s="168">
        <f t="shared" si="3"/>
        <v>0</v>
      </c>
      <c r="M13" s="87" t="s">
        <v>307</v>
      </c>
      <c r="N13" s="221">
        <v>9.1999999999999993</v>
      </c>
      <c r="O13" s="222">
        <f t="shared" si="4"/>
        <v>0</v>
      </c>
      <c r="P13" s="247" t="s">
        <v>307</v>
      </c>
      <c r="Q13" s="15" t="s">
        <v>306</v>
      </c>
      <c r="R13" s="91">
        <f>Tabelle2[[#This Row],[Wert]]+Tabelle2[[#This Row],[Wert2]]+Tabelle2[[#This Row],[Wert3]]+Tabelle2[[#This Row],[Wert4]]+Tabelle2[[#This Row],[Wert5]]</f>
        <v>3</v>
      </c>
      <c r="S13" s="285" t="str">
        <f t="shared" si="6"/>
        <v>1</v>
      </c>
      <c r="T13" s="284">
        <v>4</v>
      </c>
      <c r="U13" s="287" t="str">
        <f t="shared" si="5"/>
        <v>1</v>
      </c>
      <c r="V13" s="81" t="s">
        <v>344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</row>
    <row r="14" spans="1:148">
      <c r="A14" s="7" t="s">
        <v>320</v>
      </c>
      <c r="B14" s="190">
        <v>25.2</v>
      </c>
      <c r="C14" s="191">
        <f t="shared" si="0"/>
        <v>0</v>
      </c>
      <c r="D14" s="192" t="s">
        <v>110</v>
      </c>
      <c r="E14" s="190">
        <v>37.799999999999997</v>
      </c>
      <c r="F14" s="191">
        <f t="shared" si="1"/>
        <v>0</v>
      </c>
      <c r="G14" s="192" t="s">
        <v>110</v>
      </c>
      <c r="H14" s="221">
        <v>35.200000000000003</v>
      </c>
      <c r="I14" s="222">
        <f t="shared" si="2"/>
        <v>0</v>
      </c>
      <c r="J14" s="238" t="s">
        <v>110</v>
      </c>
      <c r="K14" s="96">
        <v>119.4</v>
      </c>
      <c r="L14" s="168">
        <f t="shared" si="3"/>
        <v>0</v>
      </c>
      <c r="M14" s="87" t="s">
        <v>304</v>
      </c>
      <c r="N14" s="221">
        <v>11.2</v>
      </c>
      <c r="O14" s="222">
        <f t="shared" si="4"/>
        <v>0</v>
      </c>
      <c r="P14" s="247" t="s">
        <v>307</v>
      </c>
      <c r="Q14" s="15" t="s">
        <v>306</v>
      </c>
      <c r="R14" s="91">
        <f>Tabelle2[[#This Row],[Wert]]+Tabelle2[[#This Row],[Wert2]]+Tabelle2[[#This Row],[Wert3]]+Tabelle2[[#This Row],[Wert4]]+Tabelle2[[#This Row],[Wert5]]</f>
        <v>0</v>
      </c>
      <c r="S14" s="285" t="str">
        <f t="shared" si="6"/>
        <v>1</v>
      </c>
      <c r="T14" s="284">
        <v>-1</v>
      </c>
      <c r="U14" s="287" t="str">
        <f t="shared" si="5"/>
        <v>-1</v>
      </c>
      <c r="V14" s="81" t="s">
        <v>344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  <c r="CK14" s="14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8"/>
      <c r="CY14" s="148"/>
      <c r="CZ14" s="148"/>
      <c r="DA14" s="148"/>
      <c r="DB14" s="148"/>
      <c r="DC14" s="148"/>
      <c r="DD14" s="148"/>
      <c r="DE14" s="148"/>
      <c r="DF14" s="148"/>
      <c r="DG14" s="148"/>
      <c r="DH14" s="148"/>
      <c r="DI14" s="148"/>
      <c r="DJ14" s="148"/>
      <c r="DK14" s="148"/>
      <c r="DL14" s="148"/>
      <c r="DM14" s="148"/>
      <c r="DN14" s="148"/>
      <c r="DO14" s="148"/>
      <c r="DP14" s="148"/>
      <c r="DQ14" s="148"/>
      <c r="DR14" s="148"/>
      <c r="DS14" s="148"/>
      <c r="DT14" s="148"/>
      <c r="DU14" s="148"/>
      <c r="DV14" s="148"/>
      <c r="DW14" s="148"/>
      <c r="DX14" s="148"/>
      <c r="DY14" s="148"/>
      <c r="DZ14" s="148"/>
      <c r="EA14" s="148"/>
      <c r="EB14" s="148"/>
      <c r="EC14" s="148"/>
      <c r="ED14" s="148"/>
      <c r="EE14" s="148"/>
      <c r="EF14" s="148"/>
      <c r="EG14" s="148"/>
      <c r="EH14" s="148"/>
      <c r="EI14" s="148"/>
      <c r="EJ14" s="148"/>
      <c r="EK14" s="148"/>
      <c r="EL14" s="148"/>
      <c r="EM14" s="148"/>
      <c r="EN14" s="148"/>
      <c r="EO14" s="148"/>
      <c r="EP14" s="148"/>
      <c r="EQ14" s="148"/>
      <c r="ER14" s="148"/>
    </row>
    <row r="15" spans="1:148">
      <c r="A15" s="7" t="s">
        <v>9</v>
      </c>
      <c r="B15" s="190">
        <v>20.2</v>
      </c>
      <c r="C15" s="191">
        <f t="shared" si="0"/>
        <v>0</v>
      </c>
      <c r="D15" s="192" t="s">
        <v>110</v>
      </c>
      <c r="E15" s="190">
        <v>23.1</v>
      </c>
      <c r="F15" s="191">
        <f t="shared" si="1"/>
        <v>0</v>
      </c>
      <c r="G15" s="192" t="s">
        <v>110</v>
      </c>
      <c r="H15" s="221">
        <v>20.3</v>
      </c>
      <c r="I15" s="222">
        <f t="shared" si="2"/>
        <v>0</v>
      </c>
      <c r="J15" s="238" t="s">
        <v>110</v>
      </c>
      <c r="K15" s="96">
        <v>66.7</v>
      </c>
      <c r="L15" s="168">
        <f t="shared" si="3"/>
        <v>0</v>
      </c>
      <c r="M15" s="87" t="s">
        <v>110</v>
      </c>
      <c r="N15" s="221">
        <v>5.7</v>
      </c>
      <c r="O15" s="222">
        <f t="shared" si="4"/>
        <v>0</v>
      </c>
      <c r="P15" s="247" t="s">
        <v>110</v>
      </c>
      <c r="Q15" s="15" t="s">
        <v>306</v>
      </c>
      <c r="R15" s="91">
        <f>Tabelle2[[#This Row],[Wert]]+Tabelle2[[#This Row],[Wert2]]+Tabelle2[[#This Row],[Wert3]]+Tabelle2[[#This Row],[Wert4]]+Tabelle2[[#This Row],[Wert5]]</f>
        <v>0</v>
      </c>
      <c r="S15" s="285" t="str">
        <f t="shared" si="6"/>
        <v>1</v>
      </c>
      <c r="T15" s="284">
        <v>-5</v>
      </c>
      <c r="U15" s="287" t="str">
        <f t="shared" si="5"/>
        <v>-1</v>
      </c>
      <c r="V15" s="81" t="s">
        <v>343</v>
      </c>
      <c r="W15" s="147"/>
      <c r="X15" s="147"/>
      <c r="Y15" s="147"/>
      <c r="Z15" s="147"/>
      <c r="AA15" s="147"/>
      <c r="AB15" s="147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8"/>
      <c r="CY15" s="148"/>
      <c r="CZ15" s="148"/>
      <c r="DA15" s="148"/>
      <c r="DB15" s="148"/>
      <c r="DC15" s="148"/>
      <c r="DD15" s="148"/>
      <c r="DE15" s="148"/>
      <c r="DF15" s="148"/>
      <c r="DG15" s="148"/>
      <c r="DH15" s="148"/>
      <c r="DI15" s="148"/>
      <c r="DJ15" s="148"/>
      <c r="DK15" s="148"/>
      <c r="DL15" s="148"/>
      <c r="DM15" s="148"/>
      <c r="DN15" s="148"/>
      <c r="DO15" s="148"/>
      <c r="DP15" s="148"/>
      <c r="DQ15" s="148"/>
      <c r="DR15" s="148"/>
      <c r="DS15" s="148"/>
      <c r="DT15" s="148"/>
      <c r="DU15" s="148"/>
      <c r="DV15" s="148"/>
      <c r="DW15" s="148"/>
      <c r="DX15" s="148"/>
      <c r="DY15" s="148"/>
      <c r="DZ15" s="148"/>
      <c r="EA15" s="148"/>
      <c r="EB15" s="148"/>
      <c r="EC15" s="148"/>
      <c r="ED15" s="148"/>
      <c r="EE15" s="148"/>
      <c r="EF15" s="148"/>
      <c r="EG15" s="148"/>
      <c r="EH15" s="148"/>
      <c r="EI15" s="148"/>
      <c r="EJ15" s="148"/>
      <c r="EK15" s="148"/>
      <c r="EL15" s="148"/>
      <c r="EM15" s="148"/>
      <c r="EN15" s="148"/>
      <c r="EO15" s="148"/>
      <c r="EP15" s="148"/>
      <c r="EQ15" s="148"/>
      <c r="ER15" s="148"/>
    </row>
    <row r="16" spans="1:148">
      <c r="A16" s="10" t="s">
        <v>10</v>
      </c>
      <c r="B16" s="190">
        <v>73.3</v>
      </c>
      <c r="C16" s="191">
        <f t="shared" si="0"/>
        <v>1</v>
      </c>
      <c r="D16" s="192" t="s">
        <v>307</v>
      </c>
      <c r="E16" s="190">
        <v>233.4</v>
      </c>
      <c r="F16" s="191">
        <f t="shared" si="1"/>
        <v>1</v>
      </c>
      <c r="G16" s="192" t="s">
        <v>307</v>
      </c>
      <c r="H16" s="221">
        <v>253.9</v>
      </c>
      <c r="I16" s="222">
        <f t="shared" si="2"/>
        <v>3</v>
      </c>
      <c r="J16" s="238" t="s">
        <v>307</v>
      </c>
      <c r="K16" s="96">
        <v>370.1</v>
      </c>
      <c r="L16" s="168">
        <f t="shared" si="3"/>
        <v>3</v>
      </c>
      <c r="M16" s="87" t="s">
        <v>304</v>
      </c>
      <c r="N16" s="221">
        <v>101.6</v>
      </c>
      <c r="O16" s="222">
        <f t="shared" si="4"/>
        <v>3</v>
      </c>
      <c r="P16" s="247" t="s">
        <v>307</v>
      </c>
      <c r="Q16" s="15"/>
      <c r="R16" s="91">
        <f>Tabelle2[[#This Row],[Wert]]+Tabelle2[[#This Row],[Wert2]]+Tabelle2[[#This Row],[Wert3]]+Tabelle2[[#This Row],[Wert4]]+Tabelle2[[#This Row],[Wert5]]</f>
        <v>11</v>
      </c>
      <c r="S16" s="285">
        <f t="shared" si="6"/>
        <v>3</v>
      </c>
      <c r="T16" s="284">
        <v>4</v>
      </c>
      <c r="U16" s="287" t="str">
        <f t="shared" si="5"/>
        <v>1</v>
      </c>
      <c r="V16" s="82" t="s">
        <v>343</v>
      </c>
      <c r="W16" s="147"/>
      <c r="X16" s="147"/>
      <c r="Y16" s="147"/>
      <c r="Z16" s="147"/>
      <c r="AA16" s="147"/>
      <c r="AB16" s="147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  <c r="CK16" s="14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8"/>
      <c r="CV16" s="148"/>
      <c r="CW16" s="148"/>
      <c r="CX16" s="148"/>
      <c r="CY16" s="148"/>
      <c r="CZ16" s="148"/>
      <c r="DA16" s="148"/>
      <c r="DB16" s="148"/>
      <c r="DC16" s="148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148"/>
      <c r="DO16" s="148"/>
      <c r="DP16" s="148"/>
      <c r="DQ16" s="148"/>
      <c r="DR16" s="148"/>
      <c r="DS16" s="148"/>
      <c r="DT16" s="148"/>
      <c r="DU16" s="148"/>
      <c r="DV16" s="148"/>
      <c r="DW16" s="148"/>
      <c r="DX16" s="148"/>
      <c r="DY16" s="148"/>
      <c r="DZ16" s="148"/>
      <c r="EA16" s="148"/>
      <c r="EB16" s="148"/>
      <c r="EC16" s="148"/>
      <c r="ED16" s="148"/>
      <c r="EE16" s="148"/>
      <c r="EF16" s="148"/>
      <c r="EG16" s="148"/>
      <c r="EH16" s="148"/>
      <c r="EI16" s="148"/>
      <c r="EJ16" s="148"/>
      <c r="EK16" s="148"/>
      <c r="EL16" s="148"/>
      <c r="EM16" s="148"/>
      <c r="EN16" s="148"/>
      <c r="EO16" s="148"/>
      <c r="EP16" s="148"/>
      <c r="EQ16" s="148"/>
      <c r="ER16" s="148"/>
    </row>
    <row r="17" spans="1:148">
      <c r="A17" s="100" t="s">
        <v>225</v>
      </c>
      <c r="B17" s="193">
        <v>38.200000000000003</v>
      </c>
      <c r="C17" s="191">
        <f t="shared" si="0"/>
        <v>0</v>
      </c>
      <c r="D17" s="192" t="s">
        <v>304</v>
      </c>
      <c r="E17" s="193">
        <v>214.8</v>
      </c>
      <c r="F17" s="191">
        <f t="shared" si="1"/>
        <v>1</v>
      </c>
      <c r="G17" s="192" t="s">
        <v>307</v>
      </c>
      <c r="H17" s="221">
        <v>21.5</v>
      </c>
      <c r="I17" s="222">
        <f t="shared" si="2"/>
        <v>0</v>
      </c>
      <c r="J17" s="238" t="s">
        <v>304</v>
      </c>
      <c r="K17" s="96">
        <v>87.3</v>
      </c>
      <c r="L17" s="168">
        <f t="shared" si="3"/>
        <v>0</v>
      </c>
      <c r="M17" s="87" t="s">
        <v>110</v>
      </c>
      <c r="N17" s="221">
        <v>4.9000000000000004</v>
      </c>
      <c r="O17" s="222">
        <f t="shared" si="4"/>
        <v>0</v>
      </c>
      <c r="P17" s="247" t="s">
        <v>304</v>
      </c>
      <c r="Q17" s="15" t="s">
        <v>309</v>
      </c>
      <c r="R17" s="91">
        <f>Tabelle2[[#This Row],[Wert]]+Tabelle2[[#This Row],[Wert2]]+Tabelle2[[#This Row],[Wert3]]+Tabelle2[[#This Row],[Wert4]]+Tabelle2[[#This Row],[Wert5]]</f>
        <v>1</v>
      </c>
      <c r="S17" s="285" t="str">
        <f t="shared" si="6"/>
        <v>1</v>
      </c>
      <c r="T17" s="284">
        <v>1</v>
      </c>
      <c r="U17" s="287" t="str">
        <f t="shared" si="5"/>
        <v>1</v>
      </c>
      <c r="V17" s="82" t="s">
        <v>343</v>
      </c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  <c r="CV17" s="148"/>
      <c r="CW17" s="148"/>
      <c r="CX17" s="148"/>
      <c r="CY17" s="148"/>
      <c r="CZ17" s="148"/>
      <c r="DA17" s="148"/>
      <c r="DB17" s="148"/>
      <c r="DC17" s="148"/>
      <c r="DD17" s="148"/>
      <c r="DE17" s="148"/>
      <c r="DF17" s="148"/>
      <c r="DG17" s="148"/>
      <c r="DH17" s="148"/>
      <c r="DI17" s="148"/>
      <c r="DJ17" s="148"/>
      <c r="DK17" s="148"/>
      <c r="DL17" s="148"/>
      <c r="DM17" s="148"/>
      <c r="DN17" s="148"/>
      <c r="DO17" s="148"/>
      <c r="DP17" s="148"/>
      <c r="DQ17" s="148"/>
      <c r="DR17" s="148"/>
      <c r="DS17" s="148"/>
      <c r="DT17" s="148"/>
      <c r="DU17" s="148"/>
      <c r="DV17" s="148"/>
      <c r="DW17" s="148"/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</row>
    <row r="18" spans="1:148" s="4" customFormat="1">
      <c r="A18" s="102" t="s">
        <v>115</v>
      </c>
      <c r="B18" s="194">
        <v>61.5</v>
      </c>
      <c r="C18" s="195">
        <f t="shared" si="0"/>
        <v>1</v>
      </c>
      <c r="D18" s="196" t="s">
        <v>110</v>
      </c>
      <c r="E18" s="194">
        <v>52.8</v>
      </c>
      <c r="F18" s="195">
        <f t="shared" si="1"/>
        <v>0</v>
      </c>
      <c r="G18" s="196" t="s">
        <v>110</v>
      </c>
      <c r="H18" s="226"/>
      <c r="I18" s="227">
        <f t="shared" si="2"/>
        <v>0</v>
      </c>
      <c r="J18" s="239"/>
      <c r="K18" s="134"/>
      <c r="L18" s="170">
        <f t="shared" si="3"/>
        <v>0</v>
      </c>
      <c r="M18" s="97"/>
      <c r="N18" s="226"/>
      <c r="O18" s="227">
        <f t="shared" si="4"/>
        <v>0</v>
      </c>
      <c r="P18" s="239"/>
      <c r="Q18" s="95"/>
      <c r="R18" s="91">
        <f>Tabelle2[[#This Row],[Wert]]+Tabelle2[[#This Row],[Wert2]]+Tabelle2[[#This Row],[Wert3]]+Tabelle2[[#This Row],[Wert4]]+Tabelle2[[#This Row],[Wert5]]</f>
        <v>1</v>
      </c>
      <c r="S18" s="285" t="str">
        <f t="shared" si="6"/>
        <v>1</v>
      </c>
      <c r="T18" s="284">
        <v>-1</v>
      </c>
      <c r="U18" s="287" t="str">
        <f t="shared" si="5"/>
        <v>-1</v>
      </c>
      <c r="V18" s="94" t="s">
        <v>344</v>
      </c>
      <c r="W18" s="149"/>
      <c r="X18" s="149"/>
      <c r="Y18" s="149"/>
      <c r="Z18" s="149"/>
      <c r="AA18" s="149"/>
      <c r="AB18" s="149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  <c r="CT18" s="147"/>
      <c r="CU18" s="147"/>
      <c r="CV18" s="147"/>
      <c r="CW18" s="147"/>
      <c r="CX18" s="147"/>
      <c r="CY18" s="147"/>
      <c r="CZ18" s="147"/>
      <c r="DA18" s="147"/>
      <c r="DB18" s="147"/>
      <c r="DC18" s="147"/>
      <c r="DD18" s="147"/>
      <c r="DE18" s="147"/>
      <c r="DF18" s="147"/>
      <c r="DG18" s="147"/>
      <c r="DH18" s="147"/>
      <c r="DI18" s="147"/>
      <c r="DJ18" s="147"/>
      <c r="DK18" s="147"/>
      <c r="DL18" s="147"/>
      <c r="DM18" s="147"/>
      <c r="DN18" s="147"/>
      <c r="DO18" s="147"/>
      <c r="DP18" s="147"/>
      <c r="DQ18" s="147"/>
      <c r="DR18" s="147"/>
      <c r="DS18" s="147"/>
      <c r="DT18" s="147"/>
      <c r="DU18" s="147"/>
      <c r="DV18" s="147"/>
      <c r="DW18" s="147"/>
      <c r="DX18" s="147"/>
      <c r="DY18" s="147"/>
      <c r="DZ18" s="147"/>
      <c r="EA18" s="147"/>
      <c r="EB18" s="147"/>
      <c r="EC18" s="147"/>
      <c r="ED18" s="147"/>
      <c r="EE18" s="147"/>
      <c r="EF18" s="147"/>
      <c r="EG18" s="147"/>
      <c r="EH18" s="147"/>
      <c r="EI18" s="147"/>
      <c r="EJ18" s="147"/>
      <c r="EK18" s="147"/>
      <c r="EL18" s="147"/>
      <c r="EM18" s="147"/>
      <c r="EN18" s="147"/>
      <c r="EO18" s="147"/>
      <c r="EP18" s="147"/>
      <c r="EQ18" s="147"/>
      <c r="ER18" s="147"/>
    </row>
    <row r="19" spans="1:148" s="101" customFormat="1">
      <c r="A19" s="93" t="s">
        <v>11</v>
      </c>
      <c r="B19" s="190">
        <v>72.099999999999994</v>
      </c>
      <c r="C19" s="191">
        <f t="shared" si="0"/>
        <v>1</v>
      </c>
      <c r="D19" s="192" t="s">
        <v>307</v>
      </c>
      <c r="E19" s="190">
        <v>471.2</v>
      </c>
      <c r="F19" s="191">
        <f t="shared" si="1"/>
        <v>3</v>
      </c>
      <c r="G19" s="192" t="s">
        <v>307</v>
      </c>
      <c r="H19" s="221">
        <v>27.6</v>
      </c>
      <c r="I19" s="222">
        <f t="shared" si="2"/>
        <v>0</v>
      </c>
      <c r="J19" s="238" t="s">
        <v>307</v>
      </c>
      <c r="K19" s="96">
        <v>295.3</v>
      </c>
      <c r="L19" s="168">
        <f t="shared" si="3"/>
        <v>2</v>
      </c>
      <c r="M19" s="87" t="s">
        <v>307</v>
      </c>
      <c r="N19" s="221">
        <v>19.899999999999999</v>
      </c>
      <c r="O19" s="222">
        <f t="shared" si="4"/>
        <v>1</v>
      </c>
      <c r="P19" s="247" t="s">
        <v>307</v>
      </c>
      <c r="Q19" s="15"/>
      <c r="R19" s="91">
        <f>Tabelle2[[#This Row],[Wert]]+Tabelle2[[#This Row],[Wert2]]+Tabelle2[[#This Row],[Wert3]]+Tabelle2[[#This Row],[Wert4]]+Tabelle2[[#This Row],[Wert5]]</f>
        <v>7</v>
      </c>
      <c r="S19" s="285" t="str">
        <f t="shared" si="6"/>
        <v>2</v>
      </c>
      <c r="T19" s="284">
        <v>5</v>
      </c>
      <c r="U19" s="287" t="str">
        <f t="shared" si="5"/>
        <v>1</v>
      </c>
      <c r="V19" s="81" t="s">
        <v>343</v>
      </c>
      <c r="W19" s="148"/>
      <c r="X19" s="148"/>
      <c r="Y19" s="148"/>
      <c r="Z19" s="148"/>
      <c r="AA19" s="148"/>
      <c r="AB19" s="148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  <c r="CT19" s="147"/>
      <c r="CU19" s="147"/>
      <c r="CV19" s="147"/>
      <c r="CW19" s="147"/>
      <c r="CX19" s="147"/>
      <c r="CY19" s="147"/>
      <c r="CZ19" s="147"/>
      <c r="DA19" s="147"/>
      <c r="DB19" s="147"/>
      <c r="DC19" s="147"/>
      <c r="DD19" s="147"/>
      <c r="DE19" s="147"/>
      <c r="DF19" s="147"/>
      <c r="DG19" s="147"/>
      <c r="DH19" s="147"/>
      <c r="DI19" s="147"/>
      <c r="DJ19" s="147"/>
      <c r="DK19" s="147"/>
      <c r="DL19" s="147"/>
      <c r="DM19" s="147"/>
      <c r="DN19" s="147"/>
      <c r="DO19" s="147"/>
      <c r="DP19" s="147"/>
      <c r="DQ19" s="147"/>
      <c r="DR19" s="147"/>
      <c r="DS19" s="147"/>
      <c r="DT19" s="147"/>
      <c r="DU19" s="147"/>
      <c r="DV19" s="147"/>
      <c r="DW19" s="147"/>
      <c r="DX19" s="147"/>
      <c r="DY19" s="147"/>
      <c r="DZ19" s="147"/>
      <c r="EA19" s="147"/>
      <c r="EB19" s="147"/>
      <c r="EC19" s="147"/>
      <c r="ED19" s="147"/>
      <c r="EE19" s="147"/>
      <c r="EF19" s="147"/>
      <c r="EG19" s="147"/>
      <c r="EH19" s="147"/>
      <c r="EI19" s="147"/>
      <c r="EJ19" s="147"/>
      <c r="EK19" s="147"/>
      <c r="EL19" s="147"/>
      <c r="EM19" s="147"/>
      <c r="EN19" s="147"/>
      <c r="EO19" s="147"/>
      <c r="EP19" s="147"/>
      <c r="EQ19" s="147"/>
      <c r="ER19" s="147"/>
    </row>
    <row r="20" spans="1:148">
      <c r="A20" s="7" t="s">
        <v>103</v>
      </c>
      <c r="B20" s="190">
        <v>36.9</v>
      </c>
      <c r="C20" s="191">
        <f t="shared" si="0"/>
        <v>0</v>
      </c>
      <c r="D20" s="192" t="s">
        <v>307</v>
      </c>
      <c r="E20" s="190">
        <v>206</v>
      </c>
      <c r="F20" s="191">
        <f t="shared" si="1"/>
        <v>1</v>
      </c>
      <c r="G20" s="192" t="s">
        <v>307</v>
      </c>
      <c r="H20" s="221">
        <v>78.400000000000006</v>
      </c>
      <c r="I20" s="222">
        <f t="shared" si="2"/>
        <v>2</v>
      </c>
      <c r="J20" s="238" t="s">
        <v>110</v>
      </c>
      <c r="K20" s="96">
        <v>166.5</v>
      </c>
      <c r="L20" s="168">
        <f t="shared" si="3"/>
        <v>1</v>
      </c>
      <c r="M20" s="87" t="s">
        <v>110</v>
      </c>
      <c r="N20" s="221">
        <v>26.1</v>
      </c>
      <c r="O20" s="222">
        <f t="shared" si="4"/>
        <v>2</v>
      </c>
      <c r="P20" s="247" t="s">
        <v>307</v>
      </c>
      <c r="Q20" s="15"/>
      <c r="R20" s="91">
        <f>Tabelle2[[#This Row],[Wert]]+Tabelle2[[#This Row],[Wert2]]+Tabelle2[[#This Row],[Wert3]]+Tabelle2[[#This Row],[Wert4]]+Tabelle2[[#This Row],[Wert5]]</f>
        <v>6</v>
      </c>
      <c r="S20" s="285" t="str">
        <f t="shared" si="6"/>
        <v>2</v>
      </c>
      <c r="T20" s="284">
        <v>1</v>
      </c>
      <c r="U20" s="287" t="str">
        <f t="shared" si="5"/>
        <v>1</v>
      </c>
      <c r="V20" s="81" t="s">
        <v>343</v>
      </c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8"/>
      <c r="EC20" s="148"/>
      <c r="ED20" s="148"/>
      <c r="EE20" s="148"/>
      <c r="EF20" s="148"/>
      <c r="EG20" s="148"/>
      <c r="EH20" s="148"/>
      <c r="EI20" s="148"/>
      <c r="EJ20" s="148"/>
      <c r="EK20" s="148"/>
      <c r="EL20" s="148"/>
      <c r="EM20" s="148"/>
      <c r="EN20" s="148"/>
      <c r="EO20" s="148"/>
      <c r="EP20" s="148"/>
      <c r="EQ20" s="148"/>
      <c r="ER20" s="148"/>
    </row>
    <row r="21" spans="1:148" s="141" customFormat="1">
      <c r="A21" s="7" t="s">
        <v>12</v>
      </c>
      <c r="B21" s="190">
        <v>50.2</v>
      </c>
      <c r="C21" s="191">
        <f t="shared" si="0"/>
        <v>1</v>
      </c>
      <c r="D21" s="192" t="s">
        <v>304</v>
      </c>
      <c r="E21" s="190">
        <v>146.4</v>
      </c>
      <c r="F21" s="191">
        <f t="shared" si="1"/>
        <v>0</v>
      </c>
      <c r="G21" s="192" t="s">
        <v>304</v>
      </c>
      <c r="H21" s="221">
        <v>51.3</v>
      </c>
      <c r="I21" s="222">
        <f t="shared" si="2"/>
        <v>1</v>
      </c>
      <c r="J21" s="238" t="s">
        <v>110</v>
      </c>
      <c r="K21" s="96">
        <v>137.19999999999999</v>
      </c>
      <c r="L21" s="168">
        <f t="shared" si="3"/>
        <v>0</v>
      </c>
      <c r="M21" s="87" t="s">
        <v>110</v>
      </c>
      <c r="N21" s="221">
        <v>9.8000000000000007</v>
      </c>
      <c r="O21" s="222">
        <f t="shared" si="4"/>
        <v>0</v>
      </c>
      <c r="P21" s="247" t="s">
        <v>307</v>
      </c>
      <c r="Q21" s="15" t="s">
        <v>306</v>
      </c>
      <c r="R21" s="91">
        <f>Tabelle2[[#This Row],[Wert]]+Tabelle2[[#This Row],[Wert2]]+Tabelle2[[#This Row],[Wert3]]+Tabelle2[[#This Row],[Wert4]]+Tabelle2[[#This Row],[Wert5]]</f>
        <v>2</v>
      </c>
      <c r="S21" s="285" t="str">
        <f t="shared" si="6"/>
        <v>1</v>
      </c>
      <c r="T21" s="284">
        <v>-1</v>
      </c>
      <c r="U21" s="287" t="str">
        <f t="shared" si="5"/>
        <v>-1</v>
      </c>
      <c r="V21" s="81" t="s">
        <v>344</v>
      </c>
      <c r="W21" s="148"/>
      <c r="X21" s="148"/>
      <c r="Y21" s="148"/>
      <c r="Z21" s="148"/>
      <c r="AA21" s="148"/>
      <c r="AB21" s="148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  <c r="CT21" s="149"/>
      <c r="CU21" s="149"/>
      <c r="CV21" s="149"/>
      <c r="CW21" s="149"/>
      <c r="CX21" s="149"/>
      <c r="CY21" s="149"/>
      <c r="CZ21" s="149"/>
      <c r="DA21" s="149"/>
      <c r="DB21" s="149"/>
      <c r="DC21" s="149"/>
      <c r="DD21" s="149"/>
      <c r="DE21" s="149"/>
      <c r="DF21" s="149"/>
      <c r="DG21" s="149"/>
      <c r="DH21" s="149"/>
      <c r="DI21" s="149"/>
      <c r="DJ21" s="149"/>
      <c r="DK21" s="149"/>
      <c r="DL21" s="149"/>
      <c r="DM21" s="149"/>
      <c r="DN21" s="149"/>
      <c r="DO21" s="149"/>
      <c r="DP21" s="149"/>
      <c r="DQ21" s="149"/>
      <c r="DR21" s="149"/>
      <c r="DS21" s="149"/>
      <c r="DT21" s="149"/>
      <c r="DU21" s="149"/>
      <c r="DV21" s="149"/>
      <c r="DW21" s="149"/>
      <c r="DX21" s="149"/>
      <c r="DY21" s="149"/>
      <c r="DZ21" s="149"/>
      <c r="EA21" s="149"/>
      <c r="EB21" s="149"/>
      <c r="EC21" s="149"/>
      <c r="ED21" s="149"/>
      <c r="EE21" s="149"/>
      <c r="EF21" s="149"/>
      <c r="EG21" s="149"/>
      <c r="EH21" s="149"/>
      <c r="EI21" s="149"/>
      <c r="EJ21" s="149"/>
      <c r="EK21" s="149"/>
      <c r="EL21" s="149"/>
      <c r="EM21" s="149"/>
      <c r="EN21" s="149"/>
      <c r="EO21" s="149"/>
      <c r="EP21" s="149"/>
      <c r="EQ21" s="149"/>
      <c r="ER21" s="149"/>
    </row>
    <row r="22" spans="1:148">
      <c r="A22" s="105" t="s">
        <v>316</v>
      </c>
      <c r="B22" s="197">
        <v>108.3</v>
      </c>
      <c r="C22" s="195">
        <f t="shared" si="0"/>
        <v>3</v>
      </c>
      <c r="D22" s="196" t="s">
        <v>307</v>
      </c>
      <c r="E22" s="197">
        <v>504.9</v>
      </c>
      <c r="F22" s="195">
        <f t="shared" si="1"/>
        <v>3</v>
      </c>
      <c r="G22" s="196" t="s">
        <v>307</v>
      </c>
      <c r="H22" s="226"/>
      <c r="I22" s="227">
        <f t="shared" si="2"/>
        <v>0</v>
      </c>
      <c r="J22" s="239"/>
      <c r="K22" s="134"/>
      <c r="L22" s="170">
        <f t="shared" si="3"/>
        <v>0</v>
      </c>
      <c r="M22" s="97"/>
      <c r="N22" s="226"/>
      <c r="O22" s="227">
        <f t="shared" si="4"/>
        <v>0</v>
      </c>
      <c r="P22" s="239"/>
      <c r="Q22" s="95"/>
      <c r="R22" s="91">
        <f>Tabelle2[[#This Row],[Wert]]+Tabelle2[[#This Row],[Wert2]]+Tabelle2[[#This Row],[Wert3]]+Tabelle2[[#This Row],[Wert4]]+Tabelle2[[#This Row],[Wert5]]</f>
        <v>6</v>
      </c>
      <c r="S22" s="285" t="str">
        <f t="shared" si="6"/>
        <v>2</v>
      </c>
      <c r="T22" s="284">
        <v>2</v>
      </c>
      <c r="U22" s="287" t="str">
        <f t="shared" si="5"/>
        <v>1</v>
      </c>
      <c r="V22" s="94" t="s">
        <v>306</v>
      </c>
      <c r="W22" s="149"/>
      <c r="X22" s="149"/>
      <c r="Y22" s="149"/>
      <c r="Z22" s="149"/>
      <c r="AA22" s="149"/>
      <c r="AB22" s="149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8"/>
      <c r="EC22" s="148"/>
      <c r="ED22" s="148"/>
      <c r="EE22" s="148"/>
      <c r="EF22" s="148"/>
      <c r="EG22" s="148"/>
      <c r="EH22" s="148"/>
      <c r="EI22" s="148"/>
      <c r="EJ22" s="148"/>
      <c r="EK22" s="148"/>
      <c r="EL22" s="148"/>
      <c r="EM22" s="148"/>
      <c r="EN22" s="148"/>
      <c r="EO22" s="148"/>
      <c r="EP22" s="148"/>
      <c r="EQ22" s="148"/>
      <c r="ER22" s="148"/>
    </row>
    <row r="23" spans="1:148">
      <c r="A23" s="7" t="s">
        <v>13</v>
      </c>
      <c r="B23" s="190">
        <v>84.1</v>
      </c>
      <c r="C23" s="191">
        <f t="shared" si="0"/>
        <v>2</v>
      </c>
      <c r="D23" s="192" t="s">
        <v>307</v>
      </c>
      <c r="E23" s="190">
        <v>624.29999999999995</v>
      </c>
      <c r="F23" s="191">
        <f t="shared" si="1"/>
        <v>3</v>
      </c>
      <c r="G23" s="192" t="s">
        <v>304</v>
      </c>
      <c r="H23" s="221">
        <v>60.8</v>
      </c>
      <c r="I23" s="222">
        <f t="shared" si="2"/>
        <v>2</v>
      </c>
      <c r="J23" s="238" t="s">
        <v>307</v>
      </c>
      <c r="K23" s="96">
        <v>256.39999999999998</v>
      </c>
      <c r="L23" s="168">
        <f t="shared" si="3"/>
        <v>2</v>
      </c>
      <c r="M23" s="87" t="s">
        <v>304</v>
      </c>
      <c r="N23" s="221">
        <v>36</v>
      </c>
      <c r="O23" s="222">
        <f t="shared" si="4"/>
        <v>3</v>
      </c>
      <c r="P23" s="247" t="s">
        <v>304</v>
      </c>
      <c r="Q23" s="15"/>
      <c r="R23" s="91">
        <f>Tabelle2[[#This Row],[Wert]]+Tabelle2[[#This Row],[Wert2]]+Tabelle2[[#This Row],[Wert3]]+Tabelle2[[#This Row],[Wert4]]+Tabelle2[[#This Row],[Wert5]]</f>
        <v>12</v>
      </c>
      <c r="S23" s="285">
        <f t="shared" si="6"/>
        <v>3</v>
      </c>
      <c r="T23" s="284">
        <v>2</v>
      </c>
      <c r="U23" s="287" t="str">
        <f t="shared" si="5"/>
        <v>1</v>
      </c>
      <c r="V23" s="81" t="s">
        <v>344</v>
      </c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  <c r="CD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8"/>
      <c r="CY23" s="148"/>
      <c r="CZ23" s="148"/>
      <c r="DA23" s="148"/>
      <c r="DB23" s="148"/>
      <c r="DC23" s="148"/>
      <c r="DD23" s="148"/>
      <c r="DE23" s="148"/>
      <c r="DF23" s="148"/>
      <c r="DG23" s="148"/>
      <c r="DH23" s="148"/>
      <c r="DI23" s="148"/>
      <c r="DJ23" s="148"/>
      <c r="DK23" s="148"/>
      <c r="DL23" s="148"/>
      <c r="DM23" s="148"/>
      <c r="DN23" s="148"/>
      <c r="DO23" s="148"/>
      <c r="DP23" s="148"/>
      <c r="DQ23" s="148"/>
      <c r="DR23" s="148"/>
      <c r="DS23" s="148"/>
      <c r="DT23" s="148"/>
      <c r="DU23" s="148"/>
      <c r="DV23" s="148"/>
      <c r="DW23" s="148"/>
      <c r="DX23" s="148"/>
      <c r="DY23" s="148"/>
      <c r="DZ23" s="148"/>
      <c r="EA23" s="148"/>
      <c r="EB23" s="148"/>
      <c r="EC23" s="148"/>
      <c r="ED23" s="148"/>
      <c r="EE23" s="148"/>
      <c r="EF23" s="148"/>
      <c r="EG23" s="148"/>
      <c r="EH23" s="148"/>
      <c r="EI23" s="148"/>
      <c r="EJ23" s="148"/>
      <c r="EK23" s="148"/>
      <c r="EL23" s="148"/>
      <c r="EM23" s="148"/>
      <c r="EN23" s="148"/>
      <c r="EO23" s="148"/>
      <c r="EP23" s="148"/>
      <c r="EQ23" s="148"/>
      <c r="ER23" s="148"/>
    </row>
    <row r="24" spans="1:148">
      <c r="A24" s="139" t="s">
        <v>317</v>
      </c>
      <c r="B24" s="198">
        <v>35</v>
      </c>
      <c r="C24" s="199">
        <f t="shared" si="0"/>
        <v>0</v>
      </c>
      <c r="D24" s="200" t="s">
        <v>304</v>
      </c>
      <c r="E24" s="219">
        <v>221.7</v>
      </c>
      <c r="F24" s="199">
        <f t="shared" si="1"/>
        <v>1</v>
      </c>
      <c r="G24" s="200" t="s">
        <v>304</v>
      </c>
      <c r="H24" s="228">
        <v>31.2</v>
      </c>
      <c r="I24" s="229">
        <f t="shared" si="2"/>
        <v>0</v>
      </c>
      <c r="J24" s="240"/>
      <c r="K24" s="135">
        <v>52</v>
      </c>
      <c r="L24" s="171">
        <f t="shared" si="3"/>
        <v>0</v>
      </c>
      <c r="M24" s="109"/>
      <c r="N24" s="228"/>
      <c r="O24" s="229">
        <f t="shared" si="4"/>
        <v>0</v>
      </c>
      <c r="P24" s="240"/>
      <c r="Q24" s="92"/>
      <c r="R24" s="91">
        <f>Tabelle2[[#This Row],[Wert]]+Tabelle2[[#This Row],[Wert2]]+Tabelle2[[#This Row],[Wert3]]+Tabelle2[[#This Row],[Wert4]]+Tabelle2[[#This Row],[Wert5]]</f>
        <v>1</v>
      </c>
      <c r="S24" s="285" t="str">
        <f t="shared" si="6"/>
        <v>1</v>
      </c>
      <c r="T24" s="284">
        <v>0</v>
      </c>
      <c r="U24" s="287" t="str">
        <f t="shared" si="5"/>
        <v>0</v>
      </c>
      <c r="V24" s="110" t="s">
        <v>306</v>
      </c>
      <c r="W24" s="150"/>
      <c r="X24" s="150"/>
      <c r="Y24" s="150"/>
      <c r="Z24" s="150"/>
      <c r="AA24" s="150"/>
      <c r="AB24" s="150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8"/>
      <c r="CV24" s="148"/>
      <c r="CW24" s="148"/>
      <c r="CX24" s="148"/>
      <c r="CY24" s="148"/>
      <c r="CZ24" s="148"/>
      <c r="DA24" s="148"/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148"/>
      <c r="DO24" s="148"/>
      <c r="DP24" s="148"/>
      <c r="DQ24" s="148"/>
      <c r="DR24" s="148"/>
      <c r="DS24" s="148"/>
      <c r="DT24" s="148"/>
      <c r="DU24" s="148"/>
      <c r="DV24" s="148"/>
      <c r="DW24" s="148"/>
      <c r="DX24" s="148"/>
      <c r="DY24" s="148"/>
      <c r="DZ24" s="148"/>
      <c r="EA24" s="148"/>
      <c r="EB24" s="148"/>
      <c r="EC24" s="148"/>
      <c r="ED24" s="148"/>
      <c r="EE24" s="148"/>
      <c r="EF24" s="148"/>
      <c r="EG24" s="148"/>
      <c r="EH24" s="148"/>
      <c r="EI24" s="148"/>
      <c r="EJ24" s="148"/>
      <c r="EK24" s="148"/>
      <c r="EL24" s="148"/>
      <c r="EM24" s="148"/>
      <c r="EN24" s="148"/>
      <c r="EO24" s="148"/>
      <c r="EP24" s="148"/>
      <c r="EQ24" s="148"/>
      <c r="ER24" s="148"/>
    </row>
    <row r="25" spans="1:148" s="106" customFormat="1">
      <c r="A25" s="112" t="s">
        <v>92</v>
      </c>
      <c r="B25" s="201">
        <v>49.2</v>
      </c>
      <c r="C25" s="202">
        <f t="shared" si="0"/>
        <v>0</v>
      </c>
      <c r="D25" s="203" t="s">
        <v>304</v>
      </c>
      <c r="E25" s="201">
        <v>91.9</v>
      </c>
      <c r="F25" s="202">
        <f t="shared" si="1"/>
        <v>0</v>
      </c>
      <c r="G25" s="203" t="s">
        <v>110</v>
      </c>
      <c r="H25" s="204">
        <v>41.3</v>
      </c>
      <c r="I25" s="205">
        <f t="shared" si="2"/>
        <v>1</v>
      </c>
      <c r="J25" s="241" t="s">
        <v>304</v>
      </c>
      <c r="K25" s="129">
        <v>122.5</v>
      </c>
      <c r="L25" s="167">
        <f t="shared" si="3"/>
        <v>0</v>
      </c>
      <c r="M25" s="113" t="s">
        <v>110</v>
      </c>
      <c r="N25" s="204">
        <v>7.2</v>
      </c>
      <c r="O25" s="205">
        <f t="shared" si="4"/>
        <v>0</v>
      </c>
      <c r="P25" s="241" t="s">
        <v>304</v>
      </c>
      <c r="Q25" s="91" t="s">
        <v>306</v>
      </c>
      <c r="R25" s="91">
        <f>Tabelle2[[#This Row],[Wert]]+Tabelle2[[#This Row],[Wert2]]+Tabelle2[[#This Row],[Wert3]]+Tabelle2[[#This Row],[Wert4]]+Tabelle2[[#This Row],[Wert5]]</f>
        <v>1</v>
      </c>
      <c r="S25" s="285" t="str">
        <f t="shared" si="6"/>
        <v>1</v>
      </c>
      <c r="T25" s="284">
        <v>-2</v>
      </c>
      <c r="U25" s="287" t="str">
        <f t="shared" si="5"/>
        <v>-1</v>
      </c>
      <c r="V25" s="114" t="s">
        <v>344</v>
      </c>
      <c r="W25" s="151"/>
      <c r="X25" s="151"/>
      <c r="Y25" s="151"/>
      <c r="Z25" s="151"/>
      <c r="AA25" s="151"/>
      <c r="AB25" s="151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  <c r="CT25" s="149"/>
      <c r="CU25" s="149"/>
      <c r="CV25" s="149"/>
      <c r="CW25" s="149"/>
      <c r="CX25" s="149"/>
      <c r="CY25" s="149"/>
      <c r="CZ25" s="149"/>
      <c r="DA25" s="149"/>
      <c r="DB25" s="149"/>
      <c r="DC25" s="149"/>
      <c r="DD25" s="149"/>
      <c r="DE25" s="149"/>
      <c r="DF25" s="149"/>
      <c r="DG25" s="149"/>
      <c r="DH25" s="149"/>
      <c r="DI25" s="149"/>
      <c r="DJ25" s="149"/>
      <c r="DK25" s="149"/>
      <c r="DL25" s="149"/>
      <c r="DM25" s="149"/>
      <c r="DN25" s="149"/>
      <c r="DO25" s="149"/>
      <c r="DP25" s="149"/>
      <c r="DQ25" s="149"/>
      <c r="DR25" s="149"/>
      <c r="DS25" s="149"/>
      <c r="DT25" s="149"/>
      <c r="DU25" s="149"/>
      <c r="DV25" s="149"/>
      <c r="DW25" s="149"/>
      <c r="DX25" s="149"/>
      <c r="DY25" s="149"/>
      <c r="DZ25" s="149"/>
      <c r="EA25" s="149"/>
      <c r="EB25" s="149"/>
      <c r="EC25" s="149"/>
      <c r="ED25" s="149"/>
      <c r="EE25" s="149"/>
      <c r="EF25" s="149"/>
      <c r="EG25" s="149"/>
      <c r="EH25" s="149"/>
      <c r="EI25" s="149"/>
      <c r="EJ25" s="149"/>
      <c r="EK25" s="149"/>
      <c r="EL25" s="149"/>
      <c r="EM25" s="149"/>
      <c r="EN25" s="149"/>
      <c r="EO25" s="149"/>
      <c r="EP25" s="149"/>
      <c r="EQ25" s="149"/>
      <c r="ER25" s="149"/>
    </row>
    <row r="26" spans="1:148">
      <c r="A26" s="112" t="s">
        <v>322</v>
      </c>
      <c r="B26" s="201">
        <v>27.6</v>
      </c>
      <c r="C26" s="202">
        <f t="shared" si="0"/>
        <v>0</v>
      </c>
      <c r="D26" s="203" t="s">
        <v>110</v>
      </c>
      <c r="E26" s="201">
        <v>17.100000000000001</v>
      </c>
      <c r="F26" s="202">
        <f t="shared" si="1"/>
        <v>0</v>
      </c>
      <c r="G26" s="203" t="s">
        <v>110</v>
      </c>
      <c r="H26" s="204">
        <v>28</v>
      </c>
      <c r="I26" s="205">
        <f t="shared" si="2"/>
        <v>0</v>
      </c>
      <c r="J26" s="241" t="s">
        <v>110</v>
      </c>
      <c r="K26" s="129">
        <v>231.2</v>
      </c>
      <c r="L26" s="167">
        <f t="shared" si="3"/>
        <v>2</v>
      </c>
      <c r="M26" s="113" t="s">
        <v>110</v>
      </c>
      <c r="N26" s="204">
        <v>54</v>
      </c>
      <c r="O26" s="205">
        <f t="shared" si="4"/>
        <v>3</v>
      </c>
      <c r="P26" s="241" t="s">
        <v>304</v>
      </c>
      <c r="Q26" s="91" t="s">
        <v>306</v>
      </c>
      <c r="R26" s="91">
        <f>Tabelle2[[#This Row],[Wert]]+Tabelle2[[#This Row],[Wert2]]+Tabelle2[[#This Row],[Wert3]]+Tabelle2[[#This Row],[Wert4]]+Tabelle2[[#This Row],[Wert5]]</f>
        <v>5</v>
      </c>
      <c r="S26" s="285" t="str">
        <f t="shared" si="6"/>
        <v>2</v>
      </c>
      <c r="T26" s="284">
        <v>-4</v>
      </c>
      <c r="U26" s="287" t="str">
        <f t="shared" si="5"/>
        <v>-1</v>
      </c>
      <c r="V26" s="114" t="s">
        <v>344</v>
      </c>
      <c r="W26" s="115"/>
      <c r="X26" s="151"/>
      <c r="Y26" s="151"/>
      <c r="Z26" s="151"/>
      <c r="AA26" s="151"/>
      <c r="AB26" s="151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</row>
    <row r="27" spans="1:148" s="140" customFormat="1">
      <c r="A27" s="7" t="s">
        <v>321</v>
      </c>
      <c r="B27" s="190">
        <v>50.5</v>
      </c>
      <c r="C27" s="191">
        <f t="shared" si="0"/>
        <v>1</v>
      </c>
      <c r="D27" s="192" t="s">
        <v>307</v>
      </c>
      <c r="E27" s="190">
        <v>144.19999999999999</v>
      </c>
      <c r="F27" s="191">
        <f t="shared" si="1"/>
        <v>0</v>
      </c>
      <c r="G27" s="192" t="s">
        <v>307</v>
      </c>
      <c r="H27" s="221">
        <v>45.9</v>
      </c>
      <c r="I27" s="222">
        <f t="shared" si="2"/>
        <v>1</v>
      </c>
      <c r="J27" s="238" t="s">
        <v>307</v>
      </c>
      <c r="K27" s="96">
        <v>102.2</v>
      </c>
      <c r="L27" s="168">
        <f t="shared" si="3"/>
        <v>0</v>
      </c>
      <c r="M27" s="87" t="s">
        <v>307</v>
      </c>
      <c r="N27" s="221">
        <v>5.0999999999999996</v>
      </c>
      <c r="O27" s="222">
        <f t="shared" si="4"/>
        <v>0</v>
      </c>
      <c r="P27" s="247" t="s">
        <v>307</v>
      </c>
      <c r="Q27" s="15" t="s">
        <v>308</v>
      </c>
      <c r="R27" s="91">
        <f>Tabelle2[[#This Row],[Wert]]+Tabelle2[[#This Row],[Wert2]]+Tabelle2[[#This Row],[Wert3]]+Tabelle2[[#This Row],[Wert4]]+Tabelle2[[#This Row],[Wert5]]</f>
        <v>2</v>
      </c>
      <c r="S27" s="285" t="str">
        <f t="shared" si="6"/>
        <v>1</v>
      </c>
      <c r="T27" s="284">
        <v>5</v>
      </c>
      <c r="U27" s="287" t="str">
        <f t="shared" si="5"/>
        <v>1</v>
      </c>
      <c r="V27" s="81" t="s">
        <v>343</v>
      </c>
      <c r="W27" s="148"/>
      <c r="X27" s="148"/>
      <c r="Y27" s="148"/>
      <c r="Z27" s="148"/>
      <c r="AA27" s="148"/>
      <c r="AB27" s="148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0"/>
      <c r="CT27" s="150"/>
      <c r="CU27" s="150"/>
      <c r="CV27" s="150"/>
      <c r="CW27" s="150"/>
      <c r="CX27" s="150"/>
      <c r="CY27" s="150"/>
      <c r="CZ27" s="150"/>
      <c r="DA27" s="150"/>
      <c r="DB27" s="150"/>
      <c r="DC27" s="150"/>
      <c r="DD27" s="150"/>
      <c r="DE27" s="150"/>
      <c r="DF27" s="150"/>
      <c r="DG27" s="150"/>
      <c r="DH27" s="150"/>
      <c r="DI27" s="150"/>
      <c r="DJ27" s="150"/>
      <c r="DK27" s="150"/>
      <c r="DL27" s="150"/>
      <c r="DM27" s="150"/>
      <c r="DN27" s="150"/>
      <c r="DO27" s="150"/>
      <c r="DP27" s="150"/>
      <c r="DQ27" s="150"/>
      <c r="DR27" s="150"/>
      <c r="DS27" s="150"/>
      <c r="DT27" s="150"/>
      <c r="DU27" s="150"/>
      <c r="DV27" s="150"/>
      <c r="DW27" s="150"/>
      <c r="DX27" s="150"/>
      <c r="DY27" s="150"/>
      <c r="DZ27" s="150"/>
      <c r="EA27" s="150"/>
      <c r="EB27" s="150"/>
      <c r="EC27" s="150"/>
      <c r="ED27" s="150"/>
      <c r="EE27" s="150"/>
      <c r="EF27" s="150"/>
      <c r="EG27" s="150"/>
      <c r="EH27" s="150"/>
      <c r="EI27" s="150"/>
      <c r="EJ27" s="150"/>
      <c r="EK27" s="150"/>
      <c r="EL27" s="150"/>
      <c r="EM27" s="150"/>
      <c r="EN27" s="150"/>
      <c r="EO27" s="150"/>
      <c r="EP27" s="150"/>
      <c r="EQ27" s="150"/>
      <c r="ER27" s="150"/>
    </row>
    <row r="28" spans="1:148" s="116" customFormat="1">
      <c r="A28" s="7" t="s">
        <v>15</v>
      </c>
      <c r="B28" s="190">
        <v>57.5</v>
      </c>
      <c r="C28" s="191">
        <f t="shared" si="0"/>
        <v>1</v>
      </c>
      <c r="D28" s="192" t="s">
        <v>304</v>
      </c>
      <c r="E28" s="190">
        <v>243.7</v>
      </c>
      <c r="F28" s="191">
        <f t="shared" si="1"/>
        <v>1</v>
      </c>
      <c r="G28" s="192" t="s">
        <v>304</v>
      </c>
      <c r="H28" s="221">
        <v>46.7</v>
      </c>
      <c r="I28" s="222">
        <f t="shared" si="2"/>
        <v>1</v>
      </c>
      <c r="J28" s="238" t="s">
        <v>307</v>
      </c>
      <c r="K28" s="96">
        <v>41.6</v>
      </c>
      <c r="L28" s="168">
        <f t="shared" si="3"/>
        <v>0</v>
      </c>
      <c r="M28" s="87" t="s">
        <v>304</v>
      </c>
      <c r="N28" s="221">
        <v>7.1</v>
      </c>
      <c r="O28" s="222">
        <f t="shared" si="4"/>
        <v>0</v>
      </c>
      <c r="P28" s="247" t="s">
        <v>307</v>
      </c>
      <c r="Q28" s="15"/>
      <c r="R28" s="91">
        <f>Tabelle2[[#This Row],[Wert]]+Tabelle2[[#This Row],[Wert2]]+Tabelle2[[#This Row],[Wert3]]+Tabelle2[[#This Row],[Wert4]]+Tabelle2[[#This Row],[Wert5]]</f>
        <v>3</v>
      </c>
      <c r="S28" s="285" t="str">
        <f t="shared" si="6"/>
        <v>1</v>
      </c>
      <c r="T28" s="284">
        <v>2</v>
      </c>
      <c r="U28" s="287" t="str">
        <f t="shared" si="5"/>
        <v>1</v>
      </c>
      <c r="V28" s="81" t="s">
        <v>343</v>
      </c>
      <c r="W28"/>
      <c r="X28"/>
      <c r="Y28"/>
      <c r="Z28"/>
      <c r="AA28"/>
      <c r="AB28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</row>
    <row r="29" spans="1:148" s="116" customFormat="1" ht="16" thickBot="1">
      <c r="A29" s="9" t="s">
        <v>16</v>
      </c>
      <c r="B29" s="188"/>
      <c r="C29" s="189"/>
      <c r="D29" s="189"/>
      <c r="E29" s="188"/>
      <c r="F29" s="189"/>
      <c r="G29" s="189"/>
      <c r="H29" s="188"/>
      <c r="I29" s="189"/>
      <c r="J29" s="237"/>
      <c r="K29" s="9"/>
      <c r="L29" s="9"/>
      <c r="M29" s="9"/>
      <c r="N29" s="188"/>
      <c r="O29" s="189"/>
      <c r="P29" s="237"/>
      <c r="Q29" s="9"/>
      <c r="R29" s="9"/>
      <c r="S29" s="9"/>
      <c r="T29" s="9"/>
      <c r="U29" s="9"/>
      <c r="V29" s="9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1"/>
      <c r="DU29" s="151"/>
      <c r="DV29" s="151"/>
      <c r="DW29" s="151"/>
      <c r="DX29" s="151"/>
      <c r="DY29" s="151"/>
      <c r="DZ29" s="151"/>
      <c r="EA29" s="151"/>
      <c r="EB29" s="151"/>
      <c r="EC29" s="151"/>
      <c r="ED29" s="151"/>
      <c r="EE29" s="151"/>
      <c r="EF29" s="151"/>
      <c r="EG29" s="151"/>
      <c r="EH29" s="151"/>
      <c r="EI29" s="151"/>
      <c r="EJ29" s="151"/>
      <c r="EK29" s="151"/>
      <c r="EL29" s="151"/>
      <c r="EM29" s="151"/>
      <c r="EN29" s="151"/>
      <c r="EO29" s="151"/>
      <c r="EP29" s="151"/>
      <c r="EQ29" s="151"/>
      <c r="ER29" s="151"/>
    </row>
    <row r="30" spans="1:148" ht="16" thickBot="1">
      <c r="A30" s="16" t="s">
        <v>86</v>
      </c>
      <c r="B30" s="190">
        <v>88.1</v>
      </c>
      <c r="C30" s="191">
        <f t="shared" si="0"/>
        <v>2</v>
      </c>
      <c r="D30" s="192" t="s">
        <v>307</v>
      </c>
      <c r="E30" s="190">
        <v>399.2</v>
      </c>
      <c r="F30" s="191">
        <f t="shared" si="1"/>
        <v>2</v>
      </c>
      <c r="G30" s="192" t="s">
        <v>307</v>
      </c>
      <c r="H30" s="221">
        <v>54</v>
      </c>
      <c r="I30" s="222">
        <f t="shared" si="2"/>
        <v>1</v>
      </c>
      <c r="J30" s="238" t="s">
        <v>307</v>
      </c>
      <c r="K30" s="96">
        <v>130.4</v>
      </c>
      <c r="L30" s="168">
        <f t="shared" si="3"/>
        <v>0</v>
      </c>
      <c r="M30" s="87" t="s">
        <v>307</v>
      </c>
      <c r="N30" s="221">
        <v>21.9</v>
      </c>
      <c r="O30" s="222">
        <f t="shared" si="4"/>
        <v>1</v>
      </c>
      <c r="P30" s="247" t="s">
        <v>307</v>
      </c>
      <c r="Q30" s="15"/>
      <c r="R30" s="15">
        <f>Tabelle2[[#This Row],[Wert]]+Tabelle2[[#This Row],[Wert2]]+Tabelle2[[#This Row],[Wert3]]+Tabelle2[[#This Row],[Wert4]]+Tabelle2[[#This Row],[Wert5]]</f>
        <v>6</v>
      </c>
      <c r="S30" s="285" t="str">
        <f t="shared" si="6"/>
        <v>2</v>
      </c>
      <c r="T30" s="284">
        <v>5</v>
      </c>
      <c r="U30" s="287" t="str">
        <f t="shared" si="5"/>
        <v>1</v>
      </c>
      <c r="V30" s="81" t="s">
        <v>343</v>
      </c>
      <c r="W30" s="33" t="s">
        <v>16</v>
      </c>
      <c r="X30" s="34"/>
      <c r="Y30" s="35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  <c r="DH30" s="148"/>
      <c r="DI30" s="148"/>
      <c r="DJ30" s="148"/>
      <c r="DK30" s="148"/>
      <c r="DL30" s="148"/>
      <c r="DM30" s="148"/>
      <c r="DN30" s="148"/>
      <c r="DO30" s="148"/>
      <c r="DP30" s="148"/>
      <c r="DQ30" s="148"/>
      <c r="DR30" s="148"/>
      <c r="DS30" s="148"/>
      <c r="DT30" s="148"/>
      <c r="DU30" s="148"/>
      <c r="DV30" s="148"/>
      <c r="DW30" s="148"/>
      <c r="DX30" s="148"/>
      <c r="DY30" s="148"/>
      <c r="DZ30" s="148"/>
      <c r="EA30" s="148"/>
      <c r="EB30" s="148"/>
      <c r="EC30" s="148"/>
      <c r="ED30" s="148"/>
      <c r="EE30" s="148"/>
      <c r="EF30" s="148"/>
      <c r="EG30" s="148"/>
      <c r="EH30" s="148"/>
      <c r="EI30" s="148"/>
      <c r="EJ30" s="148"/>
      <c r="EK30" s="148"/>
      <c r="EL30" s="148"/>
      <c r="EM30" s="148"/>
      <c r="EN30" s="148"/>
      <c r="EO30" s="148"/>
      <c r="EP30" s="148"/>
      <c r="EQ30" s="148"/>
      <c r="ER30" s="148"/>
    </row>
    <row r="31" spans="1:148">
      <c r="A31" s="93" t="s">
        <v>323</v>
      </c>
      <c r="B31" s="201">
        <v>61.1</v>
      </c>
      <c r="C31" s="202">
        <f t="shared" si="0"/>
        <v>1</v>
      </c>
      <c r="D31" s="203" t="s">
        <v>307</v>
      </c>
      <c r="E31" s="201">
        <v>467.9</v>
      </c>
      <c r="F31" s="202">
        <f t="shared" si="1"/>
        <v>3</v>
      </c>
      <c r="G31" s="203" t="s">
        <v>307</v>
      </c>
      <c r="H31" s="204">
        <v>33.4</v>
      </c>
      <c r="I31" s="205">
        <f t="shared" si="2"/>
        <v>0</v>
      </c>
      <c r="J31" s="241" t="s">
        <v>304</v>
      </c>
      <c r="K31" s="129">
        <v>396.5</v>
      </c>
      <c r="L31" s="167">
        <f t="shared" si="3"/>
        <v>3</v>
      </c>
      <c r="M31" s="113" t="s">
        <v>307</v>
      </c>
      <c r="N31" s="204">
        <v>20.8</v>
      </c>
      <c r="O31" s="205">
        <f t="shared" si="4"/>
        <v>1</v>
      </c>
      <c r="P31" s="241" t="s">
        <v>307</v>
      </c>
      <c r="Q31" s="91" t="s">
        <v>306</v>
      </c>
      <c r="R31" s="91">
        <f>Tabelle2[[#This Row],[Wert]]+Tabelle2[[#This Row],[Wert2]]+Tabelle2[[#This Row],[Wert3]]+Tabelle2[[#This Row],[Wert4]]+Tabelle2[[#This Row],[Wert5]]</f>
        <v>8</v>
      </c>
      <c r="S31" s="285" t="str">
        <f t="shared" si="6"/>
        <v>2</v>
      </c>
      <c r="T31" s="284">
        <v>4</v>
      </c>
      <c r="U31" s="287" t="str">
        <f t="shared" si="5"/>
        <v>1</v>
      </c>
      <c r="V31" s="114" t="s">
        <v>309</v>
      </c>
      <c r="W31" s="30" t="s">
        <v>129</v>
      </c>
      <c r="X31" s="31">
        <f>COUNTIF(S30:S73,"3")</f>
        <v>4</v>
      </c>
      <c r="Y31" s="32">
        <f>X31/$X$36*100</f>
        <v>8.1632653061224492</v>
      </c>
      <c r="Z31" s="148"/>
      <c r="AA31" s="38" t="s">
        <v>294</v>
      </c>
      <c r="AB31" s="83">
        <f>COUNTIF($U$30:$U$73,"1")</f>
        <v>35</v>
      </c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  <c r="CB31" s="148"/>
      <c r="CC31" s="148"/>
      <c r="CD31" s="148"/>
      <c r="CE31" s="148"/>
      <c r="CF31" s="148"/>
      <c r="CG31" s="148"/>
      <c r="CH31" s="148"/>
      <c r="CI31" s="148"/>
      <c r="CJ31" s="148"/>
      <c r="CK31" s="148"/>
      <c r="CL31" s="148"/>
      <c r="CM31" s="148"/>
      <c r="CN31" s="148"/>
      <c r="CO31" s="148"/>
      <c r="CP31" s="148"/>
      <c r="CQ31" s="148"/>
      <c r="CR31" s="148"/>
      <c r="CS31" s="148"/>
      <c r="CT31" s="148"/>
      <c r="CU31" s="148"/>
      <c r="CV31" s="148"/>
      <c r="CW31" s="148"/>
      <c r="CX31" s="148"/>
      <c r="CY31" s="148"/>
      <c r="CZ31" s="148"/>
      <c r="DA31" s="148"/>
      <c r="DB31" s="148"/>
      <c r="DC31" s="148"/>
      <c r="DD31" s="148"/>
      <c r="DE31" s="148"/>
      <c r="DF31" s="148"/>
      <c r="DG31" s="148"/>
      <c r="DH31" s="148"/>
      <c r="DI31" s="148"/>
      <c r="DJ31" s="148"/>
      <c r="DK31" s="148"/>
      <c r="DL31" s="148"/>
      <c r="DM31" s="148"/>
      <c r="DN31" s="148"/>
      <c r="DO31" s="148"/>
      <c r="DP31" s="148"/>
      <c r="DQ31" s="148"/>
      <c r="DR31" s="148"/>
      <c r="DS31" s="148"/>
      <c r="DT31" s="148"/>
      <c r="DU31" s="148"/>
      <c r="DV31" s="148"/>
      <c r="DW31" s="148"/>
      <c r="DX31" s="148"/>
      <c r="DY31" s="148"/>
      <c r="DZ31" s="148"/>
      <c r="EA31" s="148"/>
      <c r="EB31" s="148"/>
      <c r="EC31" s="148"/>
      <c r="ED31" s="148"/>
      <c r="EE31" s="148"/>
      <c r="EF31" s="148"/>
      <c r="EG31" s="148"/>
      <c r="EH31" s="148"/>
      <c r="EI31" s="148"/>
      <c r="EJ31" s="148"/>
      <c r="EK31" s="148"/>
      <c r="EL31" s="148"/>
      <c r="EM31" s="148"/>
      <c r="EN31" s="148"/>
      <c r="EO31" s="148"/>
      <c r="EP31" s="148"/>
      <c r="EQ31" s="148"/>
      <c r="ER31" s="148"/>
    </row>
    <row r="32" spans="1:148" s="1" customFormat="1">
      <c r="A32" s="16" t="s">
        <v>100</v>
      </c>
      <c r="B32" s="190">
        <v>54.6</v>
      </c>
      <c r="C32" s="191">
        <f t="shared" ref="C32:C63" si="7">IF(B32&lt;50,0,IF(B32&lt;=75,1,IF(B32&lt;=100,2,3)))</f>
        <v>1</v>
      </c>
      <c r="D32" s="192" t="s">
        <v>307</v>
      </c>
      <c r="E32" s="190">
        <v>293.60000000000002</v>
      </c>
      <c r="F32" s="191">
        <f t="shared" ref="F32:F63" si="8">IF(E32&lt;200,0,IF(E32&lt;=300,1,IF(E32&lt;=400,2,3)))</f>
        <v>1</v>
      </c>
      <c r="G32" s="192" t="s">
        <v>307</v>
      </c>
      <c r="H32" s="221">
        <v>35.9</v>
      </c>
      <c r="I32" s="222">
        <f t="shared" ref="I32:I63" si="9">IF(H32&lt;40,0,IF(H32&lt;=60,1,IF(H32&lt;=80,2,3)))</f>
        <v>0</v>
      </c>
      <c r="J32" s="238" t="s">
        <v>307</v>
      </c>
      <c r="K32" s="96">
        <v>133.80000000000001</v>
      </c>
      <c r="L32" s="168">
        <f t="shared" ref="L32:L63" si="10">IF(K32&lt;150,0,IF(K32&lt;=225,1,IF(K32&lt;=300,2,3)))</f>
        <v>0</v>
      </c>
      <c r="M32" s="87" t="s">
        <v>307</v>
      </c>
      <c r="N32" s="221">
        <v>7.8</v>
      </c>
      <c r="O32" s="222">
        <f t="shared" ref="O32:O63" si="11">IF(N32&lt;15,0,IF(N32&lt;=22.5,1,IF(N32&lt;=30,2,3)))</f>
        <v>0</v>
      </c>
      <c r="P32" s="247" t="s">
        <v>307</v>
      </c>
      <c r="Q32" s="15" t="s">
        <v>308</v>
      </c>
      <c r="R32" s="15">
        <f>Tabelle2[[#This Row],[Wert]]+Tabelle2[[#This Row],[Wert2]]+Tabelle2[[#This Row],[Wert3]]+Tabelle2[[#This Row],[Wert4]]+Tabelle2[[#This Row],[Wert5]]</f>
        <v>2</v>
      </c>
      <c r="S32" s="285" t="str">
        <f t="shared" si="6"/>
        <v>1</v>
      </c>
      <c r="T32" s="284">
        <v>5</v>
      </c>
      <c r="U32" s="287" t="str">
        <f t="shared" ref="U32:U63" si="12">IF(T32&lt;0,"-1",IF(T32&lt;1,"0","1"))</f>
        <v>1</v>
      </c>
      <c r="V32" s="81" t="s">
        <v>309</v>
      </c>
      <c r="W32" s="117" t="s">
        <v>130</v>
      </c>
      <c r="X32" s="118">
        <f>COUNTIF(S30:S73,"2")</f>
        <v>13</v>
      </c>
      <c r="Y32" s="119">
        <f>X32/$X$36*100</f>
        <v>26.530612244897959</v>
      </c>
      <c r="Z32" s="151"/>
      <c r="AA32" s="117" t="s">
        <v>295</v>
      </c>
      <c r="AB32" s="121">
        <f>COUNTIF($U$30:$U$73,"0")</f>
        <v>5</v>
      </c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8"/>
      <c r="EG32" s="148"/>
      <c r="EH32" s="148"/>
      <c r="EI32" s="148"/>
      <c r="EJ32" s="148"/>
      <c r="EK32" s="148"/>
      <c r="EL32" s="148"/>
      <c r="EM32" s="148"/>
      <c r="EN32" s="148"/>
      <c r="EO32" s="148"/>
      <c r="EP32" s="148"/>
      <c r="EQ32" s="148"/>
      <c r="ER32" s="148"/>
    </row>
    <row r="33" spans="1:148" s="3" customFormat="1">
      <c r="A33" s="93" t="s">
        <v>17</v>
      </c>
      <c r="B33" s="201">
        <v>43</v>
      </c>
      <c r="C33" s="202">
        <f t="shared" si="7"/>
        <v>0</v>
      </c>
      <c r="D33" s="203" t="s">
        <v>307</v>
      </c>
      <c r="E33" s="201">
        <v>188.4</v>
      </c>
      <c r="F33" s="202">
        <f t="shared" si="8"/>
        <v>0</v>
      </c>
      <c r="G33" s="203" t="s">
        <v>307</v>
      </c>
      <c r="H33" s="204">
        <v>23.4</v>
      </c>
      <c r="I33" s="205">
        <f t="shared" si="9"/>
        <v>0</v>
      </c>
      <c r="J33" s="241" t="s">
        <v>304</v>
      </c>
      <c r="K33" s="129">
        <v>128.1</v>
      </c>
      <c r="L33" s="167">
        <f t="shared" si="10"/>
        <v>0</v>
      </c>
      <c r="M33" s="113" t="s">
        <v>307</v>
      </c>
      <c r="N33" s="204">
        <v>0.8</v>
      </c>
      <c r="O33" s="205">
        <f t="shared" si="11"/>
        <v>0</v>
      </c>
      <c r="P33" s="241" t="s">
        <v>110</v>
      </c>
      <c r="Q33" s="91" t="s">
        <v>308</v>
      </c>
      <c r="R33" s="91">
        <f>Tabelle2[[#This Row],[Wert]]+Tabelle2[[#This Row],[Wert2]]+Tabelle2[[#This Row],[Wert3]]+Tabelle2[[#This Row],[Wert4]]+Tabelle2[[#This Row],[Wert5]]</f>
        <v>0</v>
      </c>
      <c r="S33" s="285" t="str">
        <f t="shared" si="6"/>
        <v>1</v>
      </c>
      <c r="T33" s="284">
        <v>3</v>
      </c>
      <c r="U33" s="287" t="str">
        <f t="shared" si="12"/>
        <v>1</v>
      </c>
      <c r="V33" s="114" t="s">
        <v>309</v>
      </c>
      <c r="W33" s="117" t="s">
        <v>131</v>
      </c>
      <c r="X33" s="118">
        <f>COUNTIF(S30:S73,"1")</f>
        <v>27</v>
      </c>
      <c r="Y33" s="119">
        <f>X33/$X$36*100</f>
        <v>55.102040816326522</v>
      </c>
      <c r="Z33" s="249">
        <f>SUM(X31:X33)</f>
        <v>44</v>
      </c>
      <c r="AA33" s="117" t="s">
        <v>293</v>
      </c>
      <c r="AB33" s="123">
        <f>COUNTIF($U$30:$U$73,"-1")</f>
        <v>4</v>
      </c>
      <c r="AC33" s="249">
        <f>SUM(AB31:AB33)</f>
        <v>44</v>
      </c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  <c r="CB33" s="148"/>
      <c r="CC33" s="148"/>
      <c r="CD33" s="148"/>
      <c r="CE33" s="148"/>
      <c r="CF33" s="148"/>
      <c r="CG33" s="148"/>
      <c r="CH33" s="148"/>
      <c r="CI33" s="148"/>
      <c r="CJ33" s="148"/>
      <c r="CK33" s="148"/>
      <c r="CL33" s="148"/>
      <c r="CM33" s="148"/>
      <c r="CN33" s="148"/>
      <c r="CO33" s="148"/>
      <c r="CP33" s="148"/>
      <c r="CQ33" s="148"/>
      <c r="CR33" s="148"/>
      <c r="CS33" s="148"/>
      <c r="CT33" s="148"/>
      <c r="CU33" s="148"/>
      <c r="CV33" s="148"/>
      <c r="CW33" s="148"/>
      <c r="CX33" s="148"/>
      <c r="CY33" s="148"/>
      <c r="CZ33" s="148"/>
      <c r="DA33" s="148"/>
      <c r="DB33" s="148"/>
      <c r="DC33" s="148"/>
      <c r="DD33" s="148"/>
      <c r="DE33" s="148"/>
      <c r="DF33" s="148"/>
      <c r="DG33" s="148"/>
      <c r="DH33" s="148"/>
      <c r="DI33" s="148"/>
      <c r="DJ33" s="148"/>
      <c r="DK33" s="148"/>
      <c r="DL33" s="148"/>
      <c r="DM33" s="148"/>
      <c r="DN33" s="148"/>
      <c r="DO33" s="148"/>
      <c r="DP33" s="148"/>
      <c r="DQ33" s="148"/>
      <c r="DR33" s="148"/>
      <c r="DS33" s="148"/>
      <c r="DT33" s="148"/>
      <c r="DU33" s="148"/>
      <c r="DV33" s="148"/>
      <c r="DW33" s="148"/>
      <c r="DX33" s="148"/>
      <c r="DY33" s="148"/>
      <c r="DZ33" s="148"/>
      <c r="EA33" s="148"/>
      <c r="EB33" s="148"/>
      <c r="EC33" s="148"/>
      <c r="ED33" s="148"/>
      <c r="EE33" s="148"/>
      <c r="EF33" s="148"/>
      <c r="EG33" s="148"/>
      <c r="EH33" s="148"/>
      <c r="EI33" s="148"/>
      <c r="EJ33" s="148"/>
      <c r="EK33" s="148"/>
      <c r="EL33" s="148"/>
      <c r="EM33" s="148"/>
      <c r="EN33" s="148"/>
      <c r="EO33" s="148"/>
      <c r="EP33" s="148"/>
      <c r="EQ33" s="148"/>
      <c r="ER33" s="148"/>
    </row>
    <row r="34" spans="1:148" s="122" customFormat="1">
      <c r="A34" s="112" t="s">
        <v>324</v>
      </c>
      <c r="B34" s="201">
        <v>58.4</v>
      </c>
      <c r="C34" s="202">
        <f t="shared" si="7"/>
        <v>1</v>
      </c>
      <c r="D34" s="203" t="s">
        <v>307</v>
      </c>
      <c r="E34" s="201">
        <v>426.1</v>
      </c>
      <c r="F34" s="202">
        <f t="shared" si="8"/>
        <v>3</v>
      </c>
      <c r="G34" s="203" t="s">
        <v>307</v>
      </c>
      <c r="H34" s="204">
        <v>19.2</v>
      </c>
      <c r="I34" s="205">
        <f t="shared" si="9"/>
        <v>0</v>
      </c>
      <c r="J34" s="241" t="s">
        <v>110</v>
      </c>
      <c r="K34" s="129">
        <v>245.8</v>
      </c>
      <c r="L34" s="167">
        <f t="shared" si="10"/>
        <v>2</v>
      </c>
      <c r="M34" s="113" t="s">
        <v>110</v>
      </c>
      <c r="N34" s="204">
        <v>14</v>
      </c>
      <c r="O34" s="205">
        <f t="shared" si="11"/>
        <v>0</v>
      </c>
      <c r="P34" s="241" t="s">
        <v>304</v>
      </c>
      <c r="Q34" s="91" t="s">
        <v>306</v>
      </c>
      <c r="R34" s="91">
        <f>Tabelle2[[#This Row],[Wert]]+Tabelle2[[#This Row],[Wert2]]+Tabelle2[[#This Row],[Wert3]]+Tabelle2[[#This Row],[Wert4]]+Tabelle2[[#This Row],[Wert5]]</f>
        <v>6</v>
      </c>
      <c r="S34" s="285" t="str">
        <f t="shared" si="6"/>
        <v>2</v>
      </c>
      <c r="T34" s="284">
        <v>0</v>
      </c>
      <c r="U34" s="287" t="str">
        <f t="shared" si="12"/>
        <v>0</v>
      </c>
      <c r="V34" s="114" t="s">
        <v>309</v>
      </c>
      <c r="W34" s="18" t="s">
        <v>132</v>
      </c>
      <c r="X34" s="17">
        <f>Grundgesamtheit!J14</f>
        <v>4</v>
      </c>
      <c r="Y34" s="32">
        <f>X34/$X$36*100</f>
        <v>8.1632653061224492</v>
      </c>
      <c r="Z34" s="148"/>
      <c r="AA34" s="18" t="s">
        <v>296</v>
      </c>
      <c r="AB34" s="72">
        <f>COUNTIF($T$30:$T$73,"&gt;3")</f>
        <v>21</v>
      </c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  <c r="CT34" s="149"/>
      <c r="CU34" s="149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49"/>
      <c r="DG34" s="149"/>
      <c r="DH34" s="149"/>
      <c r="DI34" s="149"/>
      <c r="DJ34" s="149"/>
      <c r="DK34" s="149"/>
      <c r="DL34" s="149"/>
      <c r="DM34" s="149"/>
      <c r="DN34" s="149"/>
      <c r="DO34" s="149"/>
      <c r="DP34" s="149"/>
      <c r="DQ34" s="149"/>
      <c r="DR34" s="149"/>
      <c r="DS34" s="149"/>
      <c r="DT34" s="149"/>
      <c r="DU34" s="149"/>
      <c r="DV34" s="149"/>
      <c r="DW34" s="149"/>
      <c r="DX34" s="149"/>
      <c r="DY34" s="149"/>
      <c r="DZ34" s="149"/>
      <c r="EA34" s="149"/>
      <c r="EB34" s="149"/>
      <c r="EC34" s="149"/>
      <c r="ED34" s="149"/>
      <c r="EE34" s="149"/>
      <c r="EF34" s="149"/>
      <c r="EG34" s="149"/>
      <c r="EH34" s="149"/>
      <c r="EI34" s="149"/>
      <c r="EJ34" s="149"/>
      <c r="EK34" s="149"/>
      <c r="EL34" s="149"/>
      <c r="EM34" s="149"/>
      <c r="EN34" s="149"/>
      <c r="EO34" s="149"/>
      <c r="EP34" s="149"/>
      <c r="EQ34" s="149"/>
      <c r="ER34" s="149"/>
    </row>
    <row r="35" spans="1:148" s="120" customFormat="1" ht="16" thickBot="1">
      <c r="A35" s="112" t="s">
        <v>18</v>
      </c>
      <c r="B35" s="201">
        <v>52.2</v>
      </c>
      <c r="C35" s="202">
        <f t="shared" si="7"/>
        <v>1</v>
      </c>
      <c r="D35" s="203" t="s">
        <v>307</v>
      </c>
      <c r="E35" s="201">
        <v>264.89999999999998</v>
      </c>
      <c r="F35" s="202">
        <f t="shared" si="8"/>
        <v>1</v>
      </c>
      <c r="G35" s="203" t="s">
        <v>307</v>
      </c>
      <c r="H35" s="204">
        <v>37.9</v>
      </c>
      <c r="I35" s="205">
        <f t="shared" si="9"/>
        <v>0</v>
      </c>
      <c r="J35" s="241" t="s">
        <v>307</v>
      </c>
      <c r="K35" s="129">
        <v>133.1</v>
      </c>
      <c r="L35" s="167">
        <f t="shared" si="10"/>
        <v>0</v>
      </c>
      <c r="M35" s="113" t="s">
        <v>307</v>
      </c>
      <c r="N35" s="204">
        <v>8.4</v>
      </c>
      <c r="O35" s="205">
        <f t="shared" si="11"/>
        <v>0</v>
      </c>
      <c r="P35" s="241" t="s">
        <v>110</v>
      </c>
      <c r="Q35" s="91" t="s">
        <v>308</v>
      </c>
      <c r="R35" s="91">
        <f>Tabelle2[[#This Row],[Wert]]+Tabelle2[[#This Row],[Wert2]]+Tabelle2[[#This Row],[Wert3]]+Tabelle2[[#This Row],[Wert4]]+Tabelle2[[#This Row],[Wert5]]</f>
        <v>2</v>
      </c>
      <c r="S35" s="285" t="str">
        <f t="shared" si="6"/>
        <v>1</v>
      </c>
      <c r="T35" s="284">
        <v>3</v>
      </c>
      <c r="U35" s="287" t="str">
        <f t="shared" si="12"/>
        <v>1</v>
      </c>
      <c r="V35" s="114" t="s">
        <v>343</v>
      </c>
      <c r="W35" s="124" t="s">
        <v>133</v>
      </c>
      <c r="X35" s="118">
        <f>Grundgesamtheit!J15</f>
        <v>1</v>
      </c>
      <c r="Y35" s="119">
        <f>X35/$X$36*100</f>
        <v>2.0408163265306123</v>
      </c>
      <c r="Z35" s="151"/>
      <c r="AA35" s="124" t="s">
        <v>297</v>
      </c>
      <c r="AB35" s="125">
        <f>COUNTIF($T$30:$T$73,"&gt;4")</f>
        <v>14</v>
      </c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1"/>
      <c r="DU35" s="151"/>
      <c r="DV35" s="151"/>
      <c r="DW35" s="151"/>
      <c r="DX35" s="151"/>
      <c r="DY35" s="151"/>
      <c r="DZ35" s="151"/>
      <c r="EA35" s="151"/>
      <c r="EB35" s="151"/>
      <c r="EC35" s="151"/>
      <c r="ED35" s="151"/>
      <c r="EE35" s="151"/>
      <c r="EF35" s="151"/>
      <c r="EG35" s="151"/>
      <c r="EH35" s="151"/>
      <c r="EI35" s="151"/>
      <c r="EJ35" s="151"/>
      <c r="EK35" s="151"/>
      <c r="EL35" s="151"/>
      <c r="EM35" s="151"/>
      <c r="EN35" s="151"/>
      <c r="EO35" s="151"/>
      <c r="EP35" s="151"/>
      <c r="EQ35" s="151"/>
      <c r="ER35" s="151"/>
    </row>
    <row r="36" spans="1:148" s="3" customFormat="1" ht="16" thickBot="1">
      <c r="A36" s="7" t="s">
        <v>325</v>
      </c>
      <c r="B36" s="190">
        <v>67.400000000000006</v>
      </c>
      <c r="C36" s="191">
        <f t="shared" si="7"/>
        <v>1</v>
      </c>
      <c r="D36" s="192" t="s">
        <v>307</v>
      </c>
      <c r="E36" s="190">
        <v>223.4</v>
      </c>
      <c r="F36" s="191">
        <f t="shared" si="8"/>
        <v>1</v>
      </c>
      <c r="G36" s="192" t="s">
        <v>307</v>
      </c>
      <c r="H36" s="221">
        <v>157.6</v>
      </c>
      <c r="I36" s="222">
        <f t="shared" si="9"/>
        <v>3</v>
      </c>
      <c r="J36" s="238" t="s">
        <v>307</v>
      </c>
      <c r="K36" s="96">
        <v>552.29999999999995</v>
      </c>
      <c r="L36" s="168">
        <f t="shared" si="10"/>
        <v>3</v>
      </c>
      <c r="M36" s="87" t="s">
        <v>307</v>
      </c>
      <c r="N36" s="221">
        <v>57.8</v>
      </c>
      <c r="O36" s="222">
        <f t="shared" si="11"/>
        <v>3</v>
      </c>
      <c r="P36" s="247" t="s">
        <v>307</v>
      </c>
      <c r="Q36" s="15" t="s">
        <v>306</v>
      </c>
      <c r="R36" s="15">
        <f>Tabelle2[[#This Row],[Wert]]+Tabelle2[[#This Row],[Wert2]]+Tabelle2[[#This Row],[Wert3]]+Tabelle2[[#This Row],[Wert4]]+Tabelle2[[#This Row],[Wert5]]</f>
        <v>11</v>
      </c>
      <c r="S36" s="285">
        <f t="shared" si="6"/>
        <v>3</v>
      </c>
      <c r="T36" s="284">
        <v>5</v>
      </c>
      <c r="U36" s="287" t="str">
        <f t="shared" si="12"/>
        <v>1</v>
      </c>
      <c r="V36" s="81" t="s">
        <v>343</v>
      </c>
      <c r="W36" s="126"/>
      <c r="X36" s="127">
        <f>SUM(X31:X35)</f>
        <v>49</v>
      </c>
      <c r="Y36" s="127">
        <f>SUM(Y31:Y35)</f>
        <v>100</v>
      </c>
      <c r="Z36" s="151"/>
      <c r="AA36" s="116"/>
      <c r="AB36" s="116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  <c r="CB36" s="148"/>
      <c r="CC36" s="148"/>
      <c r="CD36" s="148"/>
      <c r="CE36" s="148"/>
      <c r="CF36" s="148"/>
      <c r="CG36" s="148"/>
      <c r="CH36" s="148"/>
      <c r="CI36" s="148"/>
      <c r="CJ36" s="148"/>
      <c r="CK36" s="148"/>
      <c r="CL36" s="148"/>
      <c r="CM36" s="148"/>
      <c r="CN36" s="148"/>
      <c r="CO36" s="148"/>
      <c r="CP36" s="148"/>
      <c r="CQ36" s="148"/>
      <c r="CR36" s="148"/>
      <c r="CS36" s="148"/>
      <c r="CT36" s="148"/>
      <c r="CU36" s="148"/>
      <c r="CV36" s="148"/>
      <c r="CW36" s="148"/>
      <c r="CX36" s="148"/>
      <c r="CY36" s="148"/>
      <c r="CZ36" s="148"/>
      <c r="DA36" s="148"/>
      <c r="DB36" s="148"/>
      <c r="DC36" s="148"/>
      <c r="DD36" s="148"/>
      <c r="DE36" s="148"/>
      <c r="DF36" s="148"/>
      <c r="DG36" s="148"/>
      <c r="DH36" s="148"/>
      <c r="DI36" s="148"/>
      <c r="DJ36" s="148"/>
      <c r="DK36" s="148"/>
      <c r="DL36" s="148"/>
      <c r="DM36" s="148"/>
      <c r="DN36" s="148"/>
      <c r="DO36" s="148"/>
      <c r="DP36" s="148"/>
      <c r="DQ36" s="148"/>
      <c r="DR36" s="148"/>
      <c r="DS36" s="148"/>
      <c r="DT36" s="148"/>
      <c r="DU36" s="148"/>
      <c r="DV36" s="148"/>
      <c r="DW36" s="148"/>
      <c r="DX36" s="148"/>
      <c r="DY36" s="148"/>
      <c r="DZ36" s="148"/>
      <c r="EA36" s="148"/>
      <c r="EB36" s="148"/>
      <c r="EC36" s="148"/>
      <c r="ED36" s="148"/>
      <c r="EE36" s="148"/>
      <c r="EF36" s="148"/>
      <c r="EG36" s="148"/>
      <c r="EH36" s="148"/>
      <c r="EI36" s="148"/>
      <c r="EJ36" s="148"/>
      <c r="EK36" s="148"/>
      <c r="EL36" s="148"/>
      <c r="EM36" s="148"/>
      <c r="EN36" s="148"/>
      <c r="EO36" s="148"/>
      <c r="EP36" s="148"/>
      <c r="EQ36" s="148"/>
      <c r="ER36" s="148"/>
    </row>
    <row r="37" spans="1:148" s="116" customFormat="1">
      <c r="A37" s="107" t="s">
        <v>19</v>
      </c>
      <c r="B37" s="198">
        <v>129.4</v>
      </c>
      <c r="C37" s="199">
        <f t="shared" si="7"/>
        <v>3</v>
      </c>
      <c r="D37" s="200" t="s">
        <v>304</v>
      </c>
      <c r="E37" s="198">
        <v>855.7</v>
      </c>
      <c r="F37" s="199">
        <f t="shared" si="8"/>
        <v>3</v>
      </c>
      <c r="G37" s="200" t="s">
        <v>304</v>
      </c>
      <c r="H37" s="228">
        <v>13.6</v>
      </c>
      <c r="I37" s="229">
        <f t="shared" si="9"/>
        <v>0</v>
      </c>
      <c r="J37" s="240"/>
      <c r="K37" s="135">
        <v>126.9</v>
      </c>
      <c r="L37" s="171">
        <f t="shared" si="10"/>
        <v>0</v>
      </c>
      <c r="M37" s="109"/>
      <c r="N37" s="228"/>
      <c r="O37" s="229">
        <f t="shared" si="11"/>
        <v>0</v>
      </c>
      <c r="P37" s="240"/>
      <c r="Q37" s="92" t="s">
        <v>310</v>
      </c>
      <c r="R37" s="92">
        <f>Tabelle2[[#This Row],[Wert]]+Tabelle2[[#This Row],[Wert2]]+Tabelle2[[#This Row],[Wert3]]+Tabelle2[[#This Row],[Wert4]]+Tabelle2[[#This Row],[Wert5]]</f>
        <v>6</v>
      </c>
      <c r="S37" s="285" t="str">
        <f t="shared" si="6"/>
        <v>2</v>
      </c>
      <c r="T37" s="284">
        <v>0</v>
      </c>
      <c r="U37" s="287" t="str">
        <f t="shared" si="12"/>
        <v>0</v>
      </c>
      <c r="V37" s="110" t="s">
        <v>309</v>
      </c>
      <c r="W37"/>
      <c r="X37"/>
      <c r="Y37"/>
      <c r="Z37" s="148"/>
      <c r="AA37"/>
      <c r="AB37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151"/>
      <c r="DP37" s="151"/>
      <c r="DQ37" s="151"/>
      <c r="DR37" s="151"/>
      <c r="DS37" s="151"/>
      <c r="DT37" s="151"/>
      <c r="DU37" s="151"/>
      <c r="DV37" s="151"/>
      <c r="DW37" s="151"/>
      <c r="DX37" s="151"/>
      <c r="DY37" s="151"/>
      <c r="DZ37" s="151"/>
      <c r="EA37" s="151"/>
      <c r="EB37" s="151"/>
      <c r="EC37" s="151"/>
      <c r="ED37" s="151"/>
      <c r="EE37" s="151"/>
      <c r="EF37" s="151"/>
      <c r="EG37" s="151"/>
      <c r="EH37" s="151"/>
      <c r="EI37" s="151"/>
      <c r="EJ37" s="151"/>
      <c r="EK37" s="151"/>
      <c r="EL37" s="151"/>
      <c r="EM37" s="151"/>
      <c r="EN37" s="151"/>
      <c r="EO37" s="151"/>
      <c r="EP37" s="151"/>
      <c r="EQ37" s="151"/>
      <c r="ER37" s="151"/>
    </row>
    <row r="38" spans="1:148" s="116" customFormat="1">
      <c r="A38" s="107" t="s">
        <v>87</v>
      </c>
      <c r="B38" s="198">
        <v>58.2</v>
      </c>
      <c r="C38" s="199">
        <f t="shared" si="7"/>
        <v>1</v>
      </c>
      <c r="D38" s="200" t="s">
        <v>307</v>
      </c>
      <c r="E38" s="198">
        <v>319.7</v>
      </c>
      <c r="F38" s="199">
        <f t="shared" si="8"/>
        <v>2</v>
      </c>
      <c r="G38" s="200" t="s">
        <v>307</v>
      </c>
      <c r="H38" s="228">
        <v>43</v>
      </c>
      <c r="I38" s="229">
        <f t="shared" si="9"/>
        <v>1</v>
      </c>
      <c r="J38" s="240" t="s">
        <v>307</v>
      </c>
      <c r="K38" s="135"/>
      <c r="L38" s="171">
        <f t="shared" si="10"/>
        <v>0</v>
      </c>
      <c r="M38" s="109"/>
      <c r="N38" s="228"/>
      <c r="O38" s="229">
        <f t="shared" si="11"/>
        <v>0</v>
      </c>
      <c r="P38" s="240"/>
      <c r="Q38" s="92"/>
      <c r="R38" s="92">
        <f>Tabelle2[[#This Row],[Wert]]+Tabelle2[[#This Row],[Wert2]]+Tabelle2[[#This Row],[Wert3]]+Tabelle2[[#This Row],[Wert4]]+Tabelle2[[#This Row],[Wert5]]</f>
        <v>4</v>
      </c>
      <c r="S38" s="285" t="str">
        <f t="shared" si="6"/>
        <v>1</v>
      </c>
      <c r="T38" s="284">
        <v>3</v>
      </c>
      <c r="U38" s="287" t="str">
        <f t="shared" si="12"/>
        <v>1</v>
      </c>
      <c r="V38" s="110" t="s">
        <v>344</v>
      </c>
      <c r="W38" s="128"/>
      <c r="X38" s="128"/>
      <c r="Y38" s="128"/>
      <c r="Z38" s="158"/>
      <c r="AA38" s="128"/>
      <c r="AB38" s="128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  <c r="DC38" s="151"/>
      <c r="DD38" s="151"/>
      <c r="DE38" s="151"/>
      <c r="DF38" s="151"/>
      <c r="DG38" s="151"/>
      <c r="DH38" s="151"/>
      <c r="DI38" s="151"/>
      <c r="DJ38" s="151"/>
      <c r="DK38" s="151"/>
      <c r="DL38" s="151"/>
      <c r="DM38" s="151"/>
      <c r="DN38" s="151"/>
      <c r="DO38" s="151"/>
      <c r="DP38" s="151"/>
      <c r="DQ38" s="151"/>
      <c r="DR38" s="151"/>
    </row>
    <row r="39" spans="1:148" s="116" customFormat="1">
      <c r="A39" s="112" t="s">
        <v>101</v>
      </c>
      <c r="B39" s="201">
        <v>83.2</v>
      </c>
      <c r="C39" s="202">
        <f t="shared" si="7"/>
        <v>2</v>
      </c>
      <c r="D39" s="203" t="s">
        <v>307</v>
      </c>
      <c r="E39" s="201">
        <v>563.20000000000005</v>
      </c>
      <c r="F39" s="202">
        <f t="shared" si="8"/>
        <v>3</v>
      </c>
      <c r="G39" s="203" t="s">
        <v>307</v>
      </c>
      <c r="H39" s="204">
        <v>42.7</v>
      </c>
      <c r="I39" s="205">
        <f t="shared" si="9"/>
        <v>1</v>
      </c>
      <c r="J39" s="241" t="s">
        <v>304</v>
      </c>
      <c r="K39" s="129">
        <v>220.1</v>
      </c>
      <c r="L39" s="167">
        <f t="shared" si="10"/>
        <v>1</v>
      </c>
      <c r="M39" s="113" t="s">
        <v>307</v>
      </c>
      <c r="N39" s="204">
        <v>26.2</v>
      </c>
      <c r="O39" s="205">
        <f t="shared" si="11"/>
        <v>2</v>
      </c>
      <c r="P39" s="241" t="s">
        <v>307</v>
      </c>
      <c r="Q39" s="91" t="s">
        <v>310</v>
      </c>
      <c r="R39" s="91">
        <f>Tabelle2[[#This Row],[Wert]]+Tabelle2[[#This Row],[Wert2]]+Tabelle2[[#This Row],[Wert3]]+Tabelle2[[#This Row],[Wert4]]+Tabelle2[[#This Row],[Wert5]]</f>
        <v>9</v>
      </c>
      <c r="S39" s="285" t="str">
        <f t="shared" si="6"/>
        <v>2</v>
      </c>
      <c r="T39" s="284">
        <v>4</v>
      </c>
      <c r="U39" s="287" t="str">
        <f t="shared" si="12"/>
        <v>1</v>
      </c>
      <c r="V39" s="114" t="s">
        <v>309</v>
      </c>
      <c r="W39" s="111"/>
      <c r="X39" s="111"/>
      <c r="Y39" s="111"/>
      <c r="Z39" s="111"/>
      <c r="AA39" s="111"/>
      <c r="AB39" s="111"/>
      <c r="AC39" s="151"/>
      <c r="AD39" s="151"/>
      <c r="AE39" s="151"/>
      <c r="AF39" s="151"/>
    </row>
    <row r="40" spans="1:148">
      <c r="A40" s="112" t="s">
        <v>20</v>
      </c>
      <c r="B40" s="201">
        <v>59.6</v>
      </c>
      <c r="C40" s="202">
        <f t="shared" si="7"/>
        <v>1</v>
      </c>
      <c r="D40" s="203" t="s">
        <v>307</v>
      </c>
      <c r="E40" s="201">
        <v>409.3</v>
      </c>
      <c r="F40" s="202">
        <f t="shared" si="8"/>
        <v>3</v>
      </c>
      <c r="G40" s="203" t="s">
        <v>304</v>
      </c>
      <c r="H40" s="204">
        <v>36.299999999999997</v>
      </c>
      <c r="I40" s="205">
        <f t="shared" si="9"/>
        <v>0</v>
      </c>
      <c r="J40" s="241" t="s">
        <v>304</v>
      </c>
      <c r="K40" s="129">
        <v>105.5</v>
      </c>
      <c r="L40" s="167">
        <f t="shared" si="10"/>
        <v>0</v>
      </c>
      <c r="M40" s="113" t="s">
        <v>304</v>
      </c>
      <c r="N40" s="204">
        <v>21.2</v>
      </c>
      <c r="O40" s="205">
        <f t="shared" si="11"/>
        <v>1</v>
      </c>
      <c r="P40" s="241" t="s">
        <v>307</v>
      </c>
      <c r="Q40" s="91" t="s">
        <v>306</v>
      </c>
      <c r="R40" s="91">
        <f>Tabelle2[[#This Row],[Wert]]+Tabelle2[[#This Row],[Wert2]]+Tabelle2[[#This Row],[Wert3]]+Tabelle2[[#This Row],[Wert4]]+Tabelle2[[#This Row],[Wert5]]</f>
        <v>5</v>
      </c>
      <c r="S40" s="285" t="str">
        <f t="shared" si="6"/>
        <v>2</v>
      </c>
      <c r="T40" s="284">
        <v>2</v>
      </c>
      <c r="U40" s="287" t="str">
        <f t="shared" si="12"/>
        <v>1</v>
      </c>
      <c r="V40" s="114" t="s">
        <v>343</v>
      </c>
      <c r="W40" s="116"/>
      <c r="X40" s="116"/>
      <c r="Y40" s="116"/>
      <c r="Z40" s="116"/>
      <c r="AA40" s="116"/>
      <c r="AB40" s="116"/>
      <c r="AC40" s="148"/>
      <c r="AD40" s="148"/>
      <c r="AE40" s="148"/>
      <c r="AF40" s="148"/>
    </row>
    <row r="41" spans="1:148" s="128" customFormat="1">
      <c r="A41" s="7" t="s">
        <v>79</v>
      </c>
      <c r="B41" s="190">
        <v>38.700000000000003</v>
      </c>
      <c r="C41" s="191">
        <f t="shared" si="7"/>
        <v>0</v>
      </c>
      <c r="D41" s="192" t="s">
        <v>304</v>
      </c>
      <c r="E41" s="190">
        <v>251</v>
      </c>
      <c r="F41" s="191">
        <f t="shared" si="8"/>
        <v>1</v>
      </c>
      <c r="G41" s="189" t="s">
        <v>307</v>
      </c>
      <c r="H41" s="221">
        <v>16.399999999999999</v>
      </c>
      <c r="I41" s="222">
        <f t="shared" si="9"/>
        <v>0</v>
      </c>
      <c r="J41" s="238" t="s">
        <v>304</v>
      </c>
      <c r="K41" s="96">
        <v>40.9</v>
      </c>
      <c r="L41" s="168">
        <f t="shared" si="10"/>
        <v>0</v>
      </c>
      <c r="M41" s="87" t="s">
        <v>110</v>
      </c>
      <c r="N41" s="221">
        <v>1.3</v>
      </c>
      <c r="O41" s="222">
        <f t="shared" si="11"/>
        <v>0</v>
      </c>
      <c r="P41" s="247" t="s">
        <v>110</v>
      </c>
      <c r="Q41" s="15" t="s">
        <v>308</v>
      </c>
      <c r="R41" s="15">
        <f>Tabelle2[[#This Row],[Wert]]+Tabelle2[[#This Row],[Wert2]]+Tabelle2[[#This Row],[Wert3]]+Tabelle2[[#This Row],[Wert4]]+Tabelle2[[#This Row],[Wert5]]</f>
        <v>1</v>
      </c>
      <c r="S41" s="285" t="str">
        <f t="shared" si="6"/>
        <v>1</v>
      </c>
      <c r="T41" s="284">
        <v>-1</v>
      </c>
      <c r="U41" s="287" t="str">
        <f t="shared" si="12"/>
        <v>-1</v>
      </c>
      <c r="V41" s="81" t="s">
        <v>309</v>
      </c>
      <c r="W41" s="116"/>
      <c r="X41" s="116"/>
      <c r="Y41" s="116"/>
      <c r="Z41" s="116"/>
      <c r="AA41" s="116"/>
      <c r="AB41" s="116"/>
      <c r="AC41" s="158"/>
      <c r="AD41" s="158"/>
      <c r="AE41" s="158"/>
      <c r="AF41" s="158"/>
    </row>
    <row r="42" spans="1:148" s="111" customFormat="1">
      <c r="A42" s="7" t="s">
        <v>326</v>
      </c>
      <c r="B42" s="190">
        <v>56.1</v>
      </c>
      <c r="C42" s="191">
        <f t="shared" si="7"/>
        <v>1</v>
      </c>
      <c r="D42" s="192" t="s">
        <v>304</v>
      </c>
      <c r="E42" s="190">
        <v>335</v>
      </c>
      <c r="F42" s="191">
        <f t="shared" si="8"/>
        <v>2</v>
      </c>
      <c r="G42" s="192" t="s">
        <v>307</v>
      </c>
      <c r="H42" s="221">
        <v>28.9</v>
      </c>
      <c r="I42" s="222">
        <f t="shared" si="9"/>
        <v>0</v>
      </c>
      <c r="J42" s="238" t="s">
        <v>307</v>
      </c>
      <c r="K42" s="96">
        <v>81.5</v>
      </c>
      <c r="L42" s="168">
        <f t="shared" si="10"/>
        <v>0</v>
      </c>
      <c r="M42" s="87" t="s">
        <v>307</v>
      </c>
      <c r="N42" s="221">
        <v>1.9</v>
      </c>
      <c r="O42" s="222">
        <f t="shared" si="11"/>
        <v>0</v>
      </c>
      <c r="P42" s="247" t="s">
        <v>307</v>
      </c>
      <c r="Q42" s="15" t="s">
        <v>308</v>
      </c>
      <c r="R42" s="15">
        <f>Tabelle2[[#This Row],[Wert]]+Tabelle2[[#This Row],[Wert2]]+Tabelle2[[#This Row],[Wert3]]+Tabelle2[[#This Row],[Wert4]]+Tabelle2[[#This Row],[Wert5]]</f>
        <v>3</v>
      </c>
      <c r="S42" s="285" t="str">
        <f t="shared" si="6"/>
        <v>1</v>
      </c>
      <c r="T42" s="284">
        <v>4</v>
      </c>
      <c r="U42" s="287" t="str">
        <f t="shared" si="12"/>
        <v>1</v>
      </c>
      <c r="V42" s="81" t="s">
        <v>309</v>
      </c>
      <c r="W42"/>
      <c r="X42"/>
      <c r="Y42"/>
      <c r="Z42"/>
      <c r="AA42"/>
      <c r="AB42"/>
      <c r="AC42" s="150"/>
      <c r="AD42" s="150"/>
      <c r="AE42" s="150"/>
      <c r="AF42" s="150"/>
    </row>
    <row r="43" spans="1:148" s="116" customFormat="1">
      <c r="A43" s="7" t="s">
        <v>327</v>
      </c>
      <c r="B43" s="190">
        <v>37.700000000000003</v>
      </c>
      <c r="C43" s="191">
        <f t="shared" si="7"/>
        <v>0</v>
      </c>
      <c r="D43" s="192" t="s">
        <v>307</v>
      </c>
      <c r="E43" s="190">
        <v>239.2</v>
      </c>
      <c r="F43" s="191">
        <f t="shared" si="8"/>
        <v>1</v>
      </c>
      <c r="G43" s="192" t="s">
        <v>307</v>
      </c>
      <c r="H43" s="221">
        <v>28.7</v>
      </c>
      <c r="I43" s="222">
        <f t="shared" si="9"/>
        <v>0</v>
      </c>
      <c r="J43" s="238" t="s">
        <v>307</v>
      </c>
      <c r="K43" s="96">
        <v>215.7</v>
      </c>
      <c r="L43" s="168">
        <f t="shared" si="10"/>
        <v>1</v>
      </c>
      <c r="M43" s="87" t="s">
        <v>307</v>
      </c>
      <c r="N43" s="221">
        <v>10.4</v>
      </c>
      <c r="O43" s="222">
        <f t="shared" si="11"/>
        <v>0</v>
      </c>
      <c r="P43" s="247" t="s">
        <v>307</v>
      </c>
      <c r="Q43" s="15" t="s">
        <v>306</v>
      </c>
      <c r="R43" s="15">
        <f>Tabelle2[[#This Row],[Wert]]+Tabelle2[[#This Row],[Wert2]]+Tabelle2[[#This Row],[Wert3]]+Tabelle2[[#This Row],[Wert4]]+Tabelle2[[#This Row],[Wert5]]</f>
        <v>2</v>
      </c>
      <c r="S43" s="285" t="str">
        <f t="shared" si="6"/>
        <v>1</v>
      </c>
      <c r="T43" s="284">
        <v>5</v>
      </c>
      <c r="U43" s="287" t="str">
        <f t="shared" si="12"/>
        <v>1</v>
      </c>
      <c r="V43" s="81" t="s">
        <v>343</v>
      </c>
      <c r="W43"/>
      <c r="X43"/>
      <c r="Y43"/>
      <c r="Z43"/>
      <c r="AA43"/>
      <c r="AB43"/>
      <c r="AC43" s="151"/>
      <c r="AD43" s="151"/>
      <c r="AE43" s="151"/>
      <c r="AF43" s="151"/>
    </row>
    <row r="44" spans="1:148" s="116" customFormat="1">
      <c r="A44" s="7" t="s">
        <v>21</v>
      </c>
      <c r="B44" s="190">
        <v>127.7</v>
      </c>
      <c r="C44" s="191">
        <f t="shared" si="7"/>
        <v>3</v>
      </c>
      <c r="D44" s="192" t="s">
        <v>304</v>
      </c>
      <c r="E44" s="190">
        <v>452.2</v>
      </c>
      <c r="F44" s="191">
        <f t="shared" si="8"/>
        <v>3</v>
      </c>
      <c r="G44" s="192" t="s">
        <v>110</v>
      </c>
      <c r="H44" s="221">
        <v>89.3</v>
      </c>
      <c r="I44" s="222">
        <f t="shared" si="9"/>
        <v>3</v>
      </c>
      <c r="J44" s="238" t="s">
        <v>304</v>
      </c>
      <c r="K44" s="96">
        <v>173.6</v>
      </c>
      <c r="L44" s="168">
        <f t="shared" si="10"/>
        <v>1</v>
      </c>
      <c r="M44" s="87" t="s">
        <v>304</v>
      </c>
      <c r="N44" s="221">
        <v>5.6</v>
      </c>
      <c r="O44" s="222">
        <f t="shared" si="11"/>
        <v>0</v>
      </c>
      <c r="P44" s="247" t="s">
        <v>307</v>
      </c>
      <c r="Q44" s="15" t="s">
        <v>306</v>
      </c>
      <c r="R44" s="15">
        <f>Tabelle2[[#This Row],[Wert]]+Tabelle2[[#This Row],[Wert2]]+Tabelle2[[#This Row],[Wert3]]+Tabelle2[[#This Row],[Wert4]]+Tabelle2[[#This Row],[Wert5]]</f>
        <v>10</v>
      </c>
      <c r="S44" s="285">
        <f t="shared" si="6"/>
        <v>3</v>
      </c>
      <c r="T44" s="284">
        <v>0</v>
      </c>
      <c r="U44" s="287" t="str">
        <f t="shared" si="12"/>
        <v>0</v>
      </c>
      <c r="V44" s="81" t="s">
        <v>343</v>
      </c>
      <c r="W44"/>
      <c r="X44"/>
      <c r="Y44"/>
      <c r="Z44"/>
      <c r="AA44"/>
      <c r="AB44"/>
      <c r="AC44" s="151"/>
      <c r="AD44" s="151"/>
      <c r="AE44" s="151"/>
      <c r="AF44" s="151"/>
    </row>
    <row r="45" spans="1:148">
      <c r="A45" s="7" t="s">
        <v>29</v>
      </c>
      <c r="B45" s="190">
        <v>57.2</v>
      </c>
      <c r="C45" s="191">
        <f t="shared" si="7"/>
        <v>1</v>
      </c>
      <c r="D45" s="192" t="s">
        <v>307</v>
      </c>
      <c r="E45" s="190">
        <v>312.39999999999998</v>
      </c>
      <c r="F45" s="191">
        <f t="shared" si="8"/>
        <v>2</v>
      </c>
      <c r="G45" s="192" t="s">
        <v>307</v>
      </c>
      <c r="H45" s="221">
        <v>36.1</v>
      </c>
      <c r="I45" s="222">
        <f t="shared" si="9"/>
        <v>0</v>
      </c>
      <c r="J45" s="238" t="s">
        <v>307</v>
      </c>
      <c r="K45" s="96" t="s">
        <v>311</v>
      </c>
      <c r="L45" s="168">
        <f t="shared" si="10"/>
        <v>3</v>
      </c>
      <c r="M45" s="87" t="s">
        <v>307</v>
      </c>
      <c r="N45" s="221">
        <v>22.6</v>
      </c>
      <c r="O45" s="222">
        <f t="shared" si="11"/>
        <v>2</v>
      </c>
      <c r="P45" s="247" t="s">
        <v>307</v>
      </c>
      <c r="Q45" s="15" t="s">
        <v>308</v>
      </c>
      <c r="R45" s="15">
        <f>Tabelle2[[#This Row],[Wert]]+Tabelle2[[#This Row],[Wert2]]+Tabelle2[[#This Row],[Wert3]]+Tabelle2[[#This Row],[Wert4]]+Tabelle2[[#This Row],[Wert5]]</f>
        <v>8</v>
      </c>
      <c r="S45" s="285" t="str">
        <f t="shared" si="6"/>
        <v>2</v>
      </c>
      <c r="T45" s="284">
        <v>5</v>
      </c>
      <c r="U45" s="287" t="str">
        <f t="shared" si="12"/>
        <v>1</v>
      </c>
      <c r="V45" s="81" t="s">
        <v>343</v>
      </c>
      <c r="AC45" s="148"/>
      <c r="AD45" s="148"/>
      <c r="AE45" s="148"/>
      <c r="AF45" s="148"/>
    </row>
    <row r="46" spans="1:148">
      <c r="A46" s="112" t="s">
        <v>94</v>
      </c>
      <c r="B46" s="201">
        <v>31.2</v>
      </c>
      <c r="C46" s="202">
        <f t="shared" si="7"/>
        <v>0</v>
      </c>
      <c r="D46" s="203" t="s">
        <v>307</v>
      </c>
      <c r="E46" s="201">
        <v>110.1</v>
      </c>
      <c r="F46" s="202">
        <f t="shared" si="8"/>
        <v>0</v>
      </c>
      <c r="G46" s="203" t="s">
        <v>307</v>
      </c>
      <c r="H46" s="204">
        <v>16.5</v>
      </c>
      <c r="I46" s="205">
        <f t="shared" si="9"/>
        <v>0</v>
      </c>
      <c r="J46" s="241" t="s">
        <v>307</v>
      </c>
      <c r="K46" s="129">
        <v>143.19999999999999</v>
      </c>
      <c r="L46" s="167">
        <f t="shared" si="10"/>
        <v>0</v>
      </c>
      <c r="M46" s="113" t="s">
        <v>110</v>
      </c>
      <c r="N46" s="204">
        <v>3.2</v>
      </c>
      <c r="O46" s="205">
        <f t="shared" si="11"/>
        <v>0</v>
      </c>
      <c r="P46" s="241" t="s">
        <v>307</v>
      </c>
      <c r="Q46" s="91" t="s">
        <v>308</v>
      </c>
      <c r="R46" s="91">
        <f>Tabelle2[[#This Row],[Wert]]+Tabelle2[[#This Row],[Wert2]]+Tabelle2[[#This Row],[Wert3]]+Tabelle2[[#This Row],[Wert4]]+Tabelle2[[#This Row],[Wert5]]</f>
        <v>0</v>
      </c>
      <c r="S46" s="285" t="str">
        <f t="shared" si="6"/>
        <v>1</v>
      </c>
      <c r="T46" s="284">
        <v>3</v>
      </c>
      <c r="U46" s="287" t="str">
        <f t="shared" si="12"/>
        <v>1</v>
      </c>
      <c r="V46" s="114" t="s">
        <v>343</v>
      </c>
      <c r="AC46" s="148"/>
      <c r="AD46" s="148"/>
      <c r="AE46" s="148"/>
      <c r="AF46" s="148"/>
    </row>
    <row r="47" spans="1:148">
      <c r="A47" s="7" t="s">
        <v>302</v>
      </c>
      <c r="B47" s="190">
        <v>15.7</v>
      </c>
      <c r="C47" s="191">
        <f t="shared" si="7"/>
        <v>0</v>
      </c>
      <c r="D47" s="192" t="s">
        <v>304</v>
      </c>
      <c r="E47" s="190">
        <v>128.19999999999999</v>
      </c>
      <c r="F47" s="191">
        <f t="shared" si="8"/>
        <v>0</v>
      </c>
      <c r="G47" s="192" t="s">
        <v>307</v>
      </c>
      <c r="H47" s="221">
        <v>10.9</v>
      </c>
      <c r="I47" s="222">
        <f t="shared" si="9"/>
        <v>0</v>
      </c>
      <c r="J47" s="238" t="s">
        <v>110</v>
      </c>
      <c r="K47" s="96">
        <v>30.8</v>
      </c>
      <c r="L47" s="168">
        <f t="shared" si="10"/>
        <v>0</v>
      </c>
      <c r="M47" s="87" t="s">
        <v>110</v>
      </c>
      <c r="N47" s="221">
        <v>2.4</v>
      </c>
      <c r="O47" s="222">
        <f t="shared" si="11"/>
        <v>0</v>
      </c>
      <c r="P47" s="247" t="s">
        <v>110</v>
      </c>
      <c r="Q47" s="15" t="s">
        <v>308</v>
      </c>
      <c r="R47" s="15">
        <f>Tabelle2[[#This Row],[Wert]]+Tabelle2[[#This Row],[Wert2]]+Tabelle2[[#This Row],[Wert3]]+Tabelle2[[#This Row],[Wert4]]+Tabelle2[[#This Row],[Wert5]]</f>
        <v>0</v>
      </c>
      <c r="S47" s="285" t="str">
        <f t="shared" si="6"/>
        <v>1</v>
      </c>
      <c r="T47" s="284">
        <v>0</v>
      </c>
      <c r="U47" s="287" t="str">
        <f t="shared" si="12"/>
        <v>0</v>
      </c>
      <c r="V47" s="81" t="s">
        <v>309</v>
      </c>
      <c r="W47" s="116"/>
      <c r="X47" s="116"/>
      <c r="Y47" s="116"/>
      <c r="Z47" s="116"/>
      <c r="AA47" s="116"/>
      <c r="AB47" s="116"/>
      <c r="AC47" s="148"/>
      <c r="AD47" s="148"/>
      <c r="AE47" s="148"/>
      <c r="AF47" s="148"/>
    </row>
    <row r="48" spans="1:148">
      <c r="A48" s="112" t="s">
        <v>303</v>
      </c>
      <c r="B48" s="201">
        <v>98.5</v>
      </c>
      <c r="C48" s="202">
        <f t="shared" si="7"/>
        <v>2</v>
      </c>
      <c r="D48" s="203" t="s">
        <v>307</v>
      </c>
      <c r="E48" s="201">
        <v>323.7</v>
      </c>
      <c r="F48" s="202">
        <f t="shared" si="8"/>
        <v>2</v>
      </c>
      <c r="G48" s="203" t="s">
        <v>307</v>
      </c>
      <c r="H48" s="204">
        <v>51.1</v>
      </c>
      <c r="I48" s="205">
        <f t="shared" si="9"/>
        <v>1</v>
      </c>
      <c r="J48" s="241" t="s">
        <v>307</v>
      </c>
      <c r="K48" s="129">
        <v>75.5</v>
      </c>
      <c r="L48" s="167">
        <f t="shared" si="10"/>
        <v>0</v>
      </c>
      <c r="M48" s="113" t="s">
        <v>307</v>
      </c>
      <c r="N48" s="204">
        <v>8.6</v>
      </c>
      <c r="O48" s="205">
        <f t="shared" si="11"/>
        <v>0</v>
      </c>
      <c r="P48" s="241" t="s">
        <v>307</v>
      </c>
      <c r="Q48" s="91" t="s">
        <v>310</v>
      </c>
      <c r="R48" s="91">
        <f>Tabelle2[[#This Row],[Wert]]+Tabelle2[[#This Row],[Wert2]]+Tabelle2[[#This Row],[Wert3]]+Tabelle2[[#This Row],[Wert4]]+Tabelle2[[#This Row],[Wert5]]</f>
        <v>5</v>
      </c>
      <c r="S48" s="285" t="str">
        <f t="shared" si="6"/>
        <v>2</v>
      </c>
      <c r="T48" s="284">
        <v>5</v>
      </c>
      <c r="U48" s="287" t="str">
        <f t="shared" si="12"/>
        <v>1</v>
      </c>
      <c r="V48" s="114" t="s">
        <v>343</v>
      </c>
      <c r="AC48" s="148"/>
      <c r="AD48" s="148"/>
      <c r="AE48" s="148"/>
      <c r="AF48" s="148"/>
    </row>
    <row r="49" spans="1:32">
      <c r="A49" s="112" t="s">
        <v>113</v>
      </c>
      <c r="B49" s="201">
        <v>40.5</v>
      </c>
      <c r="C49" s="202">
        <f t="shared" si="7"/>
        <v>0</v>
      </c>
      <c r="D49" s="203" t="s">
        <v>307</v>
      </c>
      <c r="E49" s="201">
        <v>148.69999999999999</v>
      </c>
      <c r="F49" s="202">
        <f t="shared" si="8"/>
        <v>0</v>
      </c>
      <c r="G49" s="203" t="s">
        <v>307</v>
      </c>
      <c r="H49" s="204">
        <v>44.7</v>
      </c>
      <c r="I49" s="205">
        <f t="shared" si="9"/>
        <v>1</v>
      </c>
      <c r="J49" s="241" t="s">
        <v>307</v>
      </c>
      <c r="K49" s="129">
        <v>123.1</v>
      </c>
      <c r="L49" s="167">
        <f t="shared" si="10"/>
        <v>0</v>
      </c>
      <c r="M49" s="113" t="s">
        <v>307</v>
      </c>
      <c r="N49" s="204">
        <v>2.8</v>
      </c>
      <c r="O49" s="205">
        <f t="shared" si="11"/>
        <v>0</v>
      </c>
      <c r="P49" s="241" t="s">
        <v>307</v>
      </c>
      <c r="Q49" s="91" t="s">
        <v>308</v>
      </c>
      <c r="R49" s="91">
        <f>Tabelle2[[#This Row],[Wert]]+Tabelle2[[#This Row],[Wert2]]+Tabelle2[[#This Row],[Wert3]]+Tabelle2[[#This Row],[Wert4]]+Tabelle2[[#This Row],[Wert5]]</f>
        <v>1</v>
      </c>
      <c r="S49" s="285" t="str">
        <f t="shared" si="6"/>
        <v>1</v>
      </c>
      <c r="T49" s="284">
        <v>5</v>
      </c>
      <c r="U49" s="287" t="str">
        <f t="shared" si="12"/>
        <v>1</v>
      </c>
      <c r="V49" s="114" t="s">
        <v>309</v>
      </c>
      <c r="W49" s="116"/>
      <c r="X49" s="116"/>
      <c r="Y49" s="116"/>
      <c r="Z49" s="116"/>
      <c r="AA49" s="116"/>
      <c r="AB49" s="116"/>
      <c r="AC49" s="148"/>
      <c r="AD49" s="148"/>
      <c r="AE49" s="148"/>
      <c r="AF49" s="148"/>
    </row>
    <row r="50" spans="1:32" s="116" customFormat="1">
      <c r="A50" s="7" t="s">
        <v>95</v>
      </c>
      <c r="B50" s="190">
        <v>39.700000000000003</v>
      </c>
      <c r="C50" s="191">
        <f t="shared" si="7"/>
        <v>0</v>
      </c>
      <c r="D50" s="192" t="s">
        <v>307</v>
      </c>
      <c r="E50" s="190">
        <v>265.8</v>
      </c>
      <c r="F50" s="191">
        <f t="shared" si="8"/>
        <v>1</v>
      </c>
      <c r="G50" s="192" t="s">
        <v>304</v>
      </c>
      <c r="H50" s="221">
        <v>31.8</v>
      </c>
      <c r="I50" s="222">
        <f t="shared" si="9"/>
        <v>0</v>
      </c>
      <c r="J50" s="238" t="s">
        <v>307</v>
      </c>
      <c r="K50" s="96">
        <v>84.5</v>
      </c>
      <c r="L50" s="168">
        <f t="shared" si="10"/>
        <v>0</v>
      </c>
      <c r="M50" s="87" t="s">
        <v>304</v>
      </c>
      <c r="N50" s="221">
        <v>2.7</v>
      </c>
      <c r="O50" s="222">
        <f t="shared" si="11"/>
        <v>0</v>
      </c>
      <c r="P50" s="247" t="s">
        <v>304</v>
      </c>
      <c r="Q50" s="15" t="s">
        <v>309</v>
      </c>
      <c r="R50" s="15">
        <f>Tabelle2[[#This Row],[Wert]]+Tabelle2[[#This Row],[Wert2]]+Tabelle2[[#This Row],[Wert3]]+Tabelle2[[#This Row],[Wert4]]+Tabelle2[[#This Row],[Wert5]]</f>
        <v>1</v>
      </c>
      <c r="S50" s="285" t="str">
        <f t="shared" si="6"/>
        <v>1</v>
      </c>
      <c r="T50" s="284">
        <v>2</v>
      </c>
      <c r="U50" s="287" t="str">
        <f t="shared" si="12"/>
        <v>1</v>
      </c>
      <c r="V50" s="81" t="s">
        <v>309</v>
      </c>
      <c r="AC50" s="151"/>
      <c r="AD50" s="151"/>
      <c r="AE50" s="151"/>
      <c r="AF50" s="151"/>
    </row>
    <row r="51" spans="1:32">
      <c r="A51" s="93" t="s">
        <v>328</v>
      </c>
      <c r="B51" s="201">
        <v>61.3</v>
      </c>
      <c r="C51" s="202">
        <f t="shared" si="7"/>
        <v>1</v>
      </c>
      <c r="D51" s="203" t="s">
        <v>307</v>
      </c>
      <c r="E51" s="201">
        <v>260.5</v>
      </c>
      <c r="F51" s="202">
        <f t="shared" si="8"/>
        <v>1</v>
      </c>
      <c r="G51" s="203" t="s">
        <v>307</v>
      </c>
      <c r="H51" s="204">
        <v>32.200000000000003</v>
      </c>
      <c r="I51" s="205">
        <f t="shared" si="9"/>
        <v>0</v>
      </c>
      <c r="J51" s="241" t="s">
        <v>307</v>
      </c>
      <c r="K51" s="129">
        <v>174.8</v>
      </c>
      <c r="L51" s="167">
        <f t="shared" si="10"/>
        <v>1</v>
      </c>
      <c r="M51" s="113" t="s">
        <v>307</v>
      </c>
      <c r="N51" s="204">
        <v>5.7</v>
      </c>
      <c r="O51" s="205">
        <f t="shared" si="11"/>
        <v>0</v>
      </c>
      <c r="P51" s="241" t="s">
        <v>307</v>
      </c>
      <c r="Q51" s="91" t="s">
        <v>308</v>
      </c>
      <c r="R51" s="91">
        <f>Tabelle2[[#This Row],[Wert]]+Tabelle2[[#This Row],[Wert2]]+Tabelle2[[#This Row],[Wert3]]+Tabelle2[[#This Row],[Wert4]]+Tabelle2[[#This Row],[Wert5]]</f>
        <v>3</v>
      </c>
      <c r="S51" s="285" t="str">
        <f t="shared" si="6"/>
        <v>1</v>
      </c>
      <c r="T51" s="284">
        <v>5</v>
      </c>
      <c r="U51" s="287" t="str">
        <f t="shared" si="12"/>
        <v>1</v>
      </c>
      <c r="V51" s="114" t="s">
        <v>309</v>
      </c>
      <c r="AC51" s="148"/>
      <c r="AD51" s="148"/>
      <c r="AE51" s="148"/>
      <c r="AF51" s="148"/>
    </row>
    <row r="52" spans="1:32" s="116" customFormat="1">
      <c r="A52" s="112" t="s">
        <v>81</v>
      </c>
      <c r="B52" s="204">
        <v>36.6</v>
      </c>
      <c r="C52" s="205">
        <f t="shared" si="7"/>
        <v>0</v>
      </c>
      <c r="D52" s="203" t="s">
        <v>307</v>
      </c>
      <c r="E52" s="201">
        <v>237.2</v>
      </c>
      <c r="F52" s="202">
        <f t="shared" si="8"/>
        <v>1</v>
      </c>
      <c r="G52" s="203" t="s">
        <v>307</v>
      </c>
      <c r="H52" s="204">
        <v>29.5</v>
      </c>
      <c r="I52" s="205">
        <f t="shared" si="9"/>
        <v>0</v>
      </c>
      <c r="J52" s="241" t="s">
        <v>307</v>
      </c>
      <c r="K52" s="129">
        <v>104.2</v>
      </c>
      <c r="L52" s="167">
        <f t="shared" si="10"/>
        <v>0</v>
      </c>
      <c r="M52" s="113" t="s">
        <v>304</v>
      </c>
      <c r="N52" s="204">
        <v>4.2</v>
      </c>
      <c r="O52" s="205">
        <f t="shared" si="11"/>
        <v>0</v>
      </c>
      <c r="P52" s="241" t="s">
        <v>307</v>
      </c>
      <c r="Q52" s="91" t="s">
        <v>308</v>
      </c>
      <c r="R52" s="91">
        <f>Tabelle2[[#This Row],[Wert]]+Tabelle2[[#This Row],[Wert2]]+Tabelle2[[#This Row],[Wert3]]+Tabelle2[[#This Row],[Wert4]]+Tabelle2[[#This Row],[Wert5]]</f>
        <v>1</v>
      </c>
      <c r="S52" s="285" t="str">
        <f t="shared" si="6"/>
        <v>1</v>
      </c>
      <c r="T52" s="284">
        <v>4</v>
      </c>
      <c r="U52" s="287" t="str">
        <f t="shared" si="12"/>
        <v>1</v>
      </c>
      <c r="V52" s="114" t="s">
        <v>309</v>
      </c>
      <c r="AC52" s="151"/>
      <c r="AD52" s="151"/>
      <c r="AE52" s="151"/>
      <c r="AF52" s="151"/>
    </row>
    <row r="53" spans="1:32" s="116" customFormat="1">
      <c r="A53" s="16" t="s">
        <v>96</v>
      </c>
      <c r="B53" s="190">
        <v>83.9</v>
      </c>
      <c r="C53" s="191">
        <f t="shared" si="7"/>
        <v>2</v>
      </c>
      <c r="D53" s="192" t="s">
        <v>307</v>
      </c>
      <c r="E53" s="190">
        <v>289.7</v>
      </c>
      <c r="F53" s="191">
        <f t="shared" si="8"/>
        <v>1</v>
      </c>
      <c r="G53" s="192" t="s">
        <v>307</v>
      </c>
      <c r="H53" s="221">
        <v>93.4</v>
      </c>
      <c r="I53" s="222">
        <f t="shared" si="9"/>
        <v>3</v>
      </c>
      <c r="J53" s="238" t="s">
        <v>304</v>
      </c>
      <c r="K53" s="96"/>
      <c r="L53" s="168">
        <f t="shared" si="10"/>
        <v>0</v>
      </c>
      <c r="M53" s="87"/>
      <c r="N53" s="221"/>
      <c r="O53" s="222">
        <f t="shared" si="11"/>
        <v>0</v>
      </c>
      <c r="P53" s="247"/>
      <c r="Q53" s="15" t="s">
        <v>306</v>
      </c>
      <c r="R53" s="15">
        <f>Tabelle2[[#This Row],[Wert]]+Tabelle2[[#This Row],[Wert2]]+Tabelle2[[#This Row],[Wert3]]+Tabelle2[[#This Row],[Wert4]]+Tabelle2[[#This Row],[Wert5]]</f>
        <v>6</v>
      </c>
      <c r="S53" s="285" t="str">
        <f t="shared" si="6"/>
        <v>2</v>
      </c>
      <c r="T53" s="284">
        <v>2</v>
      </c>
      <c r="U53" s="287" t="str">
        <f t="shared" si="12"/>
        <v>1</v>
      </c>
      <c r="V53" s="81" t="s">
        <v>343</v>
      </c>
      <c r="AC53" s="151"/>
      <c r="AD53" s="151"/>
      <c r="AE53" s="151"/>
      <c r="AF53" s="151"/>
    </row>
    <row r="54" spans="1:32">
      <c r="A54" s="7" t="s">
        <v>31</v>
      </c>
      <c r="B54" s="190">
        <v>65.2</v>
      </c>
      <c r="C54" s="191">
        <f t="shared" si="7"/>
        <v>1</v>
      </c>
      <c r="D54" s="192" t="s">
        <v>304</v>
      </c>
      <c r="E54" s="190">
        <v>289.39999999999998</v>
      </c>
      <c r="F54" s="191">
        <f t="shared" si="8"/>
        <v>1</v>
      </c>
      <c r="G54" s="192" t="s">
        <v>304</v>
      </c>
      <c r="H54" s="221">
        <v>71.8</v>
      </c>
      <c r="I54" s="222">
        <f t="shared" si="9"/>
        <v>2</v>
      </c>
      <c r="J54" s="238" t="s">
        <v>110</v>
      </c>
      <c r="K54" s="96">
        <v>81.099999999999994</v>
      </c>
      <c r="L54" s="168">
        <f t="shared" si="10"/>
        <v>0</v>
      </c>
      <c r="M54" s="87" t="s">
        <v>304</v>
      </c>
      <c r="N54" s="221">
        <v>23.3</v>
      </c>
      <c r="O54" s="222">
        <f t="shared" si="11"/>
        <v>2</v>
      </c>
      <c r="P54" s="247" t="s">
        <v>110</v>
      </c>
      <c r="Q54" s="15"/>
      <c r="R54" s="15">
        <f>Tabelle2[[#This Row],[Wert]]+Tabelle2[[#This Row],[Wert2]]+Tabelle2[[#This Row],[Wert3]]+Tabelle2[[#This Row],[Wert4]]+Tabelle2[[#This Row],[Wert5]]</f>
        <v>6</v>
      </c>
      <c r="S54" s="285" t="str">
        <f t="shared" si="6"/>
        <v>2</v>
      </c>
      <c r="T54" s="284">
        <v>-2</v>
      </c>
      <c r="U54" s="287" t="str">
        <f t="shared" si="12"/>
        <v>-1</v>
      </c>
      <c r="V54" s="81" t="s">
        <v>344</v>
      </c>
      <c r="AC54" s="148"/>
      <c r="AD54" s="148"/>
      <c r="AE54" s="148"/>
      <c r="AF54" s="148"/>
    </row>
    <row r="55" spans="1:32" s="116" customFormat="1">
      <c r="A55" s="7" t="s">
        <v>32</v>
      </c>
      <c r="B55" s="190">
        <v>100.4</v>
      </c>
      <c r="C55" s="191">
        <f t="shared" si="7"/>
        <v>3</v>
      </c>
      <c r="D55" s="192" t="s">
        <v>307</v>
      </c>
      <c r="E55" s="190">
        <v>385.6</v>
      </c>
      <c r="F55" s="191">
        <f t="shared" si="8"/>
        <v>2</v>
      </c>
      <c r="G55" s="192" t="s">
        <v>307</v>
      </c>
      <c r="H55" s="221">
        <v>107.6</v>
      </c>
      <c r="I55" s="222">
        <f t="shared" si="9"/>
        <v>3</v>
      </c>
      <c r="J55" s="238" t="s">
        <v>307</v>
      </c>
      <c r="K55" s="96">
        <v>244.3</v>
      </c>
      <c r="L55" s="168">
        <f t="shared" si="10"/>
        <v>2</v>
      </c>
      <c r="M55" s="87" t="s">
        <v>110</v>
      </c>
      <c r="N55" s="221">
        <v>13.1</v>
      </c>
      <c r="O55" s="222">
        <f t="shared" si="11"/>
        <v>0</v>
      </c>
      <c r="P55" s="247" t="s">
        <v>304</v>
      </c>
      <c r="Q55" s="15" t="s">
        <v>310</v>
      </c>
      <c r="R55" s="15">
        <f>Tabelle2[[#This Row],[Wert]]+Tabelle2[[#This Row],[Wert2]]+Tabelle2[[#This Row],[Wert3]]+Tabelle2[[#This Row],[Wert4]]+Tabelle2[[#This Row],[Wert5]]</f>
        <v>10</v>
      </c>
      <c r="S55" s="285">
        <f t="shared" si="6"/>
        <v>3</v>
      </c>
      <c r="T55" s="284">
        <v>2</v>
      </c>
      <c r="U55" s="287" t="str">
        <f t="shared" si="12"/>
        <v>1</v>
      </c>
      <c r="V55" s="81" t="s">
        <v>309</v>
      </c>
      <c r="W55"/>
      <c r="X55"/>
      <c r="Y55"/>
      <c r="Z55"/>
      <c r="AA55"/>
      <c r="AB55"/>
      <c r="AC55" s="151"/>
      <c r="AD55" s="151"/>
      <c r="AE55" s="151"/>
      <c r="AF55" s="151"/>
    </row>
    <row r="56" spans="1:32" s="116" customFormat="1">
      <c r="A56" s="108" t="s">
        <v>226</v>
      </c>
      <c r="B56" s="198">
        <v>47.1</v>
      </c>
      <c r="C56" s="199">
        <f t="shared" si="7"/>
        <v>0</v>
      </c>
      <c r="D56" s="200" t="s">
        <v>307</v>
      </c>
      <c r="E56" s="198">
        <v>155.4</v>
      </c>
      <c r="F56" s="199">
        <f t="shared" si="8"/>
        <v>0</v>
      </c>
      <c r="G56" s="200" t="s">
        <v>307</v>
      </c>
      <c r="H56" s="228">
        <v>58.4</v>
      </c>
      <c r="I56" s="229">
        <f t="shared" si="9"/>
        <v>1</v>
      </c>
      <c r="J56" s="240" t="s">
        <v>307</v>
      </c>
      <c r="K56" s="135">
        <v>290.5</v>
      </c>
      <c r="L56" s="171">
        <f t="shared" si="10"/>
        <v>2</v>
      </c>
      <c r="M56" s="109" t="s">
        <v>307</v>
      </c>
      <c r="N56" s="228"/>
      <c r="O56" s="229">
        <f t="shared" si="11"/>
        <v>0</v>
      </c>
      <c r="P56" s="240"/>
      <c r="Q56" s="92"/>
      <c r="R56" s="92">
        <f>Tabelle2[[#This Row],[Wert]]+Tabelle2[[#This Row],[Wert2]]+Tabelle2[[#This Row],[Wert3]]+Tabelle2[[#This Row],[Wert4]]+Tabelle2[[#This Row],[Wert5]]</f>
        <v>3</v>
      </c>
      <c r="S56" s="285" t="str">
        <f t="shared" si="6"/>
        <v>1</v>
      </c>
      <c r="T56" s="284">
        <v>4</v>
      </c>
      <c r="U56" s="287" t="str">
        <f t="shared" si="12"/>
        <v>1</v>
      </c>
      <c r="V56" s="110" t="s">
        <v>344</v>
      </c>
      <c r="W56"/>
      <c r="X56"/>
      <c r="Y56"/>
      <c r="Z56"/>
      <c r="AA56"/>
      <c r="AB56"/>
      <c r="AC56" s="151"/>
      <c r="AD56" s="151"/>
      <c r="AE56" s="151"/>
      <c r="AF56" s="151"/>
    </row>
    <row r="57" spans="1:32">
      <c r="A57" s="7" t="s">
        <v>82</v>
      </c>
      <c r="B57" s="190">
        <v>55.1</v>
      </c>
      <c r="C57" s="191">
        <f t="shared" si="7"/>
        <v>1</v>
      </c>
      <c r="D57" s="192" t="s">
        <v>307</v>
      </c>
      <c r="E57" s="190">
        <v>258.2</v>
      </c>
      <c r="F57" s="191">
        <f t="shared" si="8"/>
        <v>1</v>
      </c>
      <c r="G57" s="192" t="s">
        <v>307</v>
      </c>
      <c r="H57" s="221">
        <v>36.1</v>
      </c>
      <c r="I57" s="222">
        <f t="shared" si="9"/>
        <v>0</v>
      </c>
      <c r="J57" s="238" t="s">
        <v>307</v>
      </c>
      <c r="K57" s="96"/>
      <c r="L57" s="168">
        <f t="shared" si="10"/>
        <v>0</v>
      </c>
      <c r="M57" s="87"/>
      <c r="N57" s="221"/>
      <c r="O57" s="222">
        <f t="shared" si="11"/>
        <v>0</v>
      </c>
      <c r="P57" s="247"/>
      <c r="Q57" s="15" t="s">
        <v>308</v>
      </c>
      <c r="R57" s="15">
        <f>Tabelle2[[#This Row],[Wert]]+Tabelle2[[#This Row],[Wert2]]+Tabelle2[[#This Row],[Wert3]]+Tabelle2[[#This Row],[Wert4]]+Tabelle2[[#This Row],[Wert5]]</f>
        <v>2</v>
      </c>
      <c r="S57" s="285" t="str">
        <f t="shared" si="6"/>
        <v>1</v>
      </c>
      <c r="T57" s="284">
        <v>3</v>
      </c>
      <c r="U57" s="287" t="str">
        <f t="shared" si="12"/>
        <v>1</v>
      </c>
      <c r="V57" s="81" t="s">
        <v>309</v>
      </c>
      <c r="W57" s="111"/>
      <c r="X57" s="111"/>
      <c r="Y57" s="111"/>
      <c r="Z57" s="111"/>
      <c r="AA57" s="111"/>
      <c r="AB57" s="111"/>
      <c r="AC57" s="148"/>
      <c r="AD57" s="148"/>
      <c r="AE57" s="148"/>
      <c r="AF57" s="148"/>
    </row>
    <row r="58" spans="1:32">
      <c r="A58" s="7" t="s">
        <v>102</v>
      </c>
      <c r="B58" s="190">
        <v>28.4</v>
      </c>
      <c r="C58" s="191">
        <f t="shared" si="7"/>
        <v>0</v>
      </c>
      <c r="D58" s="192" t="s">
        <v>307</v>
      </c>
      <c r="E58" s="190">
        <v>355.4</v>
      </c>
      <c r="F58" s="191">
        <f t="shared" si="8"/>
        <v>2</v>
      </c>
      <c r="G58" s="192" t="s">
        <v>307</v>
      </c>
      <c r="H58" s="221">
        <v>12.2</v>
      </c>
      <c r="I58" s="222">
        <f t="shared" si="9"/>
        <v>0</v>
      </c>
      <c r="J58" s="238" t="s">
        <v>307</v>
      </c>
      <c r="K58" s="96">
        <v>66.099999999999994</v>
      </c>
      <c r="L58" s="168">
        <f t="shared" si="10"/>
        <v>0</v>
      </c>
      <c r="M58" s="87" t="s">
        <v>307</v>
      </c>
      <c r="N58" s="221">
        <v>8.3000000000000007</v>
      </c>
      <c r="O58" s="222">
        <f t="shared" si="11"/>
        <v>0</v>
      </c>
      <c r="P58" s="247" t="s">
        <v>307</v>
      </c>
      <c r="Q58" s="15"/>
      <c r="R58" s="15">
        <f>Tabelle2[[#This Row],[Wert]]+Tabelle2[[#This Row],[Wert2]]+Tabelle2[[#This Row],[Wert3]]+Tabelle2[[#This Row],[Wert4]]+Tabelle2[[#This Row],[Wert5]]</f>
        <v>2</v>
      </c>
      <c r="S58" s="285" t="str">
        <f t="shared" si="6"/>
        <v>1</v>
      </c>
      <c r="T58" s="284">
        <v>5</v>
      </c>
      <c r="U58" s="287" t="str">
        <f t="shared" si="12"/>
        <v>1</v>
      </c>
      <c r="V58" s="81" t="s">
        <v>343</v>
      </c>
      <c r="AC58" s="148"/>
      <c r="AD58" s="148"/>
      <c r="AE58" s="148"/>
      <c r="AF58" s="148"/>
    </row>
    <row r="59" spans="1:32">
      <c r="A59" s="16" t="s">
        <v>91</v>
      </c>
      <c r="B59" s="190">
        <v>40.700000000000003</v>
      </c>
      <c r="C59" s="191">
        <f t="shared" si="7"/>
        <v>0</v>
      </c>
      <c r="D59" s="192" t="s">
        <v>307</v>
      </c>
      <c r="E59" s="190">
        <v>168.6</v>
      </c>
      <c r="F59" s="191">
        <f t="shared" si="8"/>
        <v>0</v>
      </c>
      <c r="G59" s="192" t="s">
        <v>307</v>
      </c>
      <c r="H59" s="221">
        <v>59</v>
      </c>
      <c r="I59" s="222">
        <f t="shared" si="9"/>
        <v>1</v>
      </c>
      <c r="J59" s="238" t="s">
        <v>307</v>
      </c>
      <c r="K59" s="96">
        <v>266.7</v>
      </c>
      <c r="L59" s="168">
        <f t="shared" si="10"/>
        <v>2</v>
      </c>
      <c r="M59" s="87" t="s">
        <v>307</v>
      </c>
      <c r="N59" s="221">
        <v>12.5</v>
      </c>
      <c r="O59" s="222">
        <f t="shared" si="11"/>
        <v>0</v>
      </c>
      <c r="P59" s="247" t="s">
        <v>304</v>
      </c>
      <c r="Q59" s="15" t="s">
        <v>309</v>
      </c>
      <c r="R59" s="15">
        <f>Tabelle2[[#This Row],[Wert]]+Tabelle2[[#This Row],[Wert2]]+Tabelle2[[#This Row],[Wert3]]+Tabelle2[[#This Row],[Wert4]]+Tabelle2[[#This Row],[Wert5]]</f>
        <v>3</v>
      </c>
      <c r="S59" s="285" t="str">
        <f t="shared" si="6"/>
        <v>1</v>
      </c>
      <c r="T59" s="284">
        <v>4</v>
      </c>
      <c r="U59" s="287" t="str">
        <f t="shared" si="12"/>
        <v>1</v>
      </c>
      <c r="V59" s="81" t="s">
        <v>309</v>
      </c>
      <c r="AC59" s="148"/>
      <c r="AD59" s="148"/>
      <c r="AE59" s="148"/>
      <c r="AF59" s="148"/>
    </row>
    <row r="60" spans="1:32" s="111" customFormat="1">
      <c r="A60" s="16" t="s">
        <v>33</v>
      </c>
      <c r="B60" s="190">
        <v>72.400000000000006</v>
      </c>
      <c r="C60" s="191">
        <f t="shared" si="7"/>
        <v>1</v>
      </c>
      <c r="D60" s="192" t="s">
        <v>307</v>
      </c>
      <c r="E60" s="190">
        <v>393.4</v>
      </c>
      <c r="F60" s="191">
        <f t="shared" si="8"/>
        <v>2</v>
      </c>
      <c r="G60" s="192" t="s">
        <v>307</v>
      </c>
      <c r="H60" s="221">
        <v>73.7</v>
      </c>
      <c r="I60" s="222">
        <f t="shared" si="9"/>
        <v>2</v>
      </c>
      <c r="J60" s="238" t="s">
        <v>307</v>
      </c>
      <c r="K60" s="96">
        <v>191</v>
      </c>
      <c r="L60" s="168">
        <f t="shared" si="10"/>
        <v>1</v>
      </c>
      <c r="M60" s="87" t="s">
        <v>307</v>
      </c>
      <c r="N60" s="221">
        <v>14.6</v>
      </c>
      <c r="O60" s="222">
        <f t="shared" si="11"/>
        <v>0</v>
      </c>
      <c r="P60" s="247" t="s">
        <v>307</v>
      </c>
      <c r="Q60" s="15" t="s">
        <v>306</v>
      </c>
      <c r="R60" s="15">
        <f>Tabelle2[[#This Row],[Wert]]+Tabelle2[[#This Row],[Wert2]]+Tabelle2[[#This Row],[Wert3]]+Tabelle2[[#This Row],[Wert4]]+Tabelle2[[#This Row],[Wert5]]</f>
        <v>6</v>
      </c>
      <c r="S60" s="285" t="str">
        <f t="shared" si="6"/>
        <v>2</v>
      </c>
      <c r="T60" s="284">
        <v>5</v>
      </c>
      <c r="U60" s="287" t="str">
        <f t="shared" si="12"/>
        <v>1</v>
      </c>
      <c r="V60" s="81" t="s">
        <v>343</v>
      </c>
      <c r="W60"/>
      <c r="X60"/>
      <c r="Y60"/>
      <c r="Z60"/>
      <c r="AA60"/>
      <c r="AB60"/>
      <c r="AC60" s="150"/>
      <c r="AD60" s="150"/>
      <c r="AE60" s="150"/>
      <c r="AF60" s="150"/>
    </row>
    <row r="61" spans="1:32">
      <c r="A61" s="7" t="s">
        <v>104</v>
      </c>
      <c r="B61" s="190">
        <v>81.3</v>
      </c>
      <c r="C61" s="191">
        <f t="shared" si="7"/>
        <v>2</v>
      </c>
      <c r="D61" s="192" t="s">
        <v>307</v>
      </c>
      <c r="E61" s="190">
        <v>358.7</v>
      </c>
      <c r="F61" s="191">
        <f t="shared" si="8"/>
        <v>2</v>
      </c>
      <c r="G61" s="192" t="s">
        <v>307</v>
      </c>
      <c r="H61" s="221">
        <v>58.8</v>
      </c>
      <c r="I61" s="222">
        <f t="shared" si="9"/>
        <v>1</v>
      </c>
      <c r="J61" s="238" t="s">
        <v>304</v>
      </c>
      <c r="K61" s="96">
        <v>242.9</v>
      </c>
      <c r="L61" s="168">
        <f t="shared" si="10"/>
        <v>2</v>
      </c>
      <c r="M61" s="87" t="s">
        <v>304</v>
      </c>
      <c r="N61" s="221">
        <v>4.5</v>
      </c>
      <c r="O61" s="222">
        <f t="shared" si="11"/>
        <v>0</v>
      </c>
      <c r="P61" s="247" t="s">
        <v>110</v>
      </c>
      <c r="Q61" s="15" t="s">
        <v>310</v>
      </c>
      <c r="R61" s="15">
        <f>Tabelle2[[#This Row],[Wert]]+Tabelle2[[#This Row],[Wert2]]+Tabelle2[[#This Row],[Wert3]]+Tabelle2[[#This Row],[Wert4]]+Tabelle2[[#This Row],[Wert5]]</f>
        <v>7</v>
      </c>
      <c r="S61" s="285" t="str">
        <f t="shared" si="6"/>
        <v>2</v>
      </c>
      <c r="T61" s="284">
        <v>1</v>
      </c>
      <c r="U61" s="287" t="str">
        <f t="shared" si="12"/>
        <v>1</v>
      </c>
      <c r="V61" s="81" t="s">
        <v>343</v>
      </c>
      <c r="AC61" s="148"/>
      <c r="AD61" s="148"/>
      <c r="AE61" s="148"/>
      <c r="AF61" s="148"/>
    </row>
    <row r="62" spans="1:32">
      <c r="A62" s="7" t="s">
        <v>83</v>
      </c>
      <c r="B62" s="190">
        <v>64.400000000000006</v>
      </c>
      <c r="C62" s="191">
        <f t="shared" si="7"/>
        <v>1</v>
      </c>
      <c r="D62" s="192" t="s">
        <v>307</v>
      </c>
      <c r="E62" s="190">
        <v>344.8</v>
      </c>
      <c r="F62" s="191">
        <f t="shared" si="8"/>
        <v>2</v>
      </c>
      <c r="G62" s="192" t="s">
        <v>307</v>
      </c>
      <c r="H62" s="221">
        <v>53.3</v>
      </c>
      <c r="I62" s="222">
        <f t="shared" si="9"/>
        <v>1</v>
      </c>
      <c r="J62" s="238" t="s">
        <v>307</v>
      </c>
      <c r="K62" s="96"/>
      <c r="L62" s="168">
        <f t="shared" si="10"/>
        <v>0</v>
      </c>
      <c r="M62" s="87"/>
      <c r="N62" s="221"/>
      <c r="O62" s="222">
        <f t="shared" si="11"/>
        <v>0</v>
      </c>
      <c r="P62" s="247"/>
      <c r="Q62" s="15" t="s">
        <v>309</v>
      </c>
      <c r="R62" s="15">
        <f>Tabelle2[[#This Row],[Wert]]+Tabelle2[[#This Row],[Wert2]]+Tabelle2[[#This Row],[Wert3]]+Tabelle2[[#This Row],[Wert4]]+Tabelle2[[#This Row],[Wert5]]</f>
        <v>4</v>
      </c>
      <c r="S62" s="285" t="str">
        <f t="shared" si="6"/>
        <v>1</v>
      </c>
      <c r="T62" s="284">
        <v>3</v>
      </c>
      <c r="U62" s="287" t="str">
        <f t="shared" si="12"/>
        <v>1</v>
      </c>
      <c r="V62" s="81" t="s">
        <v>343</v>
      </c>
      <c r="AC62" s="148"/>
      <c r="AD62" s="148"/>
      <c r="AE62" s="148"/>
      <c r="AF62" s="148"/>
    </row>
    <row r="63" spans="1:32">
      <c r="A63" s="107" t="s">
        <v>109</v>
      </c>
      <c r="B63" s="198">
        <v>58.2</v>
      </c>
      <c r="C63" s="199">
        <f t="shared" si="7"/>
        <v>1</v>
      </c>
      <c r="D63" s="200" t="s">
        <v>110</v>
      </c>
      <c r="E63" s="198">
        <v>154.19999999999999</v>
      </c>
      <c r="F63" s="199">
        <f t="shared" si="8"/>
        <v>0</v>
      </c>
      <c r="G63" s="200" t="s">
        <v>110</v>
      </c>
      <c r="H63" s="228">
        <v>110.5</v>
      </c>
      <c r="I63" s="229">
        <f t="shared" si="9"/>
        <v>3</v>
      </c>
      <c r="J63" s="240" t="s">
        <v>304</v>
      </c>
      <c r="K63" s="135">
        <v>110.5</v>
      </c>
      <c r="L63" s="171">
        <f t="shared" si="10"/>
        <v>0</v>
      </c>
      <c r="M63" s="109" t="s">
        <v>110</v>
      </c>
      <c r="N63" s="228"/>
      <c r="O63" s="229">
        <f t="shared" si="11"/>
        <v>0</v>
      </c>
      <c r="P63" s="240"/>
      <c r="Q63" s="92"/>
      <c r="R63" s="92">
        <f>Tabelle2[[#This Row],[Wert]]+Tabelle2[[#This Row],[Wert2]]+Tabelle2[[#This Row],[Wert3]]+Tabelle2[[#This Row],[Wert4]]+Tabelle2[[#This Row],[Wert5]]</f>
        <v>4</v>
      </c>
      <c r="S63" s="285" t="str">
        <f t="shared" si="6"/>
        <v>1</v>
      </c>
      <c r="T63" s="284">
        <v>-3</v>
      </c>
      <c r="U63" s="287" t="str">
        <f t="shared" si="12"/>
        <v>-1</v>
      </c>
      <c r="V63" s="110" t="s">
        <v>306</v>
      </c>
      <c r="AC63" s="148"/>
      <c r="AD63" s="148"/>
      <c r="AE63" s="148"/>
      <c r="AF63" s="148"/>
    </row>
    <row r="64" spans="1:32">
      <c r="A64" s="112" t="s">
        <v>105</v>
      </c>
      <c r="B64" s="201">
        <v>71.3</v>
      </c>
      <c r="C64" s="202">
        <f t="shared" ref="C64:C95" si="13">IF(B64&lt;50,0,IF(B64&lt;=75,1,IF(B64&lt;=100,2,3)))</f>
        <v>1</v>
      </c>
      <c r="D64" s="203" t="s">
        <v>307</v>
      </c>
      <c r="E64" s="201">
        <v>422.7</v>
      </c>
      <c r="F64" s="202">
        <f t="shared" ref="F64:F95" si="14">IF(E64&lt;200,0,IF(E64&lt;=300,1,IF(E64&lt;=400,2,3)))</f>
        <v>3</v>
      </c>
      <c r="G64" s="203" t="s">
        <v>307</v>
      </c>
      <c r="H64" s="204">
        <v>46.1</v>
      </c>
      <c r="I64" s="205">
        <f t="shared" ref="I64:I95" si="15">IF(H64&lt;40,0,IF(H64&lt;=60,1,IF(H64&lt;=80,2,3)))</f>
        <v>1</v>
      </c>
      <c r="J64" s="241" t="s">
        <v>307</v>
      </c>
      <c r="K64" s="129">
        <v>177.3</v>
      </c>
      <c r="L64" s="167">
        <f t="shared" ref="L64:L95" si="16">IF(K64&lt;150,0,IF(K64&lt;=225,1,IF(K64&lt;=300,2,3)))</f>
        <v>1</v>
      </c>
      <c r="M64" s="113" t="s">
        <v>307</v>
      </c>
      <c r="N64" s="204">
        <v>11</v>
      </c>
      <c r="O64" s="205">
        <f t="shared" ref="O64:O95" si="17">IF(N64&lt;15,0,IF(N64&lt;=22.5,1,IF(N64&lt;=30,2,3)))</f>
        <v>0</v>
      </c>
      <c r="P64" s="241" t="s">
        <v>307</v>
      </c>
      <c r="Q64" s="91" t="s">
        <v>306</v>
      </c>
      <c r="R64" s="91">
        <f>Tabelle2[[#This Row],[Wert]]+Tabelle2[[#This Row],[Wert2]]+Tabelle2[[#This Row],[Wert3]]+Tabelle2[[#This Row],[Wert4]]+Tabelle2[[#This Row],[Wert5]]</f>
        <v>6</v>
      </c>
      <c r="S64" s="285" t="str">
        <f t="shared" si="6"/>
        <v>2</v>
      </c>
      <c r="T64" s="284">
        <v>5</v>
      </c>
      <c r="U64" s="287" t="str">
        <f t="shared" ref="U64:U95" si="18">IF(T64&lt;0,"-1",IF(T64&lt;1,"0","1"))</f>
        <v>1</v>
      </c>
      <c r="V64" s="114" t="s">
        <v>309</v>
      </c>
      <c r="W64" s="111"/>
      <c r="X64" s="111"/>
      <c r="Y64" s="111"/>
      <c r="Z64" s="111"/>
      <c r="AA64" s="111"/>
      <c r="AB64" s="111"/>
      <c r="AC64" s="148"/>
      <c r="AD64" s="148"/>
      <c r="AE64" s="148"/>
      <c r="AF64" s="148"/>
    </row>
    <row r="65" spans="1:32">
      <c r="A65" s="7" t="s">
        <v>34</v>
      </c>
      <c r="B65" s="190">
        <v>29.8</v>
      </c>
      <c r="C65" s="191">
        <f t="shared" si="13"/>
        <v>0</v>
      </c>
      <c r="D65" s="192" t="s">
        <v>110</v>
      </c>
      <c r="E65" s="190">
        <v>288.8</v>
      </c>
      <c r="F65" s="191">
        <f t="shared" si="14"/>
        <v>1</v>
      </c>
      <c r="G65" s="192" t="s">
        <v>307</v>
      </c>
      <c r="H65" s="221">
        <v>39.799999999999997</v>
      </c>
      <c r="I65" s="222">
        <f t="shared" si="15"/>
        <v>0</v>
      </c>
      <c r="J65" s="238" t="s">
        <v>110</v>
      </c>
      <c r="K65" s="96">
        <v>238.6</v>
      </c>
      <c r="L65" s="168">
        <f t="shared" si="16"/>
        <v>2</v>
      </c>
      <c r="M65" s="87" t="s">
        <v>307</v>
      </c>
      <c r="N65" s="221">
        <v>11.7</v>
      </c>
      <c r="O65" s="222">
        <f t="shared" si="17"/>
        <v>0</v>
      </c>
      <c r="P65" s="247" t="s">
        <v>304</v>
      </c>
      <c r="Q65" s="91" t="s">
        <v>310</v>
      </c>
      <c r="R65" s="91">
        <f>Tabelle2[[#This Row],[Wert]]+Tabelle2[[#This Row],[Wert2]]+Tabelle2[[#This Row],[Wert3]]+Tabelle2[[#This Row],[Wert4]]+Tabelle2[[#This Row],[Wert5]]</f>
        <v>3</v>
      </c>
      <c r="S65" s="285" t="str">
        <f t="shared" si="6"/>
        <v>1</v>
      </c>
      <c r="T65" s="284">
        <v>0</v>
      </c>
      <c r="U65" s="287" t="str">
        <f t="shared" si="18"/>
        <v>0</v>
      </c>
      <c r="V65" s="81" t="s">
        <v>343</v>
      </c>
      <c r="W65" s="116"/>
      <c r="X65" s="116"/>
      <c r="Y65" s="116"/>
      <c r="Z65" s="116"/>
      <c r="AA65" s="116"/>
      <c r="AB65" s="116"/>
      <c r="AC65" s="148"/>
      <c r="AD65" s="148"/>
      <c r="AE65" s="148"/>
      <c r="AF65" s="148"/>
    </row>
    <row r="66" spans="1:32">
      <c r="A66" s="7" t="s">
        <v>35</v>
      </c>
      <c r="B66" s="190">
        <v>56.7</v>
      </c>
      <c r="C66" s="191">
        <f t="shared" si="13"/>
        <v>1</v>
      </c>
      <c r="D66" s="192" t="s">
        <v>307</v>
      </c>
      <c r="E66" s="190">
        <v>194.8</v>
      </c>
      <c r="F66" s="191">
        <f t="shared" si="14"/>
        <v>0</v>
      </c>
      <c r="G66" s="192" t="s">
        <v>307</v>
      </c>
      <c r="H66" s="221">
        <v>50.6</v>
      </c>
      <c r="I66" s="222">
        <f t="shared" si="15"/>
        <v>1</v>
      </c>
      <c r="J66" s="238" t="s">
        <v>307</v>
      </c>
      <c r="K66" s="96">
        <v>152.80000000000001</v>
      </c>
      <c r="L66" s="168">
        <f t="shared" si="16"/>
        <v>1</v>
      </c>
      <c r="M66" s="87" t="s">
        <v>307</v>
      </c>
      <c r="N66" s="221">
        <v>19.899999999999999</v>
      </c>
      <c r="O66" s="222">
        <f t="shared" si="17"/>
        <v>1</v>
      </c>
      <c r="P66" s="247" t="s">
        <v>307</v>
      </c>
      <c r="Q66" s="15"/>
      <c r="R66" s="15">
        <f>Tabelle2[[#This Row],[Wert]]+Tabelle2[[#This Row],[Wert2]]+Tabelle2[[#This Row],[Wert3]]+Tabelle2[[#This Row],[Wert4]]+Tabelle2[[#This Row],[Wert5]]</f>
        <v>4</v>
      </c>
      <c r="S66" s="285" t="str">
        <f t="shared" ref="S66:S127" si="19">IF(R66&lt;5,"1",IF(R66&lt;10,"2",3))</f>
        <v>1</v>
      </c>
      <c r="T66" s="284">
        <v>5</v>
      </c>
      <c r="U66" s="287" t="str">
        <f t="shared" si="18"/>
        <v>1</v>
      </c>
      <c r="V66" s="81" t="s">
        <v>344</v>
      </c>
      <c r="AC66" s="148"/>
      <c r="AD66" s="148"/>
      <c r="AE66" s="148"/>
      <c r="AF66" s="148"/>
    </row>
    <row r="67" spans="1:32" s="111" customFormat="1">
      <c r="A67" s="16" t="s">
        <v>36</v>
      </c>
      <c r="B67" s="190">
        <v>163.19999999999999</v>
      </c>
      <c r="C67" s="191">
        <f t="shared" si="13"/>
        <v>3</v>
      </c>
      <c r="D67" s="192" t="s">
        <v>307</v>
      </c>
      <c r="E67" s="190">
        <v>2362.6</v>
      </c>
      <c r="F67" s="191">
        <f t="shared" si="14"/>
        <v>3</v>
      </c>
      <c r="G67" s="192" t="s">
        <v>307</v>
      </c>
      <c r="H67" s="221">
        <v>56.9</v>
      </c>
      <c r="I67" s="222">
        <f t="shared" si="15"/>
        <v>1</v>
      </c>
      <c r="J67" s="238" t="s">
        <v>307</v>
      </c>
      <c r="K67" s="96">
        <v>421.6</v>
      </c>
      <c r="L67" s="168">
        <f t="shared" si="16"/>
        <v>3</v>
      </c>
      <c r="M67" s="87" t="s">
        <v>307</v>
      </c>
      <c r="N67" s="221">
        <v>4.2</v>
      </c>
      <c r="O67" s="222">
        <f t="shared" si="17"/>
        <v>0</v>
      </c>
      <c r="P67" s="247" t="s">
        <v>304</v>
      </c>
      <c r="Q67" s="15" t="s">
        <v>310</v>
      </c>
      <c r="R67" s="15">
        <f>Tabelle2[[#This Row],[Wert]]+Tabelle2[[#This Row],[Wert2]]+Tabelle2[[#This Row],[Wert3]]+Tabelle2[[#This Row],[Wert4]]+Tabelle2[[#This Row],[Wert5]]</f>
        <v>10</v>
      </c>
      <c r="S67" s="285">
        <f t="shared" si="19"/>
        <v>3</v>
      </c>
      <c r="T67" s="284">
        <v>4</v>
      </c>
      <c r="U67" s="287" t="str">
        <f t="shared" si="18"/>
        <v>1</v>
      </c>
      <c r="V67" s="81" t="s">
        <v>343</v>
      </c>
      <c r="W67"/>
      <c r="X67"/>
      <c r="Y67"/>
      <c r="Z67"/>
      <c r="AA67"/>
      <c r="AB67"/>
      <c r="AC67" s="150"/>
      <c r="AD67" s="150"/>
      <c r="AE67" s="150"/>
      <c r="AF67" s="150"/>
    </row>
    <row r="68" spans="1:32" s="116" customFormat="1">
      <c r="A68" s="112" t="s">
        <v>37</v>
      </c>
      <c r="B68" s="201">
        <v>43.8</v>
      </c>
      <c r="C68" s="202">
        <f t="shared" si="13"/>
        <v>0</v>
      </c>
      <c r="D68" s="203" t="s">
        <v>307</v>
      </c>
      <c r="E68" s="201">
        <v>99.7</v>
      </c>
      <c r="F68" s="202">
        <f t="shared" si="14"/>
        <v>0</v>
      </c>
      <c r="G68" s="203" t="s">
        <v>110</v>
      </c>
      <c r="H68" s="204">
        <v>38</v>
      </c>
      <c r="I68" s="205">
        <f t="shared" si="15"/>
        <v>0</v>
      </c>
      <c r="J68" s="241" t="s">
        <v>307</v>
      </c>
      <c r="K68" s="129">
        <v>57.2</v>
      </c>
      <c r="L68" s="167">
        <f t="shared" si="16"/>
        <v>0</v>
      </c>
      <c r="M68" s="113" t="s">
        <v>307</v>
      </c>
      <c r="N68" s="204">
        <v>8.8000000000000007</v>
      </c>
      <c r="O68" s="205">
        <f t="shared" si="17"/>
        <v>0</v>
      </c>
      <c r="P68" s="241" t="s">
        <v>307</v>
      </c>
      <c r="Q68" s="91" t="s">
        <v>310</v>
      </c>
      <c r="R68" s="91">
        <f>Tabelle2[[#This Row],[Wert]]+Tabelle2[[#This Row],[Wert2]]+Tabelle2[[#This Row],[Wert3]]+Tabelle2[[#This Row],[Wert4]]+Tabelle2[[#This Row],[Wert5]]</f>
        <v>0</v>
      </c>
      <c r="S68" s="285" t="str">
        <f t="shared" si="19"/>
        <v>1</v>
      </c>
      <c r="T68" s="284">
        <v>5</v>
      </c>
      <c r="U68" s="287" t="str">
        <f t="shared" si="18"/>
        <v>1</v>
      </c>
      <c r="V68" s="114" t="s">
        <v>309</v>
      </c>
      <c r="W68"/>
      <c r="X68"/>
      <c r="Y68"/>
      <c r="Z68"/>
      <c r="AA68"/>
      <c r="AB68"/>
      <c r="AC68" s="151"/>
      <c r="AD68" s="151"/>
      <c r="AE68" s="151"/>
      <c r="AF68" s="151"/>
    </row>
    <row r="69" spans="1:32">
      <c r="A69" s="112" t="s">
        <v>329</v>
      </c>
      <c r="B69" s="201">
        <v>36</v>
      </c>
      <c r="C69" s="202">
        <f t="shared" si="13"/>
        <v>0</v>
      </c>
      <c r="D69" s="203" t="s">
        <v>304</v>
      </c>
      <c r="E69" s="201">
        <v>238.7</v>
      </c>
      <c r="F69" s="202">
        <f t="shared" si="14"/>
        <v>1</v>
      </c>
      <c r="G69" s="203" t="s">
        <v>304</v>
      </c>
      <c r="H69" s="204">
        <v>33.1</v>
      </c>
      <c r="I69" s="205">
        <f t="shared" si="15"/>
        <v>0</v>
      </c>
      <c r="J69" s="241" t="s">
        <v>307</v>
      </c>
      <c r="K69" s="129">
        <v>207.3</v>
      </c>
      <c r="L69" s="167">
        <f t="shared" si="16"/>
        <v>1</v>
      </c>
      <c r="M69" s="113" t="s">
        <v>307</v>
      </c>
      <c r="N69" s="204">
        <v>8.4</v>
      </c>
      <c r="O69" s="205">
        <f t="shared" si="17"/>
        <v>0</v>
      </c>
      <c r="P69" s="241" t="s">
        <v>307</v>
      </c>
      <c r="Q69" s="91" t="s">
        <v>309</v>
      </c>
      <c r="R69" s="91">
        <f>Tabelle2[[#This Row],[Wert]]+Tabelle2[[#This Row],[Wert2]]+Tabelle2[[#This Row],[Wert3]]+Tabelle2[[#This Row],[Wert4]]+Tabelle2[[#This Row],[Wert5]]</f>
        <v>2</v>
      </c>
      <c r="S69" s="285" t="str">
        <f t="shared" si="19"/>
        <v>1</v>
      </c>
      <c r="T69" s="284">
        <v>3</v>
      </c>
      <c r="U69" s="287" t="str">
        <f t="shared" si="18"/>
        <v>1</v>
      </c>
      <c r="V69" s="114" t="s">
        <v>309</v>
      </c>
      <c r="W69" s="116"/>
      <c r="X69" s="116"/>
      <c r="Y69" s="116"/>
      <c r="Z69" s="116"/>
      <c r="AA69" s="116"/>
      <c r="AB69" s="116"/>
      <c r="AC69" s="148"/>
      <c r="AD69" s="148"/>
      <c r="AE69" s="148"/>
      <c r="AF69" s="148"/>
    </row>
    <row r="70" spans="1:32">
      <c r="A70" s="112" t="s">
        <v>38</v>
      </c>
      <c r="B70" s="201">
        <v>74.599999999999994</v>
      </c>
      <c r="C70" s="202">
        <f t="shared" si="13"/>
        <v>1</v>
      </c>
      <c r="D70" s="203" t="s">
        <v>307</v>
      </c>
      <c r="E70" s="201">
        <v>306.8</v>
      </c>
      <c r="F70" s="202">
        <f t="shared" si="14"/>
        <v>2</v>
      </c>
      <c r="G70" s="203" t="s">
        <v>304</v>
      </c>
      <c r="H70" s="204">
        <v>33.299999999999997</v>
      </c>
      <c r="I70" s="205">
        <f t="shared" si="15"/>
        <v>0</v>
      </c>
      <c r="J70" s="241" t="s">
        <v>307</v>
      </c>
      <c r="K70" s="129">
        <v>65.400000000000006</v>
      </c>
      <c r="L70" s="167">
        <f t="shared" si="16"/>
        <v>0</v>
      </c>
      <c r="M70" s="113" t="s">
        <v>307</v>
      </c>
      <c r="N70" s="204">
        <v>4.9000000000000004</v>
      </c>
      <c r="O70" s="205">
        <f t="shared" si="17"/>
        <v>0</v>
      </c>
      <c r="P70" s="241" t="s">
        <v>307</v>
      </c>
      <c r="Q70" s="91" t="s">
        <v>306</v>
      </c>
      <c r="R70" s="91">
        <f>Tabelle2[[#This Row],[Wert]]+Tabelle2[[#This Row],[Wert2]]+Tabelle2[[#This Row],[Wert3]]+Tabelle2[[#This Row],[Wert4]]+Tabelle2[[#This Row],[Wert5]]</f>
        <v>3</v>
      </c>
      <c r="S70" s="285" t="str">
        <f t="shared" si="19"/>
        <v>1</v>
      </c>
      <c r="T70" s="284">
        <v>2</v>
      </c>
      <c r="U70" s="287" t="str">
        <f t="shared" si="18"/>
        <v>1</v>
      </c>
      <c r="V70" s="114" t="s">
        <v>309</v>
      </c>
      <c r="W70" s="116"/>
      <c r="X70" s="116"/>
      <c r="Y70" s="116"/>
      <c r="Z70" s="116"/>
      <c r="AA70" s="116"/>
      <c r="AB70" s="116"/>
      <c r="AC70" s="148"/>
      <c r="AD70" s="148"/>
      <c r="AE70" s="148"/>
      <c r="AF70" s="148"/>
    </row>
    <row r="71" spans="1:32">
      <c r="A71" s="112" t="s">
        <v>39</v>
      </c>
      <c r="B71" s="201">
        <v>46.6</v>
      </c>
      <c r="C71" s="202">
        <f t="shared" si="13"/>
        <v>0</v>
      </c>
      <c r="D71" s="203" t="s">
        <v>307</v>
      </c>
      <c r="E71" s="201">
        <v>291.89999999999998</v>
      </c>
      <c r="F71" s="202">
        <f t="shared" si="14"/>
        <v>1</v>
      </c>
      <c r="G71" s="203" t="s">
        <v>307</v>
      </c>
      <c r="H71" s="204">
        <v>29.3</v>
      </c>
      <c r="I71" s="205">
        <f t="shared" si="15"/>
        <v>0</v>
      </c>
      <c r="J71" s="241" t="s">
        <v>304</v>
      </c>
      <c r="K71" s="129">
        <v>74</v>
      </c>
      <c r="L71" s="167">
        <f t="shared" si="16"/>
        <v>0</v>
      </c>
      <c r="M71" s="113" t="s">
        <v>304</v>
      </c>
      <c r="N71" s="204">
        <v>1.5</v>
      </c>
      <c r="O71" s="205">
        <f t="shared" si="17"/>
        <v>0</v>
      </c>
      <c r="P71" s="241" t="s">
        <v>304</v>
      </c>
      <c r="Q71" s="91" t="s">
        <v>306</v>
      </c>
      <c r="R71" s="91">
        <f>Tabelle2[[#This Row],[Wert]]+Tabelle2[[#This Row],[Wert2]]+Tabelle2[[#This Row],[Wert3]]+Tabelle2[[#This Row],[Wert4]]+Tabelle2[[#This Row],[Wert5]]</f>
        <v>1</v>
      </c>
      <c r="S71" s="285" t="str">
        <f t="shared" si="19"/>
        <v>1</v>
      </c>
      <c r="T71" s="284">
        <v>2</v>
      </c>
      <c r="U71" s="287" t="str">
        <f t="shared" si="18"/>
        <v>1</v>
      </c>
      <c r="V71" s="114" t="s">
        <v>309</v>
      </c>
      <c r="W71" s="116"/>
      <c r="X71" s="116"/>
      <c r="Y71" s="116"/>
      <c r="Z71" s="116"/>
      <c r="AA71" s="116"/>
      <c r="AB71" s="116"/>
      <c r="AC71" s="148"/>
      <c r="AD71" s="148"/>
      <c r="AE71" s="148"/>
      <c r="AF71" s="148"/>
    </row>
    <row r="72" spans="1:32" s="116" customFormat="1">
      <c r="A72" s="7" t="s">
        <v>106</v>
      </c>
      <c r="B72" s="190">
        <v>42.2</v>
      </c>
      <c r="C72" s="191">
        <f t="shared" si="13"/>
        <v>0</v>
      </c>
      <c r="D72" s="192" t="s">
        <v>307</v>
      </c>
      <c r="E72" s="190">
        <v>269.89999999999998</v>
      </c>
      <c r="F72" s="191">
        <f t="shared" si="14"/>
        <v>1</v>
      </c>
      <c r="G72" s="192" t="s">
        <v>307</v>
      </c>
      <c r="H72" s="221">
        <v>46.3</v>
      </c>
      <c r="I72" s="222">
        <f t="shared" si="15"/>
        <v>1</v>
      </c>
      <c r="J72" s="238" t="s">
        <v>307</v>
      </c>
      <c r="K72" s="96">
        <v>218.2</v>
      </c>
      <c r="L72" s="168">
        <f t="shared" si="16"/>
        <v>1</v>
      </c>
      <c r="M72" s="87" t="s">
        <v>307</v>
      </c>
      <c r="N72" s="221">
        <v>12.2</v>
      </c>
      <c r="O72" s="222">
        <f t="shared" si="17"/>
        <v>0</v>
      </c>
      <c r="P72" s="247" t="s">
        <v>307</v>
      </c>
      <c r="Q72" s="15" t="s">
        <v>309</v>
      </c>
      <c r="R72" s="15">
        <f>Tabelle2[[#This Row],[Wert]]+Tabelle2[[#This Row],[Wert2]]+Tabelle2[[#This Row],[Wert3]]+Tabelle2[[#This Row],[Wert4]]+Tabelle2[[#This Row],[Wert5]]</f>
        <v>3</v>
      </c>
      <c r="S72" s="285" t="str">
        <f t="shared" si="19"/>
        <v>1</v>
      </c>
      <c r="T72" s="284">
        <v>5</v>
      </c>
      <c r="U72" s="287" t="str">
        <f t="shared" si="18"/>
        <v>1</v>
      </c>
      <c r="V72" s="81" t="s">
        <v>309</v>
      </c>
      <c r="AC72" s="151"/>
      <c r="AD72" s="151"/>
      <c r="AE72" s="151"/>
      <c r="AF72" s="151"/>
    </row>
    <row r="73" spans="1:32" s="116" customFormat="1">
      <c r="A73" s="107" t="s">
        <v>40</v>
      </c>
      <c r="B73" s="198">
        <v>48.5</v>
      </c>
      <c r="C73" s="199">
        <f t="shared" si="13"/>
        <v>0</v>
      </c>
      <c r="D73" s="200" t="s">
        <v>110</v>
      </c>
      <c r="E73" s="198">
        <v>276.60000000000002</v>
      </c>
      <c r="F73" s="199">
        <f t="shared" si="14"/>
        <v>1</v>
      </c>
      <c r="G73" s="200" t="s">
        <v>110</v>
      </c>
      <c r="H73" s="228">
        <v>32.700000000000003</v>
      </c>
      <c r="I73" s="229">
        <f t="shared" si="15"/>
        <v>0</v>
      </c>
      <c r="J73" s="240" t="s">
        <v>304</v>
      </c>
      <c r="K73" s="135">
        <v>219.5</v>
      </c>
      <c r="L73" s="171">
        <f t="shared" si="16"/>
        <v>1</v>
      </c>
      <c r="M73" s="109"/>
      <c r="N73" s="228">
        <v>3.8</v>
      </c>
      <c r="O73" s="229">
        <f t="shared" si="17"/>
        <v>0</v>
      </c>
      <c r="P73" s="240"/>
      <c r="Q73" s="92" t="s">
        <v>306</v>
      </c>
      <c r="R73" s="92">
        <f>Tabelle2[[#This Row],[Wert]]+Tabelle2[[#This Row],[Wert2]]+Tabelle2[[#This Row],[Wert3]]+Tabelle2[[#This Row],[Wert4]]+Tabelle2[[#This Row],[Wert5]]</f>
        <v>2</v>
      </c>
      <c r="S73" s="285" t="str">
        <f t="shared" si="19"/>
        <v>1</v>
      </c>
      <c r="T73" s="284">
        <v>-2</v>
      </c>
      <c r="U73" s="287" t="str">
        <f t="shared" si="18"/>
        <v>-1</v>
      </c>
      <c r="V73" s="110" t="s">
        <v>309</v>
      </c>
      <c r="W73"/>
      <c r="X73"/>
      <c r="Y73"/>
      <c r="Z73"/>
      <c r="AA73"/>
      <c r="AB73"/>
      <c r="AC73" s="151"/>
      <c r="AD73" s="151"/>
      <c r="AE73" s="151"/>
      <c r="AF73" s="151"/>
    </row>
    <row r="74" spans="1:32" s="116" customFormat="1">
      <c r="A74" s="11" t="s">
        <v>41</v>
      </c>
      <c r="B74" s="206"/>
      <c r="C74" s="207"/>
      <c r="D74" s="207"/>
      <c r="E74" s="206"/>
      <c r="F74" s="207"/>
      <c r="G74" s="207"/>
      <c r="H74" s="206"/>
      <c r="I74" s="207"/>
      <c r="J74" s="242"/>
      <c r="K74" s="11"/>
      <c r="L74" s="11"/>
      <c r="M74" s="11"/>
      <c r="N74" s="206"/>
      <c r="O74" s="207"/>
      <c r="P74" s="242"/>
      <c r="Q74" s="11"/>
      <c r="R74" s="11"/>
      <c r="S74" s="9"/>
      <c r="T74" s="9"/>
      <c r="U74" s="9"/>
      <c r="V74" s="9"/>
      <c r="W74" s="111"/>
      <c r="X74" s="111"/>
      <c r="Y74" s="111"/>
      <c r="Z74" s="111"/>
      <c r="AA74" s="111"/>
      <c r="AB74" s="111"/>
      <c r="AC74" s="151"/>
      <c r="AD74" s="151"/>
      <c r="AE74" s="151"/>
      <c r="AF74" s="151"/>
    </row>
    <row r="75" spans="1:32" s="116" customFormat="1" ht="16" thickBot="1">
      <c r="A75" s="107" t="s">
        <v>330</v>
      </c>
      <c r="B75" s="198">
        <v>88.1</v>
      </c>
      <c r="C75" s="199">
        <f t="shared" si="13"/>
        <v>2</v>
      </c>
      <c r="D75" s="200" t="s">
        <v>110</v>
      </c>
      <c r="E75" s="198">
        <v>442.2</v>
      </c>
      <c r="F75" s="199">
        <f t="shared" si="14"/>
        <v>3</v>
      </c>
      <c r="G75" s="200" t="s">
        <v>110</v>
      </c>
      <c r="H75" s="228"/>
      <c r="I75" s="229">
        <f t="shared" si="15"/>
        <v>0</v>
      </c>
      <c r="J75" s="240"/>
      <c r="K75" s="135"/>
      <c r="L75" s="171">
        <f t="shared" si="16"/>
        <v>0</v>
      </c>
      <c r="M75" s="109"/>
      <c r="N75" s="228"/>
      <c r="O75" s="229">
        <f t="shared" si="17"/>
        <v>0</v>
      </c>
      <c r="P75" s="240"/>
      <c r="Q75" s="92"/>
      <c r="R75" s="92">
        <f>Tabelle2[[#This Row],[Wert]]+Tabelle2[[#This Row],[Wert2]]+Tabelle2[[#This Row],[Wert3]]+Tabelle2[[#This Row],[Wert4]]+Tabelle2[[#This Row],[Wert5]]</f>
        <v>5</v>
      </c>
      <c r="S75" s="285" t="str">
        <f t="shared" si="19"/>
        <v>2</v>
      </c>
      <c r="T75" s="284">
        <v>-2</v>
      </c>
      <c r="U75" s="287" t="str">
        <f t="shared" si="18"/>
        <v>-1</v>
      </c>
      <c r="V75" s="110" t="s">
        <v>306</v>
      </c>
      <c r="W75"/>
      <c r="X75"/>
      <c r="Y75"/>
      <c r="Z75"/>
      <c r="AA75"/>
      <c r="AB75"/>
      <c r="AC75" s="151"/>
      <c r="AD75" s="151"/>
      <c r="AE75" s="151"/>
      <c r="AF75" s="151"/>
    </row>
    <row r="76" spans="1:32" ht="16" thickBot="1">
      <c r="A76" s="7" t="s">
        <v>99</v>
      </c>
      <c r="B76" s="190">
        <v>86.3</v>
      </c>
      <c r="C76" s="191">
        <f t="shared" si="13"/>
        <v>2</v>
      </c>
      <c r="D76" s="192" t="s">
        <v>307</v>
      </c>
      <c r="E76" s="190">
        <v>255</v>
      </c>
      <c r="F76" s="191">
        <f t="shared" si="14"/>
        <v>1</v>
      </c>
      <c r="G76" s="192" t="s">
        <v>307</v>
      </c>
      <c r="H76" s="221">
        <v>56.1</v>
      </c>
      <c r="I76" s="222">
        <f t="shared" si="15"/>
        <v>1</v>
      </c>
      <c r="J76" s="238" t="s">
        <v>307</v>
      </c>
      <c r="K76" s="96">
        <v>339.5</v>
      </c>
      <c r="L76" s="168">
        <f t="shared" si="16"/>
        <v>3</v>
      </c>
      <c r="M76" s="87" t="s">
        <v>307</v>
      </c>
      <c r="N76" s="221">
        <v>45</v>
      </c>
      <c r="O76" s="222">
        <f t="shared" si="17"/>
        <v>3</v>
      </c>
      <c r="P76" s="247" t="s">
        <v>307</v>
      </c>
      <c r="Q76" s="15"/>
      <c r="R76" s="15">
        <f>Tabelle2[[#This Row],[Wert]]+Tabelle2[[#This Row],[Wert2]]+Tabelle2[[#This Row],[Wert3]]+Tabelle2[[#This Row],[Wert4]]+Tabelle2[[#This Row],[Wert5]]</f>
        <v>10</v>
      </c>
      <c r="S76" s="285">
        <f t="shared" si="19"/>
        <v>3</v>
      </c>
      <c r="T76" s="284">
        <v>5</v>
      </c>
      <c r="U76" s="287" t="str">
        <f t="shared" si="18"/>
        <v>1</v>
      </c>
      <c r="V76" s="81" t="s">
        <v>344</v>
      </c>
      <c r="W76" s="159" t="s">
        <v>41</v>
      </c>
      <c r="X76" s="130"/>
      <c r="Y76" s="131"/>
      <c r="Z76" s="132"/>
      <c r="AA76" s="132"/>
      <c r="AB76" s="132"/>
      <c r="AC76" s="148"/>
      <c r="AD76" s="148"/>
      <c r="AE76" s="148"/>
      <c r="AF76" s="148"/>
    </row>
    <row r="77" spans="1:32" s="111" customFormat="1" ht="16" thickBot="1">
      <c r="A77" s="112" t="s">
        <v>119</v>
      </c>
      <c r="B77" s="201">
        <v>61</v>
      </c>
      <c r="C77" s="202">
        <f t="shared" si="13"/>
        <v>1</v>
      </c>
      <c r="D77" s="203" t="s">
        <v>307</v>
      </c>
      <c r="E77" s="201">
        <v>373.1</v>
      </c>
      <c r="F77" s="202">
        <f t="shared" si="14"/>
        <v>2</v>
      </c>
      <c r="G77" s="203" t="s">
        <v>304</v>
      </c>
      <c r="H77" s="204">
        <v>25.5</v>
      </c>
      <c r="I77" s="205">
        <f t="shared" si="15"/>
        <v>0</v>
      </c>
      <c r="J77" s="241" t="s">
        <v>307</v>
      </c>
      <c r="K77" s="129">
        <v>74.099999999999994</v>
      </c>
      <c r="L77" s="167">
        <f t="shared" si="16"/>
        <v>0</v>
      </c>
      <c r="M77" s="113" t="s">
        <v>307</v>
      </c>
      <c r="N77" s="204">
        <v>9.1</v>
      </c>
      <c r="O77" s="205">
        <f t="shared" si="17"/>
        <v>0</v>
      </c>
      <c r="P77" s="241" t="s">
        <v>307</v>
      </c>
      <c r="Q77" s="91"/>
      <c r="R77" s="91">
        <f>Tabelle2[[#This Row],[Wert]]+Tabelle2[[#This Row],[Wert2]]+Tabelle2[[#This Row],[Wert3]]+Tabelle2[[#This Row],[Wert4]]+Tabelle2[[#This Row],[Wert5]]</f>
        <v>3</v>
      </c>
      <c r="S77" s="285" t="str">
        <f t="shared" si="19"/>
        <v>1</v>
      </c>
      <c r="T77" s="284">
        <v>4</v>
      </c>
      <c r="U77" s="287" t="str">
        <f t="shared" si="18"/>
        <v>1</v>
      </c>
      <c r="V77" s="114" t="s">
        <v>306</v>
      </c>
      <c r="W77" s="30" t="s">
        <v>129</v>
      </c>
      <c r="X77" s="31">
        <f>COUNTIF(S75:S104,"3")</f>
        <v>3</v>
      </c>
      <c r="Y77" s="32">
        <f>X77/$X$82*100</f>
        <v>9.0909090909090917</v>
      </c>
      <c r="Z77" s="4"/>
      <c r="AA77" s="38" t="s">
        <v>294</v>
      </c>
      <c r="AB77" s="83">
        <f>COUNTIF($U$75:$U$104,"1")</f>
        <v>19</v>
      </c>
      <c r="AC77" s="150"/>
      <c r="AD77" s="150"/>
      <c r="AE77" s="150"/>
      <c r="AF77" s="150"/>
    </row>
    <row r="78" spans="1:32" ht="16" thickBot="1">
      <c r="A78" s="7" t="s">
        <v>331</v>
      </c>
      <c r="B78" s="190">
        <v>124.5</v>
      </c>
      <c r="C78" s="191">
        <f t="shared" si="13"/>
        <v>3</v>
      </c>
      <c r="D78" s="192" t="s">
        <v>110</v>
      </c>
      <c r="E78" s="190">
        <v>420.7</v>
      </c>
      <c r="F78" s="191">
        <f t="shared" si="14"/>
        <v>3</v>
      </c>
      <c r="G78" s="192" t="s">
        <v>110</v>
      </c>
      <c r="H78" s="221">
        <v>32.700000000000003</v>
      </c>
      <c r="I78" s="222">
        <f t="shared" si="15"/>
        <v>0</v>
      </c>
      <c r="J78" s="238" t="s">
        <v>304</v>
      </c>
      <c r="K78" s="96">
        <v>79.5</v>
      </c>
      <c r="L78" s="168">
        <f t="shared" si="16"/>
        <v>0</v>
      </c>
      <c r="M78" s="87" t="s">
        <v>304</v>
      </c>
      <c r="N78" s="221">
        <v>6.6</v>
      </c>
      <c r="O78" s="222">
        <f t="shared" si="17"/>
        <v>0</v>
      </c>
      <c r="P78" s="238" t="s">
        <v>304</v>
      </c>
      <c r="Q78" s="15"/>
      <c r="R78" s="15">
        <f>Tabelle2[[#This Row],[Wert]]+Tabelle2[[#This Row],[Wert2]]+Tabelle2[[#This Row],[Wert3]]+Tabelle2[[#This Row],[Wert4]]+Tabelle2[[#This Row],[Wert5]]</f>
        <v>6</v>
      </c>
      <c r="S78" s="285" t="str">
        <f t="shared" si="19"/>
        <v>2</v>
      </c>
      <c r="T78" s="284">
        <v>-2</v>
      </c>
      <c r="U78" s="287" t="str">
        <f t="shared" si="18"/>
        <v>-1</v>
      </c>
      <c r="V78" s="81" t="s">
        <v>306</v>
      </c>
      <c r="W78" s="117" t="s">
        <v>130</v>
      </c>
      <c r="X78" s="118">
        <f>COUNTIF(S75:S104,"2")</f>
        <v>13</v>
      </c>
      <c r="Y78" s="119">
        <f>X78/$X$82*100</f>
        <v>39.393939393939391</v>
      </c>
      <c r="Z78" s="116"/>
      <c r="AA78" s="117" t="s">
        <v>295</v>
      </c>
      <c r="AB78" s="83">
        <f>COUNTIF($U$75:$U$104,"0")</f>
        <v>2</v>
      </c>
      <c r="AC78" s="148"/>
      <c r="AD78" s="148"/>
      <c r="AE78" s="148"/>
      <c r="AF78" s="148"/>
    </row>
    <row r="79" spans="1:32" s="132" customFormat="1">
      <c r="A79" s="7" t="s">
        <v>84</v>
      </c>
      <c r="B79" s="190">
        <v>94.8</v>
      </c>
      <c r="C79" s="191">
        <f t="shared" si="13"/>
        <v>2</v>
      </c>
      <c r="D79" s="192" t="s">
        <v>307</v>
      </c>
      <c r="E79" s="190">
        <v>316.60000000000002</v>
      </c>
      <c r="F79" s="191">
        <f t="shared" si="14"/>
        <v>2</v>
      </c>
      <c r="G79" s="192" t="s">
        <v>307</v>
      </c>
      <c r="H79" s="221">
        <v>76.8</v>
      </c>
      <c r="I79" s="222">
        <f t="shared" si="15"/>
        <v>2</v>
      </c>
      <c r="J79" s="238" t="s">
        <v>304</v>
      </c>
      <c r="K79" s="96">
        <v>127</v>
      </c>
      <c r="L79" s="168">
        <f t="shared" si="16"/>
        <v>0</v>
      </c>
      <c r="M79" s="87" t="s">
        <v>304</v>
      </c>
      <c r="N79" s="221">
        <v>10.1</v>
      </c>
      <c r="O79" s="222">
        <f t="shared" si="17"/>
        <v>0</v>
      </c>
      <c r="P79" s="247" t="s">
        <v>307</v>
      </c>
      <c r="Q79" s="15"/>
      <c r="R79" s="15">
        <f>Tabelle2[[#This Row],[Wert]]+Tabelle2[[#This Row],[Wert2]]+Tabelle2[[#This Row],[Wert3]]+Tabelle2[[#This Row],[Wert4]]+Tabelle2[[#This Row],[Wert5]]</f>
        <v>6</v>
      </c>
      <c r="S79" s="285" t="str">
        <f t="shared" si="19"/>
        <v>2</v>
      </c>
      <c r="T79" s="284">
        <v>3</v>
      </c>
      <c r="U79" s="287" t="str">
        <f t="shared" si="18"/>
        <v>1</v>
      </c>
      <c r="V79" s="81" t="s">
        <v>344</v>
      </c>
      <c r="W79" s="18" t="s">
        <v>131</v>
      </c>
      <c r="X79" s="17">
        <f>COUNTIF(S75:S104,"1")</f>
        <v>14</v>
      </c>
      <c r="Y79" s="32">
        <f>X79/$X$82*100</f>
        <v>42.424242424242422</v>
      </c>
      <c r="Z79" s="249">
        <f>SUM(X77:X79)</f>
        <v>30</v>
      </c>
      <c r="AA79" s="18" t="s">
        <v>293</v>
      </c>
      <c r="AB79" s="83">
        <f>COUNTIF($U$75:$U$104,"-1")</f>
        <v>9</v>
      </c>
      <c r="AC79" s="249">
        <f>SUM(AB77:AB79)</f>
        <v>30</v>
      </c>
      <c r="AD79" s="150"/>
      <c r="AE79" s="150"/>
      <c r="AF79" s="150"/>
    </row>
    <row r="80" spans="1:32" s="4" customFormat="1">
      <c r="A80" s="98" t="s">
        <v>314</v>
      </c>
      <c r="B80" s="193">
        <v>53.9</v>
      </c>
      <c r="C80" s="191">
        <f t="shared" si="13"/>
        <v>1</v>
      </c>
      <c r="D80" s="192" t="s">
        <v>307</v>
      </c>
      <c r="E80" s="190">
        <v>173.1</v>
      </c>
      <c r="F80" s="191">
        <f t="shared" si="14"/>
        <v>0</v>
      </c>
      <c r="G80" s="192" t="s">
        <v>307</v>
      </c>
      <c r="H80" s="221">
        <v>33.799999999999997</v>
      </c>
      <c r="I80" s="222">
        <f t="shared" si="15"/>
        <v>0</v>
      </c>
      <c r="J80" s="238" t="s">
        <v>307</v>
      </c>
      <c r="K80" s="96">
        <v>126.2</v>
      </c>
      <c r="L80" s="168">
        <f t="shared" si="16"/>
        <v>0</v>
      </c>
      <c r="M80" s="87" t="s">
        <v>307</v>
      </c>
      <c r="N80" s="221">
        <v>9.6</v>
      </c>
      <c r="O80" s="222">
        <f t="shared" si="17"/>
        <v>0</v>
      </c>
      <c r="P80" s="247" t="s">
        <v>307</v>
      </c>
      <c r="Q80" s="15"/>
      <c r="R80" s="15">
        <f>Tabelle2[[#This Row],[Wert]]+Tabelle2[[#This Row],[Wert2]]+Tabelle2[[#This Row],[Wert3]]+Tabelle2[[#This Row],[Wert4]]+Tabelle2[[#This Row],[Wert5]]</f>
        <v>1</v>
      </c>
      <c r="S80" s="285" t="str">
        <f t="shared" si="19"/>
        <v>1</v>
      </c>
      <c r="T80" s="284">
        <v>5</v>
      </c>
      <c r="U80" s="287" t="str">
        <f t="shared" si="18"/>
        <v>1</v>
      </c>
      <c r="V80" s="81" t="s">
        <v>343</v>
      </c>
      <c r="W80" s="18" t="s">
        <v>132</v>
      </c>
      <c r="X80" s="17">
        <f>Grundgesamtheit!J18</f>
        <v>2</v>
      </c>
      <c r="Y80" s="32">
        <f>X80/$X$82*100</f>
        <v>6.0606060606060606</v>
      </c>
      <c r="Z80"/>
      <c r="AA80" s="18" t="s">
        <v>296</v>
      </c>
      <c r="AB80" s="72">
        <f>COUNTIF($T$75:$T$104,"&gt;3")</f>
        <v>8</v>
      </c>
      <c r="AC80" s="147"/>
      <c r="AD80" s="147"/>
      <c r="AE80" s="147"/>
      <c r="AF80" s="147"/>
    </row>
    <row r="81" spans="1:32" s="116" customFormat="1" ht="16" thickBot="1">
      <c r="A81" s="7" t="s">
        <v>42</v>
      </c>
      <c r="B81" s="190">
        <v>87.9</v>
      </c>
      <c r="C81" s="191">
        <f t="shared" si="13"/>
        <v>2</v>
      </c>
      <c r="D81" s="192" t="s">
        <v>307</v>
      </c>
      <c r="E81" s="190">
        <v>280.7</v>
      </c>
      <c r="F81" s="191">
        <f t="shared" si="14"/>
        <v>1</v>
      </c>
      <c r="G81" s="192" t="s">
        <v>307</v>
      </c>
      <c r="H81" s="221">
        <v>30.3</v>
      </c>
      <c r="I81" s="222">
        <f t="shared" si="15"/>
        <v>0</v>
      </c>
      <c r="J81" s="238" t="s">
        <v>307</v>
      </c>
      <c r="K81" s="96">
        <v>185.6</v>
      </c>
      <c r="L81" s="168">
        <f t="shared" si="16"/>
        <v>1</v>
      </c>
      <c r="M81" s="87" t="s">
        <v>304</v>
      </c>
      <c r="N81" s="221">
        <v>31.7</v>
      </c>
      <c r="O81" s="222">
        <f t="shared" si="17"/>
        <v>3</v>
      </c>
      <c r="P81" s="247" t="s">
        <v>307</v>
      </c>
      <c r="Q81" s="15"/>
      <c r="R81" s="15">
        <f>Tabelle2[[#This Row],[Wert]]+Tabelle2[[#This Row],[Wert2]]+Tabelle2[[#This Row],[Wert3]]+Tabelle2[[#This Row],[Wert4]]+Tabelle2[[#This Row],[Wert5]]</f>
        <v>7</v>
      </c>
      <c r="S81" s="285" t="str">
        <f t="shared" si="19"/>
        <v>2</v>
      </c>
      <c r="T81" s="284">
        <v>4</v>
      </c>
      <c r="U81" s="287" t="str">
        <f t="shared" si="18"/>
        <v>1</v>
      </c>
      <c r="V81" s="81" t="s">
        <v>344</v>
      </c>
      <c r="W81" s="19" t="s">
        <v>133</v>
      </c>
      <c r="X81" s="17">
        <f>Grundgesamtheit!J19</f>
        <v>1</v>
      </c>
      <c r="Y81" s="32">
        <f>X81/$X$82*100</f>
        <v>3.0303030303030303</v>
      </c>
      <c r="Z81"/>
      <c r="AA81" s="19" t="s">
        <v>297</v>
      </c>
      <c r="AB81" s="73">
        <f>COUNTIF($T$75:$T$104,"&gt;4")</f>
        <v>4</v>
      </c>
      <c r="AC81" s="151"/>
      <c r="AD81" s="151"/>
      <c r="AE81" s="151"/>
      <c r="AF81" s="151"/>
    </row>
    <row r="82" spans="1:32" ht="16" thickBot="1">
      <c r="A82" s="7" t="s">
        <v>43</v>
      </c>
      <c r="B82" s="190">
        <v>53.5</v>
      </c>
      <c r="C82" s="191">
        <f t="shared" si="13"/>
        <v>1</v>
      </c>
      <c r="D82" s="192" t="s">
        <v>307</v>
      </c>
      <c r="E82" s="190">
        <v>392.2</v>
      </c>
      <c r="F82" s="191">
        <f t="shared" si="14"/>
        <v>2</v>
      </c>
      <c r="G82" s="192" t="s">
        <v>307</v>
      </c>
      <c r="H82" s="221">
        <v>49</v>
      </c>
      <c r="I82" s="222">
        <f t="shared" si="15"/>
        <v>1</v>
      </c>
      <c r="J82" s="238" t="s">
        <v>307</v>
      </c>
      <c r="K82" s="96">
        <v>131.6</v>
      </c>
      <c r="L82" s="168">
        <f t="shared" si="16"/>
        <v>0</v>
      </c>
      <c r="M82" s="87" t="s">
        <v>307</v>
      </c>
      <c r="N82" s="221">
        <v>18.3</v>
      </c>
      <c r="O82" s="222">
        <f t="shared" si="17"/>
        <v>1</v>
      </c>
      <c r="P82" s="247" t="s">
        <v>304</v>
      </c>
      <c r="Q82" s="15"/>
      <c r="R82" s="15">
        <f>Tabelle2[[#This Row],[Wert]]+Tabelle2[[#This Row],[Wert2]]+Tabelle2[[#This Row],[Wert3]]+Tabelle2[[#This Row],[Wert4]]+Tabelle2[[#This Row],[Wert5]]</f>
        <v>5</v>
      </c>
      <c r="S82" s="285" t="str">
        <f t="shared" si="19"/>
        <v>2</v>
      </c>
      <c r="T82" s="284">
        <v>4</v>
      </c>
      <c r="U82" s="287" t="str">
        <f t="shared" si="18"/>
        <v>1</v>
      </c>
      <c r="V82" s="81" t="s">
        <v>344</v>
      </c>
      <c r="W82" s="29"/>
      <c r="X82" s="36">
        <f>SUM(X77:X81)</f>
        <v>33</v>
      </c>
      <c r="Y82" s="28">
        <f>SUM(Y77:Y81)</f>
        <v>100</v>
      </c>
      <c r="AC82" s="148"/>
      <c r="AD82" s="148"/>
      <c r="AE82" s="148"/>
      <c r="AF82" s="148"/>
    </row>
    <row r="83" spans="1:32">
      <c r="A83" s="7" t="s">
        <v>44</v>
      </c>
      <c r="B83" s="190">
        <v>83.1</v>
      </c>
      <c r="C83" s="191">
        <f t="shared" si="13"/>
        <v>2</v>
      </c>
      <c r="D83" s="192" t="s">
        <v>304</v>
      </c>
      <c r="E83" s="190">
        <v>189.5</v>
      </c>
      <c r="F83" s="191">
        <f t="shared" si="14"/>
        <v>0</v>
      </c>
      <c r="G83" s="192" t="s">
        <v>110</v>
      </c>
      <c r="H83" s="221">
        <v>55.3</v>
      </c>
      <c r="I83" s="222">
        <f t="shared" si="15"/>
        <v>1</v>
      </c>
      <c r="J83" s="238" t="s">
        <v>304</v>
      </c>
      <c r="K83" s="96">
        <v>161.80000000000001</v>
      </c>
      <c r="L83" s="168">
        <f t="shared" si="16"/>
        <v>1</v>
      </c>
      <c r="M83" s="87" t="s">
        <v>307</v>
      </c>
      <c r="N83" s="221">
        <v>16.5</v>
      </c>
      <c r="O83" s="222">
        <f t="shared" si="17"/>
        <v>1</v>
      </c>
      <c r="P83" s="247" t="s">
        <v>307</v>
      </c>
      <c r="Q83" s="15" t="s">
        <v>306</v>
      </c>
      <c r="R83" s="15">
        <f>Tabelle2[[#This Row],[Wert]]+Tabelle2[[#This Row],[Wert2]]+Tabelle2[[#This Row],[Wert3]]+Tabelle2[[#This Row],[Wert4]]+Tabelle2[[#This Row],[Wert5]]</f>
        <v>5</v>
      </c>
      <c r="S83" s="285" t="str">
        <f t="shared" si="19"/>
        <v>2</v>
      </c>
      <c r="T83" s="284">
        <v>1</v>
      </c>
      <c r="U83" s="287" t="str">
        <f t="shared" si="18"/>
        <v>1</v>
      </c>
      <c r="V83" s="81" t="s">
        <v>344</v>
      </c>
      <c r="AC83" s="148"/>
      <c r="AD83" s="148"/>
      <c r="AE83" s="148"/>
      <c r="AF83" s="148"/>
    </row>
    <row r="84" spans="1:32" s="99" customFormat="1">
      <c r="A84" s="16" t="s">
        <v>45</v>
      </c>
      <c r="B84" s="190">
        <v>41.6</v>
      </c>
      <c r="C84" s="191">
        <f t="shared" si="13"/>
        <v>0</v>
      </c>
      <c r="D84" s="192" t="s">
        <v>304</v>
      </c>
      <c r="E84" s="190">
        <v>276.60000000000002</v>
      </c>
      <c r="F84" s="191">
        <f t="shared" si="14"/>
        <v>1</v>
      </c>
      <c r="G84" s="192" t="s">
        <v>304</v>
      </c>
      <c r="H84" s="221">
        <v>43.8</v>
      </c>
      <c r="I84" s="222">
        <f t="shared" si="15"/>
        <v>1</v>
      </c>
      <c r="J84" s="238" t="s">
        <v>304</v>
      </c>
      <c r="K84" s="96">
        <v>163.80000000000001</v>
      </c>
      <c r="L84" s="168">
        <f t="shared" si="16"/>
        <v>1</v>
      </c>
      <c r="M84" s="87" t="s">
        <v>304</v>
      </c>
      <c r="N84" s="221">
        <v>15.1</v>
      </c>
      <c r="O84" s="222">
        <f t="shared" si="17"/>
        <v>1</v>
      </c>
      <c r="P84" s="247" t="s">
        <v>110</v>
      </c>
      <c r="Q84" s="15"/>
      <c r="R84" s="15">
        <f>Tabelle2[[#This Row],[Wert]]+Tabelle2[[#This Row],[Wert2]]+Tabelle2[[#This Row],[Wert3]]+Tabelle2[[#This Row],[Wert4]]+Tabelle2[[#This Row],[Wert5]]</f>
        <v>4</v>
      </c>
      <c r="S84" s="285" t="str">
        <f t="shared" si="19"/>
        <v>1</v>
      </c>
      <c r="T84" s="284">
        <v>-1</v>
      </c>
      <c r="U84" s="287" t="str">
        <f t="shared" si="18"/>
        <v>-1</v>
      </c>
      <c r="V84" s="81" t="s">
        <v>344</v>
      </c>
      <c r="W84"/>
      <c r="X84"/>
      <c r="Y84"/>
      <c r="Z84"/>
      <c r="AA84"/>
      <c r="AB84"/>
      <c r="AC84" s="148"/>
      <c r="AD84" s="148"/>
      <c r="AE84" s="148"/>
      <c r="AF84" s="148"/>
    </row>
    <row r="85" spans="1:32">
      <c r="A85" s="16" t="s">
        <v>46</v>
      </c>
      <c r="B85" s="190">
        <v>46.1</v>
      </c>
      <c r="C85" s="191">
        <f t="shared" si="13"/>
        <v>0</v>
      </c>
      <c r="D85" s="192" t="s">
        <v>307</v>
      </c>
      <c r="E85" s="190">
        <v>127.2</v>
      </c>
      <c r="F85" s="191">
        <f t="shared" si="14"/>
        <v>0</v>
      </c>
      <c r="G85" s="192" t="s">
        <v>307</v>
      </c>
      <c r="H85" s="221">
        <v>42.6</v>
      </c>
      <c r="I85" s="222">
        <f t="shared" si="15"/>
        <v>1</v>
      </c>
      <c r="J85" s="238" t="s">
        <v>307</v>
      </c>
      <c r="K85" s="96">
        <v>180.8</v>
      </c>
      <c r="L85" s="168">
        <f t="shared" si="16"/>
        <v>1</v>
      </c>
      <c r="M85" s="87" t="s">
        <v>307</v>
      </c>
      <c r="N85" s="221">
        <v>36.700000000000003</v>
      </c>
      <c r="O85" s="222">
        <f t="shared" si="17"/>
        <v>3</v>
      </c>
      <c r="P85" s="247" t="s">
        <v>307</v>
      </c>
      <c r="Q85" s="15"/>
      <c r="R85" s="15">
        <f>Tabelle2[[#This Row],[Wert]]+Tabelle2[[#This Row],[Wert2]]+Tabelle2[[#This Row],[Wert3]]+Tabelle2[[#This Row],[Wert4]]+Tabelle2[[#This Row],[Wert5]]</f>
        <v>5</v>
      </c>
      <c r="S85" s="285" t="str">
        <f t="shared" si="19"/>
        <v>2</v>
      </c>
      <c r="T85" s="284">
        <v>5</v>
      </c>
      <c r="U85" s="287" t="str">
        <f t="shared" si="18"/>
        <v>1</v>
      </c>
      <c r="V85" s="81" t="s">
        <v>344</v>
      </c>
      <c r="AC85" s="148"/>
      <c r="AD85" s="148"/>
      <c r="AE85" s="148"/>
      <c r="AF85" s="148"/>
    </row>
    <row r="86" spans="1:32">
      <c r="A86" s="7" t="s">
        <v>47</v>
      </c>
      <c r="B86" s="190">
        <v>67.099999999999994</v>
      </c>
      <c r="C86" s="191">
        <f t="shared" si="13"/>
        <v>1</v>
      </c>
      <c r="D86" s="192" t="s">
        <v>304</v>
      </c>
      <c r="E86" s="190">
        <v>311</v>
      </c>
      <c r="F86" s="191">
        <f t="shared" si="14"/>
        <v>2</v>
      </c>
      <c r="G86" s="192" t="s">
        <v>304</v>
      </c>
      <c r="H86" s="221">
        <v>71.099999999999994</v>
      </c>
      <c r="I86" s="222">
        <f t="shared" si="15"/>
        <v>2</v>
      </c>
      <c r="J86" s="238" t="s">
        <v>304</v>
      </c>
      <c r="K86" s="96">
        <v>225.4</v>
      </c>
      <c r="L86" s="168">
        <f t="shared" si="16"/>
        <v>2</v>
      </c>
      <c r="M86" s="87" t="s">
        <v>304</v>
      </c>
      <c r="N86" s="221">
        <v>45.8</v>
      </c>
      <c r="O86" s="222">
        <f t="shared" si="17"/>
        <v>3</v>
      </c>
      <c r="P86" s="247" t="s">
        <v>307</v>
      </c>
      <c r="Q86" s="15"/>
      <c r="R86" s="15">
        <f>Tabelle2[[#This Row],[Wert]]+Tabelle2[[#This Row],[Wert2]]+Tabelle2[[#This Row],[Wert3]]+Tabelle2[[#This Row],[Wert4]]+Tabelle2[[#This Row],[Wert5]]</f>
        <v>10</v>
      </c>
      <c r="S86" s="285">
        <f t="shared" si="19"/>
        <v>3</v>
      </c>
      <c r="T86" s="284">
        <v>1</v>
      </c>
      <c r="U86" s="287" t="str">
        <f t="shared" si="18"/>
        <v>1</v>
      </c>
      <c r="V86" s="81" t="s">
        <v>343</v>
      </c>
      <c r="AC86" s="148"/>
      <c r="AD86" s="148"/>
      <c r="AE86" s="148"/>
      <c r="AF86" s="148"/>
    </row>
    <row r="87" spans="1:32">
      <c r="A87" s="7" t="s">
        <v>48</v>
      </c>
      <c r="B87" s="190">
        <v>63.1</v>
      </c>
      <c r="C87" s="191">
        <f t="shared" si="13"/>
        <v>1</v>
      </c>
      <c r="D87" s="192" t="s">
        <v>110</v>
      </c>
      <c r="E87" s="190">
        <v>240.2</v>
      </c>
      <c r="F87" s="191">
        <f t="shared" si="14"/>
        <v>1</v>
      </c>
      <c r="G87" s="192" t="s">
        <v>110</v>
      </c>
      <c r="H87" s="221">
        <v>58.8</v>
      </c>
      <c r="I87" s="222">
        <f t="shared" si="15"/>
        <v>1</v>
      </c>
      <c r="J87" s="238" t="s">
        <v>110</v>
      </c>
      <c r="K87" s="96">
        <v>97.4</v>
      </c>
      <c r="L87" s="168">
        <f t="shared" si="16"/>
        <v>0</v>
      </c>
      <c r="M87" s="87" t="s">
        <v>110</v>
      </c>
      <c r="N87" s="221">
        <v>8.4</v>
      </c>
      <c r="O87" s="222">
        <f t="shared" si="17"/>
        <v>0</v>
      </c>
      <c r="P87" s="247" t="s">
        <v>307</v>
      </c>
      <c r="Q87" s="15" t="s">
        <v>310</v>
      </c>
      <c r="R87" s="15">
        <f>Tabelle2[[#This Row],[Wert]]+Tabelle2[[#This Row],[Wert2]]+Tabelle2[[#This Row],[Wert3]]+Tabelle2[[#This Row],[Wert4]]+Tabelle2[[#This Row],[Wert5]]</f>
        <v>3</v>
      </c>
      <c r="S87" s="285" t="str">
        <f t="shared" si="19"/>
        <v>1</v>
      </c>
      <c r="T87" s="284">
        <v>-3</v>
      </c>
      <c r="U87" s="287" t="str">
        <f t="shared" si="18"/>
        <v>-1</v>
      </c>
      <c r="V87" s="81" t="s">
        <v>344</v>
      </c>
      <c r="AC87" s="148"/>
      <c r="AD87" s="148"/>
      <c r="AE87" s="148"/>
      <c r="AF87" s="148"/>
    </row>
    <row r="88" spans="1:32">
      <c r="A88" s="7" t="s">
        <v>49</v>
      </c>
      <c r="B88" s="190">
        <v>24.5</v>
      </c>
      <c r="C88" s="191">
        <f t="shared" si="13"/>
        <v>0</v>
      </c>
      <c r="D88" s="192" t="s">
        <v>304</v>
      </c>
      <c r="E88" s="190">
        <v>233.2</v>
      </c>
      <c r="F88" s="191">
        <f t="shared" si="14"/>
        <v>1</v>
      </c>
      <c r="G88" s="192" t="s">
        <v>304</v>
      </c>
      <c r="H88" s="221">
        <v>29</v>
      </c>
      <c r="I88" s="222">
        <f t="shared" si="15"/>
        <v>0</v>
      </c>
      <c r="J88" s="238" t="s">
        <v>110</v>
      </c>
      <c r="K88" s="96">
        <v>150.9</v>
      </c>
      <c r="L88" s="168">
        <f t="shared" si="16"/>
        <v>1</v>
      </c>
      <c r="M88" s="87" t="s">
        <v>307</v>
      </c>
      <c r="N88" s="221">
        <v>26.7</v>
      </c>
      <c r="O88" s="222">
        <f t="shared" si="17"/>
        <v>2</v>
      </c>
      <c r="P88" s="247" t="s">
        <v>307</v>
      </c>
      <c r="Q88" s="15"/>
      <c r="R88" s="15">
        <f>Tabelle2[[#This Row],[Wert]]+Tabelle2[[#This Row],[Wert2]]+Tabelle2[[#This Row],[Wert3]]+Tabelle2[[#This Row],[Wert4]]+Tabelle2[[#This Row],[Wert5]]</f>
        <v>4</v>
      </c>
      <c r="S88" s="285" t="str">
        <f t="shared" si="19"/>
        <v>1</v>
      </c>
      <c r="T88" s="284">
        <v>2</v>
      </c>
      <c r="U88" s="287" t="str">
        <f t="shared" si="18"/>
        <v>1</v>
      </c>
      <c r="V88" s="81" t="s">
        <v>344</v>
      </c>
      <c r="AC88" s="148"/>
      <c r="AD88" s="148"/>
      <c r="AE88" s="148"/>
      <c r="AF88" s="148"/>
    </row>
    <row r="89" spans="1:32">
      <c r="A89" s="112" t="s">
        <v>97</v>
      </c>
      <c r="B89" s="201">
        <v>57</v>
      </c>
      <c r="C89" s="202">
        <f t="shared" si="13"/>
        <v>1</v>
      </c>
      <c r="D89" s="203" t="s">
        <v>304</v>
      </c>
      <c r="E89" s="201">
        <v>184.1</v>
      </c>
      <c r="F89" s="202">
        <f t="shared" si="14"/>
        <v>0</v>
      </c>
      <c r="G89" s="203" t="s">
        <v>304</v>
      </c>
      <c r="H89" s="204">
        <v>44.6</v>
      </c>
      <c r="I89" s="205">
        <f t="shared" si="15"/>
        <v>1</v>
      </c>
      <c r="J89" s="241" t="s">
        <v>110</v>
      </c>
      <c r="K89" s="129">
        <v>86.7</v>
      </c>
      <c r="L89" s="167">
        <f t="shared" si="16"/>
        <v>0</v>
      </c>
      <c r="M89" s="113" t="s">
        <v>110</v>
      </c>
      <c r="N89" s="204">
        <v>5.0999999999999996</v>
      </c>
      <c r="O89" s="205">
        <f t="shared" si="17"/>
        <v>0</v>
      </c>
      <c r="P89" s="241" t="s">
        <v>110</v>
      </c>
      <c r="Q89" s="91" t="s">
        <v>308</v>
      </c>
      <c r="R89" s="91">
        <f>Tabelle2[[#This Row],[Wert]]+Tabelle2[[#This Row],[Wert2]]+Tabelle2[[#This Row],[Wert3]]+Tabelle2[[#This Row],[Wert4]]+Tabelle2[[#This Row],[Wert5]]</f>
        <v>2</v>
      </c>
      <c r="S89" s="285" t="str">
        <f t="shared" si="19"/>
        <v>1</v>
      </c>
      <c r="T89" s="284">
        <v>-3</v>
      </c>
      <c r="U89" s="287" t="str">
        <f t="shared" si="18"/>
        <v>-1</v>
      </c>
      <c r="V89" s="114" t="s">
        <v>344</v>
      </c>
      <c r="W89" s="116"/>
      <c r="X89" s="116"/>
      <c r="Y89" s="116"/>
      <c r="Z89" s="116"/>
      <c r="AA89" s="116"/>
      <c r="AB89" s="116"/>
      <c r="AC89" s="148"/>
      <c r="AD89" s="148"/>
      <c r="AE89" s="148"/>
      <c r="AF89" s="148"/>
    </row>
    <row r="90" spans="1:32">
      <c r="A90" s="7" t="s">
        <v>98</v>
      </c>
      <c r="B90" s="190">
        <v>33</v>
      </c>
      <c r="C90" s="191">
        <f t="shared" si="13"/>
        <v>0</v>
      </c>
      <c r="D90" s="192" t="s">
        <v>307</v>
      </c>
      <c r="E90" s="190">
        <v>191.6</v>
      </c>
      <c r="F90" s="191">
        <f t="shared" si="14"/>
        <v>0</v>
      </c>
      <c r="G90" s="192" t="s">
        <v>307</v>
      </c>
      <c r="H90" s="221">
        <v>22.8</v>
      </c>
      <c r="I90" s="222">
        <f t="shared" si="15"/>
        <v>0</v>
      </c>
      <c r="J90" s="238" t="s">
        <v>304</v>
      </c>
      <c r="K90" s="96">
        <v>119.7</v>
      </c>
      <c r="L90" s="168">
        <f t="shared" si="16"/>
        <v>0</v>
      </c>
      <c r="M90" s="87" t="s">
        <v>304</v>
      </c>
      <c r="N90" s="221">
        <v>1.2</v>
      </c>
      <c r="O90" s="222">
        <f t="shared" si="17"/>
        <v>0</v>
      </c>
      <c r="P90" s="247" t="s">
        <v>110</v>
      </c>
      <c r="Q90" s="15" t="s">
        <v>306</v>
      </c>
      <c r="R90" s="15">
        <f>Tabelle2[[#This Row],[Wert]]+Tabelle2[[#This Row],[Wert2]]+Tabelle2[[#This Row],[Wert3]]+Tabelle2[[#This Row],[Wert4]]+Tabelle2[[#This Row],[Wert5]]</f>
        <v>0</v>
      </c>
      <c r="S90" s="285" t="str">
        <f t="shared" si="19"/>
        <v>1</v>
      </c>
      <c r="T90" s="284">
        <v>1</v>
      </c>
      <c r="U90" s="287" t="str">
        <f t="shared" si="18"/>
        <v>1</v>
      </c>
      <c r="V90" s="81" t="s">
        <v>309</v>
      </c>
      <c r="AC90" s="148"/>
      <c r="AD90" s="148"/>
      <c r="AE90" s="148"/>
      <c r="AF90" s="148"/>
    </row>
    <row r="91" spans="1:32">
      <c r="A91" s="7" t="s">
        <v>50</v>
      </c>
      <c r="B91" s="190">
        <v>40.299999999999997</v>
      </c>
      <c r="C91" s="191">
        <f t="shared" si="13"/>
        <v>0</v>
      </c>
      <c r="D91" s="192" t="s">
        <v>304</v>
      </c>
      <c r="E91" s="190">
        <v>149.80000000000001</v>
      </c>
      <c r="F91" s="191">
        <f t="shared" si="14"/>
        <v>0</v>
      </c>
      <c r="G91" s="192" t="s">
        <v>304</v>
      </c>
      <c r="H91" s="221">
        <v>43</v>
      </c>
      <c r="I91" s="222">
        <f t="shared" si="15"/>
        <v>1</v>
      </c>
      <c r="J91" s="238" t="s">
        <v>304</v>
      </c>
      <c r="K91" s="96">
        <v>128</v>
      </c>
      <c r="L91" s="168">
        <f t="shared" si="16"/>
        <v>0</v>
      </c>
      <c r="M91" s="87" t="s">
        <v>307</v>
      </c>
      <c r="N91" s="221">
        <v>27.5</v>
      </c>
      <c r="O91" s="222">
        <f t="shared" si="17"/>
        <v>2</v>
      </c>
      <c r="P91" s="247" t="s">
        <v>307</v>
      </c>
      <c r="Q91" s="15" t="s">
        <v>309</v>
      </c>
      <c r="R91" s="15">
        <f>Tabelle2[[#This Row],[Wert]]+Tabelle2[[#This Row],[Wert2]]+Tabelle2[[#This Row],[Wert3]]+Tabelle2[[#This Row],[Wert4]]+Tabelle2[[#This Row],[Wert5]]</f>
        <v>3</v>
      </c>
      <c r="S91" s="285" t="str">
        <f t="shared" si="19"/>
        <v>1</v>
      </c>
      <c r="T91" s="284">
        <v>2</v>
      </c>
      <c r="U91" s="287" t="str">
        <f t="shared" si="18"/>
        <v>1</v>
      </c>
      <c r="V91" s="81" t="s">
        <v>343</v>
      </c>
      <c r="AC91" s="148"/>
      <c r="AD91" s="148"/>
      <c r="AE91" s="148"/>
      <c r="AF91" s="148"/>
    </row>
    <row r="92" spans="1:32">
      <c r="A92" s="7" t="s">
        <v>51</v>
      </c>
      <c r="B92" s="190">
        <v>99.4</v>
      </c>
      <c r="C92" s="191">
        <f t="shared" si="13"/>
        <v>2</v>
      </c>
      <c r="D92" s="192" t="s">
        <v>110</v>
      </c>
      <c r="E92" s="190">
        <v>327.39999999999998</v>
      </c>
      <c r="F92" s="191">
        <f t="shared" si="14"/>
        <v>2</v>
      </c>
      <c r="G92" s="192" t="s">
        <v>110</v>
      </c>
      <c r="H92" s="221">
        <v>108</v>
      </c>
      <c r="I92" s="222">
        <f t="shared" si="15"/>
        <v>3</v>
      </c>
      <c r="J92" s="238" t="s">
        <v>304</v>
      </c>
      <c r="K92" s="96">
        <v>268.2</v>
      </c>
      <c r="L92" s="168">
        <f t="shared" si="16"/>
        <v>2</v>
      </c>
      <c r="M92" s="87" t="s">
        <v>110</v>
      </c>
      <c r="N92" s="221">
        <v>20.399999999999999</v>
      </c>
      <c r="O92" s="222">
        <f t="shared" si="17"/>
        <v>1</v>
      </c>
      <c r="P92" s="247" t="s">
        <v>110</v>
      </c>
      <c r="Q92" s="15"/>
      <c r="R92" s="15">
        <f>Tabelle2[[#This Row],[Wert]]+Tabelle2[[#This Row],[Wert2]]+Tabelle2[[#This Row],[Wert3]]+Tabelle2[[#This Row],[Wert4]]+Tabelle2[[#This Row],[Wert5]]</f>
        <v>10</v>
      </c>
      <c r="S92" s="285">
        <f t="shared" si="19"/>
        <v>3</v>
      </c>
      <c r="T92" s="284">
        <v>-4</v>
      </c>
      <c r="U92" s="287" t="str">
        <f t="shared" si="18"/>
        <v>-1</v>
      </c>
      <c r="V92" s="81" t="s">
        <v>344</v>
      </c>
      <c r="AC92" s="148"/>
      <c r="AD92" s="148"/>
      <c r="AE92" s="148"/>
      <c r="AF92" s="148"/>
    </row>
    <row r="93" spans="1:32" s="116" customFormat="1">
      <c r="A93" s="7" t="s">
        <v>52</v>
      </c>
      <c r="B93" s="190">
        <v>50.5</v>
      </c>
      <c r="C93" s="191">
        <f t="shared" si="13"/>
        <v>1</v>
      </c>
      <c r="D93" s="192" t="s">
        <v>307</v>
      </c>
      <c r="E93" s="190">
        <v>200.5</v>
      </c>
      <c r="F93" s="191">
        <f t="shared" si="14"/>
        <v>1</v>
      </c>
      <c r="G93" s="192" t="s">
        <v>307</v>
      </c>
      <c r="H93" s="221">
        <v>42.3</v>
      </c>
      <c r="I93" s="222">
        <f t="shared" si="15"/>
        <v>1</v>
      </c>
      <c r="J93" s="238" t="s">
        <v>307</v>
      </c>
      <c r="K93" s="96">
        <v>224.9</v>
      </c>
      <c r="L93" s="168">
        <f t="shared" si="16"/>
        <v>1</v>
      </c>
      <c r="M93" s="87" t="s">
        <v>307</v>
      </c>
      <c r="N93" s="221">
        <v>40.799999999999997</v>
      </c>
      <c r="O93" s="222">
        <f t="shared" si="17"/>
        <v>3</v>
      </c>
      <c r="P93" s="247" t="s">
        <v>307</v>
      </c>
      <c r="Q93" s="15"/>
      <c r="R93" s="15">
        <f>Tabelle2[[#This Row],[Wert]]+Tabelle2[[#This Row],[Wert2]]+Tabelle2[[#This Row],[Wert3]]+Tabelle2[[#This Row],[Wert4]]+Tabelle2[[#This Row],[Wert5]]</f>
        <v>7</v>
      </c>
      <c r="S93" s="285" t="str">
        <f t="shared" si="19"/>
        <v>2</v>
      </c>
      <c r="T93" s="284">
        <v>5</v>
      </c>
      <c r="U93" s="287" t="str">
        <f t="shared" si="18"/>
        <v>1</v>
      </c>
      <c r="V93" s="81" t="s">
        <v>344</v>
      </c>
      <c r="W93"/>
      <c r="X93"/>
      <c r="Y93"/>
      <c r="Z93"/>
      <c r="AA93"/>
      <c r="AB93"/>
      <c r="AC93" s="151"/>
      <c r="AD93" s="151"/>
      <c r="AE93" s="151"/>
      <c r="AF93" s="151"/>
    </row>
    <row r="94" spans="1:32">
      <c r="A94" s="7" t="s">
        <v>118</v>
      </c>
      <c r="B94" s="190">
        <v>53.6</v>
      </c>
      <c r="C94" s="191">
        <f t="shared" si="13"/>
        <v>1</v>
      </c>
      <c r="D94" s="192" t="s">
        <v>304</v>
      </c>
      <c r="E94" s="190">
        <v>228.5</v>
      </c>
      <c r="F94" s="191">
        <f t="shared" si="14"/>
        <v>1</v>
      </c>
      <c r="G94" s="192" t="s">
        <v>304</v>
      </c>
      <c r="H94" s="221">
        <v>38</v>
      </c>
      <c r="I94" s="222">
        <f t="shared" si="15"/>
        <v>0</v>
      </c>
      <c r="J94" s="238" t="s">
        <v>304</v>
      </c>
      <c r="K94" s="96">
        <v>92</v>
      </c>
      <c r="L94" s="168">
        <f t="shared" si="16"/>
        <v>0</v>
      </c>
      <c r="M94" s="87" t="s">
        <v>110</v>
      </c>
      <c r="N94" s="221">
        <v>11.9</v>
      </c>
      <c r="O94" s="222">
        <f t="shared" si="17"/>
        <v>0</v>
      </c>
      <c r="P94" s="247" t="s">
        <v>304</v>
      </c>
      <c r="Q94" s="15"/>
      <c r="R94" s="15">
        <f>Tabelle2[[#This Row],[Wert]]+Tabelle2[[#This Row],[Wert2]]+Tabelle2[[#This Row],[Wert3]]+Tabelle2[[#This Row],[Wert4]]+Tabelle2[[#This Row],[Wert5]]</f>
        <v>2</v>
      </c>
      <c r="S94" s="285" t="str">
        <f t="shared" si="19"/>
        <v>1</v>
      </c>
      <c r="T94" s="284">
        <v>-2</v>
      </c>
      <c r="U94" s="287" t="str">
        <f t="shared" si="18"/>
        <v>-1</v>
      </c>
      <c r="V94" s="81" t="s">
        <v>344</v>
      </c>
      <c r="AC94" s="148"/>
      <c r="AD94" s="148"/>
      <c r="AE94" s="148"/>
      <c r="AF94" s="148"/>
    </row>
    <row r="95" spans="1:32">
      <c r="A95" s="7" t="s">
        <v>53</v>
      </c>
      <c r="B95" s="190">
        <v>37.200000000000003</v>
      </c>
      <c r="C95" s="191">
        <f t="shared" si="13"/>
        <v>0</v>
      </c>
      <c r="D95" s="192" t="s">
        <v>307</v>
      </c>
      <c r="E95" s="190">
        <v>154.30000000000001</v>
      </c>
      <c r="F95" s="191">
        <f t="shared" si="14"/>
        <v>0</v>
      </c>
      <c r="G95" s="192" t="s">
        <v>307</v>
      </c>
      <c r="H95" s="221">
        <v>90.7</v>
      </c>
      <c r="I95" s="222">
        <f t="shared" si="15"/>
        <v>3</v>
      </c>
      <c r="J95" s="238" t="s">
        <v>304</v>
      </c>
      <c r="K95" s="96">
        <v>207.4</v>
      </c>
      <c r="L95" s="168">
        <f t="shared" si="16"/>
        <v>1</v>
      </c>
      <c r="M95" s="87" t="s">
        <v>304</v>
      </c>
      <c r="N95" s="221">
        <v>19</v>
      </c>
      <c r="O95" s="222">
        <f t="shared" si="17"/>
        <v>1</v>
      </c>
      <c r="P95" s="247" t="s">
        <v>307</v>
      </c>
      <c r="Q95" s="15" t="s">
        <v>308</v>
      </c>
      <c r="R95" s="15">
        <f>Tabelle2[[#This Row],[Wert]]+Tabelle2[[#This Row],[Wert2]]+Tabelle2[[#This Row],[Wert3]]+Tabelle2[[#This Row],[Wert4]]+Tabelle2[[#This Row],[Wert5]]</f>
        <v>5</v>
      </c>
      <c r="S95" s="285" t="str">
        <f t="shared" si="19"/>
        <v>2</v>
      </c>
      <c r="T95" s="284">
        <v>3</v>
      </c>
      <c r="U95" s="287" t="str">
        <f t="shared" si="18"/>
        <v>1</v>
      </c>
      <c r="V95" s="81" t="s">
        <v>343</v>
      </c>
      <c r="AC95" s="148"/>
      <c r="AD95" s="148"/>
      <c r="AE95" s="148"/>
      <c r="AF95" s="148"/>
    </row>
    <row r="96" spans="1:32">
      <c r="A96" s="107" t="s">
        <v>54</v>
      </c>
      <c r="B96" s="198">
        <v>39.4</v>
      </c>
      <c r="C96" s="199">
        <f t="shared" ref="C96:C125" si="20">IF(B96&lt;50,0,IF(B96&lt;=75,1,IF(B96&lt;=100,2,3)))</f>
        <v>0</v>
      </c>
      <c r="D96" s="200" t="s">
        <v>304</v>
      </c>
      <c r="E96" s="198">
        <v>200.4</v>
      </c>
      <c r="F96" s="199">
        <f t="shared" ref="F96:F125" si="21">IF(E96&lt;200,0,IF(E96&lt;=300,1,IF(E96&lt;=400,2,3)))</f>
        <v>1</v>
      </c>
      <c r="G96" s="200" t="s">
        <v>307</v>
      </c>
      <c r="H96" s="228">
        <v>150.69999999999999</v>
      </c>
      <c r="I96" s="229">
        <f t="shared" ref="I96:I125" si="22">IF(H96&lt;40,0,IF(H96&lt;=60,1,IF(H96&lt;=80,2,3)))</f>
        <v>3</v>
      </c>
      <c r="J96" s="240" t="s">
        <v>304</v>
      </c>
      <c r="K96" s="135">
        <v>348.3</v>
      </c>
      <c r="L96" s="171">
        <f t="shared" ref="L96:L125" si="23">IF(K96&lt;150,0,IF(K96&lt;=225,1,IF(K96&lt;=300,2,3)))</f>
        <v>3</v>
      </c>
      <c r="M96" s="109" t="s">
        <v>307</v>
      </c>
      <c r="N96" s="228"/>
      <c r="O96" s="229">
        <f t="shared" ref="O96:O125" si="24">IF(N96&lt;15,0,IF(N96&lt;=22.5,1,IF(N96&lt;=30,2,3)))</f>
        <v>0</v>
      </c>
      <c r="P96" s="240"/>
      <c r="Q96" s="92"/>
      <c r="R96" s="92">
        <f>Tabelle2[[#This Row],[Wert]]+Tabelle2[[#This Row],[Wert2]]+Tabelle2[[#This Row],[Wert3]]+Tabelle2[[#This Row],[Wert4]]+Tabelle2[[#This Row],[Wert5]]</f>
        <v>7</v>
      </c>
      <c r="S96" s="285" t="str">
        <f t="shared" si="19"/>
        <v>2</v>
      </c>
      <c r="T96" s="284">
        <v>2</v>
      </c>
      <c r="U96" s="287" t="str">
        <f t="shared" ref="U96:U125" si="25">IF(T96&lt;0,"-1",IF(T96&lt;1,"0","1"))</f>
        <v>1</v>
      </c>
      <c r="V96" s="110" t="s">
        <v>306</v>
      </c>
      <c r="W96" s="111"/>
      <c r="X96" s="111"/>
      <c r="Y96" s="111"/>
      <c r="Z96" s="111"/>
      <c r="AA96" s="111"/>
      <c r="AB96" s="111"/>
      <c r="AC96" s="148"/>
      <c r="AD96" s="148"/>
      <c r="AE96" s="148"/>
      <c r="AF96" s="148"/>
    </row>
    <row r="97" spans="1:32">
      <c r="A97" s="7" t="s">
        <v>85</v>
      </c>
      <c r="B97" s="190">
        <v>21.6</v>
      </c>
      <c r="C97" s="191">
        <f t="shared" si="20"/>
        <v>0</v>
      </c>
      <c r="D97" s="192" t="s">
        <v>307</v>
      </c>
      <c r="E97" s="190">
        <v>119.4</v>
      </c>
      <c r="F97" s="191">
        <f t="shared" si="21"/>
        <v>0</v>
      </c>
      <c r="G97" s="192" t="s">
        <v>307</v>
      </c>
      <c r="H97" s="221">
        <v>39.9</v>
      </c>
      <c r="I97" s="222">
        <f t="shared" si="22"/>
        <v>0</v>
      </c>
      <c r="J97" s="238" t="s">
        <v>304</v>
      </c>
      <c r="K97" s="96">
        <v>108.2</v>
      </c>
      <c r="L97" s="168">
        <f t="shared" si="23"/>
        <v>0</v>
      </c>
      <c r="M97" s="87" t="s">
        <v>304</v>
      </c>
      <c r="N97" s="221">
        <v>15.7</v>
      </c>
      <c r="O97" s="222">
        <f t="shared" si="24"/>
        <v>1</v>
      </c>
      <c r="P97" s="247" t="s">
        <v>110</v>
      </c>
      <c r="Q97" s="15"/>
      <c r="R97" s="15">
        <f>Tabelle2[[#This Row],[Wert]]+Tabelle2[[#This Row],[Wert2]]+Tabelle2[[#This Row],[Wert3]]+Tabelle2[[#This Row],[Wert4]]+Tabelle2[[#This Row],[Wert5]]</f>
        <v>1</v>
      </c>
      <c r="S97" s="285" t="str">
        <f t="shared" si="19"/>
        <v>1</v>
      </c>
      <c r="T97" s="284">
        <v>1</v>
      </c>
      <c r="U97" s="287" t="str">
        <f t="shared" si="25"/>
        <v>1</v>
      </c>
      <c r="V97" s="81" t="s">
        <v>344</v>
      </c>
      <c r="AC97" s="148"/>
      <c r="AD97" s="148"/>
      <c r="AE97" s="148"/>
      <c r="AF97" s="148"/>
    </row>
    <row r="98" spans="1:32">
      <c r="A98" s="7" t="s">
        <v>90</v>
      </c>
      <c r="B98" s="190">
        <v>26.8</v>
      </c>
      <c r="C98" s="191">
        <f t="shared" si="20"/>
        <v>0</v>
      </c>
      <c r="D98" s="192" t="s">
        <v>307</v>
      </c>
      <c r="E98" s="190">
        <v>137.4</v>
      </c>
      <c r="F98" s="191">
        <f t="shared" si="21"/>
        <v>0</v>
      </c>
      <c r="G98" s="192" t="s">
        <v>307</v>
      </c>
      <c r="H98" s="221">
        <v>31.3</v>
      </c>
      <c r="I98" s="222">
        <f t="shared" si="22"/>
        <v>0</v>
      </c>
      <c r="J98" s="238" t="s">
        <v>110</v>
      </c>
      <c r="K98" s="96">
        <v>114.7</v>
      </c>
      <c r="L98" s="168">
        <f t="shared" si="23"/>
        <v>0</v>
      </c>
      <c r="M98" s="87" t="s">
        <v>110</v>
      </c>
      <c r="N98" s="221">
        <v>12.2</v>
      </c>
      <c r="O98" s="222">
        <f t="shared" si="24"/>
        <v>0</v>
      </c>
      <c r="P98" s="247" t="s">
        <v>304</v>
      </c>
      <c r="Q98" s="15"/>
      <c r="R98" s="15">
        <f>Tabelle2[[#This Row],[Wert]]+Tabelle2[[#This Row],[Wert2]]+Tabelle2[[#This Row],[Wert3]]+Tabelle2[[#This Row],[Wert4]]+Tabelle2[[#This Row],[Wert5]]</f>
        <v>0</v>
      </c>
      <c r="S98" s="285" t="str">
        <f t="shared" si="19"/>
        <v>1</v>
      </c>
      <c r="T98" s="284">
        <v>0</v>
      </c>
      <c r="U98" s="287" t="str">
        <f t="shared" si="25"/>
        <v>0</v>
      </c>
      <c r="V98" s="81" t="s">
        <v>344</v>
      </c>
      <c r="AC98" s="148"/>
      <c r="AD98" s="148"/>
      <c r="AE98" s="148"/>
      <c r="AF98" s="148"/>
    </row>
    <row r="99" spans="1:32">
      <c r="A99" s="107" t="s">
        <v>108</v>
      </c>
      <c r="B99" s="198">
        <v>62</v>
      </c>
      <c r="C99" s="199">
        <f t="shared" si="20"/>
        <v>1</v>
      </c>
      <c r="D99" s="200" t="s">
        <v>110</v>
      </c>
      <c r="E99" s="198">
        <v>169</v>
      </c>
      <c r="F99" s="199">
        <f t="shared" si="21"/>
        <v>0</v>
      </c>
      <c r="G99" s="200" t="s">
        <v>110</v>
      </c>
      <c r="H99" s="228">
        <v>20.9</v>
      </c>
      <c r="I99" s="229">
        <f t="shared" si="22"/>
        <v>0</v>
      </c>
      <c r="J99" s="240" t="s">
        <v>110</v>
      </c>
      <c r="K99" s="135">
        <v>351.5</v>
      </c>
      <c r="L99" s="171">
        <f t="shared" si="23"/>
        <v>3</v>
      </c>
      <c r="M99" s="109" t="s">
        <v>307</v>
      </c>
      <c r="N99" s="228"/>
      <c r="O99" s="229">
        <f t="shared" si="24"/>
        <v>0</v>
      </c>
      <c r="P99" s="240"/>
      <c r="Q99" s="92"/>
      <c r="R99" s="92">
        <f>Tabelle2[[#This Row],[Wert]]+Tabelle2[[#This Row],[Wert2]]+Tabelle2[[#This Row],[Wert3]]+Tabelle2[[#This Row],[Wert4]]+Tabelle2[[#This Row],[Wert5]]</f>
        <v>4</v>
      </c>
      <c r="S99" s="285" t="str">
        <f t="shared" si="19"/>
        <v>1</v>
      </c>
      <c r="T99" s="284">
        <v>-2</v>
      </c>
      <c r="U99" s="287" t="str">
        <f t="shared" si="25"/>
        <v>-1</v>
      </c>
      <c r="V99" s="110" t="s">
        <v>306</v>
      </c>
      <c r="W99" s="111"/>
      <c r="X99" s="111"/>
      <c r="Y99" s="111"/>
      <c r="Z99" s="111"/>
      <c r="AA99" s="111"/>
      <c r="AB99" s="111"/>
      <c r="AC99" s="148"/>
      <c r="AD99" s="148"/>
      <c r="AE99" s="148"/>
      <c r="AF99" s="148"/>
    </row>
    <row r="100" spans="1:32" s="111" customFormat="1">
      <c r="A100" s="7" t="s">
        <v>55</v>
      </c>
      <c r="B100" s="190">
        <v>66.8</v>
      </c>
      <c r="C100" s="191">
        <f t="shared" si="20"/>
        <v>1</v>
      </c>
      <c r="D100" s="192" t="s">
        <v>304</v>
      </c>
      <c r="E100" s="190">
        <v>283.5</v>
      </c>
      <c r="F100" s="191">
        <f t="shared" si="21"/>
        <v>1</v>
      </c>
      <c r="G100" s="192" t="s">
        <v>304</v>
      </c>
      <c r="H100" s="221">
        <v>35.1</v>
      </c>
      <c r="I100" s="222">
        <f t="shared" si="22"/>
        <v>0</v>
      </c>
      <c r="J100" s="238" t="s">
        <v>304</v>
      </c>
      <c r="K100" s="96">
        <v>49.1</v>
      </c>
      <c r="L100" s="168">
        <f t="shared" si="23"/>
        <v>0</v>
      </c>
      <c r="M100" s="87" t="s">
        <v>304</v>
      </c>
      <c r="N100" s="221">
        <v>3.9</v>
      </c>
      <c r="O100" s="222">
        <f t="shared" si="24"/>
        <v>0</v>
      </c>
      <c r="P100" s="247" t="s">
        <v>304</v>
      </c>
      <c r="Q100" s="15"/>
      <c r="R100" s="15">
        <f>Tabelle2[[#This Row],[Wert]]+Tabelle2[[#This Row],[Wert2]]+Tabelle2[[#This Row],[Wert3]]+Tabelle2[[#This Row],[Wert4]]+Tabelle2[[#This Row],[Wert5]]</f>
        <v>2</v>
      </c>
      <c r="S100" s="285" t="str">
        <f t="shared" si="19"/>
        <v>1</v>
      </c>
      <c r="T100" s="284">
        <v>0</v>
      </c>
      <c r="U100" s="287" t="str">
        <f t="shared" si="25"/>
        <v>0</v>
      </c>
      <c r="V100" s="81" t="s">
        <v>344</v>
      </c>
      <c r="W100"/>
      <c r="X100"/>
      <c r="Y100"/>
      <c r="Z100"/>
      <c r="AA100"/>
      <c r="AB100"/>
      <c r="AC100" s="150"/>
      <c r="AD100" s="150"/>
      <c r="AE100" s="150"/>
      <c r="AF100" s="150"/>
    </row>
    <row r="101" spans="1:32">
      <c r="A101" s="7" t="s">
        <v>56</v>
      </c>
      <c r="B101" s="190">
        <v>73.099999999999994</v>
      </c>
      <c r="C101" s="191">
        <f t="shared" si="20"/>
        <v>1</v>
      </c>
      <c r="D101" s="192" t="s">
        <v>304</v>
      </c>
      <c r="E101" s="190">
        <v>263.5</v>
      </c>
      <c r="F101" s="191">
        <f t="shared" si="21"/>
        <v>1</v>
      </c>
      <c r="G101" s="192" t="s">
        <v>304</v>
      </c>
      <c r="H101" s="221">
        <v>37.6</v>
      </c>
      <c r="I101" s="222">
        <f t="shared" si="22"/>
        <v>0</v>
      </c>
      <c r="J101" s="238" t="s">
        <v>110</v>
      </c>
      <c r="K101" s="96">
        <v>101.6</v>
      </c>
      <c r="L101" s="168">
        <f t="shared" si="23"/>
        <v>0</v>
      </c>
      <c r="M101" s="87" t="s">
        <v>110</v>
      </c>
      <c r="N101" s="221">
        <v>12.3</v>
      </c>
      <c r="O101" s="222">
        <f t="shared" si="24"/>
        <v>0</v>
      </c>
      <c r="P101" s="247" t="s">
        <v>304</v>
      </c>
      <c r="Q101" s="15" t="s">
        <v>306</v>
      </c>
      <c r="R101" s="15">
        <f>Tabelle2[[#This Row],[Wert]]+Tabelle2[[#This Row],[Wert2]]+Tabelle2[[#This Row],[Wert3]]+Tabelle2[[#This Row],[Wert4]]+Tabelle2[[#This Row],[Wert5]]</f>
        <v>2</v>
      </c>
      <c r="S101" s="285" t="str">
        <f t="shared" si="19"/>
        <v>1</v>
      </c>
      <c r="T101" s="284">
        <v>-2</v>
      </c>
      <c r="U101" s="287" t="str">
        <f t="shared" si="25"/>
        <v>-1</v>
      </c>
      <c r="V101" s="81" t="s">
        <v>344</v>
      </c>
      <c r="AC101" s="148"/>
      <c r="AD101" s="148"/>
      <c r="AE101" s="148"/>
      <c r="AF101" s="148"/>
    </row>
    <row r="102" spans="1:32">
      <c r="A102" s="107" t="s">
        <v>88</v>
      </c>
      <c r="B102" s="198">
        <v>69.599999999999994</v>
      </c>
      <c r="C102" s="199">
        <f t="shared" si="20"/>
        <v>1</v>
      </c>
      <c r="D102" s="200" t="s">
        <v>307</v>
      </c>
      <c r="E102" s="198">
        <v>305.3</v>
      </c>
      <c r="F102" s="199">
        <f t="shared" si="21"/>
        <v>2</v>
      </c>
      <c r="G102" s="200" t="s">
        <v>307</v>
      </c>
      <c r="H102" s="228">
        <v>96</v>
      </c>
      <c r="I102" s="229">
        <f t="shared" si="22"/>
        <v>3</v>
      </c>
      <c r="J102" s="240" t="s">
        <v>307</v>
      </c>
      <c r="K102" s="135">
        <v>139</v>
      </c>
      <c r="L102" s="171">
        <f t="shared" si="23"/>
        <v>0</v>
      </c>
      <c r="M102" s="109" t="s">
        <v>307</v>
      </c>
      <c r="N102" s="228"/>
      <c r="O102" s="229">
        <f t="shared" si="24"/>
        <v>0</v>
      </c>
      <c r="P102" s="240"/>
      <c r="Q102" s="92"/>
      <c r="R102" s="92">
        <f>Tabelle2[[#This Row],[Wert]]+Tabelle2[[#This Row],[Wert2]]+Tabelle2[[#This Row],[Wert3]]+Tabelle2[[#This Row],[Wert4]]+Tabelle2[[#This Row],[Wert5]]</f>
        <v>6</v>
      </c>
      <c r="S102" s="285" t="str">
        <f t="shared" si="19"/>
        <v>2</v>
      </c>
      <c r="T102" s="284">
        <v>4</v>
      </c>
      <c r="U102" s="287" t="str">
        <f t="shared" si="25"/>
        <v>1</v>
      </c>
      <c r="V102" s="110" t="s">
        <v>344</v>
      </c>
      <c r="W102" s="111"/>
      <c r="X102" s="111"/>
      <c r="Y102" s="111"/>
      <c r="Z102" s="111"/>
      <c r="AA102" s="111"/>
      <c r="AB102" s="111"/>
      <c r="AC102" s="148"/>
      <c r="AD102" s="148"/>
      <c r="AE102" s="148"/>
      <c r="AF102" s="148"/>
    </row>
    <row r="103" spans="1:32" s="111" customFormat="1">
      <c r="A103" s="112" t="s">
        <v>114</v>
      </c>
      <c r="B103" s="201">
        <v>70</v>
      </c>
      <c r="C103" s="202">
        <f t="shared" si="20"/>
        <v>1</v>
      </c>
      <c r="D103" s="203" t="s">
        <v>307</v>
      </c>
      <c r="E103" s="201">
        <v>225.6</v>
      </c>
      <c r="F103" s="202">
        <f t="shared" si="21"/>
        <v>1</v>
      </c>
      <c r="G103" s="203" t="s">
        <v>304</v>
      </c>
      <c r="H103" s="204">
        <v>67.8</v>
      </c>
      <c r="I103" s="205">
        <f t="shared" si="22"/>
        <v>2</v>
      </c>
      <c r="J103" s="241" t="s">
        <v>304</v>
      </c>
      <c r="K103" s="129">
        <v>248.5</v>
      </c>
      <c r="L103" s="167">
        <f t="shared" si="23"/>
        <v>2</v>
      </c>
      <c r="M103" s="113" t="s">
        <v>307</v>
      </c>
      <c r="N103" s="204">
        <v>20.5</v>
      </c>
      <c r="O103" s="205">
        <f t="shared" si="24"/>
        <v>1</v>
      </c>
      <c r="P103" s="241" t="s">
        <v>307</v>
      </c>
      <c r="Q103" s="91"/>
      <c r="R103" s="91">
        <f>Tabelle2[[#This Row],[Wert]]+Tabelle2[[#This Row],[Wert2]]+Tabelle2[[#This Row],[Wert3]]+Tabelle2[[#This Row],[Wert4]]+Tabelle2[[#This Row],[Wert5]]</f>
        <v>7</v>
      </c>
      <c r="S103" s="285" t="str">
        <f t="shared" si="19"/>
        <v>2</v>
      </c>
      <c r="T103" s="284">
        <v>3</v>
      </c>
      <c r="U103" s="287" t="str">
        <f t="shared" si="25"/>
        <v>1</v>
      </c>
      <c r="V103" s="114" t="s">
        <v>306</v>
      </c>
      <c r="W103" s="116"/>
      <c r="X103" s="116"/>
      <c r="Y103" s="116"/>
      <c r="Z103" s="116"/>
      <c r="AA103" s="116"/>
      <c r="AB103" s="116"/>
      <c r="AC103" s="150"/>
      <c r="AD103" s="150"/>
      <c r="AE103" s="150"/>
      <c r="AF103" s="150"/>
    </row>
    <row r="104" spans="1:32">
      <c r="A104" s="107" t="s">
        <v>57</v>
      </c>
      <c r="B104" s="198">
        <v>175.6</v>
      </c>
      <c r="C104" s="199">
        <f t="shared" si="20"/>
        <v>3</v>
      </c>
      <c r="D104" s="200" t="s">
        <v>307</v>
      </c>
      <c r="E104" s="198">
        <v>2278.1</v>
      </c>
      <c r="F104" s="199">
        <f t="shared" si="21"/>
        <v>3</v>
      </c>
      <c r="G104" s="200" t="s">
        <v>307</v>
      </c>
      <c r="H104" s="228">
        <v>149</v>
      </c>
      <c r="I104" s="229">
        <f t="shared" si="22"/>
        <v>3</v>
      </c>
      <c r="J104" s="240"/>
      <c r="K104" s="135"/>
      <c r="L104" s="171">
        <f t="shared" si="23"/>
        <v>0</v>
      </c>
      <c r="M104" s="109"/>
      <c r="N104" s="228"/>
      <c r="O104" s="229">
        <f t="shared" si="24"/>
        <v>0</v>
      </c>
      <c r="P104" s="240"/>
      <c r="Q104" s="92"/>
      <c r="R104" s="92">
        <f>Tabelle2[[#This Row],[Wert]]+Tabelle2[[#This Row],[Wert2]]+Tabelle2[[#This Row],[Wert3]]+Tabelle2[[#This Row],[Wert4]]+Tabelle2[[#This Row],[Wert5]]</f>
        <v>9</v>
      </c>
      <c r="S104" s="285" t="str">
        <f t="shared" si="19"/>
        <v>2</v>
      </c>
      <c r="T104" s="284">
        <v>2</v>
      </c>
      <c r="U104" s="287" t="str">
        <f t="shared" si="25"/>
        <v>1</v>
      </c>
      <c r="V104" s="110" t="s">
        <v>344</v>
      </c>
      <c r="W104" s="111"/>
      <c r="X104" s="111"/>
      <c r="Y104" s="111"/>
      <c r="Z104" s="111"/>
      <c r="AA104" s="111"/>
      <c r="AB104" s="111"/>
      <c r="AC104" s="148"/>
      <c r="AD104" s="148"/>
      <c r="AE104" s="148"/>
      <c r="AF104" s="148"/>
    </row>
    <row r="105" spans="1:32">
      <c r="A105" s="11" t="s">
        <v>58</v>
      </c>
      <c r="B105" s="206"/>
      <c r="C105" s="207"/>
      <c r="D105" s="207"/>
      <c r="E105" s="206"/>
      <c r="F105" s="207"/>
      <c r="G105" s="207"/>
      <c r="H105" s="206"/>
      <c r="I105" s="207"/>
      <c r="J105" s="242"/>
      <c r="K105" s="11"/>
      <c r="L105" s="11"/>
      <c r="M105" s="11"/>
      <c r="N105" s="206"/>
      <c r="O105" s="207"/>
      <c r="P105" s="242"/>
      <c r="Q105" s="11"/>
      <c r="R105" s="11"/>
      <c r="S105" s="9"/>
      <c r="T105" s="9"/>
      <c r="U105" s="9"/>
      <c r="V105" s="9"/>
      <c r="AC105" s="148"/>
      <c r="AD105" s="148"/>
      <c r="AE105" s="148"/>
      <c r="AF105" s="148"/>
    </row>
    <row r="106" spans="1:32" s="111" customFormat="1" ht="16" thickBot="1">
      <c r="A106" s="7" t="s">
        <v>59</v>
      </c>
      <c r="B106" s="190">
        <v>92.6</v>
      </c>
      <c r="C106" s="191">
        <f t="shared" si="20"/>
        <v>2</v>
      </c>
      <c r="D106" s="192" t="s">
        <v>304</v>
      </c>
      <c r="E106" s="190">
        <v>448.7</v>
      </c>
      <c r="F106" s="191">
        <f t="shared" si="21"/>
        <v>3</v>
      </c>
      <c r="G106" s="192" t="s">
        <v>307</v>
      </c>
      <c r="H106" s="221">
        <v>40.4</v>
      </c>
      <c r="I106" s="222">
        <f t="shared" si="22"/>
        <v>1</v>
      </c>
      <c r="J106" s="238" t="s">
        <v>307</v>
      </c>
      <c r="K106" s="96">
        <v>187.9</v>
      </c>
      <c r="L106" s="168">
        <f t="shared" si="23"/>
        <v>1</v>
      </c>
      <c r="M106" s="87" t="s">
        <v>307</v>
      </c>
      <c r="N106" s="221">
        <v>15</v>
      </c>
      <c r="O106" s="222">
        <f t="shared" si="24"/>
        <v>1</v>
      </c>
      <c r="P106" s="247" t="s">
        <v>307</v>
      </c>
      <c r="Q106" s="15"/>
      <c r="R106" s="15">
        <f>Tabelle2[[#This Row],[Wert]]+Tabelle2[[#This Row],[Wert2]]+Tabelle2[[#This Row],[Wert3]]+Tabelle2[[#This Row],[Wert4]]+Tabelle2[[#This Row],[Wert5]]</f>
        <v>8</v>
      </c>
      <c r="S106" s="285" t="str">
        <f t="shared" si="19"/>
        <v>2</v>
      </c>
      <c r="T106" s="284">
        <v>4</v>
      </c>
      <c r="U106" s="287" t="str">
        <f t="shared" si="25"/>
        <v>1</v>
      </c>
      <c r="V106" s="81" t="s">
        <v>343</v>
      </c>
      <c r="AC106" s="150"/>
      <c r="AD106" s="150"/>
      <c r="AE106" s="150"/>
      <c r="AF106" s="150"/>
    </row>
    <row r="107" spans="1:32" s="116" customFormat="1" ht="16" thickBot="1">
      <c r="A107" s="107" t="s">
        <v>112</v>
      </c>
      <c r="B107" s="198">
        <v>93.4</v>
      </c>
      <c r="C107" s="199">
        <f t="shared" si="20"/>
        <v>2</v>
      </c>
      <c r="D107" s="200" t="s">
        <v>307</v>
      </c>
      <c r="E107" s="198">
        <v>431.2</v>
      </c>
      <c r="F107" s="199">
        <f t="shared" si="21"/>
        <v>3</v>
      </c>
      <c r="G107" s="200" t="s">
        <v>307</v>
      </c>
      <c r="H107" s="228">
        <v>62.5</v>
      </c>
      <c r="I107" s="229">
        <f t="shared" si="22"/>
        <v>2</v>
      </c>
      <c r="J107" s="240"/>
      <c r="K107" s="135">
        <v>143.5</v>
      </c>
      <c r="L107" s="171">
        <f t="shared" si="23"/>
        <v>0</v>
      </c>
      <c r="M107" s="109"/>
      <c r="N107" s="228"/>
      <c r="O107" s="229">
        <f t="shared" si="24"/>
        <v>0</v>
      </c>
      <c r="P107" s="240"/>
      <c r="Q107" s="92"/>
      <c r="R107" s="92">
        <f>Tabelle2[[#This Row],[Wert]]+Tabelle2[[#This Row],[Wert2]]+Tabelle2[[#This Row],[Wert3]]+Tabelle2[[#This Row],[Wert4]]+Tabelle2[[#This Row],[Wert5]]</f>
        <v>7</v>
      </c>
      <c r="S107" s="285" t="str">
        <f t="shared" si="19"/>
        <v>2</v>
      </c>
      <c r="T107" s="284">
        <v>2</v>
      </c>
      <c r="U107" s="287" t="str">
        <f t="shared" si="25"/>
        <v>1</v>
      </c>
      <c r="V107" s="110" t="s">
        <v>306</v>
      </c>
      <c r="W107" s="37" t="s">
        <v>58</v>
      </c>
      <c r="X107" s="34"/>
      <c r="Y107" s="35"/>
      <c r="Z107" s="2"/>
      <c r="AA107" s="2"/>
      <c r="AB107" s="2"/>
      <c r="AC107" s="151"/>
      <c r="AD107" s="151"/>
      <c r="AE107" s="151"/>
      <c r="AF107" s="151"/>
    </row>
    <row r="108" spans="1:32" s="111" customFormat="1">
      <c r="A108" s="142" t="s">
        <v>319</v>
      </c>
      <c r="B108" s="208">
        <v>33.200000000000003</v>
      </c>
      <c r="C108" s="209">
        <f t="shared" si="20"/>
        <v>0</v>
      </c>
      <c r="D108" s="210" t="s">
        <v>307</v>
      </c>
      <c r="E108" s="220">
        <v>234.3</v>
      </c>
      <c r="F108" s="209">
        <f t="shared" si="21"/>
        <v>1</v>
      </c>
      <c r="G108" s="210" t="s">
        <v>307</v>
      </c>
      <c r="H108" s="230">
        <v>1.5</v>
      </c>
      <c r="I108" s="231">
        <f t="shared" si="22"/>
        <v>0</v>
      </c>
      <c r="J108" s="243" t="s">
        <v>307</v>
      </c>
      <c r="K108" s="176">
        <v>5.3</v>
      </c>
      <c r="L108" s="172">
        <f t="shared" si="23"/>
        <v>0</v>
      </c>
      <c r="M108" s="175" t="s">
        <v>304</v>
      </c>
      <c r="N108" s="230">
        <v>0.8</v>
      </c>
      <c r="O108" s="231">
        <f t="shared" si="24"/>
        <v>0</v>
      </c>
      <c r="P108" s="243" t="s">
        <v>307</v>
      </c>
      <c r="Q108" s="175"/>
      <c r="R108" s="184">
        <f>Tabelle2[[#This Row],[Wert]]+Tabelle2[[#This Row],[Wert2]]+Tabelle2[[#This Row],[Wert3]]+Tabelle2[[#This Row],[Wert4]]+Tabelle2[[#This Row],[Wert5]]</f>
        <v>1</v>
      </c>
      <c r="S108" s="285" t="str">
        <f t="shared" si="19"/>
        <v>1</v>
      </c>
      <c r="T108" s="287">
        <v>4</v>
      </c>
      <c r="U108" s="288" t="str">
        <f t="shared" si="25"/>
        <v>1</v>
      </c>
      <c r="V108" s="184" t="s">
        <v>344</v>
      </c>
      <c r="W108" s="162" t="s">
        <v>129</v>
      </c>
      <c r="X108" s="163">
        <f>COUNTIF(S106:S114,"3")</f>
        <v>1</v>
      </c>
      <c r="Y108" s="119">
        <f>X108/$X$113*100</f>
        <v>5.8823529411764701</v>
      </c>
      <c r="Z108" s="116"/>
      <c r="AA108" s="164" t="s">
        <v>294</v>
      </c>
      <c r="AB108" s="165">
        <f>COUNTIF(U106:U114,"1")</f>
        <v>8</v>
      </c>
      <c r="AC108" s="150"/>
      <c r="AD108" s="150"/>
      <c r="AE108" s="150"/>
      <c r="AF108" s="150"/>
    </row>
    <row r="109" spans="1:32">
      <c r="A109" s="103" t="s">
        <v>332</v>
      </c>
      <c r="B109" s="194">
        <v>63.2</v>
      </c>
      <c r="C109" s="195">
        <f t="shared" si="20"/>
        <v>1</v>
      </c>
      <c r="D109" s="196" t="s">
        <v>307</v>
      </c>
      <c r="E109" s="194">
        <v>1650.1</v>
      </c>
      <c r="F109" s="195">
        <f t="shared" si="21"/>
        <v>3</v>
      </c>
      <c r="G109" s="196" t="s">
        <v>307</v>
      </c>
      <c r="H109" s="226">
        <v>26.1</v>
      </c>
      <c r="I109" s="227">
        <f t="shared" si="22"/>
        <v>0</v>
      </c>
      <c r="J109" s="239" t="s">
        <v>307</v>
      </c>
      <c r="K109" s="134"/>
      <c r="L109" s="170">
        <f t="shared" si="23"/>
        <v>0</v>
      </c>
      <c r="M109" s="97"/>
      <c r="N109" s="226"/>
      <c r="O109" s="227">
        <f t="shared" si="24"/>
        <v>0</v>
      </c>
      <c r="P109" s="239"/>
      <c r="Q109" s="95"/>
      <c r="R109" s="95">
        <f>Tabelle2[[#This Row],[Wert]]+Tabelle2[[#This Row],[Wert2]]+Tabelle2[[#This Row],[Wert3]]+Tabelle2[[#This Row],[Wert4]]+Tabelle2[[#This Row],[Wert5]]</f>
        <v>4</v>
      </c>
      <c r="S109" s="285" t="str">
        <f t="shared" si="19"/>
        <v>1</v>
      </c>
      <c r="T109" s="284">
        <v>3</v>
      </c>
      <c r="U109" s="287" t="str">
        <f t="shared" si="25"/>
        <v>1</v>
      </c>
      <c r="V109" s="94" t="s">
        <v>343</v>
      </c>
      <c r="W109" s="117" t="s">
        <v>130</v>
      </c>
      <c r="X109" s="118">
        <f>COUNTIF(S106:S114,"2")</f>
        <v>4</v>
      </c>
      <c r="Y109" s="119">
        <f>X109/$X$113*100</f>
        <v>23.52941176470588</v>
      </c>
      <c r="Z109" s="116"/>
      <c r="AA109" s="117" t="s">
        <v>295</v>
      </c>
      <c r="AB109" s="121">
        <f>COUNTIF(U106:U114,"0")</f>
        <v>1</v>
      </c>
      <c r="AC109" s="148"/>
      <c r="AD109" s="148"/>
      <c r="AE109" s="148"/>
      <c r="AF109" s="148"/>
    </row>
    <row r="110" spans="1:32" s="2" customFormat="1">
      <c r="A110" s="7" t="s">
        <v>60</v>
      </c>
      <c r="B110" s="190">
        <v>94.2</v>
      </c>
      <c r="C110" s="191">
        <f t="shared" si="20"/>
        <v>2</v>
      </c>
      <c r="D110" s="192" t="s">
        <v>304</v>
      </c>
      <c r="E110" s="190">
        <v>362.2</v>
      </c>
      <c r="F110" s="191">
        <f t="shared" si="21"/>
        <v>2</v>
      </c>
      <c r="G110" s="192" t="s">
        <v>307</v>
      </c>
      <c r="H110" s="221">
        <v>76.099999999999994</v>
      </c>
      <c r="I110" s="222">
        <f t="shared" si="22"/>
        <v>2</v>
      </c>
      <c r="J110" s="238" t="s">
        <v>307</v>
      </c>
      <c r="K110" s="96">
        <v>199.1</v>
      </c>
      <c r="L110" s="168">
        <f t="shared" si="23"/>
        <v>1</v>
      </c>
      <c r="M110" s="87" t="s">
        <v>307</v>
      </c>
      <c r="N110" s="221">
        <v>14.1</v>
      </c>
      <c r="O110" s="222">
        <f t="shared" si="24"/>
        <v>0</v>
      </c>
      <c r="P110" s="247" t="s">
        <v>307</v>
      </c>
      <c r="Q110" s="15"/>
      <c r="R110" s="15">
        <f>Tabelle2[[#This Row],[Wert]]+Tabelle2[[#This Row],[Wert2]]+Tabelle2[[#This Row],[Wert3]]+Tabelle2[[#This Row],[Wert4]]+Tabelle2[[#This Row],[Wert5]]</f>
        <v>7</v>
      </c>
      <c r="S110" s="285" t="str">
        <f t="shared" si="19"/>
        <v>2</v>
      </c>
      <c r="T110" s="284">
        <v>4</v>
      </c>
      <c r="U110" s="287" t="str">
        <f t="shared" si="25"/>
        <v>1</v>
      </c>
      <c r="V110" s="81" t="s">
        <v>344</v>
      </c>
      <c r="W110" s="117" t="s">
        <v>131</v>
      </c>
      <c r="X110" s="118">
        <f>COUNTIF(S106:S114,"1")</f>
        <v>4</v>
      </c>
      <c r="Y110" s="119">
        <f>X110/$X$113*100</f>
        <v>23.52941176470588</v>
      </c>
      <c r="Z110" s="116"/>
      <c r="AA110" s="117" t="s">
        <v>293</v>
      </c>
      <c r="AB110" s="123">
        <f>COUNTIF(U106:U114,"-1")</f>
        <v>0</v>
      </c>
      <c r="AC110" s="148"/>
      <c r="AD110" s="148"/>
      <c r="AE110" s="148"/>
      <c r="AF110" s="148"/>
    </row>
    <row r="111" spans="1:32" s="111" customFormat="1">
      <c r="A111" s="16" t="s">
        <v>61</v>
      </c>
      <c r="B111" s="190">
        <v>150.9</v>
      </c>
      <c r="C111" s="191">
        <f t="shared" si="20"/>
        <v>3</v>
      </c>
      <c r="D111" s="192" t="s">
        <v>304</v>
      </c>
      <c r="E111" s="190">
        <v>731.4</v>
      </c>
      <c r="F111" s="191">
        <f t="shared" si="21"/>
        <v>3</v>
      </c>
      <c r="G111" s="192" t="s">
        <v>307</v>
      </c>
      <c r="H111" s="221">
        <v>145.1</v>
      </c>
      <c r="I111" s="222">
        <f t="shared" si="22"/>
        <v>3</v>
      </c>
      <c r="J111" s="238" t="s">
        <v>304</v>
      </c>
      <c r="K111" s="96">
        <v>348.5</v>
      </c>
      <c r="L111" s="168">
        <f t="shared" si="23"/>
        <v>3</v>
      </c>
      <c r="M111" s="87" t="s">
        <v>307</v>
      </c>
      <c r="N111" s="221">
        <v>72.099999999999994</v>
      </c>
      <c r="O111" s="222">
        <f t="shared" si="24"/>
        <v>3</v>
      </c>
      <c r="P111" s="247" t="s">
        <v>307</v>
      </c>
      <c r="Q111" s="15"/>
      <c r="R111" s="15">
        <f>Tabelle2[[#This Row],[Wert]]+Tabelle2[[#This Row],[Wert2]]+Tabelle2[[#This Row],[Wert3]]+Tabelle2[[#This Row],[Wert4]]+Tabelle2[[#This Row],[Wert5]]</f>
        <v>15</v>
      </c>
      <c r="S111" s="285">
        <f t="shared" si="19"/>
        <v>3</v>
      </c>
      <c r="T111" s="284">
        <v>3</v>
      </c>
      <c r="U111" s="287" t="str">
        <f t="shared" si="25"/>
        <v>1</v>
      </c>
      <c r="V111" s="81" t="s">
        <v>344</v>
      </c>
      <c r="W111" s="117" t="s">
        <v>132</v>
      </c>
      <c r="X111" s="118">
        <f>Grundgesamtheit!J22</f>
        <v>6</v>
      </c>
      <c r="Y111" s="119">
        <f>X111/$X$113*100</f>
        <v>35.294117647058826</v>
      </c>
      <c r="Z111" s="116"/>
      <c r="AA111" s="117" t="s">
        <v>296</v>
      </c>
      <c r="AB111" s="121">
        <f>COUNTIF(T106:T114,"&gt;3")</f>
        <v>4</v>
      </c>
      <c r="AC111" s="150"/>
      <c r="AD111" s="150"/>
      <c r="AE111" s="150"/>
      <c r="AF111" s="150"/>
    </row>
    <row r="112" spans="1:32" ht="16" thickBot="1">
      <c r="A112" s="7" t="s">
        <v>62</v>
      </c>
      <c r="B112" s="190">
        <v>65.2</v>
      </c>
      <c r="C112" s="191">
        <f t="shared" si="20"/>
        <v>1</v>
      </c>
      <c r="D112" s="192" t="s">
        <v>304</v>
      </c>
      <c r="E112" s="190">
        <v>249.8</v>
      </c>
      <c r="F112" s="191">
        <f t="shared" si="21"/>
        <v>1</v>
      </c>
      <c r="G112" s="192" t="s">
        <v>307</v>
      </c>
      <c r="H112" s="221">
        <v>42.2</v>
      </c>
      <c r="I112" s="222">
        <f t="shared" si="22"/>
        <v>1</v>
      </c>
      <c r="J112" s="238" t="s">
        <v>304</v>
      </c>
      <c r="K112" s="96">
        <v>112</v>
      </c>
      <c r="L112" s="168">
        <f t="shared" si="23"/>
        <v>0</v>
      </c>
      <c r="M112" s="87" t="s">
        <v>304</v>
      </c>
      <c r="N112" s="221">
        <v>8.9</v>
      </c>
      <c r="O112" s="222">
        <f t="shared" si="24"/>
        <v>0</v>
      </c>
      <c r="P112" s="247" t="s">
        <v>110</v>
      </c>
      <c r="Q112" s="15"/>
      <c r="R112" s="15">
        <f>Tabelle2[[#This Row],[Wert]]+Tabelle2[[#This Row],[Wert2]]+Tabelle2[[#This Row],[Wert3]]+Tabelle2[[#This Row],[Wert4]]+Tabelle2[[#This Row],[Wert5]]</f>
        <v>3</v>
      </c>
      <c r="S112" s="285" t="str">
        <f t="shared" si="19"/>
        <v>1</v>
      </c>
      <c r="T112" s="284">
        <v>0</v>
      </c>
      <c r="U112" s="287" t="str">
        <f t="shared" si="25"/>
        <v>0</v>
      </c>
      <c r="V112" s="81" t="s">
        <v>343</v>
      </c>
      <c r="W112" s="19" t="s">
        <v>133</v>
      </c>
      <c r="X112" s="17">
        <f>Grundgesamtheit!J23</f>
        <v>2</v>
      </c>
      <c r="Y112" s="32">
        <f>X112/$X$113*100</f>
        <v>11.76470588235294</v>
      </c>
      <c r="AA112" s="19" t="s">
        <v>297</v>
      </c>
      <c r="AB112" s="73">
        <f>COUNTIF(T106:T114,"&gt;4")</f>
        <v>1</v>
      </c>
      <c r="AC112" s="148"/>
      <c r="AD112" s="148"/>
      <c r="AE112" s="148"/>
      <c r="AF112" s="148"/>
    </row>
    <row r="113" spans="1:38" ht="16" thickBot="1">
      <c r="A113" s="144" t="s">
        <v>230</v>
      </c>
      <c r="B113" s="211">
        <v>50.9</v>
      </c>
      <c r="C113" s="212">
        <f t="shared" si="20"/>
        <v>1</v>
      </c>
      <c r="D113" s="213" t="s">
        <v>307</v>
      </c>
      <c r="E113" s="211">
        <v>144.5</v>
      </c>
      <c r="F113" s="212">
        <f t="shared" si="21"/>
        <v>0</v>
      </c>
      <c r="G113" s="213" t="s">
        <v>307</v>
      </c>
      <c r="H113" s="232">
        <v>24.3</v>
      </c>
      <c r="I113" s="233">
        <f t="shared" si="22"/>
        <v>0</v>
      </c>
      <c r="J113" s="244"/>
      <c r="K113" s="178">
        <v>44.8</v>
      </c>
      <c r="L113" s="173">
        <f t="shared" si="23"/>
        <v>0</v>
      </c>
      <c r="M113" s="177"/>
      <c r="N113" s="232"/>
      <c r="O113" s="233">
        <f t="shared" si="24"/>
        <v>0</v>
      </c>
      <c r="P113" s="244"/>
      <c r="Q113" s="182"/>
      <c r="R113" s="182">
        <f>Tabelle2[[#This Row],[Wert]]+Tabelle2[[#This Row],[Wert2]]+Tabelle2[[#This Row],[Wert3]]+Tabelle2[[#This Row],[Wert4]]+Tabelle2[[#This Row],[Wert5]]</f>
        <v>1</v>
      </c>
      <c r="S113" s="285" t="str">
        <f t="shared" si="19"/>
        <v>1</v>
      </c>
      <c r="T113" s="284">
        <v>2</v>
      </c>
      <c r="U113" s="288" t="str">
        <f t="shared" si="25"/>
        <v>1</v>
      </c>
      <c r="V113" s="183" t="s">
        <v>306</v>
      </c>
      <c r="W113" s="29"/>
      <c r="X113" s="36">
        <f>SUM(X108:X112)</f>
        <v>17</v>
      </c>
      <c r="Y113" s="27">
        <f>SUM(Y108:Y112)</f>
        <v>100</v>
      </c>
      <c r="AC113" s="148"/>
      <c r="AD113" s="148"/>
      <c r="AE113" s="148"/>
      <c r="AF113" s="148"/>
    </row>
    <row r="114" spans="1:38">
      <c r="A114" s="7" t="s">
        <v>63</v>
      </c>
      <c r="B114" s="190">
        <v>77</v>
      </c>
      <c r="C114" s="191">
        <f t="shared" si="20"/>
        <v>2</v>
      </c>
      <c r="D114" s="192" t="s">
        <v>307</v>
      </c>
      <c r="E114" s="190">
        <v>294.8</v>
      </c>
      <c r="F114" s="191">
        <f t="shared" si="21"/>
        <v>1</v>
      </c>
      <c r="G114" s="192" t="s">
        <v>307</v>
      </c>
      <c r="H114" s="221">
        <v>90</v>
      </c>
      <c r="I114" s="222">
        <f t="shared" si="22"/>
        <v>3</v>
      </c>
      <c r="J114" s="238" t="s">
        <v>307</v>
      </c>
      <c r="K114" s="96">
        <v>173.8</v>
      </c>
      <c r="L114" s="168">
        <f t="shared" si="23"/>
        <v>1</v>
      </c>
      <c r="M114" s="87" t="s">
        <v>307</v>
      </c>
      <c r="N114" s="221">
        <v>14</v>
      </c>
      <c r="O114" s="222">
        <f t="shared" si="24"/>
        <v>0</v>
      </c>
      <c r="P114" s="247" t="s">
        <v>307</v>
      </c>
      <c r="Q114" s="15"/>
      <c r="R114" s="15">
        <f>Tabelle2[[#This Row],[Wert]]+Tabelle2[[#This Row],[Wert2]]+Tabelle2[[#This Row],[Wert3]]+Tabelle2[[#This Row],[Wert4]]+Tabelle2[[#This Row],[Wert5]]</f>
        <v>7</v>
      </c>
      <c r="S114" s="285" t="str">
        <f t="shared" si="19"/>
        <v>2</v>
      </c>
      <c r="T114" s="284">
        <v>5</v>
      </c>
      <c r="U114" s="287" t="str">
        <f t="shared" si="25"/>
        <v>1</v>
      </c>
      <c r="V114" s="81" t="s">
        <v>343</v>
      </c>
      <c r="AC114" s="148"/>
      <c r="AD114" s="148"/>
      <c r="AE114" s="148"/>
      <c r="AF114" s="148"/>
    </row>
    <row r="115" spans="1:38" s="104" customFormat="1">
      <c r="A115" s="11" t="s">
        <v>64</v>
      </c>
      <c r="B115" s="206"/>
      <c r="C115" s="207"/>
      <c r="D115" s="207"/>
      <c r="E115" s="206"/>
      <c r="F115" s="207"/>
      <c r="G115" s="207"/>
      <c r="H115" s="206"/>
      <c r="I115" s="207"/>
      <c r="J115" s="242"/>
      <c r="K115" s="11"/>
      <c r="L115" s="11"/>
      <c r="M115" s="11"/>
      <c r="N115" s="206"/>
      <c r="O115" s="207"/>
      <c r="P115" s="242"/>
      <c r="Q115" s="11"/>
      <c r="R115" s="11"/>
      <c r="S115" s="9"/>
      <c r="T115" s="9"/>
      <c r="U115" s="9"/>
      <c r="V115" s="11"/>
      <c r="W115"/>
      <c r="X115"/>
      <c r="Y115"/>
      <c r="Z115"/>
      <c r="AA115"/>
      <c r="AB115"/>
      <c r="AC115" s="149"/>
      <c r="AD115" s="149"/>
      <c r="AE115" s="149"/>
      <c r="AF115" s="149"/>
    </row>
    <row r="116" spans="1:38">
      <c r="A116" s="7" t="s">
        <v>65</v>
      </c>
      <c r="B116" s="190">
        <v>68.599999999999994</v>
      </c>
      <c r="C116" s="191">
        <f t="shared" si="20"/>
        <v>1</v>
      </c>
      <c r="D116" s="192" t="s">
        <v>304</v>
      </c>
      <c r="E116" s="190">
        <v>251.8</v>
      </c>
      <c r="F116" s="191">
        <f t="shared" si="21"/>
        <v>1</v>
      </c>
      <c r="G116" s="192" t="s">
        <v>304</v>
      </c>
      <c r="H116" s="221">
        <v>67.2</v>
      </c>
      <c r="I116" s="222">
        <f t="shared" si="22"/>
        <v>2</v>
      </c>
      <c r="J116" s="238" t="s">
        <v>304</v>
      </c>
      <c r="K116" s="96">
        <v>193</v>
      </c>
      <c r="L116" s="168">
        <f t="shared" si="23"/>
        <v>1</v>
      </c>
      <c r="M116" s="87" t="s">
        <v>304</v>
      </c>
      <c r="N116" s="221">
        <v>20.7</v>
      </c>
      <c r="O116" s="222">
        <f t="shared" si="24"/>
        <v>1</v>
      </c>
      <c r="P116" s="247" t="s">
        <v>307</v>
      </c>
      <c r="Q116" s="15"/>
      <c r="R116" s="15">
        <f>Tabelle2[[#This Row],[Wert]]+Tabelle2[[#This Row],[Wert2]]+Tabelle2[[#This Row],[Wert3]]+Tabelle2[[#This Row],[Wert4]]+Tabelle2[[#This Row],[Wert5]]</f>
        <v>6</v>
      </c>
      <c r="S116" s="285" t="str">
        <f t="shared" si="19"/>
        <v>2</v>
      </c>
      <c r="T116" s="284">
        <v>1</v>
      </c>
      <c r="U116" s="287" t="str">
        <f t="shared" si="25"/>
        <v>1</v>
      </c>
      <c r="V116" s="81" t="s">
        <v>344</v>
      </c>
      <c r="AC116" s="148"/>
      <c r="AD116" s="148"/>
      <c r="AE116" s="148"/>
      <c r="AF116" s="148"/>
    </row>
    <row r="117" spans="1:38">
      <c r="A117" s="7" t="s">
        <v>66</v>
      </c>
      <c r="B117" s="190">
        <v>48.5</v>
      </c>
      <c r="C117" s="191">
        <f t="shared" si="20"/>
        <v>0</v>
      </c>
      <c r="D117" s="192" t="s">
        <v>307</v>
      </c>
      <c r="E117" s="190">
        <v>226.9</v>
      </c>
      <c r="F117" s="191">
        <f t="shared" si="21"/>
        <v>1</v>
      </c>
      <c r="G117" s="192" t="s">
        <v>307</v>
      </c>
      <c r="H117" s="221">
        <v>87.5</v>
      </c>
      <c r="I117" s="222">
        <f t="shared" si="22"/>
        <v>3</v>
      </c>
      <c r="J117" s="238" t="s">
        <v>307</v>
      </c>
      <c r="K117" s="96">
        <v>196.4</v>
      </c>
      <c r="L117" s="168">
        <f t="shared" si="23"/>
        <v>1</v>
      </c>
      <c r="M117" s="87" t="s">
        <v>304</v>
      </c>
      <c r="N117" s="221">
        <v>29.9</v>
      </c>
      <c r="O117" s="222">
        <f t="shared" si="24"/>
        <v>2</v>
      </c>
      <c r="P117" s="247" t="s">
        <v>304</v>
      </c>
      <c r="Q117" s="15"/>
      <c r="R117" s="15">
        <f>Tabelle2[[#This Row],[Wert]]+Tabelle2[[#This Row],[Wert2]]+Tabelle2[[#This Row],[Wert3]]+Tabelle2[[#This Row],[Wert4]]+Tabelle2[[#This Row],[Wert5]]</f>
        <v>7</v>
      </c>
      <c r="S117" s="285" t="str">
        <f t="shared" si="19"/>
        <v>2</v>
      </c>
      <c r="T117" s="284">
        <v>3</v>
      </c>
      <c r="U117" s="287" t="str">
        <f t="shared" si="25"/>
        <v>1</v>
      </c>
      <c r="V117" s="81" t="s">
        <v>344</v>
      </c>
      <c r="AC117" s="161"/>
      <c r="AD117" s="161"/>
      <c r="AE117" s="161"/>
      <c r="AF117" s="161"/>
      <c r="AG117" s="143"/>
      <c r="AH117" s="143"/>
      <c r="AI117" s="143"/>
      <c r="AJ117" s="143"/>
      <c r="AK117" s="143"/>
      <c r="AL117" s="143"/>
    </row>
    <row r="118" spans="1:38" ht="16" thickBot="1">
      <c r="A118" s="7" t="s">
        <v>67</v>
      </c>
      <c r="B118" s="190">
        <v>37</v>
      </c>
      <c r="C118" s="191">
        <f t="shared" si="20"/>
        <v>0</v>
      </c>
      <c r="D118" s="192" t="s">
        <v>110</v>
      </c>
      <c r="E118" s="190">
        <v>86.1</v>
      </c>
      <c r="F118" s="191">
        <f t="shared" si="21"/>
        <v>0</v>
      </c>
      <c r="G118" s="192" t="s">
        <v>110</v>
      </c>
      <c r="H118" s="221">
        <v>80.400000000000006</v>
      </c>
      <c r="I118" s="222">
        <f t="shared" si="22"/>
        <v>3</v>
      </c>
      <c r="J118" s="238" t="s">
        <v>304</v>
      </c>
      <c r="K118" s="96">
        <v>180.9</v>
      </c>
      <c r="L118" s="168">
        <f t="shared" si="23"/>
        <v>1</v>
      </c>
      <c r="M118" s="87" t="s">
        <v>304</v>
      </c>
      <c r="N118" s="221">
        <v>10.8</v>
      </c>
      <c r="O118" s="222">
        <f t="shared" si="24"/>
        <v>0</v>
      </c>
      <c r="P118" s="247" t="s">
        <v>110</v>
      </c>
      <c r="Q118" s="15"/>
      <c r="R118" s="15">
        <f>Tabelle2[[#This Row],[Wert]]+Tabelle2[[#This Row],[Wert2]]+Tabelle2[[#This Row],[Wert3]]+Tabelle2[[#This Row],[Wert4]]+Tabelle2[[#This Row],[Wert5]]</f>
        <v>4</v>
      </c>
      <c r="S118" s="285" t="str">
        <f t="shared" si="19"/>
        <v>1</v>
      </c>
      <c r="T118" s="284">
        <v>-3</v>
      </c>
      <c r="U118" s="287" t="str">
        <f t="shared" si="25"/>
        <v>-1</v>
      </c>
      <c r="V118" s="81" t="s">
        <v>344</v>
      </c>
      <c r="AD118" s="148"/>
      <c r="AE118" s="148"/>
      <c r="AF118" s="148"/>
    </row>
    <row r="119" spans="1:38" ht="16" thickBot="1">
      <c r="A119" s="7" t="s">
        <v>68</v>
      </c>
      <c r="B119" s="190">
        <v>44.5</v>
      </c>
      <c r="C119" s="191">
        <f t="shared" si="20"/>
        <v>0</v>
      </c>
      <c r="D119" s="192" t="s">
        <v>307</v>
      </c>
      <c r="E119" s="190">
        <v>156.69999999999999</v>
      </c>
      <c r="F119" s="191">
        <f t="shared" si="21"/>
        <v>0</v>
      </c>
      <c r="G119" s="192" t="s">
        <v>307</v>
      </c>
      <c r="H119" s="221">
        <v>110.6</v>
      </c>
      <c r="I119" s="222">
        <f t="shared" si="22"/>
        <v>3</v>
      </c>
      <c r="J119" s="238" t="s">
        <v>307</v>
      </c>
      <c r="K119" s="96">
        <v>168.2</v>
      </c>
      <c r="L119" s="168">
        <f t="shared" si="23"/>
        <v>1</v>
      </c>
      <c r="M119" s="87" t="s">
        <v>304</v>
      </c>
      <c r="N119" s="221">
        <v>23.7</v>
      </c>
      <c r="O119" s="222">
        <f t="shared" si="24"/>
        <v>2</v>
      </c>
      <c r="P119" s="247" t="s">
        <v>304</v>
      </c>
      <c r="Q119" s="15"/>
      <c r="R119" s="15">
        <f>Tabelle2[[#This Row],[Wert]]+Tabelle2[[#This Row],[Wert2]]+Tabelle2[[#This Row],[Wert3]]+Tabelle2[[#This Row],[Wert4]]+Tabelle2[[#This Row],[Wert5]]</f>
        <v>6</v>
      </c>
      <c r="S119" s="285" t="str">
        <f t="shared" si="19"/>
        <v>2</v>
      </c>
      <c r="T119" s="284">
        <v>3</v>
      </c>
      <c r="U119" s="287" t="str">
        <f t="shared" si="25"/>
        <v>1</v>
      </c>
      <c r="V119" s="81" t="s">
        <v>344</v>
      </c>
      <c r="W119" s="33" t="s">
        <v>64</v>
      </c>
      <c r="X119" s="34"/>
      <c r="Y119" s="35"/>
      <c r="Z119" s="2"/>
      <c r="AA119" s="2"/>
      <c r="AB119" s="2"/>
      <c r="AD119" s="148"/>
      <c r="AE119" s="148"/>
      <c r="AF119" s="148"/>
    </row>
    <row r="120" spans="1:38" ht="16" thickBot="1">
      <c r="A120" s="16" t="s">
        <v>69</v>
      </c>
      <c r="B120" s="190">
        <v>21.9</v>
      </c>
      <c r="C120" s="191">
        <f t="shared" si="20"/>
        <v>0</v>
      </c>
      <c r="D120" s="192" t="s">
        <v>307</v>
      </c>
      <c r="E120" s="221">
        <v>107.4</v>
      </c>
      <c r="F120" s="222">
        <f t="shared" si="21"/>
        <v>0</v>
      </c>
      <c r="G120" s="192" t="s">
        <v>307</v>
      </c>
      <c r="H120" s="221">
        <v>105.7</v>
      </c>
      <c r="I120" s="222">
        <f t="shared" si="22"/>
        <v>3</v>
      </c>
      <c r="J120" s="238" t="s">
        <v>307</v>
      </c>
      <c r="K120" s="96">
        <v>225.7</v>
      </c>
      <c r="L120" s="168">
        <f t="shared" si="23"/>
        <v>2</v>
      </c>
      <c r="M120" s="87" t="s">
        <v>307</v>
      </c>
      <c r="N120" s="221">
        <v>48.3</v>
      </c>
      <c r="O120" s="222">
        <f t="shared" si="24"/>
        <v>3</v>
      </c>
      <c r="P120" s="247" t="s">
        <v>307</v>
      </c>
      <c r="Q120" s="15"/>
      <c r="R120" s="15">
        <f>Tabelle2[[#This Row],[Wert]]+Tabelle2[[#This Row],[Wert2]]+Tabelle2[[#This Row],[Wert3]]+Tabelle2[[#This Row],[Wert4]]+Tabelle2[[#This Row],[Wert5]]</f>
        <v>8</v>
      </c>
      <c r="S120" s="285" t="str">
        <f t="shared" si="19"/>
        <v>2</v>
      </c>
      <c r="T120" s="284">
        <v>5</v>
      </c>
      <c r="U120" s="287" t="str">
        <f t="shared" si="25"/>
        <v>1</v>
      </c>
      <c r="V120" s="81" t="s">
        <v>344</v>
      </c>
      <c r="W120" s="30" t="s">
        <v>129</v>
      </c>
      <c r="X120" s="31">
        <f>COUNTIF(S116:S130,"3")</f>
        <v>1</v>
      </c>
      <c r="Y120" s="32">
        <f>X120/$X$125*100</f>
        <v>5.2631578947368416</v>
      </c>
      <c r="AA120" s="38" t="s">
        <v>294</v>
      </c>
      <c r="AB120" s="83">
        <f>COUNTIF(U116:U130,"1")</f>
        <v>11</v>
      </c>
      <c r="AD120" s="148"/>
      <c r="AE120" s="148"/>
      <c r="AF120" s="148"/>
    </row>
    <row r="121" spans="1:38" ht="16" thickBot="1">
      <c r="A121" s="7" t="s">
        <v>70</v>
      </c>
      <c r="B121" s="190">
        <v>56</v>
      </c>
      <c r="C121" s="191">
        <f t="shared" si="20"/>
        <v>1</v>
      </c>
      <c r="D121" s="192" t="s">
        <v>304</v>
      </c>
      <c r="E121" s="190">
        <v>170.8</v>
      </c>
      <c r="F121" s="191">
        <f t="shared" si="21"/>
        <v>0</v>
      </c>
      <c r="G121" s="192" t="s">
        <v>307</v>
      </c>
      <c r="H121" s="221">
        <v>103</v>
      </c>
      <c r="I121" s="222">
        <f t="shared" si="22"/>
        <v>3</v>
      </c>
      <c r="J121" s="238" t="s">
        <v>304</v>
      </c>
      <c r="K121" s="96">
        <v>307.3</v>
      </c>
      <c r="L121" s="168">
        <f t="shared" si="23"/>
        <v>3</v>
      </c>
      <c r="M121" s="87" t="s">
        <v>307</v>
      </c>
      <c r="N121" s="221">
        <v>31.3</v>
      </c>
      <c r="O121" s="222">
        <f t="shared" si="24"/>
        <v>3</v>
      </c>
      <c r="P121" s="247" t="s">
        <v>307</v>
      </c>
      <c r="Q121" s="15" t="s">
        <v>308</v>
      </c>
      <c r="R121" s="15">
        <f>Tabelle2[[#This Row],[Wert]]+Tabelle2[[#This Row],[Wert2]]+Tabelle2[[#This Row],[Wert3]]+Tabelle2[[#This Row],[Wert4]]+Tabelle2[[#This Row],[Wert5]]</f>
        <v>10</v>
      </c>
      <c r="S121" s="285">
        <f t="shared" si="19"/>
        <v>3</v>
      </c>
      <c r="T121" s="284">
        <v>3</v>
      </c>
      <c r="U121" s="287" t="str">
        <f t="shared" si="25"/>
        <v>1</v>
      </c>
      <c r="V121" s="81" t="s">
        <v>343</v>
      </c>
      <c r="W121" s="30" t="s">
        <v>130</v>
      </c>
      <c r="X121" s="31">
        <f>COUNTIF(S116:S130,"2")</f>
        <v>7</v>
      </c>
      <c r="Y121" s="32">
        <f>X121/$X$125*100</f>
        <v>36.84210526315789</v>
      </c>
      <c r="AA121" s="30" t="s">
        <v>295</v>
      </c>
      <c r="AB121" s="83">
        <f>COUNTIF(U116:U130,"0")</f>
        <v>1</v>
      </c>
      <c r="AD121" s="148"/>
      <c r="AE121" s="148"/>
      <c r="AF121" s="148"/>
    </row>
    <row r="122" spans="1:38">
      <c r="A122" s="7" t="s">
        <v>312</v>
      </c>
      <c r="B122" s="190">
        <v>39.5</v>
      </c>
      <c r="C122" s="191">
        <f t="shared" si="20"/>
        <v>0</v>
      </c>
      <c r="D122" s="192" t="s">
        <v>304</v>
      </c>
      <c r="E122" s="190">
        <v>138.4</v>
      </c>
      <c r="F122" s="191">
        <f t="shared" si="21"/>
        <v>0</v>
      </c>
      <c r="G122" s="192" t="s">
        <v>304</v>
      </c>
      <c r="H122" s="221">
        <v>72</v>
      </c>
      <c r="I122" s="222">
        <f t="shared" si="22"/>
        <v>2</v>
      </c>
      <c r="J122" s="238" t="s">
        <v>307</v>
      </c>
      <c r="K122" s="96">
        <v>112.5</v>
      </c>
      <c r="L122" s="168">
        <f t="shared" si="23"/>
        <v>0</v>
      </c>
      <c r="M122" s="87" t="s">
        <v>110</v>
      </c>
      <c r="N122" s="221">
        <v>16.600000000000001</v>
      </c>
      <c r="O122" s="222">
        <f t="shared" si="24"/>
        <v>1</v>
      </c>
      <c r="P122" s="247" t="s">
        <v>304</v>
      </c>
      <c r="Q122" s="15"/>
      <c r="R122" s="15">
        <f>Tabelle2[[#This Row],[Wert]]+Tabelle2[[#This Row],[Wert2]]+Tabelle2[[#This Row],[Wert3]]+Tabelle2[[#This Row],[Wert4]]+Tabelle2[[#This Row],[Wert5]]</f>
        <v>3</v>
      </c>
      <c r="S122" s="285" t="str">
        <f t="shared" si="19"/>
        <v>1</v>
      </c>
      <c r="T122" s="284">
        <v>0</v>
      </c>
      <c r="U122" s="287" t="str">
        <f t="shared" si="25"/>
        <v>0</v>
      </c>
      <c r="V122" s="81" t="s">
        <v>344</v>
      </c>
      <c r="W122" s="18" t="s">
        <v>131</v>
      </c>
      <c r="X122" s="17">
        <f>COUNTIF(S116:S130,"1")</f>
        <v>7</v>
      </c>
      <c r="Y122" s="24">
        <f>X122/$X$125*100</f>
        <v>36.84210526315789</v>
      </c>
      <c r="Z122" s="249">
        <f>SUM(X120:X122)</f>
        <v>15</v>
      </c>
      <c r="AA122" s="18" t="s">
        <v>293</v>
      </c>
      <c r="AB122" s="83">
        <f>COUNTIF(U116:U130,"-1")</f>
        <v>3</v>
      </c>
      <c r="AC122" s="249">
        <f>SUM(AB120:AB122)</f>
        <v>15</v>
      </c>
      <c r="AD122" s="148"/>
      <c r="AE122" s="148"/>
      <c r="AF122" s="148"/>
    </row>
    <row r="123" spans="1:38" s="2" customFormat="1">
      <c r="A123" s="7" t="s">
        <v>71</v>
      </c>
      <c r="B123" s="190">
        <v>27.1</v>
      </c>
      <c r="C123" s="191">
        <f t="shared" si="20"/>
        <v>0</v>
      </c>
      <c r="D123" s="192" t="s">
        <v>304</v>
      </c>
      <c r="E123" s="190">
        <v>89.6</v>
      </c>
      <c r="F123" s="191">
        <f t="shared" si="21"/>
        <v>0</v>
      </c>
      <c r="G123" s="192" t="s">
        <v>307</v>
      </c>
      <c r="H123" s="221">
        <v>61.3</v>
      </c>
      <c r="I123" s="222">
        <f t="shared" si="22"/>
        <v>2</v>
      </c>
      <c r="J123" s="238" t="s">
        <v>304</v>
      </c>
      <c r="K123" s="96">
        <v>164.7</v>
      </c>
      <c r="L123" s="168">
        <f t="shared" si="23"/>
        <v>1</v>
      </c>
      <c r="M123" s="87" t="s">
        <v>307</v>
      </c>
      <c r="N123" s="221">
        <v>12.9</v>
      </c>
      <c r="O123" s="222">
        <f t="shared" si="24"/>
        <v>0</v>
      </c>
      <c r="P123" s="247" t="s">
        <v>304</v>
      </c>
      <c r="Q123" s="15" t="s">
        <v>309</v>
      </c>
      <c r="R123" s="15">
        <f>Tabelle2[[#This Row],[Wert]]+Tabelle2[[#This Row],[Wert2]]+Tabelle2[[#This Row],[Wert3]]+Tabelle2[[#This Row],[Wert4]]+Tabelle2[[#This Row],[Wert5]]</f>
        <v>3</v>
      </c>
      <c r="S123" s="285" t="str">
        <f t="shared" si="19"/>
        <v>1</v>
      </c>
      <c r="T123" s="284">
        <v>2</v>
      </c>
      <c r="U123" s="287" t="str">
        <f t="shared" si="25"/>
        <v>1</v>
      </c>
      <c r="V123" s="81" t="s">
        <v>343</v>
      </c>
      <c r="W123" s="18" t="s">
        <v>132</v>
      </c>
      <c r="X123" s="17">
        <f>Grundgesamtheit!J26</f>
        <v>4</v>
      </c>
      <c r="Y123" s="24">
        <f>X123/$X$125*100</f>
        <v>21.052631578947366</v>
      </c>
      <c r="Z123"/>
      <c r="AA123" s="18" t="s">
        <v>296</v>
      </c>
      <c r="AB123" s="72">
        <f>COUNTIF(T116:T130,"&gt;3")</f>
        <v>3</v>
      </c>
      <c r="AC123" s="148"/>
      <c r="AD123" s="148"/>
      <c r="AE123" s="148"/>
      <c r="AF123" s="148"/>
    </row>
    <row r="124" spans="1:38" ht="16" thickBot="1">
      <c r="A124" s="7" t="s">
        <v>72</v>
      </c>
      <c r="B124" s="190">
        <v>72.099999999999994</v>
      </c>
      <c r="C124" s="191">
        <f t="shared" si="20"/>
        <v>1</v>
      </c>
      <c r="D124" s="192" t="s">
        <v>307</v>
      </c>
      <c r="E124" s="190">
        <v>172.7</v>
      </c>
      <c r="F124" s="191">
        <f t="shared" si="21"/>
        <v>0</v>
      </c>
      <c r="G124" s="192" t="s">
        <v>307</v>
      </c>
      <c r="H124" s="221">
        <v>142.4</v>
      </c>
      <c r="I124" s="222">
        <f t="shared" si="22"/>
        <v>3</v>
      </c>
      <c r="J124" s="238" t="s">
        <v>304</v>
      </c>
      <c r="K124" s="96">
        <v>290.5</v>
      </c>
      <c r="L124" s="168">
        <f t="shared" si="23"/>
        <v>2</v>
      </c>
      <c r="M124" s="87" t="s">
        <v>304</v>
      </c>
      <c r="N124" s="221">
        <v>63.6</v>
      </c>
      <c r="O124" s="222">
        <f t="shared" si="24"/>
        <v>3</v>
      </c>
      <c r="P124" s="247" t="s">
        <v>307</v>
      </c>
      <c r="Q124" s="15"/>
      <c r="R124" s="15">
        <f>Tabelle2[[#This Row],[Wert]]+Tabelle2[[#This Row],[Wert2]]+Tabelle2[[#This Row],[Wert3]]+Tabelle2[[#This Row],[Wert4]]+Tabelle2[[#This Row],[Wert5]]</f>
        <v>9</v>
      </c>
      <c r="S124" s="285" t="str">
        <f t="shared" si="19"/>
        <v>2</v>
      </c>
      <c r="T124" s="284">
        <v>3</v>
      </c>
      <c r="U124" s="287" t="str">
        <f t="shared" si="25"/>
        <v>1</v>
      </c>
      <c r="V124" s="81" t="s">
        <v>344</v>
      </c>
      <c r="W124" s="19" t="s">
        <v>133</v>
      </c>
      <c r="X124" s="17">
        <f>Grundgesamtheit!J27</f>
        <v>0</v>
      </c>
      <c r="Y124" s="26">
        <f>X124/$X$125*100</f>
        <v>0</v>
      </c>
      <c r="AA124" s="19" t="s">
        <v>297</v>
      </c>
      <c r="AB124" s="73">
        <f>COUNTIF(T116:T130,"&gt;4")</f>
        <v>2</v>
      </c>
      <c r="AD124" s="148"/>
      <c r="AE124" s="148"/>
      <c r="AF124" s="148"/>
    </row>
    <row r="125" spans="1:38" ht="16" thickBot="1">
      <c r="A125" s="7" t="s">
        <v>73</v>
      </c>
      <c r="B125" s="190">
        <v>54.3</v>
      </c>
      <c r="C125" s="191">
        <f t="shared" si="20"/>
        <v>1</v>
      </c>
      <c r="D125" s="192" t="s">
        <v>110</v>
      </c>
      <c r="E125" s="190">
        <v>131</v>
      </c>
      <c r="F125" s="191">
        <f t="shared" si="21"/>
        <v>0</v>
      </c>
      <c r="G125" s="192" t="s">
        <v>110</v>
      </c>
      <c r="H125" s="221">
        <v>71.7</v>
      </c>
      <c r="I125" s="222">
        <f t="shared" si="22"/>
        <v>2</v>
      </c>
      <c r="J125" s="238" t="s">
        <v>304</v>
      </c>
      <c r="K125" s="96">
        <v>133.5</v>
      </c>
      <c r="L125" s="168">
        <f t="shared" si="23"/>
        <v>0</v>
      </c>
      <c r="M125" s="87" t="s">
        <v>110</v>
      </c>
      <c r="N125" s="221">
        <v>22.3</v>
      </c>
      <c r="O125" s="222">
        <f t="shared" si="24"/>
        <v>1</v>
      </c>
      <c r="P125" s="247" t="s">
        <v>110</v>
      </c>
      <c r="Q125" s="15"/>
      <c r="R125" s="15">
        <f>Tabelle2[[#This Row],[Wert]]+Tabelle2[[#This Row],[Wert2]]+Tabelle2[[#This Row],[Wert3]]+Tabelle2[[#This Row],[Wert4]]+Tabelle2[[#This Row],[Wert5]]</f>
        <v>4</v>
      </c>
      <c r="S125" s="285" t="str">
        <f t="shared" si="19"/>
        <v>1</v>
      </c>
      <c r="T125" s="284">
        <v>-4</v>
      </c>
      <c r="U125" s="287" t="str">
        <f t="shared" si="25"/>
        <v>-1</v>
      </c>
      <c r="V125" s="81" t="s">
        <v>344</v>
      </c>
      <c r="W125" s="29"/>
      <c r="X125" s="36">
        <f>SUM(X120:X124)</f>
        <v>19</v>
      </c>
      <c r="Y125" s="28">
        <f>SUM(Y120:Y124)</f>
        <v>100</v>
      </c>
      <c r="AD125" s="148"/>
      <c r="AE125" s="148"/>
      <c r="AF125" s="148"/>
    </row>
    <row r="126" spans="1:38">
      <c r="A126" s="7" t="s">
        <v>74</v>
      </c>
      <c r="B126" s="190">
        <v>47.9</v>
      </c>
      <c r="C126" s="191">
        <f t="shared" ref="C126:C130" si="26">IF(B126&lt;50,0,IF(B126&lt;=75,1,IF(B126&lt;=100,2,3)))</f>
        <v>0</v>
      </c>
      <c r="D126" s="192" t="s">
        <v>307</v>
      </c>
      <c r="E126" s="190">
        <v>177.7</v>
      </c>
      <c r="F126" s="191">
        <f t="shared" ref="F126:F130" si="27">IF(E126&lt;200,0,IF(E126&lt;=300,1,IF(E126&lt;=400,2,3)))</f>
        <v>0</v>
      </c>
      <c r="G126" s="192" t="s">
        <v>307</v>
      </c>
      <c r="H126" s="221">
        <v>67.7</v>
      </c>
      <c r="I126" s="222">
        <f t="shared" ref="I126:I130" si="28">IF(H126&lt;40,0,IF(H126&lt;=60,1,IF(H126&lt;=80,2,3)))</f>
        <v>2</v>
      </c>
      <c r="J126" s="238" t="s">
        <v>307</v>
      </c>
      <c r="K126" s="96">
        <v>224.6</v>
      </c>
      <c r="L126" s="168">
        <f t="shared" ref="L126:L130" si="29">IF(K126&lt;150,0,IF(K126&lt;=225,1,IF(K126&lt;=300,2,3)))</f>
        <v>1</v>
      </c>
      <c r="M126" s="87" t="s">
        <v>307</v>
      </c>
      <c r="N126" s="221">
        <v>22</v>
      </c>
      <c r="O126" s="222">
        <f t="shared" ref="O126:O130" si="30">IF(N126&lt;15,0,IF(N126&lt;=22.5,1,IF(N126&lt;=30,2,3)))</f>
        <v>1</v>
      </c>
      <c r="P126" s="247" t="s">
        <v>307</v>
      </c>
      <c r="Q126" s="15" t="s">
        <v>306</v>
      </c>
      <c r="R126" s="15">
        <f>Tabelle2[[#This Row],[Wert]]+Tabelle2[[#This Row],[Wert2]]+Tabelle2[[#This Row],[Wert3]]+Tabelle2[[#This Row],[Wert4]]+Tabelle2[[#This Row],[Wert5]]</f>
        <v>4</v>
      </c>
      <c r="S126" s="285" t="str">
        <f t="shared" si="19"/>
        <v>1</v>
      </c>
      <c r="T126" s="284">
        <v>5</v>
      </c>
      <c r="U126" s="287" t="str">
        <f t="shared" ref="U126:U130" si="31">IF(T126&lt;0,"-1",IF(T126&lt;1,"0","1"))</f>
        <v>1</v>
      </c>
      <c r="V126" s="81" t="s">
        <v>309</v>
      </c>
      <c r="AC126" s="148"/>
      <c r="AD126" s="148"/>
      <c r="AE126" s="148"/>
      <c r="AF126" s="148"/>
    </row>
    <row r="127" spans="1:38">
      <c r="A127" s="7" t="s">
        <v>75</v>
      </c>
      <c r="B127" s="190">
        <v>29.1</v>
      </c>
      <c r="C127" s="191">
        <f t="shared" si="26"/>
        <v>0</v>
      </c>
      <c r="D127" s="192" t="s">
        <v>304</v>
      </c>
      <c r="E127" s="190">
        <v>93.1</v>
      </c>
      <c r="F127" s="191">
        <f t="shared" si="27"/>
        <v>0</v>
      </c>
      <c r="G127" s="192" t="s">
        <v>304</v>
      </c>
      <c r="H127" s="221">
        <v>59</v>
      </c>
      <c r="I127" s="222">
        <f t="shared" si="28"/>
        <v>1</v>
      </c>
      <c r="J127" s="238" t="s">
        <v>307</v>
      </c>
      <c r="K127" s="96">
        <v>193.9</v>
      </c>
      <c r="L127" s="168">
        <f t="shared" si="29"/>
        <v>1</v>
      </c>
      <c r="M127" s="87" t="s">
        <v>304</v>
      </c>
      <c r="N127" s="221">
        <v>36.700000000000003</v>
      </c>
      <c r="O127" s="222">
        <f t="shared" si="30"/>
        <v>3</v>
      </c>
      <c r="P127" s="247" t="s">
        <v>307</v>
      </c>
      <c r="Q127" s="15"/>
      <c r="R127" s="15">
        <f>Tabelle2[[#This Row],[Wert]]+Tabelle2[[#This Row],[Wert2]]+Tabelle2[[#This Row],[Wert3]]+Tabelle2[[#This Row],[Wert4]]+Tabelle2[[#This Row],[Wert5]]</f>
        <v>5</v>
      </c>
      <c r="S127" s="285" t="str">
        <f t="shared" si="19"/>
        <v>2</v>
      </c>
      <c r="T127" s="284">
        <v>1</v>
      </c>
      <c r="U127" s="287" t="str">
        <f t="shared" si="31"/>
        <v>1</v>
      </c>
      <c r="V127" s="81" t="s">
        <v>344</v>
      </c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</row>
    <row r="128" spans="1:38">
      <c r="A128" s="137" t="s">
        <v>333</v>
      </c>
      <c r="B128" s="214">
        <v>29.3</v>
      </c>
      <c r="C128" s="215">
        <f t="shared" si="26"/>
        <v>0</v>
      </c>
      <c r="D128" s="216" t="s">
        <v>307</v>
      </c>
      <c r="E128" s="223">
        <v>207.7</v>
      </c>
      <c r="F128" s="215">
        <f t="shared" si="27"/>
        <v>1</v>
      </c>
      <c r="G128" s="216" t="s">
        <v>307</v>
      </c>
      <c r="H128" s="234">
        <v>2.2999999999999998</v>
      </c>
      <c r="I128" s="235">
        <f t="shared" si="28"/>
        <v>0</v>
      </c>
      <c r="J128" s="245" t="s">
        <v>307</v>
      </c>
      <c r="K128" s="180">
        <v>7.2</v>
      </c>
      <c r="L128" s="174">
        <f t="shared" si="29"/>
        <v>0</v>
      </c>
      <c r="M128" s="179"/>
      <c r="N128" s="234"/>
      <c r="O128" s="235">
        <f t="shared" si="30"/>
        <v>0</v>
      </c>
      <c r="P128" s="245"/>
      <c r="Q128" s="179"/>
      <c r="R128" s="181">
        <f>Tabelle2[[#This Row],[Wert]]+Tabelle2[[#This Row],[Wert2]]+Tabelle2[[#This Row],[Wert3]]+Tabelle2[[#This Row],[Wert4]]+Tabelle2[[#This Row],[Wert5]]</f>
        <v>1</v>
      </c>
      <c r="S128" s="285" t="str">
        <f t="shared" ref="S128:S130" si="32">IF(R128&lt;5,"1",IF(R128&lt;10,"2",3))</f>
        <v>1</v>
      </c>
      <c r="T128" s="287">
        <v>3</v>
      </c>
      <c r="U128" s="287" t="str">
        <f t="shared" si="31"/>
        <v>1</v>
      </c>
      <c r="V128" s="181" t="s">
        <v>344</v>
      </c>
      <c r="AC128" s="148"/>
      <c r="AD128" s="148"/>
      <c r="AE128" s="148"/>
      <c r="AF128" s="148"/>
    </row>
    <row r="129" spans="1:32">
      <c r="A129" s="16" t="s">
        <v>76</v>
      </c>
      <c r="B129" s="190">
        <v>63.9</v>
      </c>
      <c r="C129" s="191">
        <f t="shared" si="26"/>
        <v>1</v>
      </c>
      <c r="D129" s="192" t="s">
        <v>304</v>
      </c>
      <c r="E129" s="190">
        <v>153.6</v>
      </c>
      <c r="F129" s="191">
        <f t="shared" si="27"/>
        <v>0</v>
      </c>
      <c r="G129" s="192" t="s">
        <v>110</v>
      </c>
      <c r="H129" s="221">
        <v>89.6</v>
      </c>
      <c r="I129" s="222">
        <f t="shared" si="28"/>
        <v>3</v>
      </c>
      <c r="J129" s="238" t="s">
        <v>304</v>
      </c>
      <c r="K129" s="96">
        <v>161.30000000000001</v>
      </c>
      <c r="L129" s="168">
        <f t="shared" si="29"/>
        <v>1</v>
      </c>
      <c r="M129" s="87" t="s">
        <v>304</v>
      </c>
      <c r="N129" s="221">
        <v>20.7</v>
      </c>
      <c r="O129" s="222">
        <f t="shared" si="30"/>
        <v>1</v>
      </c>
      <c r="P129" s="247" t="s">
        <v>110</v>
      </c>
      <c r="Q129" s="15"/>
      <c r="R129" s="15">
        <f>Tabelle2[[#This Row],[Wert]]+Tabelle2[[#This Row],[Wert2]]+Tabelle2[[#This Row],[Wert3]]+Tabelle2[[#This Row],[Wert4]]+Tabelle2[[#This Row],[Wert5]]</f>
        <v>6</v>
      </c>
      <c r="S129" s="285" t="str">
        <f t="shared" si="32"/>
        <v>2</v>
      </c>
      <c r="T129" s="284">
        <v>-2</v>
      </c>
      <c r="U129" s="287" t="str">
        <f t="shared" si="31"/>
        <v>-1</v>
      </c>
      <c r="V129" s="81" t="s">
        <v>343</v>
      </c>
      <c r="AC129" s="148"/>
      <c r="AD129" s="148"/>
      <c r="AE129" s="148"/>
      <c r="AF129" s="148"/>
    </row>
    <row r="130" spans="1:32">
      <c r="A130" s="16" t="s">
        <v>77</v>
      </c>
      <c r="B130" s="190">
        <v>47.8</v>
      </c>
      <c r="C130" s="191">
        <f t="shared" si="26"/>
        <v>0</v>
      </c>
      <c r="D130" s="192" t="s">
        <v>307</v>
      </c>
      <c r="E130" s="190">
        <v>119.8</v>
      </c>
      <c r="F130" s="191">
        <f t="shared" si="27"/>
        <v>0</v>
      </c>
      <c r="G130" s="192" t="s">
        <v>307</v>
      </c>
      <c r="H130" s="221">
        <v>67.7</v>
      </c>
      <c r="I130" s="222">
        <f t="shared" si="28"/>
        <v>2</v>
      </c>
      <c r="J130" s="238" t="s">
        <v>307</v>
      </c>
      <c r="K130" s="96">
        <v>90.4</v>
      </c>
      <c r="L130" s="168">
        <f t="shared" si="29"/>
        <v>0</v>
      </c>
      <c r="M130" s="87" t="s">
        <v>304</v>
      </c>
      <c r="N130" s="221">
        <v>13.5</v>
      </c>
      <c r="O130" s="222">
        <f t="shared" si="30"/>
        <v>0</v>
      </c>
      <c r="P130" s="247" t="s">
        <v>307</v>
      </c>
      <c r="Q130" s="15"/>
      <c r="R130" s="15">
        <f>Tabelle2[[#This Row],[Wert]]+Tabelle2[[#This Row],[Wert2]]+Tabelle2[[#This Row],[Wert3]]+Tabelle2[[#This Row],[Wert4]]+Tabelle2[[#This Row],[Wert5]]</f>
        <v>2</v>
      </c>
      <c r="S130" s="155" t="str">
        <f t="shared" si="32"/>
        <v>1</v>
      </c>
      <c r="T130" s="81">
        <v>4</v>
      </c>
      <c r="U130" s="157" t="str">
        <f t="shared" si="31"/>
        <v>1</v>
      </c>
      <c r="V130" s="81" t="s">
        <v>344</v>
      </c>
      <c r="AC130" s="148"/>
      <c r="AD130" s="148"/>
      <c r="AE130" s="148"/>
      <c r="AF130" s="148"/>
    </row>
    <row r="131" spans="1:32">
      <c r="AC131" s="148"/>
      <c r="AD131" s="148"/>
      <c r="AE131" s="148"/>
      <c r="AF131" s="148"/>
    </row>
    <row r="132" spans="1:32">
      <c r="T132" s="13">
        <f>SUM(T2:T131)</f>
        <v>239</v>
      </c>
      <c r="AC132" s="148"/>
      <c r="AD132" s="148"/>
      <c r="AE132" s="148"/>
      <c r="AF132" s="148"/>
    </row>
    <row r="133" spans="1:32">
      <c r="T133" s="15"/>
      <c r="AC133" s="148"/>
      <c r="AD133" s="148"/>
      <c r="AE133" s="148"/>
      <c r="AF133" s="148"/>
    </row>
    <row r="134" spans="1:32">
      <c r="A134" t="s">
        <v>313</v>
      </c>
      <c r="AC134" s="148"/>
      <c r="AD134" s="148"/>
      <c r="AE134" s="148"/>
      <c r="AF134" s="148"/>
    </row>
    <row r="135" spans="1:32" s="138" customFormat="1">
      <c r="A135" t="s">
        <v>116</v>
      </c>
      <c r="B135"/>
      <c r="C135"/>
      <c r="D135" s="5"/>
      <c r="E135"/>
      <c r="F135"/>
      <c r="G135" s="5"/>
      <c r="H135" s="136"/>
      <c r="I135" s="136"/>
      <c r="J135" s="5"/>
      <c r="K135" s="136"/>
      <c r="L135" s="136"/>
      <c r="M135" s="5"/>
      <c r="N135" s="136"/>
      <c r="O135" s="136"/>
      <c r="P135" s="6"/>
      <c r="Q135" s="14"/>
      <c r="R135" s="14"/>
      <c r="S135" s="13"/>
      <c r="T135" s="13"/>
      <c r="U135" s="14"/>
      <c r="V135"/>
      <c r="W135"/>
      <c r="X135"/>
      <c r="Y135"/>
      <c r="Z135"/>
      <c r="AA135"/>
      <c r="AB135"/>
      <c r="AC135" s="148"/>
      <c r="AD135" s="160"/>
      <c r="AE135" s="160"/>
      <c r="AF135" s="160"/>
    </row>
  </sheetData>
  <phoneticPr fontId="3" type="noConversion"/>
  <conditionalFormatting sqref="F3">
    <cfRule type="colorScale" priority="43">
      <colorScale>
        <cfvo type="num" val="&quot;&gt;100&quot;"/>
        <cfvo type="num" val="&quot;&gt;75&quot;"/>
        <cfvo type="num" val="&quot;&gt;50&quot;"/>
        <color rgb="FFFF0000"/>
        <color rgb="FFFF6600"/>
        <color rgb="FFFFFF00"/>
      </colorScale>
    </cfRule>
    <cfRule type="colorScale" priority="44">
      <colorScale>
        <cfvo type="num" val="&quot;&gt;100&quot;"/>
        <cfvo type="num" val="&quot;&gt;75&quot;"/>
        <cfvo type="num" val="&quot;&gt;50&quot;"/>
        <color rgb="FFFF0000"/>
        <color rgb="FFFF6600"/>
        <color rgb="FFFFFF00"/>
      </colorScale>
    </cfRule>
  </conditionalFormatting>
  <conditionalFormatting sqref="I3">
    <cfRule type="colorScale" priority="41">
      <colorScale>
        <cfvo type="num" val="&quot;&gt;100&quot;"/>
        <cfvo type="num" val="&quot;&gt;75&quot;"/>
        <cfvo type="num" val="&quot;&gt;50&quot;"/>
        <color rgb="FFFF0000"/>
        <color rgb="FFFF6600"/>
        <color rgb="FFFFFF00"/>
      </colorScale>
    </cfRule>
    <cfRule type="colorScale" priority="42">
      <colorScale>
        <cfvo type="num" val="&quot;&gt;100&quot;"/>
        <cfvo type="num" val="&quot;&gt;75&quot;"/>
        <cfvo type="num" val="&quot;&gt;50&quot;"/>
        <color rgb="FFFF0000"/>
        <color rgb="FFFF6600"/>
        <color rgb="FFFFFF00"/>
      </colorScale>
    </cfRule>
  </conditionalFormatting>
  <conditionalFormatting sqref="L3">
    <cfRule type="colorScale" priority="39">
      <colorScale>
        <cfvo type="num" val="&quot;&gt;100&quot;"/>
        <cfvo type="num" val="&quot;&gt;75&quot;"/>
        <cfvo type="num" val="&quot;&gt;50&quot;"/>
        <color rgb="FFFF0000"/>
        <color rgb="FFFF6600"/>
        <color rgb="FFFFFF00"/>
      </colorScale>
    </cfRule>
    <cfRule type="colorScale" priority="40">
      <colorScale>
        <cfvo type="num" val="&quot;&gt;100&quot;"/>
        <cfvo type="num" val="&quot;&gt;75&quot;"/>
        <cfvo type="num" val="&quot;&gt;50&quot;"/>
        <color rgb="FFFF0000"/>
        <color rgb="FFFF6600"/>
        <color rgb="FFFFFF00"/>
      </colorScale>
    </cfRule>
  </conditionalFormatting>
  <conditionalFormatting sqref="O3">
    <cfRule type="colorScale" priority="37">
      <colorScale>
        <cfvo type="num" val="&quot;&gt;100&quot;"/>
        <cfvo type="num" val="&quot;&gt;75&quot;"/>
        <cfvo type="num" val="&quot;&gt;50&quot;"/>
        <color rgb="FFFF0000"/>
        <color rgb="FFFF6600"/>
        <color rgb="FFFFFF00"/>
      </colorScale>
    </cfRule>
    <cfRule type="colorScale" priority="38">
      <colorScale>
        <cfvo type="num" val="&quot;&gt;100&quot;"/>
        <cfvo type="num" val="&quot;&gt;75&quot;"/>
        <cfvo type="num" val="&quot;&gt;50&quot;"/>
        <color rgb="FFFF0000"/>
        <color rgb="FFFF6600"/>
        <color rgb="FFFFFF00"/>
      </colorScale>
    </cfRule>
  </conditionalFormatting>
  <conditionalFormatting sqref="B75:B104 B116:B130 B3:B28 B30:B73 B106:B114">
    <cfRule type="cellIs" dxfId="74" priority="33" operator="between">
      <formula>50</formula>
      <formula>75</formula>
    </cfRule>
    <cfRule type="cellIs" dxfId="73" priority="34" operator="between">
      <formula>75.1</formula>
      <formula>100</formula>
    </cfRule>
    <cfRule type="cellIs" dxfId="72" priority="35" operator="greaterThan">
      <formula>100</formula>
    </cfRule>
  </conditionalFormatting>
  <conditionalFormatting sqref="E75:E104 E116:E130 E3:E28 E30:E73 E106:E114">
    <cfRule type="cellIs" dxfId="71" priority="30" operator="between">
      <formula>200</formula>
      <formula>300</formula>
    </cfRule>
    <cfRule type="cellIs" dxfId="70" priority="31" operator="between">
      <formula>300.1</formula>
      <formula>400</formula>
    </cfRule>
    <cfRule type="cellIs" dxfId="69" priority="32" operator="greaterThan">
      <formula>400</formula>
    </cfRule>
  </conditionalFormatting>
  <conditionalFormatting sqref="H75:H104 H116:H130 H3:H28 H30:H73 H106:H114">
    <cfRule type="cellIs" dxfId="68" priority="27" operator="between">
      <formula>40</formula>
      <formula>60</formula>
    </cfRule>
    <cfRule type="cellIs" dxfId="67" priority="28" operator="between">
      <formula>60.1</formula>
      <formula>80</formula>
    </cfRule>
    <cfRule type="cellIs" dxfId="66" priority="29" operator="greaterThan">
      <formula>80</formula>
    </cfRule>
  </conditionalFormatting>
  <conditionalFormatting sqref="K75:K104 K116:K130 K3:K28 K30:K73 K106:K114">
    <cfRule type="cellIs" dxfId="65" priority="24" operator="between">
      <formula>150</formula>
      <formula>225</formula>
    </cfRule>
    <cfRule type="cellIs" dxfId="64" priority="25" operator="between">
      <formula>225.1</formula>
      <formula>300</formula>
    </cfRule>
    <cfRule type="cellIs" dxfId="63" priority="26" operator="greaterThan">
      <formula>300</formula>
    </cfRule>
  </conditionalFormatting>
  <conditionalFormatting sqref="N75:N104 N116:N130 N3:N28 N30:N73 N106:N114">
    <cfRule type="cellIs" dxfId="62" priority="21" operator="between">
      <formula>15</formula>
      <formula>22.5</formula>
    </cfRule>
    <cfRule type="cellIs" dxfId="61" priority="22" operator="between">
      <formula>22.6</formula>
      <formula>30</formula>
    </cfRule>
    <cfRule type="cellIs" dxfId="60" priority="23" operator="greaterThan">
      <formula>30</formula>
    </cfRule>
  </conditionalFormatting>
  <conditionalFormatting sqref="V3:V130">
    <cfRule type="cellIs" dxfId="59" priority="17" operator="equal">
      <formula>"h"</formula>
    </cfRule>
    <cfRule type="cellIs" dxfId="58" priority="18" operator="equal">
      <formula>"um"</formula>
    </cfRule>
    <cfRule type="cellIs" dxfId="57" priority="19" operator="equal">
      <formula>"lm"</formula>
    </cfRule>
    <cfRule type="cellIs" dxfId="56" priority="20" operator="equal">
      <formula>"l"</formula>
    </cfRule>
  </conditionalFormatting>
  <conditionalFormatting sqref="S29:U29">
    <cfRule type="cellIs" dxfId="31" priority="13" operator="equal">
      <formula>"h"</formula>
    </cfRule>
    <cfRule type="cellIs" dxfId="30" priority="14" operator="equal">
      <formula>"um"</formula>
    </cfRule>
    <cfRule type="cellIs" dxfId="29" priority="15" operator="equal">
      <formula>"lm"</formula>
    </cfRule>
    <cfRule type="cellIs" dxfId="28" priority="16" operator="equal">
      <formula>"l"</formula>
    </cfRule>
  </conditionalFormatting>
  <conditionalFormatting sqref="S74:U74">
    <cfRule type="cellIs" dxfId="23" priority="9" operator="equal">
      <formula>"h"</formula>
    </cfRule>
    <cfRule type="cellIs" dxfId="22" priority="10" operator="equal">
      <formula>"um"</formula>
    </cfRule>
    <cfRule type="cellIs" dxfId="21" priority="11" operator="equal">
      <formula>"lm"</formula>
    </cfRule>
    <cfRule type="cellIs" dxfId="20" priority="12" operator="equal">
      <formula>"l"</formula>
    </cfRule>
  </conditionalFormatting>
  <conditionalFormatting sqref="S105:U105">
    <cfRule type="cellIs" dxfId="15" priority="5" operator="equal">
      <formula>"h"</formula>
    </cfRule>
    <cfRule type="cellIs" dxfId="14" priority="6" operator="equal">
      <formula>"um"</formula>
    </cfRule>
    <cfRule type="cellIs" dxfId="13" priority="7" operator="equal">
      <formula>"lm"</formula>
    </cfRule>
    <cfRule type="cellIs" dxfId="12" priority="8" operator="equal">
      <formula>"l"</formula>
    </cfRule>
  </conditionalFormatting>
  <conditionalFormatting sqref="S115:U115">
    <cfRule type="cellIs" dxfId="7" priority="1" operator="equal">
      <formula>"h"</formula>
    </cfRule>
    <cfRule type="cellIs" dxfId="6" priority="2" operator="equal">
      <formula>"um"</formula>
    </cfRule>
    <cfRule type="cellIs" dxfId="5" priority="3" operator="equal">
      <formula>"lm"</formula>
    </cfRule>
    <cfRule type="cellIs" dxfId="4" priority="4" operator="equal">
      <formula>"l"</formula>
    </cfRule>
  </conditionalFormatting>
  <pageMargins left="0.75000000000000011" right="0.75000000000000011" top="1" bottom="1" header="0.5" footer="0.5"/>
  <pageSetup paperSize="9" scale="57" fitToWidth="3" fitToHeight="3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3" workbookViewId="0">
      <selection activeCell="C24" sqref="C24"/>
    </sheetView>
  </sheetViews>
  <sheetFormatPr baseColWidth="10" defaultRowHeight="15" x14ac:dyDescent="0"/>
  <cols>
    <col min="2" max="6" width="14.33203125" customWidth="1"/>
  </cols>
  <sheetData>
    <row r="1" spans="1:8" ht="46" thickBot="1">
      <c r="A1" s="47"/>
      <c r="B1" s="54" t="s">
        <v>28</v>
      </c>
      <c r="C1" s="55" t="s">
        <v>16</v>
      </c>
      <c r="D1" s="55" t="s">
        <v>41</v>
      </c>
      <c r="E1" s="55" t="s">
        <v>58</v>
      </c>
      <c r="F1" s="56" t="s">
        <v>64</v>
      </c>
      <c r="G1" s="49" t="s">
        <v>288</v>
      </c>
    </row>
    <row r="2" spans="1:8">
      <c r="A2" s="41" t="s">
        <v>129</v>
      </c>
      <c r="B2" s="38">
        <f>Tabelle1!X3</f>
        <v>3</v>
      </c>
      <c r="C2" s="39">
        <f>Tabelle1!X31</f>
        <v>4</v>
      </c>
      <c r="D2" s="39">
        <f>Tabelle1!X77</f>
        <v>3</v>
      </c>
      <c r="E2" s="39">
        <f>Tabelle1!X108</f>
        <v>1</v>
      </c>
      <c r="F2" s="40">
        <f>Tabelle1!X120</f>
        <v>1</v>
      </c>
      <c r="G2" s="42">
        <f>SUM(B2:F2)</f>
        <v>12</v>
      </c>
    </row>
    <row r="3" spans="1:8">
      <c r="A3" s="43" t="s">
        <v>130</v>
      </c>
      <c r="B3" s="18">
        <f>Tabelle1!X4</f>
        <v>6</v>
      </c>
      <c r="C3" s="17">
        <f>Tabelle1!X32</f>
        <v>13</v>
      </c>
      <c r="D3" s="17">
        <f>Tabelle1!X78</f>
        <v>13</v>
      </c>
      <c r="E3" s="17">
        <f>Tabelle1!X109</f>
        <v>4</v>
      </c>
      <c r="F3" s="72">
        <f>Tabelle1!X121</f>
        <v>7</v>
      </c>
      <c r="G3" s="44">
        <f t="shared" ref="G3:G6" si="0">SUM(B3:F3)</f>
        <v>43</v>
      </c>
    </row>
    <row r="4" spans="1:8">
      <c r="A4" s="43" t="s">
        <v>131</v>
      </c>
      <c r="B4" s="18">
        <f>Tabelle1!X5</f>
        <v>17</v>
      </c>
      <c r="C4" s="17">
        <f>Tabelle1!X33</f>
        <v>27</v>
      </c>
      <c r="D4" s="17">
        <f>Tabelle1!X79</f>
        <v>14</v>
      </c>
      <c r="E4" s="17">
        <f>Tabelle1!X110</f>
        <v>4</v>
      </c>
      <c r="F4" s="72">
        <f>Tabelle1!X122</f>
        <v>7</v>
      </c>
      <c r="G4" s="44">
        <f t="shared" si="0"/>
        <v>69</v>
      </c>
      <c r="H4">
        <f>SUM(G2:G4)</f>
        <v>124</v>
      </c>
    </row>
    <row r="5" spans="1:8">
      <c r="A5" s="43" t="s">
        <v>132</v>
      </c>
      <c r="B5" s="18">
        <f>Grundgesamtheit!J10</f>
        <v>8</v>
      </c>
      <c r="C5" s="17">
        <f>Grundgesamtheit!J14</f>
        <v>4</v>
      </c>
      <c r="D5" s="17">
        <f>Grundgesamtheit!J18</f>
        <v>2</v>
      </c>
      <c r="E5" s="17">
        <f>Grundgesamtheit!J22</f>
        <v>6</v>
      </c>
      <c r="F5" s="72">
        <f>Grundgesamtheit!J26</f>
        <v>4</v>
      </c>
      <c r="G5" s="44">
        <f t="shared" si="0"/>
        <v>24</v>
      </c>
    </row>
    <row r="6" spans="1:8" ht="16" thickBot="1">
      <c r="A6" s="45" t="s">
        <v>133</v>
      </c>
      <c r="B6" s="18">
        <f>Grundgesamtheit!J11</f>
        <v>2</v>
      </c>
      <c r="C6" s="17">
        <f>Grundgesamtheit!J15</f>
        <v>1</v>
      </c>
      <c r="D6" s="17">
        <f>Grundgesamtheit!J19</f>
        <v>1</v>
      </c>
      <c r="E6" s="17">
        <f>Grundgesamtheit!J23</f>
        <v>2</v>
      </c>
      <c r="F6" s="72">
        <f>Grundgesamtheit!J27</f>
        <v>0</v>
      </c>
      <c r="G6" s="46">
        <f t="shared" si="0"/>
        <v>6</v>
      </c>
    </row>
    <row r="7" spans="1:8" ht="16" thickBot="1">
      <c r="A7" s="48"/>
      <c r="B7" s="51">
        <f>SUM(B2:B6)</f>
        <v>36</v>
      </c>
      <c r="C7" s="52">
        <f t="shared" ref="C7:F7" si="1">SUM(C2:C6)</f>
        <v>49</v>
      </c>
      <c r="D7" s="52">
        <f t="shared" si="1"/>
        <v>33</v>
      </c>
      <c r="E7" s="52">
        <f t="shared" si="1"/>
        <v>17</v>
      </c>
      <c r="F7" s="53">
        <f t="shared" si="1"/>
        <v>19</v>
      </c>
      <c r="G7" s="50">
        <f>SUM(G2:G6)</f>
        <v>154</v>
      </c>
      <c r="H7" s="68"/>
    </row>
    <row r="9" spans="1:8" ht="16" thickBot="1"/>
    <row r="10" spans="1:8" ht="46" thickBot="1">
      <c r="A10" s="57"/>
      <c r="B10" s="58" t="s">
        <v>28</v>
      </c>
      <c r="C10" s="59" t="s">
        <v>16</v>
      </c>
      <c r="D10" s="59" t="s">
        <v>41</v>
      </c>
      <c r="E10" s="59" t="s">
        <v>58</v>
      </c>
      <c r="F10" s="60" t="s">
        <v>64</v>
      </c>
      <c r="G10" s="61"/>
    </row>
    <row r="11" spans="1:8">
      <c r="A11" s="62" t="s">
        <v>129</v>
      </c>
      <c r="B11" s="252">
        <f>B2/$B$7</f>
        <v>8.3333333333333329E-2</v>
      </c>
      <c r="C11" s="253">
        <f>C2/$C$7</f>
        <v>8.1632653061224483E-2</v>
      </c>
      <c r="D11" s="253">
        <f>D2/$D$7</f>
        <v>9.0909090909090912E-2</v>
      </c>
      <c r="E11" s="253">
        <f>E2/$E$7</f>
        <v>5.8823529411764705E-2</v>
      </c>
      <c r="F11" s="254">
        <f>F2/$F$7</f>
        <v>5.2631578947368418E-2</v>
      </c>
      <c r="G11" s="255">
        <f>G2/$G$7</f>
        <v>7.792207792207792E-2</v>
      </c>
    </row>
    <row r="12" spans="1:8">
      <c r="A12" s="63" t="s">
        <v>130</v>
      </c>
      <c r="B12" s="256">
        <f t="shared" ref="B12:B15" si="2">B3/$B$7</f>
        <v>0.16666666666666666</v>
      </c>
      <c r="C12" s="257">
        <f t="shared" ref="C12:C15" si="3">C3/$C$7</f>
        <v>0.26530612244897961</v>
      </c>
      <c r="D12" s="257">
        <f t="shared" ref="D12:D15" si="4">D3/$D$7</f>
        <v>0.39393939393939392</v>
      </c>
      <c r="E12" s="257">
        <f t="shared" ref="E12:E15" si="5">E3/$E$7</f>
        <v>0.23529411764705882</v>
      </c>
      <c r="F12" s="258">
        <f t="shared" ref="F12:F15" si="6">F3/$F$7</f>
        <v>0.36842105263157893</v>
      </c>
      <c r="G12" s="259">
        <f t="shared" ref="G12:G15" si="7">G3/$G$7</f>
        <v>0.2792207792207792</v>
      </c>
    </row>
    <row r="13" spans="1:8">
      <c r="A13" s="63" t="s">
        <v>131</v>
      </c>
      <c r="B13" s="256">
        <f t="shared" si="2"/>
        <v>0.47222222222222221</v>
      </c>
      <c r="C13" s="257">
        <f t="shared" si="3"/>
        <v>0.55102040816326525</v>
      </c>
      <c r="D13" s="257">
        <f t="shared" si="4"/>
        <v>0.42424242424242425</v>
      </c>
      <c r="E13" s="257">
        <f t="shared" si="5"/>
        <v>0.23529411764705882</v>
      </c>
      <c r="F13" s="258">
        <f t="shared" si="6"/>
        <v>0.36842105263157893</v>
      </c>
      <c r="G13" s="259">
        <f t="shared" si="7"/>
        <v>0.44805194805194803</v>
      </c>
      <c r="H13" s="74">
        <f>SUM(G13:G15)</f>
        <v>0.6428571428571429</v>
      </c>
    </row>
    <row r="14" spans="1:8">
      <c r="A14" s="63" t="s">
        <v>132</v>
      </c>
      <c r="B14" s="256">
        <f t="shared" si="2"/>
        <v>0.22222222222222221</v>
      </c>
      <c r="C14" s="257">
        <f t="shared" si="3"/>
        <v>8.1632653061224483E-2</v>
      </c>
      <c r="D14" s="257">
        <f t="shared" si="4"/>
        <v>6.0606060606060608E-2</v>
      </c>
      <c r="E14" s="257">
        <f t="shared" si="5"/>
        <v>0.35294117647058826</v>
      </c>
      <c r="F14" s="258">
        <f t="shared" si="6"/>
        <v>0.21052631578947367</v>
      </c>
      <c r="G14" s="259">
        <f t="shared" si="7"/>
        <v>0.15584415584415584</v>
      </c>
    </row>
    <row r="15" spans="1:8" ht="16" thickBot="1">
      <c r="A15" s="65" t="s">
        <v>133</v>
      </c>
      <c r="B15" s="260">
        <f t="shared" si="2"/>
        <v>5.5555555555555552E-2</v>
      </c>
      <c r="C15" s="261">
        <f t="shared" si="3"/>
        <v>2.0408163265306121E-2</v>
      </c>
      <c r="D15" s="261">
        <f t="shared" si="4"/>
        <v>3.0303030303030304E-2</v>
      </c>
      <c r="E15" s="261">
        <f t="shared" si="5"/>
        <v>0.11764705882352941</v>
      </c>
      <c r="F15" s="262">
        <f t="shared" si="6"/>
        <v>0</v>
      </c>
      <c r="G15" s="263">
        <f t="shared" si="7"/>
        <v>3.896103896103896E-2</v>
      </c>
    </row>
    <row r="16" spans="1:8" ht="16" thickBot="1">
      <c r="A16" s="67"/>
      <c r="B16" s="66">
        <f>SUM(B11:B15)</f>
        <v>1</v>
      </c>
      <c r="C16" s="69">
        <f t="shared" ref="C16:F16" si="8">SUM(C11:C15)</f>
        <v>0.99999999999999989</v>
      </c>
      <c r="D16" s="69">
        <f t="shared" si="8"/>
        <v>1</v>
      </c>
      <c r="E16" s="69">
        <f t="shared" si="8"/>
        <v>1</v>
      </c>
      <c r="F16" s="70">
        <f t="shared" si="8"/>
        <v>1</v>
      </c>
      <c r="G16" s="64">
        <f>SUM(G10:G15)</f>
        <v>0.99999999999999989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2" sqref="D22"/>
    </sheetView>
  </sheetViews>
  <sheetFormatPr baseColWidth="10" defaultRowHeight="15" x14ac:dyDescent="0"/>
  <sheetData>
    <row r="1" spans="1:7" ht="46" thickBot="1">
      <c r="A1" s="47"/>
      <c r="B1" s="54" t="s">
        <v>289</v>
      </c>
      <c r="C1" s="55" t="s">
        <v>290</v>
      </c>
      <c r="D1" s="55" t="s">
        <v>291</v>
      </c>
      <c r="E1" s="56" t="s">
        <v>292</v>
      </c>
      <c r="F1" s="49" t="s">
        <v>276</v>
      </c>
    </row>
    <row r="2" spans="1:7">
      <c r="A2" s="41" t="s">
        <v>129</v>
      </c>
      <c r="B2" s="71">
        <f>COUNTIFS(Tabelle1!$S$3:S$130,3,Tabelle1!$V$3:$V$130,"=H")</f>
        <v>0</v>
      </c>
      <c r="C2" s="267">
        <f>COUNTIFS(Tabelle1!$S$3:$S$130,3,Tabelle1!$V$3:$V$130,"=UM")</f>
        <v>4</v>
      </c>
      <c r="D2" s="267">
        <f>COUNTIFS(Tabelle1!$S$3:$S$130,3,Tabelle1!$V$3:$V$130,"=LM")</f>
        <v>7</v>
      </c>
      <c r="E2" s="268">
        <f>COUNTIFS(Tabelle1!$S$3:$S$130,3,Tabelle1!$V$3:$V$130,"=L")</f>
        <v>1</v>
      </c>
      <c r="F2" s="42">
        <f>SUM(B2:E2)</f>
        <v>12</v>
      </c>
    </row>
    <row r="3" spans="1:7">
      <c r="A3" s="43" t="s">
        <v>130</v>
      </c>
      <c r="B3" s="269">
        <f>COUNTIFS(Tabelle1!$S$3:$S$130,2,Tabelle1!$V$3:$V$130,"=H")</f>
        <v>6</v>
      </c>
      <c r="C3" s="248">
        <f>COUNTIFS(Tabelle1!$S$3:$S$130,2,Tabelle1!$V$3:$V$130,"=UM")</f>
        <v>18</v>
      </c>
      <c r="D3" s="248">
        <f>COUNTIFS(Tabelle1!$S$3:$S$130,2,Tabelle1!$V$3:$V$130,"=LM")</f>
        <v>14</v>
      </c>
      <c r="E3" s="270">
        <f>COUNTIFS(Tabelle1!$S$3:$S$130,2,Tabelle1!$V$3:$V$130,"=L")</f>
        <v>5</v>
      </c>
      <c r="F3" s="44">
        <f>SUM(B3:E3)</f>
        <v>43</v>
      </c>
    </row>
    <row r="4" spans="1:7">
      <c r="A4" s="43" t="s">
        <v>131</v>
      </c>
      <c r="B4" s="269">
        <f>COUNTIFS(Tabelle1!$S$3:$S$130,1,Tabelle1!$V$3:$V$130,"=H")</f>
        <v>5</v>
      </c>
      <c r="C4" s="248">
        <f>COUNTIFS(Tabelle1!$S$3:$S$130,1,Tabelle1!$V$3:$V$130,"=UM")</f>
        <v>24</v>
      </c>
      <c r="D4" s="248">
        <f>COUNTIFS(Tabelle1!$S$3:$S$130,1,Tabelle1!$V$3:$V$130,"=LM")</f>
        <v>20</v>
      </c>
      <c r="E4" s="270">
        <f>COUNTIFS(Tabelle1!$S$3:$S$130,1,Tabelle1!$V$3:$V$130,"=L")</f>
        <v>20</v>
      </c>
      <c r="F4" s="44">
        <f>SUM(B4:E4)</f>
        <v>69</v>
      </c>
      <c r="G4">
        <f>SUM(F2:F4)</f>
        <v>124</v>
      </c>
    </row>
    <row r="5" spans="1:7">
      <c r="A5" s="43" t="s">
        <v>132</v>
      </c>
      <c r="B5" s="18">
        <f>Grundgesamtheit!J32</f>
        <v>8</v>
      </c>
      <c r="C5" s="17">
        <f>Grundgesamtheit!J36</f>
        <v>9</v>
      </c>
      <c r="D5" s="17">
        <f>Grundgesamtheit!J40</f>
        <v>6</v>
      </c>
      <c r="E5" s="72">
        <f>Grundgesamtheit!J44</f>
        <v>1</v>
      </c>
      <c r="F5" s="250">
        <f>SUM(B5:E5)</f>
        <v>24</v>
      </c>
      <c r="G5" s="249">
        <f>Grundgesamtheit!C196</f>
        <v>24</v>
      </c>
    </row>
    <row r="6" spans="1:7" ht="16" thickBot="1">
      <c r="A6" s="45" t="s">
        <v>133</v>
      </c>
      <c r="B6" s="19">
        <f>Grundgesamtheit!J33</f>
        <v>3</v>
      </c>
      <c r="C6" s="25">
        <f>Grundgesamtheit!J37</f>
        <v>1</v>
      </c>
      <c r="D6" s="25">
        <f>Grundgesamtheit!J41</f>
        <v>0</v>
      </c>
      <c r="E6" s="73">
        <f>Grundgesamtheit!J45</f>
        <v>2</v>
      </c>
      <c r="F6" s="251">
        <f>SUM(B6:E6)</f>
        <v>6</v>
      </c>
      <c r="G6" s="249">
        <f>Grundgesamtheit!E196</f>
        <v>6</v>
      </c>
    </row>
    <row r="7" spans="1:7" ht="16" thickBot="1">
      <c r="A7" s="48"/>
      <c r="B7" s="51">
        <f>SUM(B2:B6)</f>
        <v>22</v>
      </c>
      <c r="C7" s="52">
        <f t="shared" ref="C7:E7" si="0">SUM(C2:C6)</f>
        <v>56</v>
      </c>
      <c r="D7" s="52">
        <f t="shared" si="0"/>
        <v>47</v>
      </c>
      <c r="E7" s="53">
        <f t="shared" si="0"/>
        <v>29</v>
      </c>
      <c r="F7" s="50">
        <f>SUM(F2:F6)</f>
        <v>154</v>
      </c>
      <c r="G7" s="68">
        <f>SUM(G4:G6)</f>
        <v>154</v>
      </c>
    </row>
    <row r="9" spans="1:7" ht="16" thickBot="1"/>
    <row r="10" spans="1:7" ht="46" thickBot="1">
      <c r="A10" s="47"/>
      <c r="B10" s="54" t="s">
        <v>289</v>
      </c>
      <c r="C10" s="55" t="s">
        <v>290</v>
      </c>
      <c r="D10" s="55" t="s">
        <v>291</v>
      </c>
      <c r="E10" s="56" t="s">
        <v>292</v>
      </c>
      <c r="F10" s="49" t="s">
        <v>276</v>
      </c>
    </row>
    <row r="11" spans="1:7">
      <c r="A11" s="41" t="s">
        <v>129</v>
      </c>
      <c r="B11" s="271">
        <f>B2/B$7</f>
        <v>0</v>
      </c>
      <c r="C11" s="272">
        <f>C2/C$7</f>
        <v>7.1428571428571425E-2</v>
      </c>
      <c r="D11" s="272">
        <f>D2/D$7</f>
        <v>0.14893617021276595</v>
      </c>
      <c r="E11" s="273">
        <f>E2/E$7</f>
        <v>3.4482758620689655E-2</v>
      </c>
      <c r="F11" s="274">
        <f>F2/F$7</f>
        <v>7.792207792207792E-2</v>
      </c>
    </row>
    <row r="12" spans="1:7">
      <c r="A12" s="43" t="s">
        <v>130</v>
      </c>
      <c r="B12" s="275">
        <f>B3/B$7</f>
        <v>0.27272727272727271</v>
      </c>
      <c r="C12" s="276">
        <f t="shared" ref="C12:F15" si="1">C3/C$7</f>
        <v>0.32142857142857145</v>
      </c>
      <c r="D12" s="276">
        <f t="shared" si="1"/>
        <v>0.2978723404255319</v>
      </c>
      <c r="E12" s="277">
        <f t="shared" si="1"/>
        <v>0.17241379310344829</v>
      </c>
      <c r="F12" s="278">
        <f t="shared" si="1"/>
        <v>0.2792207792207792</v>
      </c>
    </row>
    <row r="13" spans="1:7">
      <c r="A13" s="43" t="s">
        <v>131</v>
      </c>
      <c r="B13" s="275">
        <f>B4/B$7</f>
        <v>0.22727272727272727</v>
      </c>
      <c r="C13" s="276">
        <f t="shared" si="1"/>
        <v>0.42857142857142855</v>
      </c>
      <c r="D13" s="276">
        <f t="shared" si="1"/>
        <v>0.42553191489361702</v>
      </c>
      <c r="E13" s="277">
        <f t="shared" si="1"/>
        <v>0.68965517241379315</v>
      </c>
      <c r="F13" s="278">
        <f t="shared" si="1"/>
        <v>0.44805194805194803</v>
      </c>
    </row>
    <row r="14" spans="1:7">
      <c r="A14" s="43" t="s">
        <v>132</v>
      </c>
      <c r="B14" s="275">
        <f>B5/B$7</f>
        <v>0.36363636363636365</v>
      </c>
      <c r="C14" s="276">
        <f t="shared" si="1"/>
        <v>0.16071428571428573</v>
      </c>
      <c r="D14" s="276">
        <f t="shared" si="1"/>
        <v>0.1276595744680851</v>
      </c>
      <c r="E14" s="277">
        <f t="shared" si="1"/>
        <v>3.4482758620689655E-2</v>
      </c>
      <c r="F14" s="278">
        <f t="shared" si="1"/>
        <v>0.15584415584415584</v>
      </c>
    </row>
    <row r="15" spans="1:7" ht="16" thickBot="1">
      <c r="A15" s="45" t="s">
        <v>133</v>
      </c>
      <c r="B15" s="279">
        <f>B6/B$7</f>
        <v>0.13636363636363635</v>
      </c>
      <c r="C15" s="280">
        <f t="shared" si="1"/>
        <v>1.7857142857142856E-2</v>
      </c>
      <c r="D15" s="280">
        <f t="shared" si="1"/>
        <v>0</v>
      </c>
      <c r="E15" s="281">
        <f t="shared" si="1"/>
        <v>6.8965517241379309E-2</v>
      </c>
      <c r="F15" s="282">
        <f t="shared" si="1"/>
        <v>3.896103896103896E-2</v>
      </c>
    </row>
    <row r="16" spans="1:7" ht="16" thickBot="1">
      <c r="A16" s="48"/>
      <c r="B16" s="264">
        <f>SUM(B11:B15)</f>
        <v>1</v>
      </c>
      <c r="C16" s="265">
        <f t="shared" ref="C16" si="2">SUM(C11:C15)</f>
        <v>1</v>
      </c>
      <c r="D16" s="265">
        <f t="shared" ref="D16" si="3">SUM(D11:D15)</f>
        <v>1</v>
      </c>
      <c r="E16" s="266">
        <f t="shared" ref="E16" si="4">SUM(E11:E15)</f>
        <v>1</v>
      </c>
      <c r="F16" s="50">
        <f>SUM(F11:F15)</f>
        <v>0.99999999999999989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39" sqref="G39"/>
    </sheetView>
  </sheetViews>
  <sheetFormatPr baseColWidth="10" defaultRowHeight="15" x14ac:dyDescent="0"/>
  <cols>
    <col min="1" max="1" width="13" customWidth="1"/>
  </cols>
  <sheetData>
    <row r="1" spans="1:5" ht="16" thickBot="1">
      <c r="A1" s="47"/>
      <c r="B1" s="78" t="s">
        <v>288</v>
      </c>
    </row>
    <row r="2" spans="1:5">
      <c r="A2" s="62" t="s">
        <v>129</v>
      </c>
      <c r="B2" s="75">
        <f>'Abbildung 1'!G2</f>
        <v>12</v>
      </c>
      <c r="D2" s="283"/>
      <c r="E2" s="283">
        <f>B2/$C$4</f>
        <v>9.6774193548387094E-2</v>
      </c>
    </row>
    <row r="3" spans="1:5">
      <c r="A3" s="79" t="s">
        <v>130</v>
      </c>
      <c r="B3" s="76">
        <f>'Abbildung 1'!G3</f>
        <v>43</v>
      </c>
      <c r="D3" s="283"/>
      <c r="E3" s="283">
        <f t="shared" ref="E3:E4" si="0">B3/$C$4</f>
        <v>0.34677419354838712</v>
      </c>
    </row>
    <row r="4" spans="1:5">
      <c r="A4" s="79" t="s">
        <v>131</v>
      </c>
      <c r="B4" s="76">
        <f>'Abbildung 1'!G4</f>
        <v>69</v>
      </c>
      <c r="C4">
        <f>SUM(B2:B4)</f>
        <v>124</v>
      </c>
      <c r="D4" s="283">
        <f>C4/C6</f>
        <v>0.80519480519480524</v>
      </c>
      <c r="E4" s="283">
        <f t="shared" si="0"/>
        <v>0.55645161290322576</v>
      </c>
    </row>
    <row r="5" spans="1:5">
      <c r="A5" s="79" t="s">
        <v>132</v>
      </c>
      <c r="B5" s="76">
        <f>'Abbildung 1'!G5</f>
        <v>24</v>
      </c>
    </row>
    <row r="6" spans="1:5" ht="16" thickBot="1">
      <c r="A6" s="80" t="s">
        <v>133</v>
      </c>
      <c r="B6" s="77">
        <f>'Abbildung 1'!G6</f>
        <v>6</v>
      </c>
      <c r="C6">
        <f>SUM(B2:B6)</f>
        <v>154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5" sqref="G5"/>
    </sheetView>
  </sheetViews>
  <sheetFormatPr baseColWidth="10" defaultRowHeight="15" x14ac:dyDescent="0"/>
  <cols>
    <col min="1" max="1" width="17.1640625" customWidth="1"/>
    <col min="2" max="7" width="13.83203125" customWidth="1"/>
  </cols>
  <sheetData>
    <row r="1" spans="1:8" ht="46" thickBot="1">
      <c r="A1" s="47"/>
      <c r="B1" s="54" t="s">
        <v>28</v>
      </c>
      <c r="C1" s="55" t="s">
        <v>16</v>
      </c>
      <c r="D1" s="55" t="s">
        <v>41</v>
      </c>
      <c r="E1" s="55" t="s">
        <v>58</v>
      </c>
      <c r="F1" s="55" t="s">
        <v>64</v>
      </c>
      <c r="G1" s="56" t="s">
        <v>298</v>
      </c>
    </row>
    <row r="2" spans="1:8">
      <c r="A2" s="41" t="s">
        <v>294</v>
      </c>
      <c r="B2" s="38">
        <f>Tabelle1!AB3</f>
        <v>16</v>
      </c>
      <c r="C2" s="39">
        <f>Tabelle1!AB31</f>
        <v>35</v>
      </c>
      <c r="D2" s="39">
        <f>Tabelle1!AB77</f>
        <v>19</v>
      </c>
      <c r="E2" s="39">
        <f>Tabelle1!AB108</f>
        <v>8</v>
      </c>
      <c r="F2" s="39">
        <f>Tabelle1!AB120</f>
        <v>11</v>
      </c>
      <c r="G2" s="40">
        <f>SUM(B2:F2)</f>
        <v>89</v>
      </c>
    </row>
    <row r="3" spans="1:8">
      <c r="A3" s="43" t="s">
        <v>295</v>
      </c>
      <c r="B3" s="18">
        <f>Tabelle1!AB4</f>
        <v>3</v>
      </c>
      <c r="C3" s="17">
        <f>Tabelle1!AB32</f>
        <v>5</v>
      </c>
      <c r="D3" s="17">
        <f>Tabelle1!AB78</f>
        <v>2</v>
      </c>
      <c r="E3" s="17">
        <f>Tabelle1!AB109</f>
        <v>1</v>
      </c>
      <c r="F3" s="17">
        <f>Tabelle1!AB121</f>
        <v>1</v>
      </c>
      <c r="G3" s="72">
        <f t="shared" ref="G3:G6" si="0">SUM(B3:F3)</f>
        <v>12</v>
      </c>
    </row>
    <row r="4" spans="1:8">
      <c r="A4" s="43" t="s">
        <v>293</v>
      </c>
      <c r="B4" s="18">
        <f>Tabelle1!AB5</f>
        <v>7</v>
      </c>
      <c r="C4" s="17">
        <f>Tabelle1!AB33</f>
        <v>4</v>
      </c>
      <c r="D4" s="17">
        <f>Tabelle1!AB79</f>
        <v>9</v>
      </c>
      <c r="E4" s="17">
        <f>Tabelle1!AB110</f>
        <v>0</v>
      </c>
      <c r="F4" s="17">
        <f>Tabelle1!AB122</f>
        <v>3</v>
      </c>
      <c r="G4" s="72">
        <f t="shared" si="0"/>
        <v>23</v>
      </c>
      <c r="H4">
        <f>SUM(G2:G4)</f>
        <v>124</v>
      </c>
    </row>
    <row r="5" spans="1:8">
      <c r="A5" s="43" t="s">
        <v>296</v>
      </c>
      <c r="B5" s="18">
        <f>Tabelle1!AB6</f>
        <v>6</v>
      </c>
      <c r="C5" s="17">
        <f>Tabelle1!AB34</f>
        <v>21</v>
      </c>
      <c r="D5" s="17">
        <f>Tabelle1!AB80</f>
        <v>8</v>
      </c>
      <c r="E5" s="17">
        <f>Tabelle1!AB111</f>
        <v>4</v>
      </c>
      <c r="F5" s="17">
        <f>Tabelle1!AB123</f>
        <v>3</v>
      </c>
      <c r="G5" s="72">
        <f t="shared" si="0"/>
        <v>42</v>
      </c>
    </row>
    <row r="6" spans="1:8" ht="16" thickBot="1">
      <c r="A6" s="45" t="s">
        <v>297</v>
      </c>
      <c r="B6" s="19">
        <f>Tabelle1!AB7</f>
        <v>3</v>
      </c>
      <c r="C6" s="25">
        <f>Tabelle1!AB35</f>
        <v>14</v>
      </c>
      <c r="D6" s="25">
        <f>Tabelle1!AB81</f>
        <v>4</v>
      </c>
      <c r="E6" s="25">
        <f>Tabelle1!AB112</f>
        <v>1</v>
      </c>
      <c r="F6" s="25">
        <f>Tabelle1!AB124</f>
        <v>2</v>
      </c>
      <c r="G6" s="73">
        <f t="shared" si="0"/>
        <v>24</v>
      </c>
    </row>
    <row r="9" spans="1:8" ht="16" thickBot="1"/>
    <row r="10" spans="1:8" ht="16" thickBot="1">
      <c r="A10" s="47"/>
      <c r="B10" s="56" t="s">
        <v>298</v>
      </c>
    </row>
    <row r="11" spans="1:8" ht="16" thickBot="1">
      <c r="A11" s="41" t="s">
        <v>294</v>
      </c>
      <c r="B11" s="40">
        <f>G2</f>
        <v>89</v>
      </c>
      <c r="C11" s="74">
        <f t="shared" ref="C11:C13" si="1">B11/123</f>
        <v>0.72357723577235777</v>
      </c>
    </row>
    <row r="12" spans="1:8" ht="16" thickBot="1">
      <c r="A12" s="43" t="s">
        <v>295</v>
      </c>
      <c r="B12" s="40">
        <f t="shared" ref="B12:B15" si="2">G3</f>
        <v>12</v>
      </c>
      <c r="C12" s="74">
        <f t="shared" si="1"/>
        <v>9.7560975609756101E-2</v>
      </c>
    </row>
    <row r="13" spans="1:8" ht="16" thickBot="1">
      <c r="A13" s="43" t="s">
        <v>293</v>
      </c>
      <c r="B13" s="40">
        <f t="shared" si="2"/>
        <v>23</v>
      </c>
      <c r="C13" s="74">
        <f t="shared" si="1"/>
        <v>0.18699186991869918</v>
      </c>
    </row>
    <row r="14" spans="1:8" ht="16" thickBot="1">
      <c r="A14" s="43" t="s">
        <v>296</v>
      </c>
      <c r="B14" s="40">
        <f t="shared" si="2"/>
        <v>42</v>
      </c>
      <c r="C14" s="74">
        <f>B14/123</f>
        <v>0.34146341463414637</v>
      </c>
    </row>
    <row r="15" spans="1:8" ht="16" thickBot="1">
      <c r="A15" s="45" t="s">
        <v>297</v>
      </c>
      <c r="B15" s="40">
        <f t="shared" si="2"/>
        <v>24</v>
      </c>
      <c r="C15" s="74">
        <f>B15/123</f>
        <v>0.1951219512195122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4" sqref="E4"/>
    </sheetView>
  </sheetViews>
  <sheetFormatPr baseColWidth="10" defaultRowHeight="15" x14ac:dyDescent="0"/>
  <sheetData>
    <row r="1" spans="1:7" ht="46" thickBot="1">
      <c r="A1" s="57"/>
      <c r="B1" s="58" t="s">
        <v>289</v>
      </c>
      <c r="C1" s="59" t="s">
        <v>290</v>
      </c>
      <c r="D1" s="59" t="s">
        <v>291</v>
      </c>
      <c r="E1" s="60" t="s">
        <v>292</v>
      </c>
      <c r="F1" s="61" t="s">
        <v>276</v>
      </c>
    </row>
    <row r="2" spans="1:7" ht="16" thickBot="1">
      <c r="A2" s="41" t="s">
        <v>294</v>
      </c>
      <c r="B2" s="71">
        <f>COUNTIFS(Tabelle1!$U$3:$U$130,1,Tabelle1!$V$3:$V$130,"=H")</f>
        <v>6</v>
      </c>
      <c r="C2" s="71">
        <f>COUNTIFS(Tabelle1!$U$3:$U$130,1,Tabelle1!$V$3:$V$130,"=UM")</f>
        <v>29</v>
      </c>
      <c r="D2" s="71">
        <f>COUNTIFS(Tabelle1!$U$3:$U$130,1,Tabelle1!$V$3:$V$130,"=LM")</f>
        <v>34</v>
      </c>
      <c r="E2" s="71">
        <f>COUNTIFS(Tabelle1!$U$3:$U$130,1,Tabelle1!$V$3:$V$130,"=L")</f>
        <v>20</v>
      </c>
      <c r="F2" s="84">
        <f t="shared" ref="F2:F3" si="0">SUM(B2:E2)</f>
        <v>89</v>
      </c>
    </row>
    <row r="3" spans="1:7" ht="16" thickBot="1">
      <c r="A3" s="43" t="s">
        <v>295</v>
      </c>
      <c r="B3" s="71">
        <f>COUNTIFS(Tabelle1!$U$3:$U$130,0,Tabelle1!$V$3:$V$130,"=H")</f>
        <v>1</v>
      </c>
      <c r="C3" s="71">
        <f>COUNTIFS(Tabelle1!$U$3:$U$130,0,Tabelle1!$V$3:$V$130,"=UM")</f>
        <v>3</v>
      </c>
      <c r="D3" s="71">
        <f>COUNTIFS(Tabelle1!$U$3:$U$130,0,Tabelle1!$V$3:$V$130,"=LM")</f>
        <v>4</v>
      </c>
      <c r="E3" s="71">
        <f>COUNTIFS(Tabelle1!$U$3:$U$130,0,Tabelle1!$V$3:$V$130,"=L")</f>
        <v>4</v>
      </c>
      <c r="F3" s="84">
        <f t="shared" si="0"/>
        <v>12</v>
      </c>
    </row>
    <row r="4" spans="1:7" ht="16" thickBot="1">
      <c r="A4" s="43" t="s">
        <v>293</v>
      </c>
      <c r="B4" s="71">
        <f>COUNTIFS(Tabelle1!$U$3:$U$130,-1,Tabelle1!$V$3:$V$130,"=H")</f>
        <v>4</v>
      </c>
      <c r="C4" s="71">
        <f>COUNTIFS(Tabelle1!$U$3:$U$130,-1,Tabelle1!$V$3:$V$130,"=UM")</f>
        <v>14</v>
      </c>
      <c r="D4" s="71">
        <f>COUNTIFS(Tabelle1!$U$3:$U$130,-1,Tabelle1!$V$3:$V$130,"=LM")</f>
        <v>3</v>
      </c>
      <c r="E4" s="71">
        <f>COUNTIFS(Tabelle1!$U$3:$U$130,-1,Tabelle1!$V$3:$V$130,"=L")</f>
        <v>2</v>
      </c>
      <c r="F4" s="84">
        <f>SUM(B4:E4)</f>
        <v>23</v>
      </c>
      <c r="G4">
        <f>SUM(F2:F4)</f>
        <v>124</v>
      </c>
    </row>
    <row r="5" spans="1:7" ht="16" thickBot="1">
      <c r="A5" s="43" t="s">
        <v>296</v>
      </c>
      <c r="B5" s="71">
        <f>COUNTIFS(Tabelle1!$T$3:$T$130,"&gt;3",Tabelle1!$V$3:$V$130,"=H")</f>
        <v>1</v>
      </c>
      <c r="C5" s="71">
        <f>COUNTIFS(Tabelle1!$T$3:$T$130,"&gt;3",Tabelle1!$V$3:$V$130,"=UM")</f>
        <v>13</v>
      </c>
      <c r="D5" s="71">
        <f>COUNTIFS(Tabelle1!$T$3:$T$130,"&gt;3",Tabelle1!$V$3:$V$130,"=LM")</f>
        <v>16</v>
      </c>
      <c r="E5" s="71">
        <f>COUNTIFS(Tabelle1!$T$3:$T$130,"&gt;3",Tabelle1!$V$3:$V$130,"=L")</f>
        <v>12</v>
      </c>
      <c r="F5" s="84">
        <f t="shared" ref="F5:F6" si="1">SUM(B5:E5)</f>
        <v>42</v>
      </c>
    </row>
    <row r="6" spans="1:7" ht="16" thickBot="1">
      <c r="A6" s="45" t="s">
        <v>297</v>
      </c>
      <c r="B6" s="71">
        <f>COUNTIFS(Tabelle1!$T$3:$T$130,"&gt;4",Tabelle1!$V$3:$V$130,"=H")</f>
        <v>0</v>
      </c>
      <c r="C6" s="71">
        <f>COUNTIFS(Tabelle1!$T$3:$T$130,"&gt;4",Tabelle1!$V$3:$V$130,"=UM")</f>
        <v>5</v>
      </c>
      <c r="D6" s="71">
        <f>COUNTIFS(Tabelle1!$T$3:$T$130,"&gt;4",Tabelle1!$V$3:$V$130,"=LM")</f>
        <v>12</v>
      </c>
      <c r="E6" s="71">
        <f>COUNTIFS(Tabelle1!$T$3:$T$130,"&gt;4",Tabelle1!$V$3:$V$130,"=L")</f>
        <v>7</v>
      </c>
      <c r="F6" s="84">
        <f t="shared" si="1"/>
        <v>24</v>
      </c>
    </row>
    <row r="7" spans="1:7" ht="16" thickBot="1">
      <c r="A7" s="67"/>
      <c r="B7" s="66">
        <v>22</v>
      </c>
      <c r="C7" s="85">
        <v>53</v>
      </c>
      <c r="D7" s="85">
        <v>46</v>
      </c>
      <c r="E7" s="86">
        <v>33</v>
      </c>
      <c r="F7" s="6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"/>
  <sheetViews>
    <sheetView workbookViewId="0">
      <pane xSplit="1" ySplit="1" topLeftCell="B142" activePane="bottomRight" state="frozen"/>
      <selection pane="topRight" activeCell="B1" sqref="B1"/>
      <selection pane="bottomLeft" activeCell="A2" sqref="A2"/>
      <selection pane="bottomRight" activeCell="E170" sqref="E170"/>
    </sheetView>
  </sheetViews>
  <sheetFormatPr baseColWidth="10" defaultRowHeight="15" x14ac:dyDescent="0"/>
  <cols>
    <col min="2" max="2" width="12" customWidth="1"/>
    <col min="8" max="8" width="8.5" customWidth="1"/>
  </cols>
  <sheetData>
    <row r="1" spans="1:15">
      <c r="A1" s="20"/>
      <c r="B1" s="20" t="s">
        <v>278</v>
      </c>
      <c r="C1" s="20" t="s">
        <v>279</v>
      </c>
      <c r="D1" s="20" t="s">
        <v>134</v>
      </c>
      <c r="E1" s="20" t="s">
        <v>135</v>
      </c>
      <c r="F1" s="20" t="s">
        <v>280</v>
      </c>
      <c r="G1" s="20" t="s">
        <v>126</v>
      </c>
      <c r="H1" s="20"/>
      <c r="I1" s="20"/>
      <c r="J1" s="20"/>
    </row>
    <row r="2" spans="1:15">
      <c r="A2" s="20" t="s">
        <v>0</v>
      </c>
      <c r="B2" s="20">
        <v>1</v>
      </c>
      <c r="C2" s="20"/>
      <c r="D2" s="20"/>
      <c r="E2" s="20"/>
      <c r="F2" s="20"/>
      <c r="G2" s="20"/>
      <c r="H2" s="145">
        <v>1</v>
      </c>
      <c r="I2" s="20" t="s">
        <v>282</v>
      </c>
      <c r="J2" s="20" t="s">
        <v>283</v>
      </c>
    </row>
    <row r="3" spans="1:15">
      <c r="A3" s="20" t="s">
        <v>136</v>
      </c>
      <c r="B3" s="20">
        <v>1</v>
      </c>
      <c r="C3" s="20"/>
      <c r="D3" s="20"/>
      <c r="E3" s="20"/>
      <c r="F3" s="20"/>
      <c r="G3" s="20"/>
      <c r="H3" s="145">
        <v>1</v>
      </c>
      <c r="I3" s="20" t="s">
        <v>284</v>
      </c>
      <c r="J3" s="20" t="s">
        <v>16</v>
      </c>
    </row>
    <row r="4" spans="1:15">
      <c r="A4" s="22" t="s">
        <v>137</v>
      </c>
      <c r="B4" s="22"/>
      <c r="C4" s="22">
        <v>1</v>
      </c>
      <c r="D4" s="22"/>
      <c r="E4" s="22"/>
      <c r="F4" s="22" t="s">
        <v>281</v>
      </c>
      <c r="G4" s="22" t="s">
        <v>123</v>
      </c>
      <c r="H4" s="145">
        <v>1</v>
      </c>
      <c r="I4" s="20" t="s">
        <v>286</v>
      </c>
      <c r="J4" s="20" t="s">
        <v>285</v>
      </c>
    </row>
    <row r="5" spans="1:15">
      <c r="A5" s="20" t="s">
        <v>86</v>
      </c>
      <c r="B5" s="20">
        <v>1</v>
      </c>
      <c r="C5" s="20"/>
      <c r="D5" s="20"/>
      <c r="E5" s="20"/>
      <c r="F5" s="20"/>
      <c r="G5" s="20"/>
      <c r="H5" s="145">
        <v>1</v>
      </c>
      <c r="I5" s="20" t="s">
        <v>281</v>
      </c>
      <c r="J5" s="20" t="s">
        <v>58</v>
      </c>
    </row>
    <row r="6" spans="1:15">
      <c r="A6" s="20" t="s">
        <v>138</v>
      </c>
      <c r="B6" s="20">
        <v>1</v>
      </c>
      <c r="C6" s="20"/>
      <c r="D6" s="20"/>
      <c r="E6" s="20"/>
      <c r="F6" s="20"/>
      <c r="G6" s="20"/>
      <c r="H6" s="145">
        <v>1</v>
      </c>
      <c r="I6" s="20" t="s">
        <v>287</v>
      </c>
      <c r="J6" s="20" t="s">
        <v>64</v>
      </c>
    </row>
    <row r="7" spans="1:15">
      <c r="A7" s="20" t="s">
        <v>139</v>
      </c>
      <c r="B7" s="20">
        <v>1</v>
      </c>
      <c r="C7" s="20"/>
      <c r="D7" s="20"/>
      <c r="E7" s="20"/>
      <c r="F7" s="20"/>
      <c r="G7" s="20"/>
      <c r="H7" s="145">
        <v>1</v>
      </c>
      <c r="I7" s="20"/>
      <c r="J7" s="20"/>
    </row>
    <row r="8" spans="1:15">
      <c r="A8" s="20" t="s">
        <v>140</v>
      </c>
      <c r="B8" s="20">
        <v>1</v>
      </c>
      <c r="C8" s="20"/>
      <c r="D8" s="20"/>
      <c r="E8" s="20"/>
      <c r="F8" s="20"/>
      <c r="G8" s="20"/>
      <c r="H8" s="145">
        <v>1</v>
      </c>
      <c r="I8" s="20"/>
      <c r="J8" s="20"/>
    </row>
    <row r="9" spans="1:15">
      <c r="A9" s="22" t="s">
        <v>141</v>
      </c>
      <c r="B9" s="22"/>
      <c r="C9" s="22">
        <v>1</v>
      </c>
      <c r="D9" s="22"/>
      <c r="E9" s="22"/>
      <c r="F9" s="22" t="s">
        <v>286</v>
      </c>
      <c r="G9" s="22" t="s">
        <v>124</v>
      </c>
      <c r="H9" s="145">
        <v>1</v>
      </c>
      <c r="I9" s="20" t="s">
        <v>283</v>
      </c>
      <c r="J9" s="20"/>
      <c r="L9">
        <f>COUNTIF($F$2:$F$195,"=SAP")</f>
        <v>10</v>
      </c>
      <c r="N9" t="s">
        <v>300</v>
      </c>
      <c r="O9">
        <f>J10+J14+J18+J22+J26</f>
        <v>24</v>
      </c>
    </row>
    <row r="10" spans="1:15">
      <c r="A10" s="21" t="s">
        <v>142</v>
      </c>
      <c r="B10" s="21"/>
      <c r="C10" s="21"/>
      <c r="D10" s="21">
        <v>1</v>
      </c>
      <c r="E10" s="21"/>
      <c r="F10" s="21"/>
      <c r="G10" s="20"/>
      <c r="H10" s="145">
        <v>1</v>
      </c>
      <c r="I10" s="20" t="s">
        <v>279</v>
      </c>
      <c r="J10" s="20">
        <f>COUNTIFS($F$2:$F$195,"=SAP",$C$2:$C$195,"=1")</f>
        <v>8</v>
      </c>
      <c r="N10" t="s">
        <v>299</v>
      </c>
      <c r="O10">
        <f>J11+J15+J19+J23+J27</f>
        <v>6</v>
      </c>
    </row>
    <row r="11" spans="1:15">
      <c r="A11" s="21" t="s">
        <v>143</v>
      </c>
      <c r="B11" s="21"/>
      <c r="C11" s="21"/>
      <c r="D11" s="21">
        <v>1</v>
      </c>
      <c r="E11" s="21"/>
      <c r="F11" s="21"/>
      <c r="G11" s="20"/>
      <c r="H11" s="145">
        <v>1</v>
      </c>
      <c r="I11" s="20" t="s">
        <v>135</v>
      </c>
      <c r="J11" s="20">
        <f>COUNTIFS($F$2:$F$195,"=SAP",$E$2:$E$195,"=1")</f>
        <v>2</v>
      </c>
      <c r="O11">
        <f>SUM(O9:O10)</f>
        <v>30</v>
      </c>
    </row>
    <row r="12" spans="1:15">
      <c r="A12" s="22" t="s">
        <v>144</v>
      </c>
      <c r="B12" s="22"/>
      <c r="C12" s="22">
        <v>1</v>
      </c>
      <c r="D12" s="22"/>
      <c r="E12" s="22"/>
      <c r="F12" s="22" t="s">
        <v>287</v>
      </c>
      <c r="G12" s="22" t="s">
        <v>123</v>
      </c>
      <c r="H12" s="145">
        <v>1</v>
      </c>
      <c r="I12" s="20"/>
      <c r="J12" s="20"/>
    </row>
    <row r="13" spans="1:15">
      <c r="A13" s="20" t="s">
        <v>145</v>
      </c>
      <c r="B13" s="20">
        <v>1</v>
      </c>
      <c r="C13" s="20"/>
      <c r="D13" s="20"/>
      <c r="E13" s="20"/>
      <c r="F13" s="20"/>
      <c r="G13" s="20"/>
      <c r="H13" s="145">
        <v>1</v>
      </c>
      <c r="I13" s="20" t="s">
        <v>16</v>
      </c>
      <c r="J13" s="20"/>
      <c r="L13">
        <f>COUNTIF($F$2:$F$195,"=SSA")</f>
        <v>5</v>
      </c>
    </row>
    <row r="14" spans="1:15">
      <c r="A14" s="20" t="s">
        <v>112</v>
      </c>
      <c r="B14" s="20">
        <v>1</v>
      </c>
      <c r="C14" s="20"/>
      <c r="D14" s="20"/>
      <c r="E14" s="20"/>
      <c r="F14" s="20"/>
      <c r="G14" s="20"/>
      <c r="H14" s="145">
        <v>1</v>
      </c>
      <c r="I14" s="20" t="s">
        <v>279</v>
      </c>
      <c r="J14" s="20">
        <f>COUNTIFS($F$2:$F$195,"=SSA",$C$2:$C$195,"=1")</f>
        <v>4</v>
      </c>
    </row>
    <row r="15" spans="1:15">
      <c r="A15" s="20" t="s">
        <v>146</v>
      </c>
      <c r="B15" s="20">
        <v>1</v>
      </c>
      <c r="C15" s="20"/>
      <c r="D15" s="20"/>
      <c r="E15" s="20"/>
      <c r="F15" s="20"/>
      <c r="G15" s="20"/>
      <c r="H15" s="145">
        <v>1</v>
      </c>
      <c r="I15" s="20" t="s">
        <v>135</v>
      </c>
      <c r="J15" s="20">
        <f>COUNTIFS($F$2:$F$195,"=SSA",$E$2:$E$195,"=1")</f>
        <v>1</v>
      </c>
    </row>
    <row r="16" spans="1:15">
      <c r="A16" s="20" t="s">
        <v>120</v>
      </c>
      <c r="B16" s="20">
        <v>1</v>
      </c>
      <c r="C16" s="20"/>
      <c r="D16" s="20"/>
      <c r="E16" s="20"/>
      <c r="F16" s="20"/>
      <c r="G16" s="20"/>
      <c r="H16" s="145">
        <v>1</v>
      </c>
      <c r="I16" s="20"/>
      <c r="J16" s="20"/>
    </row>
    <row r="17" spans="1:12">
      <c r="A17" s="20" t="s">
        <v>147</v>
      </c>
      <c r="B17" s="20">
        <v>1</v>
      </c>
      <c r="C17" s="20"/>
      <c r="D17" s="20"/>
      <c r="E17" s="20"/>
      <c r="F17" s="20"/>
      <c r="G17" s="20"/>
      <c r="H17" s="145">
        <v>1</v>
      </c>
      <c r="I17" s="20" t="s">
        <v>285</v>
      </c>
      <c r="J17" s="20"/>
      <c r="L17">
        <f>COUNTIF($F$2:$F$195,"=LAK")</f>
        <v>3</v>
      </c>
    </row>
    <row r="18" spans="1:12">
      <c r="A18" s="21" t="s">
        <v>148</v>
      </c>
      <c r="B18" s="21"/>
      <c r="C18" s="21"/>
      <c r="D18" s="21">
        <v>1</v>
      </c>
      <c r="E18" s="21"/>
      <c r="F18" s="21"/>
      <c r="G18" s="20"/>
      <c r="H18" s="145">
        <v>1</v>
      </c>
      <c r="I18" s="20" t="s">
        <v>279</v>
      </c>
      <c r="J18" s="20">
        <f>COUNTIFS($F$2:$F$195,"=LAK",$C$2:$C$195,"=1")</f>
        <v>2</v>
      </c>
    </row>
    <row r="19" spans="1:12">
      <c r="A19" s="20" t="s">
        <v>84</v>
      </c>
      <c r="B19" s="20">
        <v>1</v>
      </c>
      <c r="C19" s="20"/>
      <c r="D19" s="20"/>
      <c r="E19" s="20"/>
      <c r="F19" s="20"/>
      <c r="G19" s="20"/>
      <c r="H19" s="145">
        <v>1</v>
      </c>
      <c r="I19" s="20" t="s">
        <v>135</v>
      </c>
      <c r="J19" s="20">
        <f>COUNTIFS($F$2:$F$195,"=LAK",$E$2:$E$195,"=1")</f>
        <v>1</v>
      </c>
    </row>
    <row r="20" spans="1:12">
      <c r="A20" s="20" t="s">
        <v>100</v>
      </c>
      <c r="B20" s="20">
        <v>1</v>
      </c>
      <c r="C20" s="20"/>
      <c r="D20" s="20"/>
      <c r="E20" s="20"/>
      <c r="F20" s="20"/>
      <c r="G20" s="20"/>
      <c r="H20" s="145">
        <v>1</v>
      </c>
      <c r="I20" s="20"/>
      <c r="J20" s="20"/>
    </row>
    <row r="21" spans="1:12">
      <c r="A21" s="20" t="s">
        <v>2</v>
      </c>
      <c r="B21" s="20">
        <v>1</v>
      </c>
      <c r="C21" s="20"/>
      <c r="D21" s="20"/>
      <c r="E21" s="20"/>
      <c r="F21" s="20"/>
      <c r="G21" s="20"/>
      <c r="H21" s="145">
        <v>1</v>
      </c>
      <c r="I21" s="20" t="s">
        <v>58</v>
      </c>
      <c r="J21" s="20"/>
      <c r="L21">
        <f>COUNTIF($F$2:$F$195,"=NAO")</f>
        <v>8</v>
      </c>
    </row>
    <row r="22" spans="1:12">
      <c r="A22" s="146" t="s">
        <v>149</v>
      </c>
      <c r="B22" s="146">
        <v>1</v>
      </c>
      <c r="C22" s="146"/>
      <c r="D22" s="146"/>
      <c r="E22" s="146"/>
      <c r="F22" s="146"/>
      <c r="G22" s="146"/>
      <c r="H22" s="145">
        <v>1</v>
      </c>
      <c r="I22" s="20" t="s">
        <v>279</v>
      </c>
      <c r="J22" s="20">
        <f>COUNTIFS($F$2:$F$195,"=NAO",$C$2:$C$195,"=1")</f>
        <v>6</v>
      </c>
    </row>
    <row r="23" spans="1:12">
      <c r="A23" s="20" t="s">
        <v>150</v>
      </c>
      <c r="B23" s="20">
        <v>1</v>
      </c>
      <c r="C23" s="20"/>
      <c r="D23" s="20"/>
      <c r="E23" s="20"/>
      <c r="F23" s="20"/>
      <c r="G23" s="20"/>
      <c r="H23" s="145">
        <v>1</v>
      </c>
      <c r="I23" s="20" t="s">
        <v>135</v>
      </c>
      <c r="J23" s="20">
        <f>COUNTIFS($F$2:$F$195,"=NAO",$E$2:$E$195,"=1")</f>
        <v>2</v>
      </c>
    </row>
    <row r="24" spans="1:12">
      <c r="A24" s="22" t="s">
        <v>151</v>
      </c>
      <c r="B24" s="22"/>
      <c r="C24" s="22">
        <v>1</v>
      </c>
      <c r="D24" s="22"/>
      <c r="E24" s="22"/>
      <c r="F24" s="22" t="s">
        <v>284</v>
      </c>
      <c r="G24" s="22" t="s">
        <v>123</v>
      </c>
      <c r="H24" s="145">
        <v>1</v>
      </c>
      <c r="I24" s="20"/>
      <c r="J24" s="20"/>
    </row>
    <row r="25" spans="1:12">
      <c r="A25" s="20" t="s">
        <v>152</v>
      </c>
      <c r="B25" s="20">
        <v>1</v>
      </c>
      <c r="C25" s="20"/>
      <c r="D25" s="20"/>
      <c r="E25" s="20"/>
      <c r="F25" s="20"/>
      <c r="G25" s="20"/>
      <c r="H25" s="145">
        <v>1</v>
      </c>
      <c r="I25" s="20" t="s">
        <v>64</v>
      </c>
      <c r="J25" s="20"/>
      <c r="L25">
        <f>COUNTIF($F$2:$F$195,"=EUG")</f>
        <v>4</v>
      </c>
    </row>
    <row r="26" spans="1:12">
      <c r="A26" s="22" t="s">
        <v>153</v>
      </c>
      <c r="B26" s="22"/>
      <c r="C26" s="22">
        <v>1</v>
      </c>
      <c r="D26" s="22"/>
      <c r="E26" s="22"/>
      <c r="F26" s="22" t="s">
        <v>282</v>
      </c>
      <c r="G26" s="22" t="s">
        <v>124</v>
      </c>
      <c r="H26" s="145">
        <v>1</v>
      </c>
      <c r="I26" s="20" t="s">
        <v>279</v>
      </c>
      <c r="J26" s="20">
        <f>COUNTIFS($F$2:$F$195,"=EUG",$C$2:$C$195,"=1")</f>
        <v>4</v>
      </c>
    </row>
    <row r="27" spans="1:12">
      <c r="A27" s="21" t="s">
        <v>154</v>
      </c>
      <c r="B27" s="21"/>
      <c r="C27" s="21"/>
      <c r="D27" s="21">
        <v>1</v>
      </c>
      <c r="E27" s="21"/>
      <c r="F27" s="21"/>
      <c r="G27" s="20"/>
      <c r="H27" s="145">
        <v>1</v>
      </c>
      <c r="I27" s="20" t="s">
        <v>135</v>
      </c>
      <c r="J27" s="20">
        <f>COUNTIFS($F$2:$F$195,"=EUG",$E$2:$E$195,"=1")</f>
        <v>0</v>
      </c>
    </row>
    <row r="28" spans="1:12">
      <c r="A28" s="20" t="s">
        <v>17</v>
      </c>
      <c r="B28" s="20">
        <v>1</v>
      </c>
      <c r="C28" s="20"/>
      <c r="D28" s="20"/>
      <c r="E28" s="20"/>
      <c r="F28" s="20"/>
      <c r="G28" s="20"/>
      <c r="H28" s="145">
        <v>1</v>
      </c>
      <c r="I28" s="20"/>
      <c r="J28" s="249">
        <f>SUM(J10:J27)</f>
        <v>30</v>
      </c>
      <c r="K28" s="249">
        <f>C196+E196</f>
        <v>30</v>
      </c>
      <c r="L28" s="249">
        <f>SUM(L9+L13+L17+L21+L25)</f>
        <v>30</v>
      </c>
    </row>
    <row r="29" spans="1:12">
      <c r="A29" s="20" t="s">
        <v>93</v>
      </c>
      <c r="B29" s="20">
        <v>1</v>
      </c>
      <c r="C29" s="20"/>
      <c r="D29" s="20"/>
      <c r="E29" s="20"/>
      <c r="F29" s="20"/>
      <c r="G29" s="20"/>
      <c r="H29" s="145">
        <v>1</v>
      </c>
      <c r="I29" s="20"/>
      <c r="J29" s="20"/>
    </row>
    <row r="30" spans="1:12">
      <c r="A30" s="20" t="s">
        <v>155</v>
      </c>
      <c r="B30" s="20">
        <v>1</v>
      </c>
      <c r="C30" s="20"/>
      <c r="D30" s="20"/>
      <c r="E30" s="20"/>
      <c r="F30" s="20"/>
      <c r="G30" s="20"/>
      <c r="H30" s="145">
        <v>1</v>
      </c>
      <c r="I30" s="20"/>
      <c r="J30" s="20"/>
    </row>
    <row r="31" spans="1:12">
      <c r="A31" s="20" t="s">
        <v>156</v>
      </c>
      <c r="B31" s="20">
        <v>1</v>
      </c>
      <c r="C31" s="20"/>
      <c r="D31" s="20"/>
      <c r="E31" s="20"/>
      <c r="F31" s="20"/>
      <c r="G31" s="20"/>
      <c r="H31" s="145">
        <v>1</v>
      </c>
      <c r="I31" s="20" t="s">
        <v>124</v>
      </c>
      <c r="J31" s="20"/>
    </row>
    <row r="32" spans="1:12">
      <c r="A32" s="20" t="s">
        <v>157</v>
      </c>
      <c r="B32" s="20">
        <v>1</v>
      </c>
      <c r="C32" s="20"/>
      <c r="D32" s="20"/>
      <c r="E32" s="20"/>
      <c r="F32" s="20"/>
      <c r="G32" s="20"/>
      <c r="H32" s="145">
        <v>1</v>
      </c>
      <c r="I32" s="20" t="s">
        <v>279</v>
      </c>
      <c r="J32" s="20">
        <f>COUNTIFS($G$2:$G$195,"=H",$C$2:$C$195,"=1")</f>
        <v>8</v>
      </c>
    </row>
    <row r="33" spans="1:11">
      <c r="A33" s="21" t="s">
        <v>158</v>
      </c>
      <c r="B33" s="21"/>
      <c r="C33" s="21"/>
      <c r="D33" s="21">
        <v>1</v>
      </c>
      <c r="E33" s="21"/>
      <c r="F33" s="21"/>
      <c r="G33" s="20"/>
      <c r="H33" s="145">
        <v>1</v>
      </c>
      <c r="I33" s="20" t="s">
        <v>135</v>
      </c>
      <c r="J33" s="20">
        <f>COUNTIFS($G$2:$G$195,"=H",$E$2:$E$195,"=1")</f>
        <v>3</v>
      </c>
    </row>
    <row r="34" spans="1:11">
      <c r="A34" s="20" t="s">
        <v>159</v>
      </c>
      <c r="B34" s="20">
        <v>1</v>
      </c>
      <c r="C34" s="20"/>
      <c r="D34" s="20"/>
      <c r="E34" s="20"/>
      <c r="F34" s="20"/>
      <c r="G34" s="20"/>
      <c r="H34" s="145">
        <v>1</v>
      </c>
      <c r="I34" s="20"/>
      <c r="J34" s="20"/>
    </row>
    <row r="35" spans="1:11">
      <c r="A35" s="20" t="s">
        <v>160</v>
      </c>
      <c r="B35" s="20">
        <v>1</v>
      </c>
      <c r="C35" s="20"/>
      <c r="D35" s="20"/>
      <c r="E35" s="20"/>
      <c r="F35" s="20"/>
      <c r="G35" s="20"/>
      <c r="H35" s="145">
        <v>1</v>
      </c>
      <c r="I35" s="20" t="s">
        <v>123</v>
      </c>
      <c r="J35" s="20"/>
    </row>
    <row r="36" spans="1:11">
      <c r="A36" s="21" t="s">
        <v>161</v>
      </c>
      <c r="B36" s="21"/>
      <c r="C36" s="21"/>
      <c r="D36" s="21">
        <v>1</v>
      </c>
      <c r="E36" s="21"/>
      <c r="F36" s="21"/>
      <c r="G36" s="20"/>
      <c r="H36" s="145">
        <v>1</v>
      </c>
      <c r="I36" s="20" t="s">
        <v>279</v>
      </c>
      <c r="J36" s="20">
        <f>COUNTIFS($G$2:$G$195,"=UM",$C$2:$C$195,"=1")</f>
        <v>9</v>
      </c>
    </row>
    <row r="37" spans="1:11">
      <c r="A37" s="146" t="s">
        <v>162</v>
      </c>
      <c r="B37" s="146">
        <v>1</v>
      </c>
      <c r="C37" s="146"/>
      <c r="D37" s="146"/>
      <c r="E37" s="146"/>
      <c r="F37" s="146"/>
      <c r="G37" s="146"/>
      <c r="H37" s="145">
        <v>1</v>
      </c>
      <c r="I37" s="20" t="s">
        <v>135</v>
      </c>
      <c r="J37" s="20">
        <f>COUNTIFS($G$2:$G$195,"=UM",$E$2:$E$195,"=1")</f>
        <v>1</v>
      </c>
    </row>
    <row r="38" spans="1:11">
      <c r="A38" s="20" t="s">
        <v>163</v>
      </c>
      <c r="B38" s="20">
        <v>1</v>
      </c>
      <c r="C38" s="20"/>
      <c r="D38" s="20"/>
      <c r="E38" s="20"/>
      <c r="F38" s="20"/>
      <c r="G38" s="20"/>
      <c r="H38" s="145">
        <v>1</v>
      </c>
      <c r="I38" s="20"/>
      <c r="J38" s="20"/>
    </row>
    <row r="39" spans="1:11">
      <c r="A39" s="20" t="s">
        <v>164</v>
      </c>
      <c r="B39" s="20">
        <v>1</v>
      </c>
      <c r="C39" s="20"/>
      <c r="D39" s="20"/>
      <c r="E39" s="20"/>
      <c r="F39" s="20"/>
      <c r="G39" s="20"/>
      <c r="H39" s="145">
        <v>1</v>
      </c>
      <c r="I39" s="20" t="s">
        <v>122</v>
      </c>
      <c r="J39" s="20"/>
    </row>
    <row r="40" spans="1:11">
      <c r="A40" s="20" t="s">
        <v>165</v>
      </c>
      <c r="B40" s="20">
        <v>1</v>
      </c>
      <c r="C40" s="20"/>
      <c r="D40" s="20"/>
      <c r="E40" s="20"/>
      <c r="F40" s="20"/>
      <c r="G40" s="20"/>
      <c r="H40" s="145">
        <v>1</v>
      </c>
      <c r="I40" s="20" t="s">
        <v>279</v>
      </c>
      <c r="J40" s="20">
        <f>COUNTIFS($G$2:$G$195,"=LM",$C$2:$C$195,"=1")</f>
        <v>6</v>
      </c>
    </row>
    <row r="41" spans="1:11">
      <c r="A41" s="20" t="s">
        <v>166</v>
      </c>
      <c r="B41" s="20">
        <v>1</v>
      </c>
      <c r="C41" s="20"/>
      <c r="D41" s="20"/>
      <c r="E41" s="20"/>
      <c r="F41" s="20"/>
      <c r="G41" s="20"/>
      <c r="H41" s="145">
        <v>1</v>
      </c>
      <c r="I41" s="20" t="s">
        <v>135</v>
      </c>
      <c r="J41" s="20">
        <f>COUNTIFS($G$2:$G$195,"=LM",$E$2:$E$195,"=1")</f>
        <v>0</v>
      </c>
    </row>
    <row r="42" spans="1:11">
      <c r="A42" s="20" t="s">
        <v>43</v>
      </c>
      <c r="B42" s="20">
        <v>1</v>
      </c>
      <c r="C42" s="20"/>
      <c r="D42" s="20"/>
      <c r="E42" s="20"/>
      <c r="F42" s="20"/>
      <c r="G42" s="20"/>
      <c r="H42" s="145">
        <v>1</v>
      </c>
      <c r="I42" s="20"/>
      <c r="J42" s="20"/>
    </row>
    <row r="43" spans="1:11">
      <c r="A43" s="20" t="s">
        <v>167</v>
      </c>
      <c r="B43" s="20">
        <v>1</v>
      </c>
      <c r="C43" s="20"/>
      <c r="D43" s="20"/>
      <c r="E43" s="20"/>
      <c r="F43" s="20"/>
      <c r="G43" s="20"/>
      <c r="H43" s="145">
        <v>1</v>
      </c>
      <c r="I43" s="20" t="s">
        <v>121</v>
      </c>
      <c r="J43" s="20"/>
    </row>
    <row r="44" spans="1:11">
      <c r="A44" s="21" t="s">
        <v>168</v>
      </c>
      <c r="B44" s="21"/>
      <c r="C44" s="21"/>
      <c r="D44" s="21">
        <v>1</v>
      </c>
      <c r="E44" s="21"/>
      <c r="F44" s="21"/>
      <c r="G44" s="20"/>
      <c r="H44" s="145">
        <v>1</v>
      </c>
      <c r="I44" s="20" t="s">
        <v>279</v>
      </c>
      <c r="J44" s="20">
        <f>COUNTIFS($G$2:$G$195,"=L",$C$2:$C$195,"=1")</f>
        <v>1</v>
      </c>
    </row>
    <row r="45" spans="1:11">
      <c r="A45" s="21" t="s">
        <v>169</v>
      </c>
      <c r="B45" s="21"/>
      <c r="C45" s="21"/>
      <c r="D45" s="21">
        <v>1</v>
      </c>
      <c r="E45" s="21"/>
      <c r="F45" s="21"/>
      <c r="G45" s="20"/>
      <c r="H45" s="145">
        <v>1</v>
      </c>
      <c r="I45" s="20" t="s">
        <v>135</v>
      </c>
      <c r="J45" s="20">
        <f>COUNTIFS($G$2:$G$195,"=L",$E$2:$E$195,"=1")</f>
        <v>2</v>
      </c>
    </row>
    <row r="46" spans="1:11">
      <c r="A46" s="21" t="s">
        <v>170</v>
      </c>
      <c r="B46" s="21"/>
      <c r="C46" s="21"/>
      <c r="D46" s="21">
        <v>1</v>
      </c>
      <c r="E46" s="21"/>
      <c r="F46" s="21"/>
      <c r="G46" s="20"/>
      <c r="H46" s="145">
        <v>1</v>
      </c>
      <c r="I46" s="20"/>
      <c r="J46" s="249">
        <f>SUM(J32:J45)</f>
        <v>30</v>
      </c>
      <c r="K46" s="249">
        <f>C196+E196</f>
        <v>30</v>
      </c>
    </row>
    <row r="47" spans="1:11">
      <c r="A47" s="21" t="s">
        <v>171</v>
      </c>
      <c r="B47" s="21"/>
      <c r="C47" s="21"/>
      <c r="D47" s="21">
        <v>1</v>
      </c>
      <c r="E47" s="21"/>
      <c r="F47" s="21"/>
      <c r="G47" s="20"/>
      <c r="H47" s="145">
        <v>1</v>
      </c>
      <c r="I47" s="20"/>
      <c r="J47" s="20"/>
    </row>
    <row r="48" spans="1:11">
      <c r="A48" s="20" t="s">
        <v>172</v>
      </c>
      <c r="B48" s="20">
        <v>1</v>
      </c>
      <c r="C48" s="20"/>
      <c r="D48" s="20"/>
      <c r="E48" s="20"/>
      <c r="F48" s="20"/>
      <c r="G48" s="20"/>
      <c r="H48" s="145">
        <v>1</v>
      </c>
      <c r="I48" s="20"/>
      <c r="J48" s="20"/>
    </row>
    <row r="49" spans="1:10">
      <c r="A49" s="20" t="s">
        <v>44</v>
      </c>
      <c r="B49" s="20">
        <v>1</v>
      </c>
      <c r="C49" s="20"/>
      <c r="D49" s="20"/>
      <c r="E49" s="20"/>
      <c r="F49" s="20"/>
      <c r="G49" s="20"/>
      <c r="H49" s="145">
        <v>1</v>
      </c>
      <c r="I49" s="20"/>
      <c r="J49" s="20"/>
    </row>
    <row r="50" spans="1:10">
      <c r="A50" s="20" t="s">
        <v>173</v>
      </c>
      <c r="B50" s="20">
        <v>1</v>
      </c>
      <c r="C50" s="20"/>
      <c r="D50" s="20"/>
      <c r="E50" s="20"/>
      <c r="F50" s="20"/>
      <c r="G50" s="20"/>
      <c r="H50" s="145">
        <v>1</v>
      </c>
      <c r="I50" s="20"/>
      <c r="J50" s="20"/>
    </row>
    <row r="51" spans="1:10">
      <c r="A51" s="20" t="s">
        <v>46</v>
      </c>
      <c r="B51" s="20">
        <v>1</v>
      </c>
      <c r="C51" s="20"/>
      <c r="D51" s="20"/>
      <c r="E51" s="20"/>
      <c r="F51" s="20"/>
      <c r="G51" s="20"/>
      <c r="H51" s="145">
        <v>1</v>
      </c>
      <c r="I51" s="20"/>
      <c r="J51" s="20"/>
    </row>
    <row r="52" spans="1:10">
      <c r="A52" s="20" t="s">
        <v>174</v>
      </c>
      <c r="B52" s="20">
        <v>1</v>
      </c>
      <c r="C52" s="20"/>
      <c r="D52" s="20"/>
      <c r="E52" s="20"/>
      <c r="F52" s="20"/>
      <c r="G52" s="20"/>
      <c r="H52" s="145">
        <v>1</v>
      </c>
      <c r="I52" s="20"/>
      <c r="J52" s="20"/>
    </row>
    <row r="53" spans="1:10">
      <c r="A53" s="20" t="s">
        <v>47</v>
      </c>
      <c r="B53" s="20">
        <v>1</v>
      </c>
      <c r="C53" s="20"/>
      <c r="D53" s="20"/>
      <c r="E53" s="20"/>
      <c r="F53" s="20"/>
      <c r="G53" s="20"/>
      <c r="H53" s="145">
        <v>1</v>
      </c>
      <c r="I53" s="20"/>
      <c r="J53" s="20"/>
    </row>
    <row r="54" spans="1:10">
      <c r="A54" s="22" t="s">
        <v>175</v>
      </c>
      <c r="B54" s="22"/>
      <c r="C54" s="22">
        <v>1</v>
      </c>
      <c r="D54" s="22"/>
      <c r="E54" s="22"/>
      <c r="F54" s="22" t="s">
        <v>284</v>
      </c>
      <c r="G54" s="22" t="s">
        <v>123</v>
      </c>
      <c r="H54" s="145">
        <v>1</v>
      </c>
      <c r="I54" s="20"/>
      <c r="J54" s="20"/>
    </row>
    <row r="55" spans="1:10">
      <c r="A55" s="20" t="s">
        <v>19</v>
      </c>
      <c r="B55" s="20">
        <v>1</v>
      </c>
      <c r="C55" s="20"/>
      <c r="D55" s="20"/>
      <c r="E55" s="20"/>
      <c r="F55" s="20"/>
      <c r="G55" s="20"/>
      <c r="H55" s="145">
        <v>1</v>
      </c>
      <c r="I55" s="20"/>
      <c r="J55" s="20"/>
    </row>
    <row r="56" spans="1:10">
      <c r="A56" s="21" t="s">
        <v>176</v>
      </c>
      <c r="B56" s="21"/>
      <c r="C56" s="21"/>
      <c r="D56" s="21">
        <v>1</v>
      </c>
      <c r="E56" s="21"/>
      <c r="F56" s="21"/>
      <c r="G56" s="20"/>
      <c r="H56" s="145">
        <v>1</v>
      </c>
      <c r="I56" s="20"/>
      <c r="J56" s="20"/>
    </row>
    <row r="57" spans="1:10">
      <c r="A57" s="22" t="s">
        <v>177</v>
      </c>
      <c r="B57" s="22"/>
      <c r="C57" s="22">
        <v>1</v>
      </c>
      <c r="D57" s="22"/>
      <c r="E57" s="22"/>
      <c r="F57" s="22" t="s">
        <v>284</v>
      </c>
      <c r="G57" s="22" t="s">
        <v>122</v>
      </c>
      <c r="H57" s="145">
        <v>1</v>
      </c>
      <c r="I57" s="20"/>
      <c r="J57" s="20"/>
    </row>
    <row r="58" spans="1:10">
      <c r="A58" s="20" t="s">
        <v>178</v>
      </c>
      <c r="B58" s="20">
        <v>1</v>
      </c>
      <c r="C58" s="20"/>
      <c r="D58" s="20"/>
      <c r="E58" s="20"/>
      <c r="F58" s="20"/>
      <c r="G58" s="20"/>
      <c r="H58" s="145">
        <v>1</v>
      </c>
      <c r="I58" s="20"/>
      <c r="J58" s="20"/>
    </row>
    <row r="59" spans="1:10">
      <c r="A59" s="22" t="s">
        <v>179</v>
      </c>
      <c r="B59" s="22"/>
      <c r="C59" s="22">
        <v>1</v>
      </c>
      <c r="D59" s="22"/>
      <c r="E59" s="22"/>
      <c r="F59" s="22" t="s">
        <v>282</v>
      </c>
      <c r="G59" s="22" t="s">
        <v>123</v>
      </c>
      <c r="H59" s="145">
        <v>1</v>
      </c>
      <c r="I59" s="20"/>
      <c r="J59" s="20"/>
    </row>
    <row r="60" spans="1:10">
      <c r="A60" s="21" t="s">
        <v>180</v>
      </c>
      <c r="B60" s="21"/>
      <c r="C60" s="21"/>
      <c r="D60" s="21">
        <v>1</v>
      </c>
      <c r="E60" s="21"/>
      <c r="F60" s="21"/>
      <c r="G60" s="20"/>
      <c r="H60" s="145">
        <v>1</v>
      </c>
      <c r="I60" s="20"/>
      <c r="J60" s="20"/>
    </row>
    <row r="61" spans="1:10">
      <c r="A61" s="21" t="s">
        <v>181</v>
      </c>
      <c r="B61" s="21"/>
      <c r="C61" s="21"/>
      <c r="D61" s="21">
        <v>1</v>
      </c>
      <c r="E61" s="21"/>
      <c r="F61" s="21"/>
      <c r="G61" s="20"/>
      <c r="H61" s="145">
        <v>1</v>
      </c>
      <c r="I61" s="20"/>
      <c r="J61" s="20"/>
    </row>
    <row r="62" spans="1:10">
      <c r="A62" s="20" t="s">
        <v>182</v>
      </c>
      <c r="B62" s="20">
        <v>1</v>
      </c>
      <c r="C62" s="20"/>
      <c r="D62" s="20"/>
      <c r="E62" s="20"/>
      <c r="F62" s="20"/>
      <c r="G62" s="20"/>
      <c r="H62" s="145">
        <v>1</v>
      </c>
      <c r="I62" s="20"/>
      <c r="J62" s="20"/>
    </row>
    <row r="63" spans="1:10">
      <c r="A63" s="20" t="s">
        <v>183</v>
      </c>
      <c r="B63" s="20">
        <v>1</v>
      </c>
      <c r="C63" s="20"/>
      <c r="D63" s="20"/>
      <c r="E63" s="20"/>
      <c r="F63" s="20"/>
      <c r="G63" s="20"/>
      <c r="H63" s="145">
        <v>1</v>
      </c>
      <c r="I63" s="20"/>
      <c r="J63" s="20"/>
    </row>
    <row r="64" spans="1:10">
      <c r="A64" s="20" t="s">
        <v>184</v>
      </c>
      <c r="B64" s="20">
        <v>1</v>
      </c>
      <c r="C64" s="20"/>
      <c r="D64" s="20"/>
      <c r="E64" s="20"/>
      <c r="F64" s="20"/>
      <c r="G64" s="20"/>
      <c r="H64" s="145">
        <v>1</v>
      </c>
      <c r="I64" s="20"/>
      <c r="J64" s="20"/>
    </row>
    <row r="65" spans="1:10">
      <c r="A65" s="21" t="s">
        <v>185</v>
      </c>
      <c r="B65" s="21"/>
      <c r="C65" s="21"/>
      <c r="D65" s="21">
        <v>1</v>
      </c>
      <c r="E65" s="21"/>
      <c r="F65" s="21"/>
      <c r="G65" s="20"/>
      <c r="H65" s="145">
        <v>1</v>
      </c>
      <c r="I65" s="20"/>
      <c r="J65" s="20"/>
    </row>
    <row r="66" spans="1:10">
      <c r="A66" s="20" t="s">
        <v>20</v>
      </c>
      <c r="B66" s="20">
        <v>1</v>
      </c>
      <c r="C66" s="20"/>
      <c r="D66" s="20"/>
      <c r="E66" s="20"/>
      <c r="F66" s="20"/>
      <c r="G66" s="20"/>
      <c r="H66" s="145">
        <v>1</v>
      </c>
      <c r="I66" s="20"/>
      <c r="J66" s="20"/>
    </row>
    <row r="67" spans="1:10">
      <c r="A67" s="21" t="s">
        <v>186</v>
      </c>
      <c r="B67" s="21"/>
      <c r="C67" s="21"/>
      <c r="D67" s="21">
        <v>1</v>
      </c>
      <c r="E67" s="21"/>
      <c r="F67" s="21"/>
      <c r="G67" s="20"/>
      <c r="H67" s="145">
        <v>1</v>
      </c>
      <c r="I67" s="20"/>
      <c r="J67" s="20"/>
    </row>
    <row r="68" spans="1:10">
      <c r="A68" s="20" t="s">
        <v>48</v>
      </c>
      <c r="B68" s="20">
        <v>1</v>
      </c>
      <c r="C68" s="20"/>
      <c r="D68" s="20"/>
      <c r="E68" s="20"/>
      <c r="F68" s="20"/>
      <c r="G68" s="20"/>
      <c r="H68" s="145">
        <v>1</v>
      </c>
      <c r="I68" s="20"/>
      <c r="J68" s="20"/>
    </row>
    <row r="69" spans="1:10">
      <c r="A69" s="20" t="s">
        <v>49</v>
      </c>
      <c r="B69" s="20">
        <v>1</v>
      </c>
      <c r="C69" s="20"/>
      <c r="D69" s="20"/>
      <c r="E69" s="20"/>
      <c r="F69" s="20"/>
      <c r="G69" s="20"/>
      <c r="H69" s="145">
        <v>1</v>
      </c>
      <c r="I69" s="20"/>
      <c r="J69" s="20"/>
    </row>
    <row r="70" spans="1:10">
      <c r="A70" s="20" t="s">
        <v>79</v>
      </c>
      <c r="B70" s="20">
        <v>1</v>
      </c>
      <c r="C70" s="20"/>
      <c r="D70" s="20"/>
      <c r="E70" s="20"/>
      <c r="F70" s="20"/>
      <c r="G70" s="20"/>
      <c r="H70" s="145">
        <v>1</v>
      </c>
      <c r="I70" s="20"/>
      <c r="J70" s="20"/>
    </row>
    <row r="71" spans="1:10">
      <c r="A71" s="20" t="s">
        <v>80</v>
      </c>
      <c r="B71" s="20">
        <v>1</v>
      </c>
      <c r="C71" s="20"/>
      <c r="D71" s="20"/>
      <c r="E71" s="20"/>
      <c r="F71" s="20"/>
      <c r="G71" s="20"/>
      <c r="H71" s="145">
        <v>1</v>
      </c>
      <c r="I71" s="20"/>
      <c r="J71" s="20"/>
    </row>
    <row r="72" spans="1:10">
      <c r="A72" s="20" t="s">
        <v>97</v>
      </c>
      <c r="B72" s="20">
        <v>1</v>
      </c>
      <c r="C72" s="20"/>
      <c r="D72" s="20"/>
      <c r="E72" s="20"/>
      <c r="F72" s="20"/>
      <c r="G72" s="20"/>
      <c r="H72" s="145">
        <v>1</v>
      </c>
      <c r="I72" s="20"/>
      <c r="J72" s="20"/>
    </row>
    <row r="73" spans="1:10">
      <c r="A73" s="20" t="s">
        <v>98</v>
      </c>
      <c r="B73" s="20">
        <v>1</v>
      </c>
      <c r="C73" s="20"/>
      <c r="D73" s="20"/>
      <c r="E73" s="20"/>
      <c r="F73" s="20"/>
      <c r="G73" s="20"/>
      <c r="H73" s="145">
        <v>1</v>
      </c>
      <c r="I73" s="20"/>
      <c r="J73" s="20"/>
    </row>
    <row r="74" spans="1:10">
      <c r="A74" s="20" t="s">
        <v>50</v>
      </c>
      <c r="B74" s="20">
        <v>1</v>
      </c>
      <c r="C74" s="20"/>
      <c r="D74" s="20"/>
      <c r="E74" s="20"/>
      <c r="F74" s="20"/>
      <c r="G74" s="20"/>
      <c r="H74" s="145">
        <v>1</v>
      </c>
      <c r="I74" s="20"/>
      <c r="J74" s="20"/>
    </row>
    <row r="75" spans="1:10">
      <c r="A75" s="23" t="s">
        <v>187</v>
      </c>
      <c r="B75" s="23"/>
      <c r="C75" s="23"/>
      <c r="D75" s="23"/>
      <c r="E75" s="23">
        <v>1</v>
      </c>
      <c r="F75" s="23" t="s">
        <v>282</v>
      </c>
      <c r="G75" s="23" t="s">
        <v>124</v>
      </c>
      <c r="H75" s="145">
        <v>1</v>
      </c>
      <c r="I75" s="20"/>
      <c r="J75" s="20"/>
    </row>
    <row r="76" spans="1:10">
      <c r="A76" s="21" t="s">
        <v>188</v>
      </c>
      <c r="B76" s="21"/>
      <c r="C76" s="21"/>
      <c r="D76" s="21">
        <v>1</v>
      </c>
      <c r="E76" s="21"/>
      <c r="F76" s="21"/>
      <c r="G76" s="20"/>
      <c r="H76" s="145">
        <v>1</v>
      </c>
      <c r="I76" s="20"/>
      <c r="J76" s="20"/>
    </row>
    <row r="77" spans="1:10">
      <c r="A77" s="21" t="s">
        <v>189</v>
      </c>
      <c r="B77" s="21"/>
      <c r="C77" s="21"/>
      <c r="D77" s="21">
        <v>1</v>
      </c>
      <c r="E77" s="21"/>
      <c r="F77" s="21"/>
      <c r="G77" s="20"/>
      <c r="H77" s="145">
        <v>1</v>
      </c>
      <c r="I77" s="20"/>
      <c r="J77" s="20"/>
    </row>
    <row r="78" spans="1:10">
      <c r="A78" s="20" t="s">
        <v>190</v>
      </c>
      <c r="B78" s="20">
        <v>1</v>
      </c>
      <c r="C78" s="20"/>
      <c r="D78" s="20"/>
      <c r="E78" s="20"/>
      <c r="F78" s="20"/>
      <c r="G78" s="20"/>
      <c r="H78" s="145">
        <v>1</v>
      </c>
      <c r="I78" s="20"/>
      <c r="J78" s="20"/>
    </row>
    <row r="79" spans="1:10">
      <c r="A79" s="20" t="s">
        <v>191</v>
      </c>
      <c r="B79" s="20">
        <v>1</v>
      </c>
      <c r="C79" s="20"/>
      <c r="D79" s="20"/>
      <c r="E79" s="20"/>
      <c r="F79" s="20"/>
      <c r="G79" s="20"/>
      <c r="H79" s="145">
        <v>1</v>
      </c>
      <c r="I79" s="20"/>
      <c r="J79" s="20"/>
    </row>
    <row r="80" spans="1:10">
      <c r="A80" s="146" t="s">
        <v>192</v>
      </c>
      <c r="B80" s="146">
        <v>1</v>
      </c>
      <c r="C80" s="146"/>
      <c r="D80" s="146"/>
      <c r="E80" s="146"/>
      <c r="F80" s="146"/>
      <c r="G80" s="146"/>
      <c r="H80" s="145">
        <v>1</v>
      </c>
      <c r="I80" s="20"/>
      <c r="J80" s="20"/>
    </row>
    <row r="81" spans="1:10">
      <c r="A81" s="22" t="s">
        <v>193</v>
      </c>
      <c r="B81" s="22"/>
      <c r="C81" s="22">
        <v>1</v>
      </c>
      <c r="D81" s="22"/>
      <c r="E81" s="22"/>
      <c r="F81" s="22" t="s">
        <v>281</v>
      </c>
      <c r="G81" s="22" t="s">
        <v>123</v>
      </c>
      <c r="H81" s="145">
        <v>1</v>
      </c>
      <c r="I81" s="20"/>
      <c r="J81" s="20"/>
    </row>
    <row r="82" spans="1:10">
      <c r="A82" s="21" t="s">
        <v>194</v>
      </c>
      <c r="B82" s="21"/>
      <c r="C82" s="21"/>
      <c r="D82" s="21">
        <v>1</v>
      </c>
      <c r="E82" s="21"/>
      <c r="F82" s="21"/>
      <c r="G82" s="20"/>
      <c r="H82" s="145">
        <v>1</v>
      </c>
      <c r="I82" s="20"/>
      <c r="J82" s="20"/>
    </row>
    <row r="83" spans="1:10">
      <c r="A83" s="21" t="s">
        <v>195</v>
      </c>
      <c r="B83" s="21"/>
      <c r="C83" s="21"/>
      <c r="D83" s="21">
        <v>1</v>
      </c>
      <c r="E83" s="21"/>
      <c r="F83" s="21"/>
      <c r="G83" s="20"/>
      <c r="H83" s="145">
        <v>1</v>
      </c>
      <c r="I83" s="20"/>
      <c r="J83" s="20"/>
    </row>
    <row r="84" spans="1:10">
      <c r="A84" s="21" t="s">
        <v>196</v>
      </c>
      <c r="B84" s="21"/>
      <c r="C84" s="21"/>
      <c r="D84" s="21">
        <v>1</v>
      </c>
      <c r="E84" s="21"/>
      <c r="F84" s="21"/>
      <c r="G84" s="20"/>
      <c r="H84" s="145">
        <v>1</v>
      </c>
      <c r="I84" s="20"/>
      <c r="J84" s="20"/>
    </row>
    <row r="85" spans="1:10">
      <c r="A85" s="20" t="s">
        <v>197</v>
      </c>
      <c r="B85" s="20">
        <v>1</v>
      </c>
      <c r="C85" s="20"/>
      <c r="D85" s="20"/>
      <c r="E85" s="20"/>
      <c r="F85" s="20"/>
      <c r="G85" s="20"/>
      <c r="H85" s="145">
        <v>1</v>
      </c>
      <c r="I85" s="20"/>
      <c r="J85" s="20"/>
    </row>
    <row r="86" spans="1:10">
      <c r="A86" s="21" t="s">
        <v>198</v>
      </c>
      <c r="B86" s="21"/>
      <c r="C86" s="21"/>
      <c r="D86" s="21">
        <v>1</v>
      </c>
      <c r="E86" s="21"/>
      <c r="F86" s="21"/>
      <c r="G86" s="20"/>
      <c r="H86" s="145">
        <v>1</v>
      </c>
      <c r="I86" s="20"/>
      <c r="J86" s="20"/>
    </row>
    <row r="87" spans="1:10">
      <c r="A87" s="20" t="s">
        <v>199</v>
      </c>
      <c r="B87" s="20">
        <v>1</v>
      </c>
      <c r="C87" s="20"/>
      <c r="D87" s="20"/>
      <c r="E87" s="20"/>
      <c r="F87" s="20"/>
      <c r="G87" s="20"/>
      <c r="H87" s="145">
        <v>1</v>
      </c>
      <c r="I87" s="20"/>
      <c r="J87" s="20"/>
    </row>
    <row r="88" spans="1:10">
      <c r="A88" s="20" t="s">
        <v>200</v>
      </c>
      <c r="B88" s="20">
        <v>1</v>
      </c>
      <c r="C88" s="20"/>
      <c r="D88" s="20"/>
      <c r="E88" s="20"/>
      <c r="F88" s="20"/>
      <c r="G88" s="20"/>
      <c r="H88" s="145">
        <v>1</v>
      </c>
      <c r="I88" s="20"/>
      <c r="J88" s="20"/>
    </row>
    <row r="89" spans="1:10">
      <c r="A89" s="20" t="s">
        <v>201</v>
      </c>
      <c r="B89" s="20">
        <v>1</v>
      </c>
      <c r="C89" s="20"/>
      <c r="D89" s="20"/>
      <c r="E89" s="20"/>
      <c r="F89" s="20"/>
      <c r="G89" s="20"/>
      <c r="H89" s="145">
        <v>1</v>
      </c>
      <c r="I89" s="20"/>
      <c r="J89" s="20"/>
    </row>
    <row r="90" spans="1:10">
      <c r="A90" s="20" t="s">
        <v>6</v>
      </c>
      <c r="B90" s="20">
        <v>1</v>
      </c>
      <c r="C90" s="20"/>
      <c r="D90" s="20"/>
      <c r="E90" s="20"/>
      <c r="F90" s="20"/>
      <c r="G90" s="20"/>
      <c r="H90" s="145">
        <v>1</v>
      </c>
      <c r="I90" s="20"/>
      <c r="J90" s="20"/>
    </row>
    <row r="91" spans="1:10">
      <c r="A91" s="21" t="s">
        <v>202</v>
      </c>
      <c r="B91" s="21"/>
      <c r="C91" s="21"/>
      <c r="D91" s="21">
        <v>1</v>
      </c>
      <c r="E91" s="21"/>
      <c r="F91" s="21"/>
      <c r="G91" s="20"/>
      <c r="H91" s="145">
        <v>1</v>
      </c>
      <c r="I91" s="20"/>
      <c r="J91" s="20"/>
    </row>
    <row r="92" spans="1:10">
      <c r="A92" s="22" t="s">
        <v>203</v>
      </c>
      <c r="B92" s="22"/>
      <c r="C92" s="22">
        <v>1</v>
      </c>
      <c r="D92" s="22"/>
      <c r="E92" s="22"/>
      <c r="F92" s="22" t="s">
        <v>287</v>
      </c>
      <c r="G92" s="22" t="s">
        <v>123</v>
      </c>
      <c r="H92" s="145">
        <v>1</v>
      </c>
      <c r="I92" s="20"/>
      <c r="J92" s="20"/>
    </row>
    <row r="93" spans="1:10">
      <c r="A93" s="22" t="s">
        <v>204</v>
      </c>
      <c r="B93" s="22"/>
      <c r="C93" s="22">
        <v>1</v>
      </c>
      <c r="D93" s="22"/>
      <c r="E93" s="22"/>
      <c r="F93" s="22" t="s">
        <v>281</v>
      </c>
      <c r="G93" s="22" t="s">
        <v>124</v>
      </c>
      <c r="H93" s="145">
        <v>1</v>
      </c>
      <c r="I93" s="20"/>
      <c r="J93" s="20"/>
    </row>
    <row r="94" spans="1:10">
      <c r="A94" s="20" t="s">
        <v>205</v>
      </c>
      <c r="B94" s="20">
        <v>1</v>
      </c>
      <c r="C94" s="20"/>
      <c r="D94" s="20"/>
      <c r="E94" s="20"/>
      <c r="F94" s="20"/>
      <c r="G94" s="20"/>
      <c r="H94" s="145">
        <v>1</v>
      </c>
      <c r="I94" s="20"/>
      <c r="J94" s="20"/>
    </row>
    <row r="95" spans="1:10">
      <c r="A95" s="20" t="s">
        <v>206</v>
      </c>
      <c r="B95" s="20">
        <v>1</v>
      </c>
      <c r="C95" s="20"/>
      <c r="D95" s="20"/>
      <c r="E95" s="20"/>
      <c r="F95" s="20"/>
      <c r="G95" s="20"/>
      <c r="H95" s="145">
        <v>1</v>
      </c>
      <c r="I95" s="20"/>
      <c r="J95" s="20"/>
    </row>
    <row r="96" spans="1:10">
      <c r="A96" s="21" t="s">
        <v>207</v>
      </c>
      <c r="B96" s="21"/>
      <c r="C96" s="21"/>
      <c r="D96" s="21">
        <v>1</v>
      </c>
      <c r="E96" s="21"/>
      <c r="F96" s="21"/>
      <c r="G96" s="20"/>
      <c r="H96" s="145">
        <v>1</v>
      </c>
      <c r="I96" s="20"/>
      <c r="J96" s="20"/>
    </row>
    <row r="97" spans="1:10">
      <c r="A97" s="20" t="s">
        <v>208</v>
      </c>
      <c r="B97" s="20">
        <v>1</v>
      </c>
      <c r="C97" s="20"/>
      <c r="D97" s="20"/>
      <c r="E97" s="20"/>
      <c r="F97" s="20"/>
      <c r="G97" s="20"/>
      <c r="H97" s="145">
        <v>1</v>
      </c>
      <c r="I97" s="20"/>
      <c r="J97" s="20"/>
    </row>
    <row r="98" spans="1:10">
      <c r="A98" s="22" t="s">
        <v>111</v>
      </c>
      <c r="B98" s="22"/>
      <c r="C98" s="22">
        <v>1</v>
      </c>
      <c r="D98" s="22"/>
      <c r="E98" s="22"/>
      <c r="F98" s="22" t="s">
        <v>284</v>
      </c>
      <c r="G98" s="22" t="s">
        <v>122</v>
      </c>
      <c r="H98" s="145">
        <v>1</v>
      </c>
      <c r="I98" s="20"/>
      <c r="J98" s="20"/>
    </row>
    <row r="99" spans="1:10">
      <c r="A99" s="20" t="s">
        <v>113</v>
      </c>
      <c r="B99" s="20">
        <v>1</v>
      </c>
      <c r="C99" s="20"/>
      <c r="D99" s="20"/>
      <c r="E99" s="20"/>
      <c r="F99" s="20"/>
      <c r="G99" s="20"/>
      <c r="H99" s="145">
        <v>1</v>
      </c>
      <c r="I99" s="20"/>
      <c r="J99" s="20"/>
    </row>
    <row r="100" spans="1:10">
      <c r="A100" s="23" t="s">
        <v>209</v>
      </c>
      <c r="B100" s="23"/>
      <c r="C100" s="23"/>
      <c r="D100" s="23"/>
      <c r="E100" s="23">
        <v>1</v>
      </c>
      <c r="F100" s="23" t="s">
        <v>281</v>
      </c>
      <c r="G100" s="23" t="s">
        <v>123</v>
      </c>
      <c r="H100" s="145">
        <v>1</v>
      </c>
      <c r="I100" s="20"/>
      <c r="J100" s="20"/>
    </row>
    <row r="101" spans="1:10">
      <c r="A101" s="21" t="s">
        <v>210</v>
      </c>
      <c r="B101" s="21"/>
      <c r="C101" s="21"/>
      <c r="D101" s="21">
        <v>1</v>
      </c>
      <c r="E101" s="21"/>
      <c r="F101" s="21"/>
      <c r="G101" s="20"/>
      <c r="H101" s="145">
        <v>1</v>
      </c>
      <c r="I101" s="20"/>
      <c r="J101" s="20"/>
    </row>
    <row r="102" spans="1:10">
      <c r="A102" s="21" t="s">
        <v>211</v>
      </c>
      <c r="B102" s="21"/>
      <c r="C102" s="21"/>
      <c r="D102" s="21">
        <v>1</v>
      </c>
      <c r="E102" s="21"/>
      <c r="F102" s="21"/>
      <c r="G102" s="20"/>
      <c r="H102" s="145">
        <v>1</v>
      </c>
      <c r="I102" s="20"/>
      <c r="J102" s="20"/>
    </row>
    <row r="103" spans="1:10">
      <c r="A103" s="23" t="s">
        <v>212</v>
      </c>
      <c r="B103" s="23"/>
      <c r="C103" s="23"/>
      <c r="D103" s="23"/>
      <c r="E103" s="23">
        <v>1</v>
      </c>
      <c r="F103" s="23" t="s">
        <v>282</v>
      </c>
      <c r="G103" s="23" t="s">
        <v>124</v>
      </c>
      <c r="H103" s="145">
        <v>1</v>
      </c>
      <c r="I103" s="20"/>
      <c r="J103" s="20"/>
    </row>
    <row r="104" spans="1:10">
      <c r="A104" s="20" t="s">
        <v>213</v>
      </c>
      <c r="B104" s="20">
        <v>1</v>
      </c>
      <c r="C104" s="20"/>
      <c r="D104" s="20"/>
      <c r="E104" s="20"/>
      <c r="F104" s="20"/>
      <c r="G104" s="20"/>
      <c r="H104" s="145">
        <v>1</v>
      </c>
      <c r="I104" s="20"/>
      <c r="J104" s="20"/>
    </row>
    <row r="105" spans="1:10">
      <c r="A105" s="20" t="s">
        <v>214</v>
      </c>
      <c r="B105" s="20">
        <v>1</v>
      </c>
      <c r="C105" s="20"/>
      <c r="D105" s="20"/>
      <c r="E105" s="20"/>
      <c r="F105" s="20"/>
      <c r="G105" s="20"/>
      <c r="H105" s="145">
        <v>1</v>
      </c>
      <c r="I105" s="20"/>
      <c r="J105" s="20"/>
    </row>
    <row r="106" spans="1:10">
      <c r="A106" s="20" t="s">
        <v>30</v>
      </c>
      <c r="B106" s="20">
        <v>1</v>
      </c>
      <c r="C106" s="20"/>
      <c r="D106" s="20"/>
      <c r="E106" s="20"/>
      <c r="F106" s="20"/>
      <c r="G106" s="20"/>
      <c r="H106" s="145">
        <v>1</v>
      </c>
      <c r="I106" s="20"/>
      <c r="J106" s="20"/>
    </row>
    <row r="107" spans="1:10">
      <c r="A107" s="20" t="s">
        <v>7</v>
      </c>
      <c r="B107" s="20">
        <v>1</v>
      </c>
      <c r="C107" s="20"/>
      <c r="D107" s="20"/>
      <c r="E107" s="20"/>
      <c r="F107" s="20"/>
      <c r="G107" s="20"/>
      <c r="H107" s="145">
        <v>1</v>
      </c>
      <c r="I107" s="20"/>
      <c r="J107" s="20"/>
    </row>
    <row r="108" spans="1:10">
      <c r="A108" s="20" t="s">
        <v>215</v>
      </c>
      <c r="B108" s="20">
        <v>1</v>
      </c>
      <c r="C108" s="20"/>
      <c r="D108" s="20"/>
      <c r="E108" s="20"/>
      <c r="F108" s="20"/>
      <c r="G108" s="20"/>
      <c r="H108" s="145">
        <v>1</v>
      </c>
      <c r="I108" s="20"/>
      <c r="J108" s="20"/>
    </row>
    <row r="109" spans="1:10">
      <c r="A109" s="20" t="s">
        <v>81</v>
      </c>
      <c r="B109" s="20">
        <v>1</v>
      </c>
      <c r="C109" s="20"/>
      <c r="D109" s="20"/>
      <c r="E109" s="20"/>
      <c r="F109" s="20"/>
      <c r="G109" s="20"/>
      <c r="H109" s="145">
        <v>1</v>
      </c>
      <c r="I109" s="20"/>
      <c r="J109" s="20"/>
    </row>
    <row r="110" spans="1:10">
      <c r="A110" s="21" t="s">
        <v>216</v>
      </c>
      <c r="B110" s="21"/>
      <c r="C110" s="21"/>
      <c r="D110" s="21">
        <v>1</v>
      </c>
      <c r="E110" s="21"/>
      <c r="F110" s="21"/>
      <c r="G110" s="20"/>
      <c r="H110" s="145">
        <v>1</v>
      </c>
      <c r="I110" s="20"/>
      <c r="J110" s="20"/>
    </row>
    <row r="111" spans="1:10">
      <c r="A111" s="20" t="s">
        <v>217</v>
      </c>
      <c r="B111" s="20">
        <v>1</v>
      </c>
      <c r="C111" s="20"/>
      <c r="D111" s="20"/>
      <c r="E111" s="20"/>
      <c r="F111" s="20"/>
      <c r="G111" s="20"/>
      <c r="H111" s="145">
        <v>1</v>
      </c>
      <c r="I111" s="20"/>
      <c r="J111" s="20"/>
    </row>
    <row r="112" spans="1:10">
      <c r="A112" s="20" t="s">
        <v>218</v>
      </c>
      <c r="B112" s="20">
        <v>1</v>
      </c>
      <c r="C112" s="20"/>
      <c r="D112" s="20"/>
      <c r="E112" s="20"/>
      <c r="F112" s="20"/>
      <c r="G112" s="20"/>
      <c r="H112" s="145">
        <v>1</v>
      </c>
      <c r="I112" s="20"/>
      <c r="J112" s="20"/>
    </row>
    <row r="113" spans="1:10">
      <c r="A113" s="20" t="s">
        <v>31</v>
      </c>
      <c r="B113" s="20">
        <v>1</v>
      </c>
      <c r="C113" s="20"/>
      <c r="D113" s="20"/>
      <c r="E113" s="20"/>
      <c r="F113" s="20"/>
      <c r="G113" s="20"/>
      <c r="H113" s="145">
        <v>1</v>
      </c>
      <c r="I113" s="20"/>
      <c r="J113" s="20"/>
    </row>
    <row r="114" spans="1:10">
      <c r="A114" s="145" t="s">
        <v>219</v>
      </c>
      <c r="B114" s="145">
        <v>1</v>
      </c>
      <c r="C114" s="145"/>
      <c r="D114" s="145"/>
      <c r="E114" s="145"/>
      <c r="F114" s="145"/>
      <c r="G114" s="20"/>
      <c r="H114" s="145">
        <v>1</v>
      </c>
      <c r="I114" s="20"/>
      <c r="J114" s="20"/>
    </row>
    <row r="115" spans="1:10">
      <c r="A115" s="20" t="s">
        <v>220</v>
      </c>
      <c r="B115" s="20">
        <v>1</v>
      </c>
      <c r="C115" s="20"/>
      <c r="D115" s="20"/>
      <c r="E115" s="20"/>
      <c r="F115" s="20"/>
      <c r="G115" s="20"/>
      <c r="H115" s="145">
        <v>1</v>
      </c>
      <c r="I115" s="20"/>
      <c r="J115" s="20"/>
    </row>
    <row r="116" spans="1:10">
      <c r="A116" s="20" t="s">
        <v>221</v>
      </c>
      <c r="B116" s="20">
        <v>1</v>
      </c>
      <c r="C116" s="20"/>
      <c r="D116" s="20"/>
      <c r="E116" s="20"/>
      <c r="F116" s="20"/>
      <c r="G116" s="20"/>
      <c r="H116" s="145">
        <v>1</v>
      </c>
      <c r="I116" s="20"/>
      <c r="J116" s="20"/>
    </row>
    <row r="117" spans="1:10">
      <c r="A117" s="20" t="s">
        <v>222</v>
      </c>
      <c r="B117" s="20">
        <v>1</v>
      </c>
      <c r="C117" s="20"/>
      <c r="D117" s="20"/>
      <c r="E117" s="20"/>
      <c r="F117" s="20"/>
      <c r="G117" s="20"/>
      <c r="H117" s="145">
        <v>1</v>
      </c>
      <c r="I117" s="20"/>
      <c r="J117" s="20"/>
    </row>
    <row r="118" spans="1:10">
      <c r="A118" s="20" t="s">
        <v>72</v>
      </c>
      <c r="B118" s="20">
        <v>1</v>
      </c>
      <c r="C118" s="20"/>
      <c r="D118" s="20"/>
      <c r="E118" s="20"/>
      <c r="F118" s="20"/>
      <c r="G118" s="20"/>
      <c r="H118" s="145">
        <v>1</v>
      </c>
      <c r="I118" s="20"/>
      <c r="J118" s="20"/>
    </row>
    <row r="119" spans="1:10">
      <c r="A119" s="20" t="s">
        <v>223</v>
      </c>
      <c r="B119" s="20">
        <v>1</v>
      </c>
      <c r="C119" s="20"/>
      <c r="D119" s="20"/>
      <c r="E119" s="20"/>
      <c r="F119" s="20"/>
      <c r="G119" s="20"/>
      <c r="H119" s="145">
        <v>1</v>
      </c>
      <c r="I119" s="20"/>
      <c r="J119" s="20"/>
    </row>
    <row r="120" spans="1:10">
      <c r="A120" s="20" t="s">
        <v>224</v>
      </c>
      <c r="B120" s="20">
        <v>1</v>
      </c>
      <c r="C120" s="146"/>
      <c r="D120" s="20"/>
      <c r="E120" s="20"/>
      <c r="F120" s="20"/>
      <c r="G120" s="20"/>
      <c r="H120" s="145">
        <v>1</v>
      </c>
      <c r="I120" s="20"/>
      <c r="J120" s="20"/>
    </row>
    <row r="121" spans="1:10">
      <c r="A121" s="146" t="s">
        <v>225</v>
      </c>
      <c r="B121" s="146">
        <v>1</v>
      </c>
      <c r="D121" s="146"/>
      <c r="E121" s="146"/>
      <c r="F121" s="146"/>
      <c r="G121" s="146"/>
      <c r="H121" s="145">
        <v>1</v>
      </c>
      <c r="I121" s="20"/>
      <c r="J121" s="20"/>
    </row>
    <row r="122" spans="1:10">
      <c r="A122" s="20" t="s">
        <v>226</v>
      </c>
      <c r="B122" s="20">
        <v>1</v>
      </c>
      <c r="C122" s="20"/>
      <c r="D122" s="20"/>
      <c r="E122" s="20"/>
      <c r="F122" s="20"/>
      <c r="G122" s="20"/>
      <c r="H122" s="145">
        <v>1</v>
      </c>
      <c r="I122" s="20"/>
      <c r="J122" s="20"/>
    </row>
    <row r="123" spans="1:10">
      <c r="A123" s="20" t="s">
        <v>115</v>
      </c>
      <c r="B123" s="20">
        <v>1</v>
      </c>
      <c r="C123" s="20"/>
      <c r="D123" s="20"/>
      <c r="E123" s="20"/>
      <c r="F123" s="20"/>
      <c r="G123" s="20"/>
      <c r="H123" s="145">
        <v>1</v>
      </c>
      <c r="I123" s="20"/>
      <c r="J123" s="20"/>
    </row>
    <row r="124" spans="1:10">
      <c r="A124" s="22" t="s">
        <v>89</v>
      </c>
      <c r="B124" s="22"/>
      <c r="C124" s="22">
        <v>1</v>
      </c>
      <c r="D124" s="22"/>
      <c r="E124" s="22"/>
      <c r="F124" s="22" t="s">
        <v>282</v>
      </c>
      <c r="G124" s="22" t="s">
        <v>121</v>
      </c>
      <c r="H124" s="145">
        <v>1</v>
      </c>
      <c r="I124" s="20"/>
      <c r="J124" s="20"/>
    </row>
    <row r="125" spans="1:10">
      <c r="A125" s="21" t="s">
        <v>227</v>
      </c>
      <c r="B125" s="21"/>
      <c r="C125" s="21"/>
      <c r="D125" s="21">
        <v>1</v>
      </c>
      <c r="E125" s="21"/>
      <c r="F125" s="21"/>
      <c r="G125" s="20"/>
      <c r="H125" s="145">
        <v>1</v>
      </c>
      <c r="I125" s="20"/>
      <c r="J125" s="20"/>
    </row>
    <row r="126" spans="1:10">
      <c r="A126" s="21" t="s">
        <v>228</v>
      </c>
      <c r="B126" s="21"/>
      <c r="C126" s="21"/>
      <c r="D126" s="21">
        <v>1</v>
      </c>
      <c r="E126" s="21"/>
      <c r="F126" s="21"/>
      <c r="G126" s="20"/>
      <c r="H126" s="145">
        <v>1</v>
      </c>
      <c r="I126" s="20"/>
      <c r="J126" s="20"/>
    </row>
    <row r="127" spans="1:10">
      <c r="A127" s="20" t="s">
        <v>53</v>
      </c>
      <c r="B127" s="20">
        <v>1</v>
      </c>
      <c r="C127" s="20"/>
      <c r="D127" s="20"/>
      <c r="E127" s="20"/>
      <c r="F127" s="20"/>
      <c r="G127" s="20"/>
      <c r="H127" s="145">
        <v>1</v>
      </c>
      <c r="I127" s="20"/>
      <c r="J127" s="20"/>
    </row>
    <row r="128" spans="1:10">
      <c r="A128" s="20" t="s">
        <v>82</v>
      </c>
      <c r="B128" s="20">
        <v>1</v>
      </c>
      <c r="C128" s="20"/>
      <c r="D128" s="20"/>
      <c r="E128" s="20"/>
      <c r="F128" s="20"/>
      <c r="G128" s="20"/>
      <c r="H128" s="145">
        <v>1</v>
      </c>
      <c r="I128" s="20"/>
      <c r="J128" s="20"/>
    </row>
    <row r="129" spans="1:10">
      <c r="A129" s="20" t="s">
        <v>102</v>
      </c>
      <c r="B129" s="20">
        <v>1</v>
      </c>
      <c r="C129" s="20"/>
      <c r="D129" s="20"/>
      <c r="E129" s="20"/>
      <c r="F129" s="20"/>
      <c r="G129" s="20"/>
      <c r="H129" s="145">
        <v>1</v>
      </c>
      <c r="I129" s="20"/>
      <c r="J129" s="20"/>
    </row>
    <row r="130" spans="1:10">
      <c r="A130" s="21" t="s">
        <v>229</v>
      </c>
      <c r="B130" s="21"/>
      <c r="C130" s="21"/>
      <c r="D130" s="21">
        <v>1</v>
      </c>
      <c r="E130" s="21"/>
      <c r="F130" s="21"/>
      <c r="G130" s="20"/>
      <c r="H130" s="145">
        <v>1</v>
      </c>
      <c r="I130" s="20"/>
      <c r="J130" s="20"/>
    </row>
    <row r="131" spans="1:10">
      <c r="A131" s="146" t="s">
        <v>230</v>
      </c>
      <c r="B131" s="146">
        <v>1</v>
      </c>
      <c r="C131" s="146"/>
      <c r="D131" s="146"/>
      <c r="E131" s="146"/>
      <c r="F131" s="146"/>
      <c r="G131" s="146"/>
      <c r="H131" s="145">
        <v>1</v>
      </c>
      <c r="I131" s="20"/>
      <c r="J131" s="20"/>
    </row>
    <row r="132" spans="1:10">
      <c r="A132" s="20" t="s">
        <v>11</v>
      </c>
      <c r="B132" s="20">
        <v>1</v>
      </c>
      <c r="C132" s="20"/>
      <c r="D132" s="20"/>
      <c r="E132" s="20"/>
      <c r="F132" s="20"/>
      <c r="G132" s="20"/>
      <c r="H132" s="145">
        <v>1</v>
      </c>
      <c r="I132" s="20"/>
      <c r="J132" s="20"/>
    </row>
    <row r="133" spans="1:10">
      <c r="A133" s="22" t="s">
        <v>231</v>
      </c>
      <c r="B133" s="22"/>
      <c r="C133" s="22">
        <v>1</v>
      </c>
      <c r="D133" s="22"/>
      <c r="E133" s="22"/>
      <c r="F133" s="22" t="s">
        <v>282</v>
      </c>
      <c r="G133" s="22" t="s">
        <v>124</v>
      </c>
      <c r="H133" s="145">
        <v>1</v>
      </c>
      <c r="I133" s="20"/>
      <c r="J133" s="20"/>
    </row>
    <row r="134" spans="1:10">
      <c r="A134" s="20" t="s">
        <v>54</v>
      </c>
      <c r="B134" s="20">
        <v>1</v>
      </c>
      <c r="C134" s="20"/>
      <c r="D134" s="20"/>
      <c r="E134" s="20"/>
      <c r="F134" s="20"/>
      <c r="G134" s="20"/>
      <c r="H134" s="145">
        <v>1</v>
      </c>
      <c r="I134" s="20"/>
      <c r="J134" s="20"/>
    </row>
    <row r="135" spans="1:10">
      <c r="A135" s="20" t="s">
        <v>232</v>
      </c>
      <c r="B135" s="20">
        <v>1</v>
      </c>
      <c r="C135" s="20"/>
      <c r="D135" s="20"/>
      <c r="E135" s="20"/>
      <c r="F135" s="20"/>
      <c r="G135" s="20"/>
      <c r="H135" s="145">
        <v>1</v>
      </c>
      <c r="I135" s="20"/>
      <c r="J135" s="20"/>
    </row>
    <row r="136" spans="1:10">
      <c r="A136" s="20" t="s">
        <v>85</v>
      </c>
      <c r="B136" s="20">
        <v>1</v>
      </c>
      <c r="C136" s="20"/>
      <c r="D136" s="20"/>
      <c r="E136" s="20"/>
      <c r="F136" s="20"/>
      <c r="G136" s="20"/>
      <c r="H136" s="145">
        <v>1</v>
      </c>
      <c r="I136" s="20"/>
      <c r="J136" s="20"/>
    </row>
    <row r="137" spans="1:10">
      <c r="A137" s="20" t="s">
        <v>90</v>
      </c>
      <c r="B137" s="20">
        <v>1</v>
      </c>
      <c r="C137" s="20"/>
      <c r="D137" s="20"/>
      <c r="E137" s="20"/>
      <c r="F137" s="20"/>
      <c r="G137" s="20"/>
      <c r="H137" s="145">
        <v>1</v>
      </c>
      <c r="I137" s="20"/>
      <c r="J137" s="20"/>
    </row>
    <row r="138" spans="1:10">
      <c r="A138" s="22" t="s">
        <v>233</v>
      </c>
      <c r="B138" s="22"/>
      <c r="C138" s="22">
        <v>1</v>
      </c>
      <c r="D138" s="22"/>
      <c r="E138" s="22"/>
      <c r="F138" s="22" t="s">
        <v>282</v>
      </c>
      <c r="G138" s="22" t="s">
        <v>122</v>
      </c>
      <c r="H138" s="145">
        <v>1</v>
      </c>
      <c r="I138" s="20"/>
      <c r="J138" s="20"/>
    </row>
    <row r="139" spans="1:10">
      <c r="A139" s="21" t="s">
        <v>234</v>
      </c>
      <c r="B139" s="21"/>
      <c r="C139" s="21"/>
      <c r="D139" s="21">
        <v>1</v>
      </c>
      <c r="E139" s="21"/>
      <c r="F139" s="21"/>
      <c r="G139" s="20"/>
      <c r="H139" s="145">
        <v>1</v>
      </c>
      <c r="I139" s="20"/>
      <c r="J139" s="20"/>
    </row>
    <row r="140" spans="1:10">
      <c r="A140" s="21" t="s">
        <v>235</v>
      </c>
      <c r="B140" s="21"/>
      <c r="C140" s="21"/>
      <c r="D140" s="21">
        <v>1</v>
      </c>
      <c r="E140" s="21"/>
      <c r="F140" s="21"/>
      <c r="G140" s="20"/>
      <c r="H140" s="145">
        <v>1</v>
      </c>
      <c r="I140" s="20"/>
      <c r="J140" s="20"/>
    </row>
    <row r="141" spans="1:10">
      <c r="A141" s="23" t="s">
        <v>236</v>
      </c>
      <c r="B141" s="23"/>
      <c r="C141" s="23"/>
      <c r="D141" s="23"/>
      <c r="E141" s="23">
        <v>1</v>
      </c>
      <c r="F141" s="23" t="s">
        <v>286</v>
      </c>
      <c r="G141" s="23" t="s">
        <v>124</v>
      </c>
      <c r="H141" s="145">
        <v>1</v>
      </c>
      <c r="I141" s="20"/>
      <c r="J141" s="20"/>
    </row>
    <row r="142" spans="1:10">
      <c r="A142" s="22" t="s">
        <v>237</v>
      </c>
      <c r="B142" s="22"/>
      <c r="C142" s="22">
        <v>1</v>
      </c>
      <c r="D142" s="22"/>
      <c r="E142" s="22"/>
      <c r="F142" s="22" t="s">
        <v>281</v>
      </c>
      <c r="G142" s="22" t="s">
        <v>124</v>
      </c>
      <c r="H142" s="145">
        <v>1</v>
      </c>
      <c r="I142" s="20"/>
      <c r="J142" s="20"/>
    </row>
    <row r="143" spans="1:10">
      <c r="A143" s="21" t="s">
        <v>238</v>
      </c>
      <c r="B143" s="21"/>
      <c r="C143" s="21"/>
      <c r="D143" s="21">
        <v>1</v>
      </c>
      <c r="E143" s="21"/>
      <c r="F143" s="21"/>
      <c r="G143" s="20"/>
      <c r="H143" s="145">
        <v>1</v>
      </c>
      <c r="I143" s="20"/>
      <c r="J143" s="20"/>
    </row>
    <row r="144" spans="1:10">
      <c r="A144" s="22" t="s">
        <v>239</v>
      </c>
      <c r="B144" s="22"/>
      <c r="C144" s="22">
        <v>1</v>
      </c>
      <c r="D144" s="22"/>
      <c r="E144" s="22"/>
      <c r="F144" s="22" t="s">
        <v>287</v>
      </c>
      <c r="G144" s="22" t="s">
        <v>123</v>
      </c>
      <c r="H144" s="145">
        <v>1</v>
      </c>
      <c r="I144" s="20"/>
      <c r="J144" s="20"/>
    </row>
    <row r="145" spans="1:10">
      <c r="A145" s="20" t="s">
        <v>240</v>
      </c>
      <c r="B145" s="20">
        <v>1</v>
      </c>
      <c r="C145" s="20"/>
      <c r="D145" s="20"/>
      <c r="E145" s="20"/>
      <c r="F145" s="20"/>
      <c r="G145" s="20"/>
      <c r="H145" s="145">
        <v>1</v>
      </c>
      <c r="I145" s="20"/>
      <c r="J145" s="20"/>
    </row>
    <row r="146" spans="1:10">
      <c r="A146" s="20" t="s">
        <v>12</v>
      </c>
      <c r="B146" s="20">
        <v>1</v>
      </c>
      <c r="C146" s="20"/>
      <c r="D146" s="20"/>
      <c r="E146" s="20"/>
      <c r="F146" s="20"/>
      <c r="G146" s="20"/>
      <c r="H146" s="145">
        <v>1</v>
      </c>
      <c r="I146" s="20"/>
      <c r="J146" s="20"/>
    </row>
    <row r="147" spans="1:10">
      <c r="A147" s="21" t="s">
        <v>241</v>
      </c>
      <c r="B147" s="21"/>
      <c r="C147" s="21"/>
      <c r="D147" s="21">
        <v>1</v>
      </c>
      <c r="E147" s="21"/>
      <c r="F147" s="21"/>
      <c r="G147" s="20"/>
      <c r="H147" s="145">
        <v>1</v>
      </c>
      <c r="I147" s="20"/>
      <c r="J147" s="20"/>
    </row>
    <row r="148" spans="1:10">
      <c r="A148" s="20" t="s">
        <v>242</v>
      </c>
      <c r="B148" s="20">
        <v>1</v>
      </c>
      <c r="C148" s="20"/>
      <c r="D148" s="20"/>
      <c r="E148" s="20"/>
      <c r="F148" s="20"/>
      <c r="G148" s="20"/>
      <c r="H148" s="145">
        <v>1</v>
      </c>
      <c r="I148" s="20"/>
      <c r="J148" s="20"/>
    </row>
    <row r="149" spans="1:10">
      <c r="A149" s="22" t="s">
        <v>243</v>
      </c>
      <c r="B149" s="22"/>
      <c r="C149" s="22">
        <v>1</v>
      </c>
      <c r="D149" s="22"/>
      <c r="E149" s="22"/>
      <c r="F149" s="22" t="s">
        <v>281</v>
      </c>
      <c r="G149" s="22" t="s">
        <v>124</v>
      </c>
      <c r="H149" s="145">
        <v>1</v>
      </c>
      <c r="I149" s="20"/>
      <c r="J149" s="20"/>
    </row>
    <row r="150" spans="1:10">
      <c r="A150" s="20" t="s">
        <v>83</v>
      </c>
      <c r="B150" s="20">
        <v>1</v>
      </c>
      <c r="C150" s="20"/>
      <c r="D150" s="20"/>
      <c r="E150" s="20"/>
      <c r="F150" s="20"/>
      <c r="G150" s="20"/>
      <c r="H150" s="145">
        <v>1</v>
      </c>
      <c r="I150" s="20"/>
      <c r="J150" s="20"/>
    </row>
    <row r="151" spans="1:10">
      <c r="A151" s="20" t="s">
        <v>244</v>
      </c>
      <c r="B151" s="20">
        <v>1</v>
      </c>
      <c r="C151" s="20"/>
      <c r="D151" s="20"/>
      <c r="E151" s="20"/>
      <c r="F151" s="20"/>
      <c r="G151" s="20"/>
      <c r="H151" s="145">
        <v>1</v>
      </c>
      <c r="I151" s="20"/>
      <c r="J151" s="20"/>
    </row>
    <row r="152" spans="1:10">
      <c r="A152" s="20" t="s">
        <v>245</v>
      </c>
      <c r="B152" s="20">
        <v>1</v>
      </c>
      <c r="C152" s="20"/>
      <c r="D152" s="20"/>
      <c r="E152" s="20"/>
      <c r="F152" s="20"/>
      <c r="G152" s="20"/>
      <c r="H152" s="145">
        <v>1</v>
      </c>
      <c r="I152" s="20"/>
      <c r="J152" s="20"/>
    </row>
    <row r="153" spans="1:10">
      <c r="A153" s="20" t="s">
        <v>105</v>
      </c>
      <c r="B153" s="20">
        <v>1</v>
      </c>
      <c r="C153" s="20"/>
      <c r="D153" s="20"/>
      <c r="E153" s="20"/>
      <c r="F153" s="20"/>
      <c r="G153" s="20"/>
      <c r="H153" s="145">
        <v>1</v>
      </c>
      <c r="I153" s="20"/>
      <c r="J153" s="20"/>
    </row>
    <row r="154" spans="1:10">
      <c r="A154" s="146" t="s">
        <v>246</v>
      </c>
      <c r="B154" s="146">
        <v>1</v>
      </c>
      <c r="C154" s="146"/>
      <c r="D154" s="146"/>
      <c r="E154" s="146"/>
      <c r="F154" s="146"/>
      <c r="G154" s="146"/>
      <c r="H154" s="145">
        <v>1</v>
      </c>
      <c r="I154" s="20"/>
      <c r="J154" s="20"/>
    </row>
    <row r="155" spans="1:10">
      <c r="A155" s="21" t="s">
        <v>247</v>
      </c>
      <c r="B155" s="21"/>
      <c r="C155" s="21"/>
      <c r="D155" s="21">
        <v>1</v>
      </c>
      <c r="E155" s="21"/>
      <c r="F155" s="21"/>
      <c r="G155" s="20"/>
      <c r="H155" s="145">
        <v>1</v>
      </c>
      <c r="I155" s="20"/>
      <c r="J155" s="20"/>
    </row>
    <row r="156" spans="1:10">
      <c r="A156" s="21" t="s">
        <v>248</v>
      </c>
      <c r="B156" s="21"/>
      <c r="C156" s="21"/>
      <c r="D156" s="21">
        <v>1</v>
      </c>
      <c r="E156" s="21"/>
      <c r="F156" s="21"/>
      <c r="G156" s="20"/>
      <c r="H156" s="145">
        <v>1</v>
      </c>
      <c r="I156" s="20"/>
      <c r="J156" s="20"/>
    </row>
    <row r="157" spans="1:10">
      <c r="A157" s="22" t="s">
        <v>249</v>
      </c>
      <c r="B157" s="22"/>
      <c r="C157" s="22">
        <v>1</v>
      </c>
      <c r="D157" s="22"/>
      <c r="E157" s="22"/>
      <c r="F157" s="22" t="s">
        <v>282</v>
      </c>
      <c r="G157" s="22" t="s">
        <v>122</v>
      </c>
      <c r="H157" s="145">
        <v>1</v>
      </c>
      <c r="I157" s="20"/>
      <c r="J157" s="20"/>
    </row>
    <row r="158" spans="1:10">
      <c r="A158" s="23" t="s">
        <v>250</v>
      </c>
      <c r="B158" s="23"/>
      <c r="C158" s="23"/>
      <c r="D158" s="23"/>
      <c r="E158" s="23">
        <v>1</v>
      </c>
      <c r="F158" s="23" t="s">
        <v>284</v>
      </c>
      <c r="G158" s="23" t="s">
        <v>121</v>
      </c>
      <c r="H158" s="145">
        <v>1</v>
      </c>
      <c r="I158" s="20"/>
      <c r="J158" s="20"/>
    </row>
    <row r="159" spans="1:10">
      <c r="A159" s="20" t="s">
        <v>251</v>
      </c>
      <c r="B159" s="20">
        <v>1</v>
      </c>
      <c r="C159" s="20"/>
      <c r="D159" s="20"/>
      <c r="E159" s="20"/>
      <c r="F159" s="20"/>
      <c r="G159" s="20"/>
      <c r="H159" s="145">
        <v>1</v>
      </c>
      <c r="I159" s="20"/>
      <c r="J159" s="20"/>
    </row>
    <row r="160" spans="1:10">
      <c r="A160" s="20" t="s">
        <v>252</v>
      </c>
      <c r="B160" s="20">
        <v>1</v>
      </c>
      <c r="C160" s="20"/>
      <c r="D160" s="20"/>
      <c r="E160" s="20"/>
      <c r="F160" s="20"/>
      <c r="G160" s="20"/>
      <c r="H160" s="145">
        <v>1</v>
      </c>
      <c r="I160" s="20"/>
      <c r="J160" s="20"/>
    </row>
    <row r="161" spans="1:10">
      <c r="A161" s="21" t="s">
        <v>253</v>
      </c>
      <c r="B161" s="21"/>
      <c r="C161" s="21"/>
      <c r="D161" s="21">
        <v>1</v>
      </c>
      <c r="E161" s="21"/>
      <c r="F161" s="21"/>
      <c r="G161" s="20"/>
      <c r="H161" s="145">
        <v>1</v>
      </c>
      <c r="I161" s="20"/>
      <c r="J161" s="20"/>
    </row>
    <row r="162" spans="1:10">
      <c r="A162" s="20" t="s">
        <v>13</v>
      </c>
      <c r="B162" s="20">
        <v>1</v>
      </c>
      <c r="C162" s="20"/>
      <c r="D162" s="20"/>
      <c r="E162" s="20"/>
      <c r="F162" s="20"/>
      <c r="G162" s="20"/>
      <c r="H162" s="145">
        <v>1</v>
      </c>
      <c r="I162" s="20"/>
      <c r="J162" s="20"/>
    </row>
    <row r="163" spans="1:10">
      <c r="A163" s="20" t="s">
        <v>254</v>
      </c>
      <c r="B163" s="20">
        <v>1</v>
      </c>
      <c r="C163" s="20"/>
      <c r="D163" s="20"/>
      <c r="E163" s="20"/>
      <c r="F163" s="20"/>
      <c r="G163" s="20"/>
      <c r="H163" s="145">
        <v>1</v>
      </c>
      <c r="I163" s="20"/>
      <c r="J163" s="20"/>
    </row>
    <row r="164" spans="1:10">
      <c r="A164" s="20" t="s">
        <v>55</v>
      </c>
      <c r="B164" s="20">
        <v>1</v>
      </c>
      <c r="C164" s="20"/>
      <c r="D164" s="20"/>
      <c r="E164" s="20"/>
      <c r="F164" s="20"/>
      <c r="G164" s="20"/>
      <c r="H164" s="145">
        <v>1</v>
      </c>
      <c r="I164" s="20"/>
      <c r="J164" s="20"/>
    </row>
    <row r="165" spans="1:10">
      <c r="A165" s="20" t="s">
        <v>255</v>
      </c>
      <c r="B165" s="20">
        <v>1</v>
      </c>
      <c r="C165" s="20"/>
      <c r="D165" s="20"/>
      <c r="E165" s="20"/>
      <c r="F165" s="20"/>
      <c r="G165" s="20"/>
      <c r="H165" s="145">
        <v>1</v>
      </c>
      <c r="I165" s="20"/>
      <c r="J165" s="20"/>
    </row>
    <row r="166" spans="1:10">
      <c r="A166" s="20" t="s">
        <v>36</v>
      </c>
      <c r="B166" s="20">
        <v>1</v>
      </c>
      <c r="C166" s="20"/>
      <c r="D166" s="20"/>
      <c r="E166" s="20"/>
      <c r="F166" s="20"/>
      <c r="G166" s="20"/>
      <c r="H166" s="145">
        <v>1</v>
      </c>
      <c r="I166" s="20"/>
      <c r="J166" s="20"/>
    </row>
    <row r="167" spans="1:10">
      <c r="A167" s="20" t="s">
        <v>256</v>
      </c>
      <c r="B167" s="20">
        <v>1</v>
      </c>
      <c r="C167" s="20"/>
      <c r="D167" s="20"/>
      <c r="E167" s="20"/>
      <c r="F167" s="20"/>
      <c r="G167" s="20"/>
      <c r="H167" s="145">
        <v>1</v>
      </c>
      <c r="I167" s="20"/>
      <c r="J167" s="20"/>
    </row>
    <row r="168" spans="1:10">
      <c r="A168" s="21" t="s">
        <v>257</v>
      </c>
      <c r="B168" s="21"/>
      <c r="C168" s="21"/>
      <c r="D168" s="21">
        <v>1</v>
      </c>
      <c r="E168" s="21"/>
      <c r="F168" s="21"/>
      <c r="G168" s="20"/>
      <c r="H168" s="145">
        <v>1</v>
      </c>
      <c r="I168" s="20"/>
      <c r="J168" s="20"/>
    </row>
    <row r="169" spans="1:10">
      <c r="A169" s="21" t="s">
        <v>258</v>
      </c>
      <c r="B169" s="21"/>
      <c r="C169" s="21"/>
      <c r="D169" s="21">
        <v>1</v>
      </c>
      <c r="E169" s="21"/>
      <c r="F169" s="21"/>
      <c r="G169" s="20"/>
      <c r="H169" s="145">
        <v>1</v>
      </c>
      <c r="I169" s="20"/>
      <c r="J169" s="20"/>
    </row>
    <row r="170" spans="1:10">
      <c r="A170" s="23" t="s">
        <v>259</v>
      </c>
      <c r="B170" s="23"/>
      <c r="C170" s="23"/>
      <c r="D170" s="23"/>
      <c r="E170" s="23">
        <v>1</v>
      </c>
      <c r="F170" s="23" t="s">
        <v>281</v>
      </c>
      <c r="G170" s="23" t="s">
        <v>121</v>
      </c>
      <c r="H170" s="145">
        <v>1</v>
      </c>
      <c r="I170" s="20"/>
      <c r="J170" s="20"/>
    </row>
    <row r="171" spans="1:10">
      <c r="A171" s="146" t="s">
        <v>260</v>
      </c>
      <c r="B171" s="146">
        <v>1</v>
      </c>
      <c r="C171" s="146"/>
      <c r="D171" s="146"/>
      <c r="E171" s="146"/>
      <c r="F171" s="146"/>
      <c r="G171" s="146"/>
      <c r="H171" s="145">
        <v>1</v>
      </c>
      <c r="I171" s="20"/>
      <c r="J171" s="20"/>
    </row>
    <row r="172" spans="1:10">
      <c r="A172" s="20" t="s">
        <v>261</v>
      </c>
      <c r="B172" s="20">
        <v>1</v>
      </c>
      <c r="C172" s="20"/>
      <c r="D172" s="20"/>
      <c r="E172" s="20"/>
      <c r="F172" s="20"/>
      <c r="G172" s="20"/>
      <c r="H172" s="145">
        <v>1</v>
      </c>
      <c r="I172" s="20"/>
      <c r="J172" s="20"/>
    </row>
    <row r="173" spans="1:10">
      <c r="A173" s="20" t="s">
        <v>262</v>
      </c>
      <c r="B173" s="20">
        <v>1</v>
      </c>
      <c r="C173" s="20"/>
      <c r="D173" s="20"/>
      <c r="E173" s="20"/>
      <c r="F173" s="20"/>
      <c r="G173" s="20"/>
      <c r="H173" s="145">
        <v>1</v>
      </c>
      <c r="I173" s="20"/>
      <c r="J173" s="20"/>
    </row>
    <row r="174" spans="1:10">
      <c r="A174" s="22" t="s">
        <v>263</v>
      </c>
      <c r="B174" s="22"/>
      <c r="C174" s="22">
        <v>1</v>
      </c>
      <c r="D174" s="22"/>
      <c r="E174" s="22"/>
      <c r="F174" s="22" t="s">
        <v>282</v>
      </c>
      <c r="G174" s="22" t="s">
        <v>123</v>
      </c>
      <c r="H174" s="145">
        <v>1</v>
      </c>
      <c r="I174" s="20"/>
      <c r="J174" s="20"/>
    </row>
    <row r="175" spans="1:10">
      <c r="A175" s="22" t="s">
        <v>264</v>
      </c>
      <c r="B175" s="22"/>
      <c r="C175" s="22">
        <v>1</v>
      </c>
      <c r="D175" s="22"/>
      <c r="E175" s="22"/>
      <c r="F175" s="22" t="s">
        <v>282</v>
      </c>
      <c r="G175" s="22" t="s">
        <v>122</v>
      </c>
      <c r="H175" s="145">
        <v>1</v>
      </c>
      <c r="I175" s="20"/>
      <c r="J175" s="20"/>
    </row>
    <row r="176" spans="1:10">
      <c r="A176" s="20" t="s">
        <v>38</v>
      </c>
      <c r="B176" s="20">
        <v>1</v>
      </c>
      <c r="C176" s="20"/>
      <c r="D176" s="20"/>
      <c r="E176" s="20"/>
      <c r="F176" s="20"/>
      <c r="G176" s="20"/>
      <c r="H176" s="145">
        <v>1</v>
      </c>
      <c r="I176" s="20"/>
      <c r="J176" s="20"/>
    </row>
    <row r="177" spans="1:10">
      <c r="A177" s="20" t="s">
        <v>92</v>
      </c>
      <c r="B177" s="20">
        <v>1</v>
      </c>
      <c r="C177" s="20"/>
      <c r="D177" s="20"/>
      <c r="E177" s="20"/>
      <c r="F177" s="20"/>
      <c r="G177" s="20"/>
      <c r="H177" s="145">
        <v>1</v>
      </c>
      <c r="I177" s="20"/>
      <c r="J177" s="20"/>
    </row>
    <row r="178" spans="1:10">
      <c r="A178" s="22" t="s">
        <v>265</v>
      </c>
      <c r="B178" s="22"/>
      <c r="C178" s="22">
        <v>1</v>
      </c>
      <c r="D178" s="22"/>
      <c r="E178" s="22"/>
      <c r="F178" s="22" t="s">
        <v>286</v>
      </c>
      <c r="G178" s="22" t="s">
        <v>124</v>
      </c>
      <c r="H178" s="145">
        <v>1</v>
      </c>
      <c r="I178" s="20"/>
      <c r="J178" s="20"/>
    </row>
    <row r="179" spans="1:10">
      <c r="A179" s="20" t="s">
        <v>266</v>
      </c>
      <c r="B179" s="20">
        <v>1</v>
      </c>
      <c r="C179" s="20"/>
      <c r="D179" s="20"/>
      <c r="E179" s="20"/>
      <c r="F179" s="20"/>
      <c r="G179" s="20"/>
      <c r="H179" s="145">
        <v>1</v>
      </c>
      <c r="I179" s="20"/>
      <c r="J179" s="20"/>
    </row>
    <row r="180" spans="1:10">
      <c r="A180" s="145" t="s">
        <v>267</v>
      </c>
      <c r="B180" s="145">
        <v>1</v>
      </c>
      <c r="C180" s="145"/>
      <c r="D180" s="145"/>
      <c r="E180" s="145"/>
      <c r="F180" s="145"/>
      <c r="G180" s="20"/>
      <c r="H180" s="145">
        <v>1</v>
      </c>
      <c r="I180" s="20"/>
      <c r="J180" s="20"/>
    </row>
    <row r="181" spans="1:10">
      <c r="A181" s="146" t="s">
        <v>268</v>
      </c>
      <c r="B181" s="146">
        <v>1</v>
      </c>
      <c r="C181" s="146"/>
      <c r="D181" s="146"/>
      <c r="E181" s="146"/>
      <c r="F181" s="146"/>
      <c r="G181" s="146"/>
      <c r="H181" s="145">
        <v>1</v>
      </c>
      <c r="I181" s="20"/>
      <c r="J181" s="20"/>
    </row>
    <row r="182" spans="1:10">
      <c r="A182" s="20" t="s">
        <v>14</v>
      </c>
      <c r="B182" s="20">
        <v>1</v>
      </c>
      <c r="C182" s="20"/>
      <c r="D182" s="20"/>
      <c r="E182" s="20"/>
      <c r="F182" s="20"/>
      <c r="G182" s="20"/>
      <c r="H182" s="145">
        <v>1</v>
      </c>
      <c r="I182" s="20"/>
      <c r="J182" s="20"/>
    </row>
    <row r="183" spans="1:10">
      <c r="A183" s="20" t="s">
        <v>106</v>
      </c>
      <c r="B183" s="20">
        <v>1</v>
      </c>
      <c r="C183" s="20"/>
      <c r="D183" s="20"/>
      <c r="E183" s="20"/>
      <c r="F183" s="20"/>
      <c r="G183" s="20"/>
      <c r="H183" s="145">
        <v>1</v>
      </c>
      <c r="I183" s="20"/>
      <c r="J183" s="20"/>
    </row>
    <row r="184" spans="1:10">
      <c r="A184" s="20" t="s">
        <v>76</v>
      </c>
      <c r="B184" s="20">
        <v>1</v>
      </c>
      <c r="C184" s="20"/>
      <c r="D184" s="20"/>
      <c r="E184" s="20"/>
      <c r="F184" s="20"/>
      <c r="G184" s="20"/>
      <c r="H184" s="145">
        <v>1</v>
      </c>
      <c r="I184" s="20"/>
      <c r="J184" s="20"/>
    </row>
    <row r="185" spans="1:10">
      <c r="A185" s="22" t="s">
        <v>269</v>
      </c>
      <c r="B185" s="22"/>
      <c r="C185" s="22">
        <v>1</v>
      </c>
      <c r="D185" s="22"/>
      <c r="E185" s="22"/>
      <c r="F185" s="22" t="s">
        <v>281</v>
      </c>
      <c r="G185" s="22" t="s">
        <v>124</v>
      </c>
      <c r="H185" s="145">
        <v>1</v>
      </c>
      <c r="I185" s="20"/>
      <c r="J185" s="20"/>
    </row>
    <row r="186" spans="1:10">
      <c r="A186" s="21" t="s">
        <v>270</v>
      </c>
      <c r="B186" s="21"/>
      <c r="C186" s="21"/>
      <c r="D186" s="21">
        <v>1</v>
      </c>
      <c r="E186" s="21"/>
      <c r="F186" s="21"/>
      <c r="G186" s="20"/>
      <c r="H186" s="145">
        <v>1</v>
      </c>
      <c r="I186" s="20"/>
      <c r="J186" s="20"/>
    </row>
    <row r="187" spans="1:10">
      <c r="A187" s="21" t="s">
        <v>271</v>
      </c>
      <c r="B187" s="21"/>
      <c r="C187" s="21"/>
      <c r="D187" s="21">
        <v>1</v>
      </c>
      <c r="E187" s="21"/>
      <c r="F187" s="21"/>
      <c r="G187" s="20"/>
      <c r="H187" s="145">
        <v>1</v>
      </c>
      <c r="I187" s="20"/>
      <c r="J187" s="20"/>
    </row>
    <row r="188" spans="1:10">
      <c r="A188" s="20" t="s">
        <v>114</v>
      </c>
      <c r="B188" s="20">
        <v>1</v>
      </c>
      <c r="C188" s="20"/>
      <c r="D188" s="20"/>
      <c r="E188" s="20"/>
      <c r="F188" s="20"/>
      <c r="G188" s="20"/>
      <c r="H188" s="145">
        <v>1</v>
      </c>
      <c r="I188" s="20"/>
      <c r="J188" s="20"/>
    </row>
    <row r="189" spans="1:10">
      <c r="A189" s="22" t="s">
        <v>272</v>
      </c>
      <c r="B189" s="22"/>
      <c r="C189" s="22">
        <v>1</v>
      </c>
      <c r="D189" s="22"/>
      <c r="E189" s="22"/>
      <c r="F189" s="22" t="s">
        <v>287</v>
      </c>
      <c r="G189" s="22" t="s">
        <v>122</v>
      </c>
      <c r="H189" s="145">
        <v>1</v>
      </c>
      <c r="I189" s="20"/>
      <c r="J189" s="20"/>
    </row>
    <row r="190" spans="1:10">
      <c r="A190" s="20" t="s">
        <v>107</v>
      </c>
      <c r="B190" s="20">
        <v>1</v>
      </c>
      <c r="C190" s="20"/>
      <c r="D190" s="20"/>
      <c r="E190" s="20"/>
      <c r="F190" s="20"/>
      <c r="G190" s="20"/>
      <c r="H190" s="145">
        <v>1</v>
      </c>
      <c r="I190" s="20"/>
      <c r="J190" s="20"/>
    </row>
    <row r="191" spans="1:10">
      <c r="A191" s="20" t="s">
        <v>57</v>
      </c>
      <c r="B191" s="20">
        <v>1</v>
      </c>
      <c r="C191" s="20"/>
      <c r="D191" s="20"/>
      <c r="E191" s="20"/>
      <c r="F191" s="20"/>
      <c r="G191" s="20"/>
      <c r="H191" s="145">
        <v>1</v>
      </c>
      <c r="I191" s="20"/>
      <c r="J191" s="20"/>
    </row>
    <row r="192" spans="1:10">
      <c r="A192" s="20" t="s">
        <v>15</v>
      </c>
      <c r="B192" s="20">
        <v>1</v>
      </c>
      <c r="C192" s="20"/>
      <c r="D192" s="20"/>
      <c r="E192" s="20"/>
      <c r="F192" s="20"/>
      <c r="G192" s="20"/>
      <c r="H192" s="145">
        <v>1</v>
      </c>
      <c r="I192" s="20"/>
      <c r="J192" s="20"/>
    </row>
    <row r="193" spans="1:10">
      <c r="A193" s="20" t="s">
        <v>273</v>
      </c>
      <c r="B193" s="20">
        <v>1</v>
      </c>
      <c r="C193" s="20"/>
      <c r="D193" s="20"/>
      <c r="E193" s="20"/>
      <c r="F193" s="20"/>
      <c r="G193" s="20"/>
      <c r="H193" s="145">
        <v>1</v>
      </c>
      <c r="I193" s="20"/>
      <c r="J193" s="20"/>
    </row>
    <row r="194" spans="1:10">
      <c r="A194" s="20" t="s">
        <v>274</v>
      </c>
      <c r="B194" s="20">
        <v>1</v>
      </c>
      <c r="C194" s="20"/>
      <c r="D194" s="20"/>
      <c r="E194" s="20"/>
      <c r="F194" s="20"/>
      <c r="G194" s="20"/>
      <c r="H194" s="145">
        <v>1</v>
      </c>
      <c r="I194" s="20"/>
      <c r="J194" s="20"/>
    </row>
    <row r="195" spans="1:10">
      <c r="A195" s="20" t="s">
        <v>275</v>
      </c>
      <c r="B195" s="20">
        <v>1</v>
      </c>
      <c r="C195" s="20"/>
      <c r="D195" s="20"/>
      <c r="E195" s="20"/>
      <c r="F195" s="20"/>
      <c r="G195" s="20"/>
      <c r="H195" s="145">
        <v>1</v>
      </c>
      <c r="I195" s="20"/>
      <c r="J195" s="20"/>
    </row>
    <row r="196" spans="1:10">
      <c r="A196" s="20"/>
      <c r="B196" s="20">
        <f>SUM(B2:B195)</f>
        <v>124</v>
      </c>
      <c r="C196" s="20">
        <f>SUM(C2:C195)</f>
        <v>24</v>
      </c>
      <c r="D196" s="20">
        <f t="shared" ref="D196:E196" si="0">SUM(D2:D195)</f>
        <v>40</v>
      </c>
      <c r="E196" s="20">
        <f t="shared" si="0"/>
        <v>6</v>
      </c>
      <c r="F196" s="249">
        <f>SUM(B196:E196)</f>
        <v>194</v>
      </c>
      <c r="G196" s="249" t="s">
        <v>276</v>
      </c>
      <c r="H196" s="249">
        <f>SUM(H2:H195)</f>
        <v>194</v>
      </c>
      <c r="J196" s="20"/>
    </row>
    <row r="197" spans="1:10">
      <c r="A197" s="20"/>
      <c r="B197" s="20"/>
      <c r="C197" s="20"/>
      <c r="D197" s="20"/>
      <c r="E197" s="20"/>
      <c r="F197" s="20"/>
      <c r="G197" s="20" t="s">
        <v>277</v>
      </c>
      <c r="H197">
        <f>H196-D196</f>
        <v>154</v>
      </c>
      <c r="J197" s="20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Abbildung 1</vt:lpstr>
      <vt:lpstr>Abbildung 2</vt:lpstr>
      <vt:lpstr>Abbildung 3</vt:lpstr>
      <vt:lpstr>Abbildung 4</vt:lpstr>
      <vt:lpstr>Abbildung 5</vt:lpstr>
      <vt:lpstr>Grundgesamtheit</vt:lpstr>
    </vt:vector>
  </TitlesOfParts>
  <Company>erlassjahr.de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Liebal</dc:creator>
  <cp:lastModifiedBy>Mara Liebal</cp:lastModifiedBy>
  <cp:lastPrinted>2019-11-20T15:37:17Z</cp:lastPrinted>
  <dcterms:created xsi:type="dcterms:W3CDTF">2016-12-21T11:20:55Z</dcterms:created>
  <dcterms:modified xsi:type="dcterms:W3CDTF">2019-11-20T15:37:27Z</dcterms:modified>
</cp:coreProperties>
</file>