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rgenkaiser/Desktop/"/>
    </mc:Choice>
  </mc:AlternateContent>
  <xr:revisionPtr revIDLastSave="0" documentId="13_ncr:1_{566078B6-1E89-644A-9CBA-DAC9D4A6FF9E}" xr6:coauthVersionLast="45" xr6:coauthVersionMax="45" xr10:uidLastSave="{00000000-0000-0000-0000-000000000000}"/>
  <bookViews>
    <workbookView xWindow="940" yWindow="460" windowWidth="12060" windowHeight="17460" tabRatio="500" xr2:uid="{00000000-000D-0000-FFFF-FFFF00000000}"/>
  </bookViews>
  <sheets>
    <sheet name="Tabelle1" sheetId="1" r:id="rId1"/>
    <sheet name="Abbildung 1" sheetId="4" r:id="rId2"/>
    <sheet name="Abbildung 2" sheetId="5" r:id="rId3"/>
    <sheet name="Abbildung 3" sheetId="6" r:id="rId4"/>
    <sheet name="Abbildung 4" sheetId="7" r:id="rId5"/>
    <sheet name="Abbildung 5" sheetId="8" r:id="rId6"/>
    <sheet name="Grundgesamtheit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8" l="1"/>
  <c r="E3" i="8"/>
  <c r="E2" i="8"/>
  <c r="D4" i="8"/>
  <c r="D3" i="8"/>
  <c r="D2" i="8"/>
  <c r="C4" i="8"/>
  <c r="C3" i="8"/>
  <c r="F3" i="8" s="1"/>
  <c r="C2" i="8"/>
  <c r="B4" i="8"/>
  <c r="B3" i="8"/>
  <c r="B2" i="8"/>
  <c r="E6" i="8"/>
  <c r="E5" i="8"/>
  <c r="D6" i="8"/>
  <c r="D5" i="8"/>
  <c r="F5" i="8" s="1"/>
  <c r="C6" i="8"/>
  <c r="C5" i="8"/>
  <c r="B6" i="8"/>
  <c r="B5" i="8"/>
  <c r="AB121" i="1"/>
  <c r="F3" i="7" s="1"/>
  <c r="J32" i="2"/>
  <c r="B5" i="5"/>
  <c r="J36" i="2"/>
  <c r="C5" i="5" s="1"/>
  <c r="J40" i="2"/>
  <c r="D5" i="5" s="1"/>
  <c r="J44" i="2"/>
  <c r="E5" i="5"/>
  <c r="J33" i="2"/>
  <c r="B6" i="5"/>
  <c r="J37" i="2"/>
  <c r="C6" i="5"/>
  <c r="J41" i="2"/>
  <c r="D6" i="5"/>
  <c r="J45" i="2"/>
  <c r="E6" i="5" s="1"/>
  <c r="C196" i="2"/>
  <c r="E196" i="2"/>
  <c r="K46" i="2" s="1"/>
  <c r="K28" i="2"/>
  <c r="J10" i="2"/>
  <c r="B5" i="4" s="1"/>
  <c r="X108" i="1"/>
  <c r="X5" i="1"/>
  <c r="X122" i="1"/>
  <c r="F4" i="4" s="1"/>
  <c r="AB3" i="1"/>
  <c r="AB4" i="1"/>
  <c r="AB5" i="1"/>
  <c r="AB31" i="1"/>
  <c r="AB32" i="1"/>
  <c r="AB33" i="1"/>
  <c r="AB77" i="1"/>
  <c r="AB78" i="1"/>
  <c r="D3" i="7" s="1"/>
  <c r="AB79" i="1"/>
  <c r="D4" i="7" s="1"/>
  <c r="AB120" i="1"/>
  <c r="F2" i="7" s="1"/>
  <c r="AB122" i="1"/>
  <c r="G6" i="5"/>
  <c r="G5" i="5"/>
  <c r="H196" i="2"/>
  <c r="B196" i="2"/>
  <c r="F196" i="2" s="1"/>
  <c r="D196" i="2"/>
  <c r="H197" i="2"/>
  <c r="J22" i="2"/>
  <c r="X111" i="1" s="1"/>
  <c r="J23" i="2"/>
  <c r="X112" i="1" s="1"/>
  <c r="AB108" i="1"/>
  <c r="E2" i="7" s="1"/>
  <c r="AB109" i="1"/>
  <c r="E3" i="7" s="1"/>
  <c r="AB110" i="1"/>
  <c r="E4" i="7" s="1"/>
  <c r="AB111" i="1"/>
  <c r="E5" i="7" s="1"/>
  <c r="AB112" i="1"/>
  <c r="E6" i="7" s="1"/>
  <c r="J26" i="2"/>
  <c r="X123" i="1" s="1"/>
  <c r="J27" i="2"/>
  <c r="F6" i="4" s="1"/>
  <c r="AB123" i="1"/>
  <c r="F5" i="7" s="1"/>
  <c r="X6" i="1"/>
  <c r="J11" i="2"/>
  <c r="O10" i="2" s="1"/>
  <c r="J14" i="2"/>
  <c r="C5" i="4" s="1"/>
  <c r="J18" i="2"/>
  <c r="X80" i="1" s="1"/>
  <c r="E5" i="4"/>
  <c r="J15" i="2"/>
  <c r="C6" i="4"/>
  <c r="J19" i="2"/>
  <c r="X81" i="1" s="1"/>
  <c r="E6" i="4"/>
  <c r="F6" i="8"/>
  <c r="F2" i="8"/>
  <c r="F4" i="8"/>
  <c r="B2" i="7"/>
  <c r="C2" i="7"/>
  <c r="B3" i="7"/>
  <c r="C3" i="7"/>
  <c r="B4" i="7"/>
  <c r="C4" i="7"/>
  <c r="F4" i="7"/>
  <c r="AB7" i="1"/>
  <c r="B6" i="7" s="1"/>
  <c r="AB35" i="1"/>
  <c r="C6" i="7" s="1"/>
  <c r="AB81" i="1"/>
  <c r="D6" i="7" s="1"/>
  <c r="AB124" i="1"/>
  <c r="F6" i="7" s="1"/>
  <c r="AB6" i="1"/>
  <c r="B5" i="7"/>
  <c r="AB34" i="1"/>
  <c r="C5" i="7" s="1"/>
  <c r="AB80" i="1"/>
  <c r="D5" i="7" s="1"/>
  <c r="X35" i="1"/>
  <c r="X34" i="1"/>
  <c r="L9" i="2"/>
  <c r="L13" i="2"/>
  <c r="L17" i="2"/>
  <c r="L21" i="2"/>
  <c r="L25" i="2"/>
  <c r="T132" i="1"/>
  <c r="G4" i="8" l="1"/>
  <c r="AC122" i="1"/>
  <c r="AC5" i="1"/>
  <c r="AC33" i="1"/>
  <c r="G6" i="7"/>
  <c r="B15" i="7" s="1"/>
  <c r="C15" i="7" s="1"/>
  <c r="G5" i="7"/>
  <c r="B14" i="7" s="1"/>
  <c r="C14" i="7" s="1"/>
  <c r="G4" i="7"/>
  <c r="B13" i="7" s="1"/>
  <c r="C13" i="7" s="1"/>
  <c r="O9" i="2"/>
  <c r="O11" i="2" s="1"/>
  <c r="D5" i="4"/>
  <c r="AC79" i="1"/>
  <c r="D3" i="5"/>
  <c r="B4" i="5"/>
  <c r="E3" i="5"/>
  <c r="C4" i="5"/>
  <c r="X3" i="1"/>
  <c r="D4" i="5"/>
  <c r="B2" i="5"/>
  <c r="E4" i="5"/>
  <c r="C2" i="5"/>
  <c r="X4" i="1"/>
  <c r="D2" i="5"/>
  <c r="B3" i="5"/>
  <c r="E2" i="5"/>
  <c r="C3" i="5"/>
  <c r="B4" i="4"/>
  <c r="F6" i="5"/>
  <c r="G3" i="7"/>
  <c r="B12" i="7" s="1"/>
  <c r="C12" i="7" s="1"/>
  <c r="D6" i="4"/>
  <c r="X33" i="1"/>
  <c r="X31" i="1"/>
  <c r="X32" i="1"/>
  <c r="E2" i="4"/>
  <c r="X109" i="1"/>
  <c r="X110" i="1"/>
  <c r="L28" i="2"/>
  <c r="X7" i="1"/>
  <c r="J28" i="2"/>
  <c r="B6" i="4"/>
  <c r="X120" i="1"/>
  <c r="X121" i="1"/>
  <c r="X78" i="1"/>
  <c r="X79" i="1"/>
  <c r="X77" i="1"/>
  <c r="F5" i="5"/>
  <c r="X124" i="1"/>
  <c r="J46" i="2"/>
  <c r="D2" i="7"/>
  <c r="G2" i="7" s="1"/>
  <c r="F5" i="4"/>
  <c r="B11" i="7" l="1"/>
  <c r="C11" i="7" s="1"/>
  <c r="H4" i="7"/>
  <c r="D7" i="5"/>
  <c r="D13" i="5" s="1"/>
  <c r="F2" i="4"/>
  <c r="X125" i="1"/>
  <c r="Y121" i="1" s="1"/>
  <c r="Z122" i="1"/>
  <c r="F4" i="5"/>
  <c r="C3" i="4"/>
  <c r="X36" i="1"/>
  <c r="Y32" i="1" s="1"/>
  <c r="C2" i="4"/>
  <c r="Z33" i="1"/>
  <c r="F3" i="4"/>
  <c r="C7" i="5"/>
  <c r="C13" i="5" s="1"/>
  <c r="C11" i="5"/>
  <c r="E3" i="4"/>
  <c r="E7" i="4" s="1"/>
  <c r="E11" i="4" s="1"/>
  <c r="C4" i="4"/>
  <c r="G4" i="4" s="1"/>
  <c r="X82" i="1"/>
  <c r="Y77" i="1" s="1"/>
  <c r="Z79" i="1"/>
  <c r="D2" i="4"/>
  <c r="Y7" i="1"/>
  <c r="F2" i="5"/>
  <c r="B7" i="5"/>
  <c r="B13" i="5" s="1"/>
  <c r="B3" i="4"/>
  <c r="G6" i="4"/>
  <c r="E4" i="4"/>
  <c r="D4" i="4"/>
  <c r="C12" i="5"/>
  <c r="D3" i="4"/>
  <c r="G5" i="4"/>
  <c r="X113" i="1"/>
  <c r="Y109" i="1" s="1"/>
  <c r="E7" i="5"/>
  <c r="E11" i="5" s="1"/>
  <c r="X8" i="1"/>
  <c r="Y4" i="1" s="1"/>
  <c r="B2" i="4"/>
  <c r="Y3" i="1"/>
  <c r="Z5" i="1"/>
  <c r="F3" i="5"/>
  <c r="B11" i="5" l="1"/>
  <c r="Y110" i="1"/>
  <c r="B12" i="5"/>
  <c r="B7" i="4"/>
  <c r="B12" i="4" s="1"/>
  <c r="G2" i="4"/>
  <c r="Y31" i="1"/>
  <c r="D7" i="4"/>
  <c r="D13" i="4" s="1"/>
  <c r="Y120" i="1"/>
  <c r="B6" i="6"/>
  <c r="F7" i="4"/>
  <c r="F11" i="4" s="1"/>
  <c r="E15" i="5"/>
  <c r="E14" i="5"/>
  <c r="G3" i="4"/>
  <c r="E12" i="5"/>
  <c r="E16" i="5" s="1"/>
  <c r="Y122" i="1"/>
  <c r="Y123" i="1"/>
  <c r="D15" i="5"/>
  <c r="D14" i="5"/>
  <c r="B4" i="6"/>
  <c r="E12" i="4"/>
  <c r="Y108" i="1"/>
  <c r="Y111" i="1"/>
  <c r="Y112" i="1"/>
  <c r="D12" i="5"/>
  <c r="D11" i="5"/>
  <c r="Y35" i="1"/>
  <c r="Y34" i="1"/>
  <c r="E15" i="4"/>
  <c r="E14" i="4"/>
  <c r="B14" i="5"/>
  <c r="B15" i="5"/>
  <c r="C15" i="5"/>
  <c r="C14" i="5"/>
  <c r="Y33" i="1"/>
  <c r="Y6" i="1"/>
  <c r="Y5" i="1"/>
  <c r="Y8" i="1" s="1"/>
  <c r="Y80" i="1"/>
  <c r="Y81" i="1"/>
  <c r="Y79" i="1"/>
  <c r="Y124" i="1"/>
  <c r="B5" i="6"/>
  <c r="Y78" i="1"/>
  <c r="E13" i="4"/>
  <c r="G4" i="5"/>
  <c r="G7" i="5" s="1"/>
  <c r="F7" i="5"/>
  <c r="F11" i="5" s="1"/>
  <c r="E13" i="5"/>
  <c r="C7" i="4"/>
  <c r="C11" i="4" s="1"/>
  <c r="Y82" i="1" l="1"/>
  <c r="C16" i="5"/>
  <c r="C12" i="4"/>
  <c r="D11" i="4"/>
  <c r="E16" i="4"/>
  <c r="D12" i="4"/>
  <c r="D16" i="5"/>
  <c r="B16" i="5"/>
  <c r="Y113" i="1"/>
  <c r="F13" i="4"/>
  <c r="F16" i="4" s="1"/>
  <c r="F15" i="4"/>
  <c r="F14" i="4"/>
  <c r="F12" i="4"/>
  <c r="B11" i="4"/>
  <c r="Y36" i="1"/>
  <c r="H4" i="4"/>
  <c r="B2" i="6"/>
  <c r="G7" i="4"/>
  <c r="G12" i="4" s="1"/>
  <c r="B14" i="4"/>
  <c r="B13" i="4"/>
  <c r="B15" i="4"/>
  <c r="F15" i="5"/>
  <c r="F14" i="5"/>
  <c r="B3" i="6"/>
  <c r="F12" i="5"/>
  <c r="Y125" i="1"/>
  <c r="F13" i="5"/>
  <c r="C15" i="4"/>
  <c r="C14" i="4"/>
  <c r="C13" i="4"/>
  <c r="D15" i="4"/>
  <c r="D14" i="4"/>
  <c r="C16" i="4" l="1"/>
  <c r="F16" i="5"/>
  <c r="D16" i="4"/>
  <c r="G14" i="4"/>
  <c r="G13" i="4"/>
  <c r="G15" i="4"/>
  <c r="G11" i="4"/>
  <c r="B16" i="4"/>
  <c r="C6" i="6"/>
  <c r="C4" i="6"/>
  <c r="E3" i="6" s="1"/>
  <c r="E2" i="6" l="1"/>
  <c r="G16" i="4"/>
  <c r="H13" i="4"/>
  <c r="D4" i="6"/>
  <c r="E4" i="6"/>
</calcChain>
</file>

<file path=xl/sharedStrings.xml><?xml version="1.0" encoding="utf-8"?>
<sst xmlns="http://schemas.openxmlformats.org/spreadsheetml/2006/main" count="670" uniqueCount="334">
  <si>
    <t>Afghanistan</t>
  </si>
  <si>
    <t>Bangladesch</t>
  </si>
  <si>
    <t>Bhutan</t>
  </si>
  <si>
    <t>Indien</t>
  </si>
  <si>
    <t>Indonesien</t>
  </si>
  <si>
    <t>Kambodscha</t>
  </si>
  <si>
    <t>Kiribati</t>
  </si>
  <si>
    <t>Malaysia</t>
  </si>
  <si>
    <t>Malediven</t>
  </si>
  <si>
    <t>Mikronesien</t>
  </si>
  <si>
    <t>Mongolei</t>
  </si>
  <si>
    <t>Pakistan</t>
  </si>
  <si>
    <t>Samoa</t>
  </si>
  <si>
    <t>Sri Lanka</t>
  </si>
  <si>
    <t>Tuvalu</t>
  </si>
  <si>
    <t>Vietnam</t>
  </si>
  <si>
    <t>Subsahara-Afrika</t>
  </si>
  <si>
    <t>Burkina Faso</t>
  </si>
  <si>
    <t>Côte d'Ivoire</t>
  </si>
  <si>
    <t>Eritrea</t>
  </si>
  <si>
    <t>Ghana</t>
  </si>
  <si>
    <t>Kap Verde</t>
  </si>
  <si>
    <t>Auslandsschuldenstand / BIP</t>
  </si>
  <si>
    <t>Auslandsschuldenstand / Export­einnahmen</t>
  </si>
  <si>
    <t>Auslandsschuldendienst / Export­einnahmen</t>
  </si>
  <si>
    <t>Südasien, Südostasien, Pazifik</t>
  </si>
  <si>
    <t>Kenia</t>
  </si>
  <si>
    <t>Malawi</t>
  </si>
  <si>
    <t>Mauritius</t>
  </si>
  <si>
    <t>Mosambik</t>
  </si>
  <si>
    <t>Sambia</t>
  </si>
  <si>
    <t>Simbabwe</t>
  </si>
  <si>
    <t>Südafrika</t>
  </si>
  <si>
    <t>Sudan</t>
  </si>
  <si>
    <t>Südsudan</t>
  </si>
  <si>
    <t>Togo</t>
  </si>
  <si>
    <t>Tschad</t>
  </si>
  <si>
    <t>Zentralafrikanische Republik</t>
  </si>
  <si>
    <t>Lateinamerika, Karibik</t>
  </si>
  <si>
    <t>Brasilien</t>
  </si>
  <si>
    <t>Costa Rica</t>
  </si>
  <si>
    <t>Dominica</t>
  </si>
  <si>
    <t>Dominikanische Republik</t>
  </si>
  <si>
    <t>Ecuador</t>
  </si>
  <si>
    <t>El Salvador</t>
  </si>
  <si>
    <t>Grenada</t>
  </si>
  <si>
    <t>Guatemala</t>
  </si>
  <si>
    <t>Honduras</t>
  </si>
  <si>
    <t>Jamaika</t>
  </si>
  <si>
    <t>Kolumbien</t>
  </si>
  <si>
    <t>Nicaragua</t>
  </si>
  <si>
    <t>Panama</t>
  </si>
  <si>
    <t>St. Lucia</t>
  </si>
  <si>
    <t>St. Vincent und die Grenadinen</t>
  </si>
  <si>
    <t>Venezuela</t>
  </si>
  <si>
    <t>Nordafrika, Naher Osten</t>
  </si>
  <si>
    <t>Ägypten</t>
  </si>
  <si>
    <t>Jordanien</t>
  </si>
  <si>
    <t>Libanon</t>
  </si>
  <si>
    <t>Marokko</t>
  </si>
  <si>
    <t>Tunesien</t>
  </si>
  <si>
    <t>Europa, GUS</t>
  </si>
  <si>
    <t>Albanien</t>
  </si>
  <si>
    <t>Armenien</t>
  </si>
  <si>
    <t>Bosnien und Herzegowina</t>
  </si>
  <si>
    <t>Georgien</t>
  </si>
  <si>
    <t>Kasachstan</t>
  </si>
  <si>
    <t>Kirgisistan</t>
  </si>
  <si>
    <t>Moldawien</t>
  </si>
  <si>
    <t>Montenegro</t>
  </si>
  <si>
    <t>Serbien</t>
  </si>
  <si>
    <t>Tadschikistan</t>
  </si>
  <si>
    <t>Türkei</t>
  </si>
  <si>
    <t>Ukraine</t>
  </si>
  <si>
    <t>Weißrussland</t>
  </si>
  <si>
    <t>Laos</t>
  </si>
  <si>
    <t>Guinea</t>
  </si>
  <si>
    <t>Guinea-Bissau</t>
  </si>
  <si>
    <t>Mali</t>
  </si>
  <si>
    <t>Niger</t>
  </si>
  <si>
    <t>Senegal</t>
  </si>
  <si>
    <t>Belize</t>
  </si>
  <si>
    <t>Paraguay</t>
  </si>
  <si>
    <t>Angola</t>
  </si>
  <si>
    <t>Gabun</t>
  </si>
  <si>
    <t>Surinam</t>
  </si>
  <si>
    <t>Nepal</t>
  </si>
  <si>
    <t>Peru</t>
  </si>
  <si>
    <t>Ruanda</t>
  </si>
  <si>
    <t>Tonga</t>
  </si>
  <si>
    <t>Burundi</t>
  </si>
  <si>
    <t>Komoren</t>
  </si>
  <si>
    <t>Madagaskar</t>
  </si>
  <si>
    <t>Mauretanien</t>
  </si>
  <si>
    <t>Guyana</t>
  </si>
  <si>
    <t>Haiti</t>
  </si>
  <si>
    <t>Argentinien</t>
  </si>
  <si>
    <t>Benin</t>
  </si>
  <si>
    <t>Gambia</t>
  </si>
  <si>
    <t>Nigeria</t>
  </si>
  <si>
    <t>Papua-Neuguinea</t>
  </si>
  <si>
    <t>São Tomé und Príncipe</t>
  </si>
  <si>
    <t>Sierra Leone</t>
  </si>
  <si>
    <t>Uganda</t>
  </si>
  <si>
    <t>Vanuatu</t>
  </si>
  <si>
    <t>St. Kitts und Nevis*</t>
  </si>
  <si>
    <t>Seychellen</t>
  </si>
  <si>
    <t>Lesotho</t>
  </si>
  <si>
    <t>Bahrain</t>
  </si>
  <si>
    <t>Liberia</t>
  </si>
  <si>
    <t>Uruguay</t>
  </si>
  <si>
    <t>Nauru</t>
  </si>
  <si>
    <t>Tendenz</t>
  </si>
  <si>
    <t>Mexiko</t>
  </si>
  <si>
    <t>Bahamas</t>
  </si>
  <si>
    <t>Barbados</t>
  </si>
  <si>
    <t>L</t>
  </si>
  <si>
    <t>LM</t>
  </si>
  <si>
    <t>UM</t>
  </si>
  <si>
    <t>H</t>
  </si>
  <si>
    <t>Trend12</t>
  </si>
  <si>
    <t>Income</t>
  </si>
  <si>
    <t>Land</t>
  </si>
  <si>
    <t>Verschuldungs-situation</t>
  </si>
  <si>
    <t>Sehr kritisch</t>
  </si>
  <si>
    <t>Kritisch</t>
  </si>
  <si>
    <t>Leicht Kritisch</t>
  </si>
  <si>
    <t>Unkritisch</t>
  </si>
  <si>
    <t>Keine Daten</t>
  </si>
  <si>
    <t>OECD/EU</t>
  </si>
  <si>
    <t>keine Daten</t>
  </si>
  <si>
    <t>Albania</t>
  </si>
  <si>
    <t>Algeria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</si>
  <si>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</si>
  <si>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</si>
  <si>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</si>
  <si>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</si>
  <si>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</si>
  <si>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</si>
  <si>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</si>
  <si>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</si>
  <si>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Bangladesh</t>
  </si>
  <si>
    <t>Belarus</t>
  </si>
  <si>
    <t>Belgium</t>
  </si>
  <si>
    <t>Bolivia</t>
  </si>
  <si>
    <t>Bosnia and Herzegovina</t>
  </si>
  <si>
    <t>Botswana</t>
  </si>
  <si>
    <t>Brazil</t>
  </si>
  <si>
    <t>Brunei Darussalam</t>
  </si>
  <si>
    <t>Bulgaria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</si>
  <si>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</si>
  <si>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</si>
  <si>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</si>
  <si>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</si>
  <si>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</si>
  <si>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</si>
  <si>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</si>
  <si>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</si>
  <si>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</si>
  <si>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</si>
  <si>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</si>
  <si>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</si>
  <si>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C»te d'Ivoire</t>
  </si>
  <si>
    <t>Croatia</t>
  </si>
  <si>
    <t>Cyprus</t>
  </si>
  <si>
    <t>Czech Republic</t>
  </si>
  <si>
    <t>Denmark</t>
  </si>
  <si>
    <t>Djibouti</t>
  </si>
  <si>
    <t>Dominican Republic</t>
  </si>
  <si>
    <t>Egypt</t>
  </si>
  <si>
    <t>Equatorial Guinea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</si>
  <si>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</si>
  <si>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</si>
  <si>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</si>
  <si>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</si>
  <si>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</si>
  <si>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</si>
  <si>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</si>
  <si>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</si>
  <si>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</si>
  <si>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</si>
  <si>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Greece</t>
  </si>
  <si>
    <t>Hong Kong SAR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</si>
  <si>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</si>
  <si>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</si>
  <si>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</si>
  <si>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</si>
  <si>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</si>
  <si>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</si>
  <si>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</si>
  <si>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</si>
  <si>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</si>
  <si>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</si>
  <si>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</si>
  <si>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</si>
  <si>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</si>
  <si>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</si>
  <si>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</si>
  <si>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Kosovo</t>
  </si>
  <si>
    <t>Kuwait</t>
  </si>
  <si>
    <t>Kyrgyz Republic</t>
  </si>
  <si>
    <t>Lao P.D.R.</t>
  </si>
  <si>
    <t>Latvia</t>
  </si>
  <si>
    <t>Lebanon</t>
  </si>
  <si>
    <t>Libya</t>
  </si>
  <si>
    <t>Lithuania</t>
  </si>
  <si>
    <t>Luxembourg</t>
  </si>
  <si>
    <t>Macao SAR</t>
  </si>
  <si>
    <t>FYR Macedonia</t>
  </si>
  <si>
    <t>Madagascar</t>
  </si>
  <si>
    <t>Maldives</t>
  </si>
  <si>
    <t>Malta</t>
  </si>
  <si>
    <t>Marshall Islands</t>
  </si>
  <si>
    <t>Mauritania</t>
  </si>
  <si>
    <t>Mexico</t>
  </si>
  <si>
    <t>Micronesia</t>
  </si>
  <si>
    <t>Moldova</t>
  </si>
  <si>
    <t>Mongolia</t>
  </si>
  <si>
    <t>Morocco</t>
  </si>
  <si>
    <t>Mozambique</t>
  </si>
  <si>
    <t>Myanmar</t>
  </si>
  <si>
    <t>Namibia</t>
  </si>
  <si>
    <t>Netherlands</t>
  </si>
  <si>
    <t>New Zealand</t>
  </si>
  <si>
    <t>Norway</t>
  </si>
  <si>
    <t>Oman</t>
  </si>
  <si>
    <t>Palau</t>
  </si>
  <si>
    <t>Papua New Guinea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</si>
  <si>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</si>
  <si>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</si>
  <si>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</si>
  <si>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</si>
  <si>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</si>
  <si>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</si>
  <si>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</si>
  <si>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</si>
  <si>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San Marino</t>
  </si>
  <si>
    <t>S†o Tom_ and PrÍncipe</t>
  </si>
  <si>
    <t>Saudi Arabia</t>
  </si>
  <si>
    <t>Serbia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</si>
  <si>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</si>
  <si>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</si>
  <si>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</si>
  <si>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</si>
  <si>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</si>
  <si>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</si>
  <si>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</si>
  <si>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</si>
  <si>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</si>
  <si>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St. Kitts and Nevis</t>
  </si>
  <si>
    <t>St. Vincent and the Grenadines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</si>
  <si>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</si>
  <si>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</si>
  <si>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</si>
  <si>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</si>
  <si>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</si>
  <si>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</si>
  <si>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</si>
  <si>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</si>
  <si>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</si>
  <si>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Trinidad and Tobago</t>
  </si>
  <si>
    <t>Tunisia</t>
  </si>
  <si>
    <t>Turkey</t>
  </si>
  <si>
    <t>Turkmenistan</t>
  </si>
  <si>
    <t>United Arab Emirates</t>
  </si>
  <si>
    <t>United Kingdom</t>
  </si>
  <si>
    <t>United States</t>
  </si>
  <si>
    <t>Uzbekistan</t>
  </si>
  <si>
    <t>Yemen</t>
  </si>
  <si>
    <t>Zambia</t>
  </si>
  <si>
    <t>Zimbabwe</t>
  </si>
  <si>
    <t>Insgesamt</t>
  </si>
  <si>
    <t>Untersuchte Länder</t>
  </si>
  <si>
    <t>SR-Tabelle 1</t>
  </si>
  <si>
    <t>unkritisch</t>
  </si>
  <si>
    <t>Region</t>
  </si>
  <si>
    <t>NAO</t>
  </si>
  <si>
    <t>SAP</t>
  </si>
  <si>
    <t>Südasien, Südostsie, Pazifik</t>
  </si>
  <si>
    <t>SSA</t>
  </si>
  <si>
    <t>Lateinamerika, Karbik</t>
  </si>
  <si>
    <t>LAK</t>
  </si>
  <si>
    <t>EUG</t>
  </si>
  <si>
    <t>Weltweit</t>
  </si>
  <si>
    <t>high income</t>
  </si>
  <si>
    <t>upper middle income</t>
  </si>
  <si>
    <t>lower middle income</t>
  </si>
  <si>
    <t>low</t>
  </si>
  <si>
    <t>Verbessert</t>
  </si>
  <si>
    <t>Verschlechtert</t>
  </si>
  <si>
    <t>Stagniert</t>
  </si>
  <si>
    <t>&gt;4</t>
  </si>
  <si>
    <t>&gt;5</t>
  </si>
  <si>
    <t>Gesamt</t>
  </si>
  <si>
    <t>insg. Keine Daten</t>
  </si>
  <si>
    <t>Insg. Unkritisch</t>
  </si>
  <si>
    <t>Trend</t>
  </si>
  <si>
    <t xml:space="preserve">Kongo, Demokratische Republik </t>
  </si>
  <si>
    <t>Kongo, Republik</t>
  </si>
  <si>
    <t>Risiko der Überschuldung laut IWF am 31.7.2019</t>
  </si>
  <si>
    <t>Nord-Mazedonien</t>
  </si>
  <si>
    <t>Bolivien</t>
  </si>
  <si>
    <t>China, VR</t>
  </si>
  <si>
    <t>Singapur</t>
  </si>
  <si>
    <t>Taiwan</t>
  </si>
  <si>
    <t>Afghanistan**</t>
  </si>
  <si>
    <t>Iran**</t>
  </si>
  <si>
    <t>Marshallinseln*</t>
  </si>
  <si>
    <t>Vanuatu*</t>
  </si>
  <si>
    <t>Tuvalu*</t>
  </si>
  <si>
    <t>Äthiopien***</t>
  </si>
  <si>
    <t>Burundi**</t>
  </si>
  <si>
    <t>Dschibuti**</t>
  </si>
  <si>
    <t>Guinea-Bissau**</t>
  </si>
  <si>
    <t>Kamerun***</t>
  </si>
  <si>
    <t>Malawi**</t>
  </si>
  <si>
    <t>Tansania**</t>
  </si>
  <si>
    <t>Antigua und Barbuda*</t>
  </si>
  <si>
    <t>Barbados***</t>
  </si>
  <si>
    <t>Jemen</t>
  </si>
  <si>
    <t>Turkmenistan**</t>
  </si>
  <si>
    <t>Wert2</t>
  </si>
  <si>
    <t>Wert3</t>
  </si>
  <si>
    <t>Wert4</t>
  </si>
  <si>
    <t>Wert5</t>
  </si>
  <si>
    <t>Überschreibtungen</t>
  </si>
  <si>
    <t>Trend3</t>
  </si>
  <si>
    <t>Trend4</t>
  </si>
  <si>
    <t>Trend5</t>
  </si>
  <si>
    <t>Extraktivismus</t>
  </si>
  <si>
    <t>Fragiität</t>
  </si>
  <si>
    <t>Problematische Schuldenstruktur</t>
  </si>
  <si>
    <t>Vulnerabilität gegenüber Naturkatstrophen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</si>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</sst>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trike/>
      <sz val="12"/>
      <color theme="0" tint="-0.3499862666707357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BFBFB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1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164" fontId="0" fillId="0" borderId="0" xfId="0" applyNumberFormat="1"/>
    <xf numFmtId="164" fontId="0" fillId="5" borderId="0" xfId="0" applyNumberFormat="1" applyFill="1" applyAlignment="1">
      <alignment horizontal="center" wrapText="1"/>
    </xf>
    <xf numFmtId="164" fontId="0" fillId="2" borderId="0" xfId="0" applyNumberFormat="1" applyFill="1"/>
    <xf numFmtId="164" fontId="0" fillId="0" borderId="0" xfId="0" applyNumberFormat="1" applyFont="1"/>
    <xf numFmtId="164" fontId="0" fillId="3" borderId="0" xfId="0" applyNumberFormat="1" applyFill="1"/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0" xfId="0" applyFont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2" fontId="0" fillId="0" borderId="3" xfId="0" applyNumberFormat="1" applyBorder="1"/>
    <xf numFmtId="0" fontId="0" fillId="0" borderId="6" xfId="0" applyBorder="1"/>
    <xf numFmtId="2" fontId="0" fillId="0" borderId="5" xfId="0" applyNumberFormat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0" fontId="0" fillId="0" borderId="10" xfId="0" applyFill="1" applyBorder="1"/>
    <xf numFmtId="0" fontId="0" fillId="0" borderId="12" xfId="0" applyBorder="1"/>
    <xf numFmtId="0" fontId="0" fillId="0" borderId="11" xfId="0" applyBorder="1"/>
    <xf numFmtId="2" fontId="0" fillId="0" borderId="13" xfId="0" applyNumberFormat="1" applyBorder="1"/>
    <xf numFmtId="164" fontId="0" fillId="3" borderId="10" xfId="0" applyNumberFormat="1" applyFill="1" applyBorder="1"/>
    <xf numFmtId="0" fontId="0" fillId="3" borderId="8" xfId="0" applyFill="1" applyBorder="1"/>
    <xf numFmtId="0" fontId="0" fillId="3" borderId="9" xfId="0" applyFill="1" applyBorder="1"/>
    <xf numFmtId="1" fontId="0" fillId="0" borderId="8" xfId="0" applyNumberFormat="1" applyFill="1" applyBorder="1"/>
    <xf numFmtId="164" fontId="0" fillId="3" borderId="7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49" fontId="0" fillId="3" borderId="27" xfId="0" applyNumberFormat="1" applyFill="1" applyBorder="1" applyAlignment="1">
      <alignment wrapText="1"/>
    </xf>
    <xf numFmtId="49" fontId="0" fillId="3" borderId="28" xfId="0" applyNumberFormat="1" applyFill="1" applyBorder="1" applyAlignment="1">
      <alignment wrapText="1"/>
    </xf>
    <xf numFmtId="49" fontId="0" fillId="3" borderId="29" xfId="0" applyNumberFormat="1" applyFill="1" applyBorder="1" applyAlignment="1">
      <alignment wrapText="1"/>
    </xf>
    <xf numFmtId="0" fontId="4" fillId="0" borderId="23" xfId="0" applyFont="1" applyBorder="1"/>
    <xf numFmtId="49" fontId="4" fillId="10" borderId="27" xfId="0" applyNumberFormat="1" applyFont="1" applyFill="1" applyBorder="1" applyAlignment="1">
      <alignment wrapText="1"/>
    </xf>
    <xf numFmtId="49" fontId="4" fillId="10" borderId="33" xfId="0" applyNumberFormat="1" applyFont="1" applyFill="1" applyBorder="1" applyAlignment="1">
      <alignment wrapText="1"/>
    </xf>
    <xf numFmtId="49" fontId="4" fillId="10" borderId="34" xfId="0" applyNumberFormat="1" applyFont="1" applyFill="1" applyBorder="1" applyAlignment="1">
      <alignment wrapText="1"/>
    </xf>
    <xf numFmtId="0" fontId="4" fillId="0" borderId="25" xfId="0" applyFont="1" applyBorder="1"/>
    <xf numFmtId="0" fontId="4" fillId="0" borderId="17" xfId="0" applyFont="1" applyBorder="1"/>
    <xf numFmtId="0" fontId="4" fillId="0" borderId="35" xfId="0" applyFont="1" applyBorder="1"/>
    <xf numFmtId="0" fontId="4" fillId="0" borderId="26" xfId="0" applyFont="1" applyBorder="1"/>
    <xf numFmtId="0" fontId="4" fillId="0" borderId="36" xfId="0" applyFont="1" applyBorder="1"/>
    <xf numFmtId="0" fontId="4" fillId="0" borderId="30" xfId="0" applyFont="1" applyBorder="1"/>
    <xf numFmtId="0" fontId="4" fillId="0" borderId="24" xfId="0" applyFont="1" applyBorder="1"/>
    <xf numFmtId="0" fontId="0" fillId="0" borderId="0" xfId="0" applyFill="1" applyBorder="1"/>
    <xf numFmtId="0" fontId="4" fillId="0" borderId="31" xfId="0" applyFont="1" applyBorder="1"/>
    <xf numFmtId="0" fontId="4" fillId="0" borderId="32" xfId="0" applyFont="1" applyBorder="1"/>
    <xf numFmtId="0" fontId="0" fillId="0" borderId="14" xfId="0" applyNumberFormat="1" applyBorder="1"/>
    <xf numFmtId="0" fontId="0" fillId="0" borderId="3" xfId="0" applyBorder="1"/>
    <xf numFmtId="0" fontId="0" fillId="0" borderId="5" xfId="0" applyBorder="1"/>
    <xf numFmtId="2" fontId="0" fillId="0" borderId="0" xfId="0" applyNumberFormat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4" fillId="0" borderId="19" xfId="0" applyFont="1" applyBorder="1"/>
    <xf numFmtId="0" fontId="4" fillId="0" borderId="21" xfId="0" applyFont="1" applyBorder="1"/>
    <xf numFmtId="0" fontId="0" fillId="0" borderId="29" xfId="0" applyBorder="1"/>
    <xf numFmtId="0" fontId="4" fillId="0" borderId="41" xfId="0" applyFont="1" applyBorder="1"/>
    <xf numFmtId="0" fontId="4" fillId="0" borderId="42" xfId="0" applyFont="1" applyBorder="1"/>
    <xf numFmtId="0" fontId="4" fillId="0" borderId="43" xfId="0" applyFont="1" applyBorder="1"/>
    <xf numFmtId="164" fontId="0" fillId="0" borderId="0" xfId="0" applyNumberFormat="1" applyAlignment="1">
      <alignment horizontal="center" wrapText="1"/>
    </xf>
    <xf numFmtId="164" fontId="5" fillId="0" borderId="0" xfId="0" applyNumberFormat="1" applyFont="1" applyFill="1"/>
    <xf numFmtId="164" fontId="0" fillId="11" borderId="0" xfId="0" applyNumberFormat="1" applyFill="1"/>
    <xf numFmtId="0" fontId="0" fillId="11" borderId="0" xfId="0" applyFill="1"/>
    <xf numFmtId="164" fontId="0" fillId="11" borderId="0" xfId="0" applyNumberFormat="1" applyFont="1" applyFill="1"/>
    <xf numFmtId="0" fontId="0" fillId="11" borderId="0" xfId="0" applyFont="1" applyFill="1"/>
    <xf numFmtId="164" fontId="7" fillId="0" borderId="0" xfId="0" applyNumberFormat="1" applyFont="1"/>
    <xf numFmtId="164" fontId="7" fillId="0" borderId="0" xfId="0" applyNumberFormat="1" applyFont="1" applyFill="1"/>
    <xf numFmtId="0" fontId="7" fillId="0" borderId="0" xfId="0" applyFont="1"/>
    <xf numFmtId="164" fontId="7" fillId="11" borderId="0" xfId="0" applyNumberFormat="1" applyFont="1" applyFill="1"/>
    <xf numFmtId="0" fontId="7" fillId="11" borderId="0" xfId="0" applyFont="1" applyFill="1"/>
    <xf numFmtId="164" fontId="6" fillId="0" borderId="0" xfId="0" applyNumberFormat="1" applyFont="1"/>
    <xf numFmtId="164" fontId="6" fillId="0" borderId="0" xfId="0" applyNumberFormat="1" applyFont="1" applyFill="1"/>
    <xf numFmtId="0" fontId="6" fillId="0" borderId="0" xfId="0" applyFont="1"/>
    <xf numFmtId="164" fontId="5" fillId="0" borderId="0" xfId="0" applyNumberFormat="1" applyFont="1"/>
    <xf numFmtId="0" fontId="5" fillId="0" borderId="0" xfId="0" applyFont="1" applyFill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5" fillId="0" borderId="1" xfId="0" applyFont="1" applyBorder="1"/>
    <xf numFmtId="2" fontId="5" fillId="0" borderId="13" xfId="0" applyNumberFormat="1" applyFont="1" applyBorder="1"/>
    <xf numFmtId="0" fontId="5" fillId="4" borderId="0" xfId="0" applyFont="1" applyFill="1"/>
    <xf numFmtId="0" fontId="5" fillId="0" borderId="3" xfId="0" applyFont="1" applyBorder="1"/>
    <xf numFmtId="0" fontId="7" fillId="4" borderId="0" xfId="0" applyFont="1" applyFill="1"/>
    <xf numFmtId="0" fontId="5" fillId="0" borderId="1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0" xfId="0" applyFont="1" applyFill="1" applyBorder="1"/>
    <xf numFmtId="164" fontId="5" fillId="0" borderId="8" xfId="0" applyNumberFormat="1" applyFont="1" applyFill="1" applyBorder="1"/>
    <xf numFmtId="0" fontId="8" fillId="0" borderId="0" xfId="0" applyFont="1"/>
    <xf numFmtId="0" fontId="6" fillId="3" borderId="8" xfId="0" applyFont="1" applyFill="1" applyBorder="1"/>
    <xf numFmtId="0" fontId="6" fillId="3" borderId="9" xfId="0" applyFont="1" applyFill="1" applyBorder="1"/>
    <xf numFmtId="0" fontId="6" fillId="3" borderId="0" xfId="0" applyFont="1" applyFill="1"/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4" fontId="9" fillId="8" borderId="0" xfId="0" applyNumberFormat="1" applyFont="1" applyFill="1"/>
    <xf numFmtId="0" fontId="9" fillId="8" borderId="0" xfId="0" applyFont="1" applyFill="1"/>
    <xf numFmtId="164" fontId="6" fillId="8" borderId="0" xfId="0" applyNumberFormat="1" applyFont="1" applyFill="1"/>
    <xf numFmtId="0" fontId="6" fillId="8" borderId="0" xfId="0" applyFont="1" applyFill="1"/>
    <xf numFmtId="0" fontId="7" fillId="8" borderId="0" xfId="0" applyFont="1" applyFill="1"/>
    <xf numFmtId="164" fontId="4" fillId="12" borderId="0" xfId="0" applyNumberFormat="1" applyFont="1" applyFill="1"/>
    <xf numFmtId="0" fontId="10" fillId="0" borderId="0" xfId="0" applyFont="1"/>
    <xf numFmtId="164" fontId="10" fillId="13" borderId="0" xfId="0" applyNumberFormat="1" applyFont="1" applyFill="1"/>
    <xf numFmtId="0" fontId="4" fillId="14" borderId="0" xfId="0" applyFont="1" applyFill="1"/>
    <xf numFmtId="0" fontId="4" fillId="0" borderId="0" xfId="0" applyFont="1" applyFill="1"/>
    <xf numFmtId="0" fontId="0" fillId="0" borderId="0" xfId="0" applyFont="1" applyFill="1"/>
    <xf numFmtId="0" fontId="0" fillId="0" borderId="0" xfId="0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" fontId="0" fillId="3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 wrapText="1"/>
    </xf>
    <xf numFmtId="0" fontId="4" fillId="0" borderId="0" xfId="0" applyFont="1" applyAlignment="1">
      <alignment horizontal="center"/>
    </xf>
    <xf numFmtId="0" fontId="0" fillId="14" borderId="0" xfId="0" applyFill="1" applyAlignment="1">
      <alignment horizontal="center"/>
    </xf>
    <xf numFmtId="0" fontId="8" fillId="0" borderId="0" xfId="0" applyFont="1" applyFill="1"/>
    <xf numFmtId="164" fontId="5" fillId="3" borderId="10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5" fillId="0" borderId="12" xfId="0" applyFont="1" applyBorder="1"/>
    <xf numFmtId="0" fontId="5" fillId="0" borderId="11" xfId="0" applyFont="1" applyBorder="1"/>
    <xf numFmtId="0" fontId="5" fillId="0" borderId="14" xfId="0" applyFont="1" applyBorder="1"/>
    <xf numFmtId="0" fontId="5" fillId="0" borderId="29" xfId="0" applyFont="1" applyBorder="1"/>
    <xf numFmtId="1" fontId="0" fillId="14" borderId="0" xfId="0" applyNumberFormat="1" applyFill="1" applyAlignment="1">
      <alignment horizontal="right" wrapText="1"/>
    </xf>
    <xf numFmtId="164" fontId="0" fillId="0" borderId="44" xfId="0" applyNumberFormat="1" applyBorder="1" applyAlignment="1">
      <alignment wrapText="1"/>
    </xf>
    <xf numFmtId="164" fontId="0" fillId="14" borderId="0" xfId="0" applyNumberFormat="1" applyFill="1" applyBorder="1" applyAlignment="1">
      <alignment wrapText="1"/>
    </xf>
    <xf numFmtId="164" fontId="4" fillId="6" borderId="0" xfId="0" applyNumberFormat="1" applyFont="1" applyFill="1" applyBorder="1" applyAlignment="1">
      <alignment horizontal="center" wrapText="1"/>
    </xf>
    <xf numFmtId="164" fontId="0" fillId="2" borderId="44" xfId="0" applyNumberFormat="1" applyFill="1" applyBorder="1"/>
    <xf numFmtId="164" fontId="0" fillId="2" borderId="0" xfId="0" applyNumberFormat="1" applyFill="1" applyBorder="1"/>
    <xf numFmtId="1" fontId="0" fillId="14" borderId="0" xfId="0" applyNumberFormat="1" applyFill="1" applyBorder="1" applyAlignment="1">
      <alignment wrapText="1"/>
    </xf>
    <xf numFmtId="164" fontId="0" fillId="5" borderId="0" xfId="0" applyNumberFormat="1" applyFill="1" applyBorder="1" applyAlignment="1">
      <alignment horizontal="center" wrapText="1"/>
    </xf>
    <xf numFmtId="164" fontId="0" fillId="0" borderId="44" xfId="0" applyNumberFormat="1" applyBorder="1" applyAlignment="1">
      <alignment horizontal="right" wrapText="1"/>
    </xf>
    <xf numFmtId="1" fontId="0" fillId="14" borderId="0" xfId="0" applyNumberFormat="1" applyFill="1" applyBorder="1" applyAlignment="1">
      <alignment horizontal="right" wrapText="1"/>
    </xf>
    <xf numFmtId="164" fontId="0" fillId="5" borderId="45" xfId="0" applyNumberFormat="1" applyFill="1" applyBorder="1" applyAlignment="1">
      <alignment horizontal="center" wrapText="1"/>
    </xf>
    <xf numFmtId="164" fontId="0" fillId="2" borderId="45" xfId="0" applyNumberFormat="1" applyFill="1" applyBorder="1"/>
    <xf numFmtId="164" fontId="0" fillId="5" borderId="45" xfId="0" applyNumberFormat="1" applyFont="1" applyFill="1" applyBorder="1" applyAlignment="1">
      <alignment horizontal="center" wrapText="1"/>
    </xf>
    <xf numFmtId="0" fontId="0" fillId="0" borderId="1" xfId="0" applyNumberFormat="1" applyBorder="1"/>
    <xf numFmtId="0" fontId="11" fillId="15" borderId="0" xfId="343"/>
    <xf numFmtId="0" fontId="11" fillId="15" borderId="20" xfId="343" applyBorder="1"/>
    <xf numFmtId="0" fontId="11" fillId="15" borderId="22" xfId="343" applyBorder="1"/>
    <xf numFmtId="9" fontId="4" fillId="0" borderId="14" xfId="0" applyNumberFormat="1" applyFont="1" applyBorder="1"/>
    <xf numFmtId="9" fontId="4" fillId="0" borderId="15" xfId="0" applyNumberFormat="1" applyFont="1" applyBorder="1"/>
    <xf numFmtId="9" fontId="4" fillId="0" borderId="16" xfId="0" applyNumberFormat="1" applyFont="1" applyBorder="1"/>
    <xf numFmtId="9" fontId="4" fillId="0" borderId="18" xfId="0" applyNumberFormat="1" applyFont="1" applyBorder="1"/>
    <xf numFmtId="9" fontId="4" fillId="0" borderId="2" xfId="0" applyNumberFormat="1" applyFont="1" applyBorder="1"/>
    <xf numFmtId="9" fontId="4" fillId="0" borderId="1" xfId="0" applyNumberFormat="1" applyFont="1" applyBorder="1"/>
    <xf numFmtId="9" fontId="4" fillId="0" borderId="3" xfId="0" applyNumberFormat="1" applyFont="1" applyBorder="1"/>
    <xf numFmtId="9" fontId="4" fillId="0" borderId="20" xfId="0" applyNumberFormat="1" applyFont="1" applyBorder="1"/>
    <xf numFmtId="9" fontId="4" fillId="0" borderId="4" xfId="0" applyNumberFormat="1" applyFont="1" applyBorder="1"/>
    <xf numFmtId="9" fontId="4" fillId="0" borderId="6" xfId="0" applyNumberFormat="1" applyFont="1" applyBorder="1"/>
    <xf numFmtId="9" fontId="4" fillId="0" borderId="5" xfId="0" applyNumberFormat="1" applyFont="1" applyBorder="1"/>
    <xf numFmtId="9" fontId="4" fillId="0" borderId="22" xfId="0" applyNumberFormat="1" applyFont="1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2" xfId="0" applyNumberFormat="1" applyBorder="1"/>
    <xf numFmtId="0" fontId="0" fillId="0" borderId="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9" fontId="0" fillId="0" borderId="48" xfId="0" applyNumberFormat="1" applyBorder="1"/>
    <xf numFmtId="9" fontId="0" fillId="0" borderId="37" xfId="0" applyNumberFormat="1" applyBorder="1"/>
    <xf numFmtId="9" fontId="0" fillId="0" borderId="2" xfId="0" applyNumberFormat="1" applyBorder="1"/>
    <xf numFmtId="9" fontId="0" fillId="0" borderId="1" xfId="0" applyNumberFormat="1" applyBorder="1"/>
    <xf numFmtId="9" fontId="0" fillId="0" borderId="49" xfId="0" applyNumberFormat="1" applyBorder="1"/>
    <xf numFmtId="9" fontId="0" fillId="0" borderId="38" xfId="0" applyNumberFormat="1" applyBorder="1"/>
    <xf numFmtId="9" fontId="0" fillId="0" borderId="46" xfId="0" applyNumberFormat="1" applyBorder="1"/>
    <xf numFmtId="9" fontId="0" fillId="0" borderId="47" xfId="0" applyNumberFormat="1" applyBorder="1"/>
    <xf numFmtId="9" fontId="0" fillId="0" borderId="23" xfId="0" applyNumberFormat="1" applyBorder="1"/>
    <xf numFmtId="9" fontId="0" fillId="0" borderId="39" xfId="0" applyNumberFormat="1" applyBorder="1"/>
    <xf numFmtId="9" fontId="0" fillId="0" borderId="0" xfId="0" applyNumberFormat="1"/>
    <xf numFmtId="0" fontId="12" fillId="0" borderId="0" xfId="0" applyFont="1" applyAlignment="1">
      <alignment horizontal="center"/>
    </xf>
  </cellXfs>
  <cellStyles count="34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5" builtinId="9" hidden="1"/>
    <cellStyle name="Besuchter Hyperlink" xfId="347" builtinId="9" hidden="1"/>
    <cellStyle name="Gut" xfId="343" builtinId="26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4" builtinId="8" hidden="1"/>
    <cellStyle name="Link" xfId="346" builtinId="8" hidden="1"/>
    <cellStyle name="Standard" xfId="0" builtinId="0"/>
  </cellStyles>
  <dxfs count="45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justifyLastLine="0" shrinkToFit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rgb="FFFFFF00"/>
        </patternFill>
      </fill>
      <alignment horizontal="right" vertical="bottom" textRotation="0" justifyLastLine="0" shrinkToFit="0"/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justifyLastLine="0" shrinkToFit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64" formatCode="0.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64" formatCode="0.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44"/>
      <tableStyleElement type="header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1'!$A$2</c:f>
              <c:strCache>
                <c:ptCount val="1"/>
                <c:pt idx="0">
                  <c:v>Sehr 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Weltweit</c:v>
                </c:pt>
              </c:strCache>
            </c:strRef>
          </c:cat>
          <c:val>
            <c:numRef>
              <c:f>'Abbildung 1'!$B$2:$G$2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E-114F-8156-69D232BB06C6}"/>
            </c:ext>
          </c:extLst>
        </c:ser>
        <c:ser>
          <c:idx val="1"/>
          <c:order val="1"/>
          <c:tx>
            <c:strRef>
              <c:f>'Abbildung 1'!$A$3</c:f>
              <c:strCache>
                <c:ptCount val="1"/>
                <c:pt idx="0">
                  <c:v>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Weltweit</c:v>
                </c:pt>
              </c:strCache>
            </c:strRef>
          </c:cat>
          <c:val>
            <c:numRef>
              <c:f>'Abbildung 1'!$B$3:$G$3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E-114F-8156-69D232BB06C6}"/>
            </c:ext>
          </c:extLst>
        </c:ser>
        <c:ser>
          <c:idx val="2"/>
          <c:order val="2"/>
          <c:tx>
            <c:strRef>
              <c:f>'Abbildung 1'!$A$4</c:f>
              <c:strCache>
                <c:ptCount val="1"/>
                <c:pt idx="0">
                  <c:v>Leicht 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Weltweit</c:v>
                </c:pt>
              </c:strCache>
            </c:strRef>
          </c:cat>
          <c:val>
            <c:numRef>
              <c:f>'Abbildung 1'!$B$4:$G$4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E-114F-8156-69D232BB06C6}"/>
            </c:ext>
          </c:extLst>
        </c:ser>
        <c:ser>
          <c:idx val="3"/>
          <c:order val="3"/>
          <c:tx>
            <c:strRef>
              <c:f>'Abbildung 1'!$A$5</c:f>
              <c:strCache>
                <c:ptCount val="1"/>
                <c:pt idx="0">
                  <c:v>Unkritisch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Weltweit</c:v>
                </c:pt>
              </c:strCache>
            </c:strRef>
          </c:cat>
          <c:val>
            <c:numRef>
              <c:f>'Abbildung 1'!$B$5:$G$5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E-114F-8156-69D232BB06C6}"/>
            </c:ext>
          </c:extLst>
        </c:ser>
        <c:ser>
          <c:idx val="4"/>
          <c:order val="4"/>
          <c:tx>
            <c:strRef>
              <c:f>'Abbildung 1'!$A$6</c:f>
              <c:strCache>
                <c:ptCount val="1"/>
                <c:pt idx="0">
                  <c:v>Keine Daten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1'!$B$1:$G$1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Weltweit</c:v>
                </c:pt>
              </c:strCache>
            </c:strRef>
          </c:cat>
          <c:val>
            <c:numRef>
              <c:f>'Abbildung 1'!$B$6:$G$6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E-114F-8156-69D232BB0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6837784"/>
        <c:axId val="2096840760"/>
      </c:barChart>
      <c:catAx>
        <c:axId val="20968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840760"/>
        <c:crosses val="autoZero"/>
        <c:auto val="1"/>
        <c:lblAlgn val="ctr"/>
        <c:lblOffset val="100"/>
        <c:noMultiLvlLbl val="0"/>
      </c:catAx>
      <c:valAx>
        <c:axId val="2096840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6837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31656255562203"/>
          <c:y val="0.22247186064893101"/>
          <c:w val="0.16268343744437799"/>
          <c:h val="0.25518314340313603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2'!$A$2</c:f>
              <c:strCache>
                <c:ptCount val="1"/>
                <c:pt idx="0">
                  <c:v>Sehr 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2'!$B$2:$E$2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1-5541-B0BC-6DBC942BC7DB}"/>
            </c:ext>
          </c:extLst>
        </c:ser>
        <c:ser>
          <c:idx val="1"/>
          <c:order val="1"/>
          <c:tx>
            <c:strRef>
              <c:f>'Abbildung 2'!$A$3</c:f>
              <c:strCache>
                <c:ptCount val="1"/>
                <c:pt idx="0">
                  <c:v>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1-5541-B0BC-6DBC942BC7DB}"/>
            </c:ext>
          </c:extLst>
        </c:ser>
        <c:ser>
          <c:idx val="2"/>
          <c:order val="2"/>
          <c:tx>
            <c:strRef>
              <c:f>'Abbildung 2'!$A$4</c:f>
              <c:strCache>
                <c:ptCount val="1"/>
                <c:pt idx="0">
                  <c:v>Leicht Kritisch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1-5541-B0BC-6DBC942BC7DB}"/>
            </c:ext>
          </c:extLst>
        </c:ser>
        <c:ser>
          <c:idx val="3"/>
          <c:order val="3"/>
          <c:tx>
            <c:strRef>
              <c:f>'Abbildung 2'!$A$5</c:f>
              <c:strCache>
                <c:ptCount val="1"/>
                <c:pt idx="0">
                  <c:v>Unkritisch</c:v>
                </c:pt>
              </c:strCache>
            </c:strRef>
          </c:tx>
          <c:spPr>
            <a:solidFill>
              <a:srgbClr val="DDD9C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2'!$B$5:$E$5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1-5541-B0BC-6DBC942BC7DB}"/>
            </c:ext>
          </c:extLst>
        </c:ser>
        <c:ser>
          <c:idx val="4"/>
          <c:order val="4"/>
          <c:tx>
            <c:strRef>
              <c:f>'Abbildung 2'!$A$6</c:f>
              <c:strCache>
                <c:ptCount val="1"/>
                <c:pt idx="0">
                  <c:v>Keine Daten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'Abbildung 2'!$B$1:$E$1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2'!$B$6:$E$6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1-5541-B0BC-6DBC942BC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6954600"/>
        <c:axId val="2096957576"/>
      </c:barChart>
      <c:catAx>
        <c:axId val="20969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957576"/>
        <c:crosses val="autoZero"/>
        <c:auto val="1"/>
        <c:lblAlgn val="ctr"/>
        <c:lblOffset val="100"/>
        <c:noMultiLvlLbl val="0"/>
      </c:catAx>
      <c:valAx>
        <c:axId val="2096957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69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'Abbildung 3'!$B$1</c:f>
              <c:strCache>
                <c:ptCount val="1"/>
                <c:pt idx="0">
                  <c:v>Weltweit</c:v>
                </c:pt>
              </c:strCache>
            </c:strRef>
          </c:tx>
          <c:dPt>
            <c:idx val="3"/>
            <c:bubble3D val="0"/>
            <c:spPr>
              <a:solidFill>
                <a:schemeClr val="bg2">
                  <a:lumMod val="9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9FAB-AF4D-A7C5-74ED3B9A44B8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9FAB-AF4D-A7C5-74ED3B9A44B8}"/>
              </c:ext>
            </c:extLst>
          </c:dPt>
          <c:cat>
            <c:strRef>
              <c:f>'Abbildung 3'!$A$2:$A$6</c:f>
              <c:strCache>
                <c:ptCount val="5"/>
                <c:pt idx="0">
                  <c:v>Sehr kritisch</c:v>
                </c:pt>
                <c:pt idx="1">
                  <c:v>Kritisch</c:v>
                </c:pt>
                <c:pt idx="2">
                  <c:v>Leicht Kritisch</c:v>
                </c:pt>
                <c:pt idx="3">
                  <c:v>Unkritisch</c:v>
                </c:pt>
                <c:pt idx="4">
                  <c:v>Keine Daten</c:v>
                </c:pt>
              </c:strCache>
            </c:strRef>
          </c:cat>
          <c:val>
            <c:numRef>
              <c:f>'Abbildung 3'!$B$2:$B$6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AB-AF4D-A7C5-74ED3B9A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4'!$A$2</c:f>
              <c:strCache>
                <c:ptCount val="1"/>
                <c:pt idx="0">
                  <c:v>Verschlechtert</c:v>
                </c:pt>
              </c:strCache>
            </c:strRef>
          </c:tx>
          <c:invertIfNegative val="0"/>
          <c:cat>
            <c:strRef>
              <c:f>'Abbildung 4'!$B$1:$G$1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Gesamt</c:v>
                </c:pt>
              </c:strCache>
            </c:strRef>
          </c:cat>
          <c:val>
            <c:numRef>
              <c:f>'Abbildung 4'!$B$2:$G$2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0-2D41-8E73-5F6B26705072}"/>
            </c:ext>
          </c:extLst>
        </c:ser>
        <c:ser>
          <c:idx val="1"/>
          <c:order val="1"/>
          <c:tx>
            <c:strRef>
              <c:f>'Abbildung 4'!$A$3</c:f>
              <c:strCache>
                <c:ptCount val="1"/>
                <c:pt idx="0">
                  <c:v>Stagniert</c:v>
                </c:pt>
              </c:strCache>
            </c:strRef>
          </c:tx>
          <c:invertIfNegative val="0"/>
          <c:cat>
            <c:strRef>
              <c:f>'Abbildung 4'!$B$1:$G$1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Gesamt</c:v>
                </c:pt>
              </c:strCache>
            </c:strRef>
          </c:cat>
          <c:val>
            <c:numRef>
              <c:f>'Abbildung 4'!$B$3:$G$3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0-2D41-8E73-5F6B26705072}"/>
            </c:ext>
          </c:extLst>
        </c:ser>
        <c:ser>
          <c:idx val="2"/>
          <c:order val="2"/>
          <c:tx>
            <c:strRef>
              <c:f>'Abbildung 4'!$A$4</c:f>
              <c:strCache>
                <c:ptCount val="1"/>
                <c:pt idx="0">
                  <c:v>Verbessert</c:v>
                </c:pt>
              </c:strCache>
            </c:strRef>
          </c:tx>
          <c:invertIfNegative val="0"/>
          <c:cat>
            <c:strRef>
              <c:f>'Abbildung 4'!$B$1:$G$1</c:f>
              <c:strCache>
                <c:ptCount val="6"/>
                <c:pt idx="0">
                  <c:v>Südasien, Südostasien, Pazifik</c:v>
                </c:pt>
                <c:pt idx="1">
                  <c:v>Subsahara-Afrika</c:v>
                </c:pt>
                <c:pt idx="2">
                  <c:v>Lateinamerika, Karibik</c:v>
                </c:pt>
                <c:pt idx="3">
                  <c:v>Nordafrika, Naher Osten</c:v>
                </c:pt>
                <c:pt idx="4">
                  <c:v>Europa, GUS</c:v>
                </c:pt>
                <c:pt idx="5">
                  <c:v>Gesamt</c:v>
                </c:pt>
              </c:strCache>
            </c:strRef>
          </c:cat>
          <c:val>
            <c:numRef>
              <c:f>'Abbildung 4'!$B$4:$G$4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0-2D41-8E73-5F6B2670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032280"/>
        <c:axId val="2097035256"/>
      </c:barChart>
      <c:catAx>
        <c:axId val="209703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035256"/>
        <c:crosses val="autoZero"/>
        <c:auto val="1"/>
        <c:lblAlgn val="ctr"/>
        <c:lblOffset val="100"/>
        <c:noMultiLvlLbl val="0"/>
      </c:catAx>
      <c:valAx>
        <c:axId val="2097035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703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'Abbildung 5'!$A$2</c:f>
              <c:strCache>
                <c:ptCount val="1"/>
                <c:pt idx="0">
                  <c:v>Verschlechtert</c:v>
                </c:pt>
              </c:strCache>
            </c:strRef>
          </c:tx>
          <c:invertIfNegative val="0"/>
          <c:cat>
            <c:strRef>
              <c:f>'Abbildung 5'!$B$1:$E$1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5'!$B$2:$E$2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A-AA4E-A323-E9BE2CFE2083}"/>
            </c:ext>
          </c:extLst>
        </c:ser>
        <c:ser>
          <c:idx val="1"/>
          <c:order val="1"/>
          <c:tx>
            <c:strRef>
              <c:f>'Abbildung 5'!$A$3</c:f>
              <c:strCache>
                <c:ptCount val="1"/>
                <c:pt idx="0">
                  <c:v>Stagniert</c:v>
                </c:pt>
              </c:strCache>
            </c:strRef>
          </c:tx>
          <c:invertIfNegative val="0"/>
          <c:cat>
            <c:strRef>
              <c:f>'Abbildung 5'!$B$1:$E$1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5'!$B$3:$E$3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A-AA4E-A323-E9BE2CFE2083}"/>
            </c:ext>
          </c:extLst>
        </c:ser>
        <c:ser>
          <c:idx val="2"/>
          <c:order val="2"/>
          <c:tx>
            <c:strRef>
              <c:f>'Abbildung 5'!$A$4</c:f>
              <c:strCache>
                <c:ptCount val="1"/>
                <c:pt idx="0">
                  <c:v>Verbessert</c:v>
                </c:pt>
              </c:strCache>
            </c:strRef>
          </c:tx>
          <c:invertIfNegative val="0"/>
          <c:cat>
            <c:strRef>
              <c:f>'Abbildung 5'!$B$1:$E$1</c:f>
              <c:strCache>
                <c:ptCount val="4"/>
                <c:pt idx="0">
                  <c:v>high income</c:v>
                </c:pt>
                <c:pt idx="1">
                  <c:v>upper middle income</c:v>
                </c:pt>
                <c:pt idx="2">
                  <c:v>lower middle income</c:v>
                </c:pt>
                <c:pt idx="3">
                  <c:v>low</c:v>
                </c:pt>
              </c:strCache>
            </c:strRef>
          </c:cat>
          <c:val>
            <c:numRef>
              <c:f>'Abbildung 5'!$B$4:$E$4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A-AA4E-A323-E9BE2CFE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077496"/>
        <c:axId val="2097080472"/>
      </c:barChart>
      <c:catAx>
        <c:axId val="209707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080472"/>
        <c:crosses val="autoZero"/>
        <c:auto val="1"/>
        <c:lblAlgn val="ctr"/>
        <c:lblOffset val="100"/>
        <c:noMultiLvlLbl val="0"/>
      </c:catAx>
      <c:valAx>
        <c:axId val="2097080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707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730250</xdr:colOff>
      <xdr:row>0</xdr:row>
      <xdr:rowOff>533400</xdr:rowOff>
    </xdr:from>
    <xdr:to>
      <xdr:col>16</xdr:col>
      <xdr:colOff>25400</xdr:colOff>
      <xdr:row>24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3</xdr:row>
      <xdr:rowOff>63500</xdr:rowOff>
    </xdr:from>
    <xdr:to>
      <xdr:col>15</xdr:col>
      <xdr:colOff>749300</xdr:colOff>
      <xdr:row>24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</xdr:row>
      <xdr:rowOff>69850</xdr:rowOff>
    </xdr:from>
    <xdr:to>
      <xdr:col>11</xdr:col>
      <xdr:colOff>196850</xdr:colOff>
      <xdr:row>15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19050</xdr:rowOff>
    </xdr:from>
    <xdr:to>
      <xdr:col>17</xdr:col>
      <xdr:colOff>279400</xdr:colOff>
      <xdr:row>29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1</xdr:row>
      <xdr:rowOff>146050</xdr:rowOff>
    </xdr:from>
    <xdr:to>
      <xdr:col>15</xdr:col>
      <xdr:colOff>730250</xdr:colOff>
      <xdr:row>26</xdr:row>
      <xdr:rowOff>12700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V130" totalsRowShown="0" headerRowDxfId="23" dataDxfId="22">
  <autoFilter ref="A1:V130" xr:uid="{00000000-0009-0000-0100-000002000000}"/>
  <tableColumns count="22">
    <tableColumn id="1" xr3:uid="{00000000-0010-0000-0000-000001000000}" name="Land" dataDxfId="21"/>
    <tableColumn id="2" xr3:uid="{00000000-0010-0000-0000-000002000000}" name="Extraktivismus" dataDxfId="20"/>
    <tableColumn id="18" xr3:uid="{00000000-0010-0000-0000-000012000000}" name="Fragiität" dataDxfId="19">
      <calculatedColumnFormula>IF(B2&lt;50,0,IF(B2&lt;=75,1,IF(B2&lt;=100,2,3)))</calculatedColumnFormula>
    </tableColumn>
    <tableColumn id="3" xr3:uid="{00000000-0010-0000-0000-000003000000}" name="Problematische Schuldenstruktur" dataDxfId="18"/>
    <tableColumn id="4" xr3:uid="{00000000-0010-0000-0000-000004000000}" name="Vulnerabilität gegenüber Naturkatstrophen" dataDxfId="17"/>
    <tableColumn id="19" xr3:uid="{00000000-0010-0000-0000-000013000000}" name="Wert2" dataDxfId="16">
      <calculatedColumnFormula>IF(E2&lt;200,0,IF(E2&lt;=300,1,IF(E2&lt;=400,2,3)))</calculatedColumnFormula>
    </tableColumn>
    <tableColumn id="5" xr3:uid="{00000000-0010-0000-0000-000005000000}" name="Trend12" dataDxfId="15"/>
    <tableColumn id="6" xr3:uid="{00000000-0010-0000-0000-000006000000}" name="Auslandsschuldenstand / BIP" dataDxfId="14"/>
    <tableColumn id="20" xr3:uid="{00000000-0010-0000-0000-000014000000}" name="Wert3" dataDxfId="13">
      <calculatedColumnFormula>IF(H2&lt;40,0,IF(H2&lt;=60,1,IF(H2&lt;=80,2,3)))</calculatedColumnFormula>
    </tableColumn>
    <tableColumn id="7" xr3:uid="{00000000-0010-0000-0000-000007000000}" name="Trend3" dataDxfId="12"/>
    <tableColumn id="8" xr3:uid="{00000000-0010-0000-0000-000008000000}" name="Auslandsschuldenstand / Export­einnahmen" dataDxfId="11"/>
    <tableColumn id="21" xr3:uid="{00000000-0010-0000-0000-000015000000}" name="Wert4" dataDxfId="10">
      <calculatedColumnFormula>IF(K2&lt;150,0,IF(K2&lt;=225,1,IF(K2&lt;=300,2,3)))</calculatedColumnFormula>
    </tableColumn>
    <tableColumn id="9" xr3:uid="{00000000-0010-0000-0000-000009000000}" name="Trend4" dataDxfId="9"/>
    <tableColumn id="10" xr3:uid="{00000000-0010-0000-0000-00000A000000}" name="Auslandsschuldendienst / Export­einnahmen" dataDxfId="8"/>
    <tableColumn id="22" xr3:uid="{00000000-0010-0000-0000-000016000000}" name="Wert5" dataDxfId="7">
      <calculatedColumnFormula>IF(N2&lt;15,0,IF(N2&lt;=22.5,1,IF(N2&lt;=30,2,3)))</calculatedColumnFormula>
    </tableColumn>
    <tableColumn id="11" xr3:uid="{00000000-0010-0000-0000-00000B000000}" name="Trend5" dataDxfId="6"/>
    <tableColumn id="12" xr3:uid="{00000000-0010-0000-0000-00000C000000}" name="Risiko der Überschuldung laut IWF am 31.7.2019" dataDxfId="5"/>
    <tableColumn id="23" xr3:uid="{00000000-0010-0000-0000-000017000000}" name="Überschreibtungen" dataDxfId="4">
      <calculatedColumnFormula>Tabelle2[[#This Row],[Fragiität]]+Tabelle2[[#This Row],[Wert2]]+Tabelle2[[#This Row],[Wert3]]+Tabelle2[[#This Row],[Wert4]]+Tabelle2[[#This Row],[Wert5]]</calculatedColumnFormula>
    </tableColumn>
    <tableColumn id="14" xr3:uid="{00000000-0010-0000-0000-00000E000000}" name="Verschuldungs-situation" dataDxfId="3"/>
    <tableColumn id="15" xr3:uid="{00000000-0010-0000-0000-00000F000000}" name="Tendenz" dataDxfId="2"/>
    <tableColumn id="16" xr3:uid="{00000000-0010-0000-0000-000010000000}" name="Trend" dataDxfId="1">
      <calculatedColumnFormula>IF(T2&lt;0,"-1",IF(T2&lt;1,"0","1"))</calculatedColumnFormula>
    </tableColumn>
    <tableColumn id="17" xr3:uid="{00000000-0010-0000-0000-000011000000}" name="Inco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R135"/>
  <sheetViews>
    <sheetView tabSelected="1" workbookViewId="0">
      <selection activeCell="A135" sqref="A134:A135"/>
    </sheetView>
  </sheetViews>
  <sheetFormatPr baseColWidth="10" defaultRowHeight="16" x14ac:dyDescent="0.2"/>
  <cols>
    <col min="1" max="1" width="23.1640625" customWidth="1"/>
    <col min="2" max="2" width="10.83203125" customWidth="1"/>
    <col min="3" max="3" width="12.6640625" customWidth="1"/>
    <col min="4" max="4" width="10.83203125" style="5" customWidth="1"/>
    <col min="5" max="5" width="10.83203125" customWidth="1"/>
    <col min="6" max="6" width="2.1640625" customWidth="1"/>
    <col min="7" max="7" width="10.83203125" style="5" customWidth="1"/>
    <col min="8" max="8" width="10.83203125" style="118" customWidth="1"/>
    <col min="9" max="9" width="2.5" style="118" customWidth="1"/>
    <col min="10" max="10" width="10.83203125" style="5" customWidth="1"/>
    <col min="11" max="11" width="10.83203125" style="118" customWidth="1"/>
    <col min="12" max="12" width="3.33203125" style="118" customWidth="1"/>
    <col min="13" max="13" width="10.83203125" style="5" customWidth="1"/>
    <col min="14" max="14" width="11" style="118" customWidth="1"/>
    <col min="15" max="15" width="3.5" style="118" customWidth="1"/>
    <col min="16" max="16" width="11" style="6" customWidth="1"/>
    <col min="17" max="18" width="11" style="14" customWidth="1"/>
    <col min="19" max="19" width="13.5" style="13" customWidth="1"/>
    <col min="20" max="20" width="11" style="13" customWidth="1"/>
    <col min="21" max="21" width="11" style="14" customWidth="1"/>
    <col min="23" max="23" width="13.83203125" customWidth="1"/>
    <col min="24" max="24" width="14.33203125" customWidth="1"/>
  </cols>
  <sheetData>
    <row r="1" spans="1:148" ht="86" thickBot="1" x14ac:dyDescent="0.25">
      <c r="A1" s="7" t="s">
        <v>122</v>
      </c>
      <c r="B1" s="147" t="s">
        <v>329</v>
      </c>
      <c r="C1" s="148" t="s">
        <v>330</v>
      </c>
      <c r="D1" s="149" t="s">
        <v>331</v>
      </c>
      <c r="E1" s="147" t="s">
        <v>332</v>
      </c>
      <c r="F1" s="152" t="s">
        <v>321</v>
      </c>
      <c r="G1" s="153" t="s">
        <v>120</v>
      </c>
      <c r="H1" s="154" t="s">
        <v>22</v>
      </c>
      <c r="I1" s="155" t="s">
        <v>322</v>
      </c>
      <c r="J1" s="156" t="s">
        <v>326</v>
      </c>
      <c r="K1" s="117" t="s">
        <v>23</v>
      </c>
      <c r="L1" s="146" t="s">
        <v>323</v>
      </c>
      <c r="M1" s="8" t="s">
        <v>327</v>
      </c>
      <c r="N1" s="154" t="s">
        <v>24</v>
      </c>
      <c r="O1" s="155" t="s">
        <v>324</v>
      </c>
      <c r="P1" s="158" t="s">
        <v>328</v>
      </c>
      <c r="Q1" s="85" t="s">
        <v>299</v>
      </c>
      <c r="R1" s="85" t="s">
        <v>325</v>
      </c>
      <c r="S1" s="135" t="s">
        <v>123</v>
      </c>
      <c r="T1" s="12" t="s">
        <v>112</v>
      </c>
      <c r="U1" s="137" t="s">
        <v>296</v>
      </c>
      <c r="V1" s="136" t="s">
        <v>121</v>
      </c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</row>
    <row r="2" spans="1:148" s="1" customFormat="1" ht="17" thickBot="1" x14ac:dyDescent="0.25">
      <c r="A2" s="9" t="s">
        <v>25</v>
      </c>
      <c r="B2" s="150"/>
      <c r="C2" s="151"/>
      <c r="D2" s="151"/>
      <c r="E2" s="150"/>
      <c r="F2" s="151"/>
      <c r="G2" s="151"/>
      <c r="H2" s="150"/>
      <c r="I2" s="151"/>
      <c r="J2" s="157"/>
      <c r="K2" s="9"/>
      <c r="L2" s="9"/>
      <c r="M2" s="9"/>
      <c r="N2" s="150"/>
      <c r="O2" s="151"/>
      <c r="P2" s="157"/>
      <c r="Q2" s="9"/>
      <c r="R2" s="9"/>
      <c r="S2" s="9"/>
      <c r="T2" s="9"/>
      <c r="U2" s="9"/>
      <c r="V2" s="134"/>
      <c r="W2" s="33" t="s">
        <v>25</v>
      </c>
      <c r="X2" s="34"/>
      <c r="Y2" s="35"/>
      <c r="Z2" s="9"/>
      <c r="AA2" s="9"/>
      <c r="AB2" s="9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</row>
    <row r="3" spans="1:148" ht="17" thickBot="1" x14ac:dyDescent="0.25">
      <c r="A3" s="7" t="s">
        <v>305</v>
      </c>
      <c r="B3" s="195"/>
      <c r="C3" s="195" t="s">
        <v>333</v>
      </c>
      <c r="D3" s="195"/>
      <c r="E3" s="195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W3" s="30" t="s">
        <v>124</v>
      </c>
      <c r="X3" s="31">
        <f>COUNTIF(S3:S28,"3")</f>
        <v>0</v>
      </c>
      <c r="Y3" s="32">
        <f>X3/$X$8*100</f>
        <v>0</v>
      </c>
      <c r="AA3" s="38" t="s">
        <v>289</v>
      </c>
      <c r="AB3" s="40">
        <f>COUNTIF($U$3:$U$28,"1")</f>
        <v>0</v>
      </c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0"/>
      <c r="DC3" s="130"/>
      <c r="DD3" s="130"/>
      <c r="DE3" s="130"/>
      <c r="DF3" s="130"/>
      <c r="DG3" s="130"/>
      <c r="DH3" s="130"/>
      <c r="DI3" s="130"/>
      <c r="DJ3" s="130"/>
      <c r="DK3" s="130"/>
      <c r="DL3" s="130"/>
      <c r="DM3" s="130"/>
      <c r="DN3" s="130"/>
      <c r="DO3" s="130"/>
      <c r="DP3" s="130"/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30"/>
      <c r="EG3" s="130"/>
      <c r="EH3" s="130"/>
      <c r="EI3" s="130"/>
      <c r="EJ3" s="130"/>
      <c r="EK3" s="130"/>
      <c r="EL3" s="130"/>
      <c r="EM3" s="130"/>
      <c r="EN3" s="130"/>
      <c r="EO3" s="130"/>
      <c r="EP3" s="130"/>
      <c r="EQ3" s="130"/>
      <c r="ER3" s="130"/>
    </row>
    <row r="4" spans="1:148" x14ac:dyDescent="0.2">
      <c r="A4" s="7" t="s">
        <v>1</v>
      </c>
      <c r="B4" s="195"/>
      <c r="C4" s="195" t="s">
        <v>333</v>
      </c>
      <c r="D4" s="195"/>
      <c r="E4" s="195" t="s">
        <v>333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W4" s="18" t="s">
        <v>125</v>
      </c>
      <c r="X4" s="17">
        <f>COUNTIF(S3:S28,"2")</f>
        <v>0</v>
      </c>
      <c r="Y4" s="32">
        <f>X4/$X$8*100</f>
        <v>0</v>
      </c>
      <c r="AA4" s="18" t="s">
        <v>290</v>
      </c>
      <c r="AB4" s="40">
        <f>COUNTIF($U$3:$U$28,"0")</f>
        <v>0</v>
      </c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</row>
    <row r="5" spans="1:148" x14ac:dyDescent="0.2">
      <c r="A5" s="7" t="s">
        <v>2</v>
      </c>
      <c r="B5" s="195"/>
      <c r="C5" s="195"/>
      <c r="D5" s="195"/>
      <c r="E5" s="19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W5" s="18" t="s">
        <v>126</v>
      </c>
      <c r="X5" s="17">
        <f>COUNTIF(S3:S28,"1")</f>
        <v>0</v>
      </c>
      <c r="Y5" s="32">
        <f>X5/$X$8*100</f>
        <v>0</v>
      </c>
      <c r="Z5" s="160">
        <f>SUM(X3:X5)</f>
        <v>0</v>
      </c>
      <c r="AA5" s="18" t="s">
        <v>288</v>
      </c>
      <c r="AB5" s="72">
        <f>COUNTIF($U$3:$V$28,"-1")</f>
        <v>0</v>
      </c>
      <c r="AC5" s="160">
        <f>SUM(AB3:AB5)</f>
        <v>0</v>
      </c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</row>
    <row r="6" spans="1:148" s="88" customFormat="1" x14ac:dyDescent="0.2">
      <c r="A6" s="87" t="s">
        <v>302</v>
      </c>
      <c r="B6" s="195"/>
      <c r="C6" s="195"/>
      <c r="D6" s="195" t="s">
        <v>333</v>
      </c>
      <c r="E6" s="195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 s="18" t="s">
        <v>127</v>
      </c>
      <c r="X6" s="17">
        <f>Grundgesamtheit!J10</f>
        <v>8</v>
      </c>
      <c r="Y6" s="32">
        <f>X6/$X$8*100</f>
        <v>80</v>
      </c>
      <c r="Z6"/>
      <c r="AA6" s="18" t="s">
        <v>291</v>
      </c>
      <c r="AB6" s="72">
        <f>COUNTIF($T$3:$T$28,"&gt;3")</f>
        <v>0</v>
      </c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</row>
    <row r="7" spans="1:148" ht="17" thickBot="1" x14ac:dyDescent="0.25">
      <c r="A7" s="7" t="s">
        <v>3</v>
      </c>
      <c r="B7" s="195"/>
      <c r="C7" s="195"/>
      <c r="D7" s="195"/>
      <c r="E7" s="195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W7" s="19" t="s">
        <v>128</v>
      </c>
      <c r="X7" s="17">
        <f>Grundgesamtheit!J11</f>
        <v>2</v>
      </c>
      <c r="Y7" s="32">
        <f>X7/$X$8*100</f>
        <v>20</v>
      </c>
      <c r="AA7" s="19" t="s">
        <v>292</v>
      </c>
      <c r="AB7" s="73">
        <f>COUNTIF($T$3:$T$28,"&gt;4")</f>
        <v>0</v>
      </c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</row>
    <row r="8" spans="1:148" ht="17" thickBot="1" x14ac:dyDescent="0.25">
      <c r="A8" s="7" t="s">
        <v>4</v>
      </c>
      <c r="B8" s="195"/>
      <c r="C8" s="195"/>
      <c r="D8" s="195"/>
      <c r="E8" s="19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W8" s="29"/>
      <c r="X8" s="36">
        <f>SUM(X3:X7)</f>
        <v>10</v>
      </c>
      <c r="Y8" s="27">
        <f>SUM(Y3:Y7)</f>
        <v>100</v>
      </c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</row>
    <row r="9" spans="1:148" s="88" customFormat="1" x14ac:dyDescent="0.2">
      <c r="A9" s="7" t="s">
        <v>5</v>
      </c>
      <c r="B9" s="195"/>
      <c r="C9" s="195"/>
      <c r="D9" s="195"/>
      <c r="E9" s="195" t="s">
        <v>333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</row>
    <row r="10" spans="1:148" s="95" customFormat="1" x14ac:dyDescent="0.2">
      <c r="A10" s="7" t="s">
        <v>6</v>
      </c>
      <c r="B10" s="195"/>
      <c r="C10" s="195" t="s">
        <v>333</v>
      </c>
      <c r="D10" s="195"/>
      <c r="E10" s="195" t="s">
        <v>333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</row>
    <row r="11" spans="1:148" x14ac:dyDescent="0.2">
      <c r="A11" s="7" t="s">
        <v>75</v>
      </c>
      <c r="B11" s="195"/>
      <c r="C11" s="195"/>
      <c r="D11" s="195"/>
      <c r="E11" s="195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  <c r="EN11" s="130"/>
      <c r="EO11" s="130"/>
      <c r="EP11" s="130"/>
      <c r="EQ11" s="130"/>
      <c r="ER11" s="130"/>
    </row>
    <row r="12" spans="1:148" x14ac:dyDescent="0.2">
      <c r="A12" s="7" t="s">
        <v>7</v>
      </c>
      <c r="B12" s="195"/>
      <c r="C12" s="195"/>
      <c r="D12" s="195"/>
      <c r="E12" s="19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</row>
    <row r="13" spans="1:148" x14ac:dyDescent="0.2">
      <c r="A13" s="7" t="s">
        <v>8</v>
      </c>
      <c r="B13" s="195"/>
      <c r="C13" s="195"/>
      <c r="D13" s="195"/>
      <c r="E13" s="195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</row>
    <row r="14" spans="1:148" x14ac:dyDescent="0.2">
      <c r="A14" s="7" t="s">
        <v>307</v>
      </c>
      <c r="B14" s="195"/>
      <c r="C14" s="195" t="s">
        <v>333</v>
      </c>
      <c r="D14" s="195"/>
      <c r="E14" s="195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</row>
    <row r="15" spans="1:148" x14ac:dyDescent="0.2">
      <c r="A15" s="7" t="s">
        <v>9</v>
      </c>
      <c r="B15" s="195"/>
      <c r="C15" s="195" t="s">
        <v>333</v>
      </c>
      <c r="D15" s="195"/>
      <c r="E15" s="19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W15" s="129"/>
      <c r="X15" s="129"/>
      <c r="Y15" s="129"/>
      <c r="Z15" s="129"/>
      <c r="AA15" s="129"/>
      <c r="AB15" s="129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  <c r="CT15" s="130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  <c r="DQ15" s="130"/>
      <c r="DR15" s="130"/>
      <c r="DS15" s="130"/>
      <c r="DT15" s="130"/>
      <c r="DU15" s="130"/>
      <c r="DV15" s="130"/>
      <c r="DW15" s="130"/>
      <c r="DX15" s="130"/>
      <c r="DY15" s="130"/>
      <c r="DZ15" s="130"/>
      <c r="EA15" s="130"/>
      <c r="EB15" s="130"/>
      <c r="EC15" s="130"/>
      <c r="ED15" s="130"/>
      <c r="EE15" s="130"/>
      <c r="EF15" s="130"/>
      <c r="EG15" s="130"/>
      <c r="EH15" s="130"/>
      <c r="EI15" s="130"/>
      <c r="EJ15" s="130"/>
      <c r="EK15" s="130"/>
      <c r="EL15" s="130"/>
      <c r="EM15" s="130"/>
      <c r="EN15" s="130"/>
      <c r="EO15" s="130"/>
      <c r="EP15" s="130"/>
      <c r="EQ15" s="130"/>
      <c r="ER15" s="130"/>
    </row>
    <row r="16" spans="1:148" x14ac:dyDescent="0.2">
      <c r="A16" s="10" t="s">
        <v>10</v>
      </c>
      <c r="B16" s="195"/>
      <c r="C16" s="195"/>
      <c r="D16" s="195" t="s">
        <v>333</v>
      </c>
      <c r="E16" s="195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W16" s="129"/>
      <c r="X16" s="129"/>
      <c r="Y16" s="129"/>
      <c r="Z16" s="129"/>
      <c r="AA16" s="129"/>
      <c r="AB16" s="129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  <c r="EN16" s="130"/>
      <c r="EO16" s="130"/>
      <c r="EP16" s="130"/>
      <c r="EQ16" s="130"/>
      <c r="ER16" s="130"/>
    </row>
    <row r="17" spans="1:148" x14ac:dyDescent="0.2">
      <c r="A17" s="89" t="s">
        <v>220</v>
      </c>
      <c r="B17" s="195"/>
      <c r="C17" s="195" t="s">
        <v>333</v>
      </c>
      <c r="D17" s="195"/>
      <c r="E17" s="195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  <c r="CT17" s="130"/>
      <c r="CU17" s="130"/>
      <c r="CV17" s="130"/>
      <c r="CW17" s="130"/>
      <c r="CX17" s="130"/>
      <c r="CY17" s="130"/>
      <c r="CZ17" s="130"/>
      <c r="DA17" s="130"/>
      <c r="DB17" s="130"/>
      <c r="DC17" s="130"/>
      <c r="DD17" s="130"/>
      <c r="DE17" s="130"/>
      <c r="DF17" s="130"/>
      <c r="DG17" s="130"/>
      <c r="DH17" s="130"/>
      <c r="DI17" s="130"/>
      <c r="DJ17" s="130"/>
      <c r="DK17" s="130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  <c r="DV17" s="130"/>
      <c r="DW17" s="130"/>
      <c r="DX17" s="130"/>
      <c r="DY17" s="130"/>
      <c r="DZ17" s="130"/>
      <c r="EA17" s="130"/>
      <c r="EB17" s="130"/>
      <c r="EC17" s="130"/>
      <c r="ED17" s="130"/>
      <c r="EE17" s="130"/>
      <c r="EF17" s="130"/>
      <c r="EG17" s="130"/>
      <c r="EH17" s="130"/>
      <c r="EI17" s="130"/>
      <c r="EJ17" s="130"/>
      <c r="EK17" s="130"/>
      <c r="EL17" s="130"/>
      <c r="EM17" s="130"/>
      <c r="EN17" s="130"/>
      <c r="EO17" s="130"/>
      <c r="EP17" s="130"/>
      <c r="EQ17" s="130"/>
      <c r="ER17" s="130"/>
    </row>
    <row r="18" spans="1:148" s="4" customFormat="1" x14ac:dyDescent="0.2">
      <c r="A18" s="91" t="s">
        <v>111</v>
      </c>
      <c r="B18" s="195"/>
      <c r="C18" s="195"/>
      <c r="D18" s="195"/>
      <c r="E18" s="195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 s="131"/>
      <c r="X18" s="131"/>
      <c r="Y18" s="131"/>
      <c r="Z18" s="131"/>
      <c r="AA18" s="131"/>
      <c r="AB18" s="131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  <c r="CS18" s="129"/>
      <c r="CT18" s="129"/>
      <c r="CU18" s="129"/>
      <c r="CV18" s="129"/>
      <c r="CW18" s="129"/>
      <c r="CX18" s="129"/>
      <c r="CY18" s="129"/>
      <c r="CZ18" s="129"/>
      <c r="DA18" s="129"/>
      <c r="DB18" s="129"/>
      <c r="DC18" s="129"/>
      <c r="DD18" s="129"/>
      <c r="DE18" s="129"/>
      <c r="DF18" s="129"/>
      <c r="DG18" s="129"/>
      <c r="DH18" s="129"/>
      <c r="DI18" s="129"/>
      <c r="DJ18" s="129"/>
      <c r="DK18" s="129"/>
      <c r="DL18" s="129"/>
      <c r="DM18" s="129"/>
      <c r="DN18" s="129"/>
      <c r="DO18" s="129"/>
      <c r="DP18" s="129"/>
      <c r="DQ18" s="129"/>
      <c r="DR18" s="129"/>
      <c r="DS18" s="129"/>
      <c r="DT18" s="129"/>
      <c r="DU18" s="129"/>
      <c r="DV18" s="129"/>
      <c r="DW18" s="129"/>
      <c r="DX18" s="129"/>
      <c r="DY18" s="129"/>
      <c r="DZ18" s="129"/>
      <c r="EA18" s="129"/>
      <c r="EB18" s="129"/>
      <c r="EC18" s="129"/>
      <c r="ED18" s="129"/>
      <c r="EE18" s="129"/>
      <c r="EF18" s="129"/>
      <c r="EG18" s="129"/>
      <c r="EH18" s="129"/>
      <c r="EI18" s="129"/>
      <c r="EJ18" s="129"/>
      <c r="EK18" s="129"/>
      <c r="EL18" s="129"/>
      <c r="EM18" s="129"/>
      <c r="EN18" s="129"/>
      <c r="EO18" s="129"/>
      <c r="EP18" s="129"/>
      <c r="EQ18" s="129"/>
      <c r="ER18" s="129"/>
    </row>
    <row r="19" spans="1:148" s="90" customFormat="1" x14ac:dyDescent="0.2">
      <c r="A19" s="86" t="s">
        <v>11</v>
      </c>
      <c r="B19" s="195"/>
      <c r="C19" s="195"/>
      <c r="D19" s="195"/>
      <c r="E19" s="195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 s="130"/>
      <c r="X19" s="130"/>
      <c r="Y19" s="130"/>
      <c r="Z19" s="130"/>
      <c r="AA19" s="130"/>
      <c r="AB19" s="130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  <c r="CS19" s="129"/>
      <c r="CT19" s="129"/>
      <c r="CU19" s="129"/>
      <c r="CV19" s="129"/>
      <c r="CW19" s="129"/>
      <c r="CX19" s="129"/>
      <c r="CY19" s="129"/>
      <c r="CZ19" s="129"/>
      <c r="DA19" s="129"/>
      <c r="DB19" s="129"/>
      <c r="DC19" s="129"/>
      <c r="DD19" s="129"/>
      <c r="DE19" s="129"/>
      <c r="DF19" s="129"/>
      <c r="DG19" s="129"/>
      <c r="DH19" s="129"/>
      <c r="DI19" s="129"/>
      <c r="DJ19" s="129"/>
      <c r="DK19" s="129"/>
      <c r="DL19" s="129"/>
      <c r="DM19" s="129"/>
      <c r="DN19" s="129"/>
      <c r="DO19" s="129"/>
      <c r="DP19" s="129"/>
      <c r="DQ19" s="129"/>
      <c r="DR19" s="129"/>
      <c r="DS19" s="129"/>
      <c r="DT19" s="129"/>
      <c r="DU19" s="129"/>
      <c r="DV19" s="129"/>
      <c r="DW19" s="129"/>
      <c r="DX19" s="129"/>
      <c r="DY19" s="129"/>
      <c r="DZ19" s="129"/>
      <c r="EA19" s="129"/>
      <c r="EB19" s="129"/>
      <c r="EC19" s="129"/>
      <c r="ED19" s="129"/>
      <c r="EE19" s="129"/>
      <c r="EF19" s="129"/>
      <c r="EG19" s="129"/>
      <c r="EH19" s="129"/>
      <c r="EI19" s="129"/>
      <c r="EJ19" s="129"/>
      <c r="EK19" s="129"/>
      <c r="EL19" s="129"/>
      <c r="EM19" s="129"/>
      <c r="EN19" s="129"/>
      <c r="EO19" s="129"/>
      <c r="EP19" s="129"/>
      <c r="EQ19" s="129"/>
      <c r="ER19" s="129"/>
    </row>
    <row r="20" spans="1:148" x14ac:dyDescent="0.2">
      <c r="A20" s="7" t="s">
        <v>100</v>
      </c>
      <c r="B20" s="195"/>
      <c r="C20" s="195"/>
      <c r="D20" s="195"/>
      <c r="E20" s="195" t="s">
        <v>333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  <c r="CT20" s="130"/>
      <c r="CU20" s="130"/>
      <c r="CV20" s="130"/>
      <c r="CW20" s="130"/>
      <c r="CX20" s="130"/>
      <c r="CY20" s="130"/>
      <c r="CZ20" s="130"/>
      <c r="DA20" s="130"/>
      <c r="DB20" s="130"/>
      <c r="DC20" s="130"/>
      <c r="DD20" s="130"/>
      <c r="DE20" s="130"/>
      <c r="DF20" s="130"/>
      <c r="DG20" s="130"/>
      <c r="DH20" s="130"/>
      <c r="DI20" s="130"/>
      <c r="DJ20" s="130"/>
      <c r="DK20" s="130"/>
      <c r="DL20" s="130"/>
      <c r="DM20" s="130"/>
      <c r="DN20" s="130"/>
      <c r="DO20" s="130"/>
      <c r="DP20" s="130"/>
      <c r="DQ20" s="130"/>
      <c r="DR20" s="130"/>
      <c r="DS20" s="130"/>
      <c r="DT20" s="130"/>
      <c r="DU20" s="130"/>
      <c r="DV20" s="130"/>
      <c r="DW20" s="130"/>
      <c r="DX20" s="130"/>
      <c r="DY20" s="130"/>
      <c r="DZ20" s="130"/>
      <c r="EA20" s="130"/>
      <c r="EB20" s="130"/>
      <c r="EC20" s="130"/>
      <c r="ED20" s="130"/>
      <c r="EE20" s="130"/>
      <c r="EF20" s="130"/>
      <c r="EG20" s="130"/>
      <c r="EH20" s="130"/>
      <c r="EI20" s="130"/>
      <c r="EJ20" s="130"/>
      <c r="EK20" s="130"/>
      <c r="EL20" s="130"/>
      <c r="EM20" s="130"/>
      <c r="EN20" s="130"/>
      <c r="EO20" s="130"/>
      <c r="EP20" s="130"/>
      <c r="EQ20" s="130"/>
      <c r="ER20" s="130"/>
    </row>
    <row r="21" spans="1:148" s="123" customFormat="1" x14ac:dyDescent="0.2">
      <c r="A21" s="7" t="s">
        <v>12</v>
      </c>
      <c r="B21" s="195"/>
      <c r="C21" s="195"/>
      <c r="D21" s="195"/>
      <c r="E21" s="195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130"/>
      <c r="X21" s="130"/>
      <c r="Y21" s="130"/>
      <c r="Z21" s="130"/>
      <c r="AA21" s="130"/>
      <c r="AB21" s="130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  <c r="DF21" s="131"/>
      <c r="DG21" s="131"/>
      <c r="DH21" s="131"/>
      <c r="DI21" s="131"/>
      <c r="DJ21" s="131"/>
      <c r="DK21" s="131"/>
      <c r="DL21" s="131"/>
      <c r="DM21" s="131"/>
      <c r="DN21" s="131"/>
      <c r="DO21" s="131"/>
      <c r="DP21" s="131"/>
      <c r="DQ21" s="131"/>
      <c r="DR21" s="131"/>
      <c r="DS21" s="131"/>
      <c r="DT21" s="131"/>
      <c r="DU21" s="131"/>
      <c r="DV21" s="131"/>
      <c r="DW21" s="131"/>
      <c r="DX21" s="131"/>
      <c r="DY21" s="131"/>
      <c r="DZ21" s="131"/>
      <c r="EA21" s="131"/>
      <c r="EB21" s="131"/>
      <c r="EC21" s="131"/>
      <c r="ED21" s="131"/>
      <c r="EE21" s="131"/>
      <c r="EF21" s="131"/>
      <c r="EG21" s="131"/>
      <c r="EH21" s="131"/>
      <c r="EI21" s="131"/>
      <c r="EJ21" s="131"/>
      <c r="EK21" s="131"/>
      <c r="EL21" s="131"/>
      <c r="EM21" s="131"/>
      <c r="EN21" s="131"/>
      <c r="EO21" s="131"/>
      <c r="EP21" s="131"/>
      <c r="EQ21" s="131"/>
      <c r="ER21" s="131"/>
    </row>
    <row r="22" spans="1:148" x14ac:dyDescent="0.2">
      <c r="A22" s="94" t="s">
        <v>303</v>
      </c>
      <c r="B22" s="195"/>
      <c r="C22" s="195"/>
      <c r="D22" s="195"/>
      <c r="E22" s="195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W22" s="131"/>
      <c r="X22" s="131"/>
      <c r="Y22" s="131"/>
      <c r="Z22" s="131"/>
      <c r="AA22" s="131"/>
      <c r="AB22" s="131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  <c r="CT22" s="130"/>
      <c r="CU22" s="130"/>
      <c r="CV22" s="130"/>
      <c r="CW22" s="130"/>
      <c r="CX22" s="130"/>
      <c r="CY22" s="130"/>
      <c r="CZ22" s="130"/>
      <c r="DA22" s="130"/>
      <c r="DB22" s="130"/>
      <c r="DC22" s="130"/>
      <c r="DD22" s="130"/>
      <c r="DE22" s="130"/>
      <c r="DF22" s="130"/>
      <c r="DG22" s="130"/>
      <c r="DH22" s="130"/>
      <c r="DI22" s="130"/>
      <c r="DJ22" s="130"/>
      <c r="DK22" s="130"/>
      <c r="DL22" s="130"/>
      <c r="DM22" s="130"/>
      <c r="DN22" s="130"/>
      <c r="DO22" s="130"/>
      <c r="DP22" s="130"/>
      <c r="DQ22" s="130"/>
      <c r="DR22" s="130"/>
      <c r="DS22" s="130"/>
      <c r="DT22" s="130"/>
      <c r="DU22" s="130"/>
      <c r="DV22" s="130"/>
      <c r="DW22" s="130"/>
      <c r="DX22" s="130"/>
      <c r="DY22" s="130"/>
      <c r="DZ22" s="130"/>
      <c r="EA22" s="130"/>
      <c r="EB22" s="130"/>
      <c r="EC22" s="130"/>
      <c r="ED22" s="130"/>
      <c r="EE22" s="130"/>
      <c r="EF22" s="130"/>
      <c r="EG22" s="130"/>
      <c r="EH22" s="130"/>
      <c r="EI22" s="130"/>
      <c r="EJ22" s="130"/>
      <c r="EK22" s="130"/>
      <c r="EL22" s="130"/>
      <c r="EM22" s="130"/>
      <c r="EN22" s="130"/>
      <c r="EO22" s="130"/>
      <c r="EP22" s="130"/>
      <c r="EQ22" s="130"/>
      <c r="ER22" s="130"/>
    </row>
    <row r="23" spans="1:148" x14ac:dyDescent="0.2">
      <c r="A23" s="7" t="s">
        <v>13</v>
      </c>
      <c r="B23" s="195"/>
      <c r="C23" s="195"/>
      <c r="D23" s="195" t="s">
        <v>333</v>
      </c>
      <c r="E23" s="195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  <c r="CT23" s="130"/>
      <c r="CU23" s="130"/>
      <c r="CV23" s="130"/>
      <c r="CW23" s="130"/>
      <c r="CX23" s="130"/>
      <c r="CY23" s="130"/>
      <c r="CZ23" s="130"/>
      <c r="DA23" s="130"/>
      <c r="DB23" s="130"/>
      <c r="DC23" s="130"/>
      <c r="DD23" s="130"/>
      <c r="DE23" s="130"/>
      <c r="DF23" s="130"/>
      <c r="DG23" s="130"/>
      <c r="DH23" s="130"/>
      <c r="DI23" s="130"/>
      <c r="DJ23" s="130"/>
      <c r="DK23" s="130"/>
      <c r="DL23" s="130"/>
      <c r="DM23" s="130"/>
      <c r="DN23" s="130"/>
      <c r="DO23" s="130"/>
      <c r="DP23" s="130"/>
      <c r="DQ23" s="130"/>
      <c r="DR23" s="130"/>
      <c r="DS23" s="130"/>
      <c r="DT23" s="130"/>
      <c r="DU23" s="130"/>
      <c r="DV23" s="130"/>
      <c r="DW23" s="130"/>
      <c r="DX23" s="130"/>
      <c r="DY23" s="130"/>
      <c r="DZ23" s="130"/>
      <c r="EA23" s="130"/>
      <c r="EB23" s="130"/>
      <c r="EC23" s="130"/>
      <c r="ED23" s="130"/>
      <c r="EE23" s="130"/>
      <c r="EF23" s="130"/>
      <c r="EG23" s="130"/>
      <c r="EH23" s="130"/>
      <c r="EI23" s="130"/>
      <c r="EJ23" s="130"/>
      <c r="EK23" s="130"/>
      <c r="EL23" s="130"/>
      <c r="EM23" s="130"/>
      <c r="EN23" s="130"/>
      <c r="EO23" s="130"/>
      <c r="EP23" s="130"/>
      <c r="EQ23" s="130"/>
      <c r="ER23" s="130"/>
    </row>
    <row r="24" spans="1:148" x14ac:dyDescent="0.2">
      <c r="A24" s="121" t="s">
        <v>304</v>
      </c>
      <c r="B24" s="195"/>
      <c r="C24" s="195"/>
      <c r="D24" s="195"/>
      <c r="E24" s="195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W24" s="132"/>
      <c r="X24" s="132"/>
      <c r="Y24" s="132"/>
      <c r="Z24" s="132"/>
      <c r="AA24" s="132"/>
      <c r="AB24" s="132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  <c r="CT24" s="130"/>
      <c r="CU24" s="130"/>
      <c r="CV24" s="130"/>
      <c r="CW24" s="130"/>
      <c r="CX24" s="130"/>
      <c r="CY24" s="130"/>
      <c r="CZ24" s="130"/>
      <c r="DA24" s="130"/>
      <c r="DB24" s="130"/>
      <c r="DC24" s="130"/>
      <c r="DD24" s="130"/>
      <c r="DE24" s="130"/>
      <c r="DF24" s="130"/>
      <c r="DG24" s="130"/>
      <c r="DH24" s="130"/>
      <c r="DI24" s="130"/>
      <c r="DJ24" s="130"/>
      <c r="DK24" s="130"/>
      <c r="DL24" s="130"/>
      <c r="DM24" s="130"/>
      <c r="DN24" s="130"/>
      <c r="DO24" s="130"/>
      <c r="DP24" s="130"/>
      <c r="DQ24" s="130"/>
      <c r="DR24" s="130"/>
      <c r="DS24" s="130"/>
      <c r="DT24" s="130"/>
      <c r="DU24" s="130"/>
      <c r="DV24" s="130"/>
      <c r="DW24" s="130"/>
      <c r="DX24" s="130"/>
      <c r="DY24" s="130"/>
      <c r="DZ24" s="130"/>
      <c r="EA24" s="130"/>
      <c r="EB24" s="130"/>
      <c r="EC24" s="130"/>
      <c r="ED24" s="130"/>
      <c r="EE24" s="130"/>
      <c r="EF24" s="130"/>
      <c r="EG24" s="130"/>
      <c r="EH24" s="130"/>
      <c r="EI24" s="130"/>
      <c r="EJ24" s="130"/>
      <c r="EK24" s="130"/>
      <c r="EL24" s="130"/>
      <c r="EM24" s="130"/>
      <c r="EN24" s="130"/>
      <c r="EO24" s="130"/>
      <c r="EP24" s="130"/>
      <c r="EQ24" s="130"/>
      <c r="ER24" s="130"/>
    </row>
    <row r="25" spans="1:148" s="95" customFormat="1" x14ac:dyDescent="0.2">
      <c r="A25" s="99" t="s">
        <v>89</v>
      </c>
      <c r="B25" s="195"/>
      <c r="C25" s="195"/>
      <c r="D25" s="195"/>
      <c r="E25" s="195" t="s">
        <v>333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 s="133"/>
      <c r="X25" s="133"/>
      <c r="Y25" s="133"/>
      <c r="Z25" s="133"/>
      <c r="AA25" s="133"/>
      <c r="AB25" s="133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  <c r="EK25" s="131"/>
      <c r="EL25" s="131"/>
      <c r="EM25" s="131"/>
      <c r="EN25" s="131"/>
      <c r="EO25" s="131"/>
      <c r="EP25" s="131"/>
      <c r="EQ25" s="131"/>
      <c r="ER25" s="131"/>
    </row>
    <row r="26" spans="1:148" x14ac:dyDescent="0.2">
      <c r="A26" s="99" t="s">
        <v>309</v>
      </c>
      <c r="B26" s="195"/>
      <c r="C26" s="195" t="s">
        <v>333</v>
      </c>
      <c r="D26" s="195" t="s">
        <v>333</v>
      </c>
      <c r="E26" s="195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W26" s="100"/>
      <c r="X26" s="133"/>
      <c r="Y26" s="133"/>
      <c r="Z26" s="133"/>
      <c r="AA26" s="133"/>
      <c r="AB26" s="133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  <c r="CT26" s="130"/>
      <c r="CU26" s="130"/>
      <c r="CV26" s="130"/>
      <c r="CW26" s="130"/>
      <c r="CX26" s="130"/>
      <c r="CY26" s="130"/>
      <c r="CZ26" s="130"/>
      <c r="DA26" s="130"/>
      <c r="DB26" s="130"/>
      <c r="DC26" s="130"/>
      <c r="DD26" s="130"/>
      <c r="DE26" s="130"/>
      <c r="DF26" s="130"/>
      <c r="DG26" s="130"/>
      <c r="DH26" s="130"/>
      <c r="DI26" s="130"/>
      <c r="DJ26" s="130"/>
      <c r="DK26" s="130"/>
      <c r="DL26" s="130"/>
      <c r="DM26" s="130"/>
      <c r="DN26" s="130"/>
      <c r="DO26" s="130"/>
      <c r="DP26" s="130"/>
      <c r="DQ26" s="130"/>
      <c r="DR26" s="130"/>
      <c r="DS26" s="130"/>
      <c r="DT26" s="130"/>
      <c r="DU26" s="130"/>
      <c r="DV26" s="130"/>
      <c r="DW26" s="130"/>
      <c r="DX26" s="130"/>
      <c r="DY26" s="130"/>
      <c r="DZ26" s="130"/>
      <c r="EA26" s="130"/>
      <c r="EB26" s="130"/>
      <c r="EC26" s="130"/>
      <c r="ED26" s="130"/>
      <c r="EE26" s="130"/>
      <c r="EF26" s="130"/>
      <c r="EG26" s="130"/>
      <c r="EH26" s="130"/>
      <c r="EI26" s="130"/>
      <c r="EJ26" s="130"/>
      <c r="EK26" s="130"/>
      <c r="EL26" s="130"/>
      <c r="EM26" s="130"/>
      <c r="EN26" s="130"/>
      <c r="EO26" s="130"/>
      <c r="EP26" s="130"/>
      <c r="EQ26" s="130"/>
      <c r="ER26" s="130"/>
    </row>
    <row r="27" spans="1:148" s="122" customFormat="1" x14ac:dyDescent="0.2">
      <c r="A27" s="7" t="s">
        <v>308</v>
      </c>
      <c r="B27" s="195"/>
      <c r="C27" s="195"/>
      <c r="D27" s="195"/>
      <c r="E27" s="195" t="s">
        <v>333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 s="130"/>
      <c r="X27" s="130"/>
      <c r="Y27" s="130"/>
      <c r="Z27" s="130"/>
      <c r="AA27" s="130"/>
      <c r="AB27" s="130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32"/>
      <c r="ER27" s="132"/>
    </row>
    <row r="28" spans="1:148" s="101" customFormat="1" x14ac:dyDescent="0.2">
      <c r="A28" s="7" t="s">
        <v>15</v>
      </c>
      <c r="B28" s="195"/>
      <c r="C28" s="195"/>
      <c r="D28" s="195"/>
      <c r="E28" s="195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  <c r="CT28" s="133"/>
      <c r="CU28" s="133"/>
      <c r="CV28" s="133"/>
      <c r="CW28" s="133"/>
      <c r="CX28" s="133"/>
      <c r="CY28" s="133"/>
      <c r="CZ28" s="133"/>
      <c r="DA28" s="133"/>
      <c r="DB28" s="133"/>
      <c r="DC28" s="133"/>
      <c r="DD28" s="133"/>
      <c r="DE28" s="133"/>
      <c r="DF28" s="133"/>
      <c r="DG28" s="133"/>
      <c r="DH28" s="133"/>
      <c r="DI28" s="133"/>
      <c r="DJ28" s="133"/>
      <c r="DK28" s="133"/>
      <c r="DL28" s="133"/>
      <c r="DM28" s="133"/>
      <c r="DN28" s="133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DY28" s="133"/>
      <c r="DZ28" s="133"/>
      <c r="EA28" s="133"/>
      <c r="EB28" s="133"/>
      <c r="EC28" s="133"/>
      <c r="ED28" s="133"/>
      <c r="EE28" s="133"/>
      <c r="EF28" s="133"/>
      <c r="EG28" s="133"/>
      <c r="EH28" s="133"/>
      <c r="EI28" s="133"/>
      <c r="EJ28" s="133"/>
      <c r="EK28" s="133"/>
      <c r="EL28" s="133"/>
      <c r="EM28" s="133"/>
      <c r="EN28" s="133"/>
      <c r="EO28" s="133"/>
      <c r="EP28" s="133"/>
      <c r="EQ28" s="133"/>
      <c r="ER28" s="133"/>
    </row>
    <row r="29" spans="1:148" s="101" customFormat="1" ht="17" thickBot="1" x14ac:dyDescent="0.25">
      <c r="A29" s="9" t="s">
        <v>16</v>
      </c>
      <c r="B29" s="195"/>
      <c r="C29" s="195"/>
      <c r="D29" s="195"/>
      <c r="E29" s="195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  <c r="CT29" s="133"/>
      <c r="CU29" s="133"/>
      <c r="CV29" s="133"/>
      <c r="CW29" s="133"/>
      <c r="CX29" s="133"/>
      <c r="CY29" s="133"/>
      <c r="CZ29" s="133"/>
      <c r="DA29" s="133"/>
      <c r="DB29" s="133"/>
      <c r="DC29" s="133"/>
      <c r="DD29" s="133"/>
      <c r="DE29" s="133"/>
      <c r="DF29" s="133"/>
      <c r="DG29" s="133"/>
      <c r="DH29" s="133"/>
      <c r="DI29" s="133"/>
      <c r="DJ29" s="133"/>
      <c r="DK29" s="133"/>
      <c r="DL29" s="133"/>
      <c r="DM29" s="133"/>
      <c r="DN29" s="133"/>
      <c r="DO29" s="133"/>
      <c r="DP29" s="133"/>
      <c r="DQ29" s="133"/>
      <c r="DR29" s="133"/>
      <c r="DS29" s="133"/>
      <c r="DT29" s="133"/>
      <c r="DU29" s="133"/>
      <c r="DV29" s="133"/>
      <c r="DW29" s="133"/>
      <c r="DX29" s="133"/>
      <c r="DY29" s="133"/>
      <c r="DZ29" s="133"/>
      <c r="EA29" s="133"/>
      <c r="EB29" s="133"/>
      <c r="EC29" s="133"/>
      <c r="ED29" s="133"/>
      <c r="EE29" s="133"/>
      <c r="EF29" s="133"/>
      <c r="EG29" s="133"/>
      <c r="EH29" s="133"/>
      <c r="EI29" s="133"/>
      <c r="EJ29" s="133"/>
      <c r="EK29" s="133"/>
      <c r="EL29" s="133"/>
      <c r="EM29" s="133"/>
      <c r="EN29" s="133"/>
      <c r="EO29" s="133"/>
      <c r="EP29" s="133"/>
      <c r="EQ29" s="133"/>
      <c r="ER29" s="133"/>
    </row>
    <row r="30" spans="1:148" ht="17" thickBot="1" x14ac:dyDescent="0.25">
      <c r="A30" s="16" t="s">
        <v>83</v>
      </c>
      <c r="B30" s="195" t="s">
        <v>333</v>
      </c>
      <c r="C30" s="195" t="s">
        <v>333</v>
      </c>
      <c r="D30" s="195"/>
      <c r="E30" s="195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W30" s="33" t="s">
        <v>16</v>
      </c>
      <c r="X30" s="34"/>
      <c r="Y30" s="35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  <c r="CT30" s="130"/>
      <c r="CU30" s="130"/>
      <c r="CV30" s="130"/>
      <c r="CW30" s="130"/>
      <c r="CX30" s="130"/>
      <c r="CY30" s="130"/>
      <c r="CZ30" s="130"/>
      <c r="DA30" s="130"/>
      <c r="DB30" s="130"/>
      <c r="DC30" s="130"/>
      <c r="DD30" s="130"/>
      <c r="DE30" s="130"/>
      <c r="DF30" s="130"/>
      <c r="DG30" s="130"/>
      <c r="DH30" s="130"/>
      <c r="DI30" s="130"/>
      <c r="DJ30" s="130"/>
      <c r="DK30" s="130"/>
      <c r="DL30" s="130"/>
      <c r="DM30" s="130"/>
      <c r="DN30" s="130"/>
      <c r="DO30" s="130"/>
      <c r="DP30" s="130"/>
      <c r="DQ30" s="130"/>
      <c r="DR30" s="130"/>
      <c r="DS30" s="130"/>
      <c r="DT30" s="130"/>
      <c r="DU30" s="130"/>
      <c r="DV30" s="130"/>
      <c r="DW30" s="130"/>
      <c r="DX30" s="130"/>
      <c r="DY30" s="130"/>
      <c r="DZ30" s="130"/>
      <c r="EA30" s="130"/>
      <c r="EB30" s="130"/>
      <c r="EC30" s="130"/>
      <c r="ED30" s="130"/>
      <c r="EE30" s="130"/>
      <c r="EF30" s="130"/>
      <c r="EG30" s="130"/>
      <c r="EH30" s="130"/>
      <c r="EI30" s="130"/>
      <c r="EJ30" s="130"/>
      <c r="EK30" s="130"/>
      <c r="EL30" s="130"/>
      <c r="EM30" s="130"/>
      <c r="EN30" s="130"/>
      <c r="EO30" s="130"/>
      <c r="EP30" s="130"/>
      <c r="EQ30" s="130"/>
      <c r="ER30" s="130"/>
    </row>
    <row r="31" spans="1:148" x14ac:dyDescent="0.2">
      <c r="A31" s="86" t="s">
        <v>310</v>
      </c>
      <c r="B31" s="195"/>
      <c r="C31" s="195" t="s">
        <v>333</v>
      </c>
      <c r="D31" s="195"/>
      <c r="E31" s="195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W31" s="30" t="s">
        <v>124</v>
      </c>
      <c r="X31" s="31">
        <f>COUNTIF(S30:S73,"3")</f>
        <v>0</v>
      </c>
      <c r="Y31" s="32">
        <f>X31/$X$36*100</f>
        <v>0</v>
      </c>
      <c r="Z31" s="130"/>
      <c r="AA31" s="38" t="s">
        <v>289</v>
      </c>
      <c r="AB31" s="81">
        <f>COUNTIF($U$30:$U$73,"1")</f>
        <v>0</v>
      </c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  <c r="CT31" s="130"/>
      <c r="CU31" s="130"/>
      <c r="CV31" s="130"/>
      <c r="CW31" s="130"/>
      <c r="CX31" s="130"/>
      <c r="CY31" s="130"/>
      <c r="CZ31" s="130"/>
      <c r="DA31" s="130"/>
      <c r="DB31" s="130"/>
      <c r="DC31" s="130"/>
      <c r="DD31" s="130"/>
      <c r="DE31" s="130"/>
      <c r="DF31" s="130"/>
      <c r="DG31" s="130"/>
      <c r="DH31" s="130"/>
      <c r="DI31" s="130"/>
      <c r="DJ31" s="130"/>
      <c r="DK31" s="130"/>
      <c r="DL31" s="130"/>
      <c r="DM31" s="130"/>
      <c r="DN31" s="130"/>
      <c r="DO31" s="130"/>
      <c r="DP31" s="130"/>
      <c r="DQ31" s="130"/>
      <c r="DR31" s="130"/>
      <c r="DS31" s="130"/>
      <c r="DT31" s="130"/>
      <c r="DU31" s="130"/>
      <c r="DV31" s="130"/>
      <c r="DW31" s="130"/>
      <c r="DX31" s="130"/>
      <c r="DY31" s="130"/>
      <c r="DZ31" s="130"/>
      <c r="EA31" s="130"/>
      <c r="EB31" s="130"/>
      <c r="EC31" s="130"/>
      <c r="ED31" s="130"/>
      <c r="EE31" s="130"/>
      <c r="EF31" s="130"/>
      <c r="EG31" s="130"/>
      <c r="EH31" s="130"/>
      <c r="EI31" s="130"/>
      <c r="EJ31" s="130"/>
      <c r="EK31" s="130"/>
      <c r="EL31" s="130"/>
      <c r="EM31" s="130"/>
      <c r="EN31" s="130"/>
      <c r="EO31" s="130"/>
      <c r="EP31" s="130"/>
      <c r="EQ31" s="130"/>
      <c r="ER31" s="130"/>
    </row>
    <row r="32" spans="1:148" s="1" customFormat="1" x14ac:dyDescent="0.2">
      <c r="A32" s="16" t="s">
        <v>97</v>
      </c>
      <c r="B32" s="195"/>
      <c r="C32" s="195"/>
      <c r="D32" s="195"/>
      <c r="E32" s="195" t="s">
        <v>333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 s="102" t="s">
        <v>125</v>
      </c>
      <c r="X32" s="103">
        <f>COUNTIF(S30:S73,"2")</f>
        <v>0</v>
      </c>
      <c r="Y32" s="104">
        <f>X32/$X$36*100</f>
        <v>0</v>
      </c>
      <c r="Z32" s="133"/>
      <c r="AA32" s="102" t="s">
        <v>290</v>
      </c>
      <c r="AB32" s="106">
        <f>COUNTIF($U$30:$U$73,"0")</f>
        <v>0</v>
      </c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  <c r="CT32" s="130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  <c r="DQ32" s="130"/>
      <c r="DR32" s="130"/>
      <c r="DS32" s="130"/>
      <c r="DT32" s="130"/>
      <c r="DU32" s="130"/>
      <c r="DV32" s="130"/>
      <c r="DW32" s="130"/>
      <c r="DX32" s="130"/>
      <c r="DY32" s="130"/>
      <c r="DZ32" s="130"/>
      <c r="EA32" s="130"/>
      <c r="EB32" s="130"/>
      <c r="EC32" s="130"/>
      <c r="ED32" s="130"/>
      <c r="EE32" s="130"/>
      <c r="EF32" s="130"/>
      <c r="EG32" s="130"/>
      <c r="EH32" s="130"/>
      <c r="EI32" s="130"/>
      <c r="EJ32" s="130"/>
      <c r="EK32" s="130"/>
      <c r="EL32" s="130"/>
      <c r="EM32" s="130"/>
      <c r="EN32" s="130"/>
      <c r="EO32" s="130"/>
      <c r="EP32" s="130"/>
      <c r="EQ32" s="130"/>
      <c r="ER32" s="130"/>
    </row>
    <row r="33" spans="1:148" s="3" customFormat="1" x14ac:dyDescent="0.2">
      <c r="A33" s="86" t="s">
        <v>17</v>
      </c>
      <c r="B33" s="195" t="s">
        <v>333</v>
      </c>
      <c r="C33" s="195"/>
      <c r="D33" s="195"/>
      <c r="E33" s="195" t="s">
        <v>333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 s="102" t="s">
        <v>126</v>
      </c>
      <c r="X33" s="103">
        <f>COUNTIF(S30:S73,"1")</f>
        <v>0</v>
      </c>
      <c r="Y33" s="104">
        <f>X33/$X$36*100</f>
        <v>0</v>
      </c>
      <c r="Z33" s="160">
        <f>SUM(X31:X33)</f>
        <v>0</v>
      </c>
      <c r="AA33" s="102" t="s">
        <v>288</v>
      </c>
      <c r="AB33" s="108">
        <f>COUNTIF($U$30:$U$73,"-1")</f>
        <v>0</v>
      </c>
      <c r="AC33" s="160">
        <f>SUM(AB31:AB33)</f>
        <v>0</v>
      </c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  <c r="CT33" s="130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  <c r="DQ33" s="130"/>
      <c r="DR33" s="130"/>
      <c r="DS33" s="130"/>
      <c r="DT33" s="130"/>
      <c r="DU33" s="130"/>
      <c r="DV33" s="130"/>
      <c r="DW33" s="130"/>
      <c r="DX33" s="130"/>
      <c r="DY33" s="130"/>
      <c r="DZ33" s="130"/>
      <c r="EA33" s="130"/>
      <c r="EB33" s="130"/>
      <c r="EC33" s="130"/>
      <c r="ED33" s="130"/>
      <c r="EE33" s="130"/>
      <c r="EF33" s="130"/>
      <c r="EG33" s="130"/>
      <c r="EH33" s="130"/>
      <c r="EI33" s="130"/>
      <c r="EJ33" s="130"/>
      <c r="EK33" s="130"/>
      <c r="EL33" s="130"/>
      <c r="EM33" s="130"/>
      <c r="EN33" s="130"/>
      <c r="EO33" s="130"/>
      <c r="EP33" s="130"/>
      <c r="EQ33" s="130"/>
      <c r="ER33" s="130"/>
    </row>
    <row r="34" spans="1:148" s="107" customFormat="1" x14ac:dyDescent="0.2">
      <c r="A34" s="99" t="s">
        <v>311</v>
      </c>
      <c r="B34" s="195"/>
      <c r="C34" s="195"/>
      <c r="D34" s="195"/>
      <c r="E34" s="195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 s="18" t="s">
        <v>127</v>
      </c>
      <c r="X34" s="17">
        <f>Grundgesamtheit!J14</f>
        <v>4</v>
      </c>
      <c r="Y34" s="32">
        <f>X34/$X$36*100</f>
        <v>80</v>
      </c>
      <c r="Z34" s="130"/>
      <c r="AA34" s="18" t="s">
        <v>291</v>
      </c>
      <c r="AB34" s="72">
        <f>COUNTIF($T$30:$T$73,"&gt;3")</f>
        <v>0</v>
      </c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1"/>
      <c r="BT34" s="131"/>
      <c r="BU34" s="131"/>
      <c r="BV34" s="131"/>
      <c r="BW34" s="131"/>
      <c r="BX34" s="131"/>
      <c r="BY34" s="131"/>
      <c r="BZ34" s="131"/>
      <c r="CA34" s="131"/>
      <c r="CB34" s="131"/>
      <c r="CC34" s="131"/>
      <c r="CD34" s="131"/>
      <c r="CE34" s="131"/>
      <c r="CF34" s="131"/>
      <c r="CG34" s="131"/>
      <c r="CH34" s="131"/>
      <c r="CI34" s="131"/>
      <c r="CJ34" s="131"/>
      <c r="CK34" s="131"/>
      <c r="CL34" s="131"/>
      <c r="CM34" s="131"/>
      <c r="CN34" s="131"/>
      <c r="CO34" s="131"/>
      <c r="CP34" s="131"/>
      <c r="CQ34" s="131"/>
      <c r="CR34" s="131"/>
      <c r="CS34" s="131"/>
      <c r="CT34" s="131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  <c r="DF34" s="131"/>
      <c r="DG34" s="131"/>
      <c r="DH34" s="131"/>
      <c r="DI34" s="131"/>
      <c r="DJ34" s="131"/>
      <c r="DK34" s="131"/>
      <c r="DL34" s="131"/>
      <c r="DM34" s="131"/>
      <c r="DN34" s="131"/>
      <c r="DO34" s="131"/>
      <c r="DP34" s="131"/>
      <c r="DQ34" s="131"/>
      <c r="DR34" s="131"/>
      <c r="DS34" s="131"/>
      <c r="DT34" s="131"/>
      <c r="DU34" s="131"/>
      <c r="DV34" s="131"/>
      <c r="DW34" s="131"/>
      <c r="DX34" s="131"/>
      <c r="DY34" s="131"/>
      <c r="DZ34" s="131"/>
      <c r="EA34" s="131"/>
      <c r="EB34" s="131"/>
      <c r="EC34" s="131"/>
      <c r="ED34" s="131"/>
      <c r="EE34" s="131"/>
      <c r="EF34" s="131"/>
      <c r="EG34" s="131"/>
      <c r="EH34" s="131"/>
      <c r="EI34" s="131"/>
      <c r="EJ34" s="131"/>
      <c r="EK34" s="131"/>
      <c r="EL34" s="131"/>
      <c r="EM34" s="131"/>
      <c r="EN34" s="131"/>
      <c r="EO34" s="131"/>
      <c r="EP34" s="131"/>
      <c r="EQ34" s="131"/>
      <c r="ER34" s="131"/>
    </row>
    <row r="35" spans="1:148" s="105" customFormat="1" ht="17" thickBot="1" x14ac:dyDescent="0.25">
      <c r="A35" s="99" t="s">
        <v>18</v>
      </c>
      <c r="B35" s="195"/>
      <c r="C35" s="195"/>
      <c r="D35" s="195"/>
      <c r="E35" s="19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 s="109" t="s">
        <v>128</v>
      </c>
      <c r="X35" s="103">
        <f>Grundgesamtheit!J15</f>
        <v>1</v>
      </c>
      <c r="Y35" s="104">
        <f>X35/$X$36*100</f>
        <v>20</v>
      </c>
      <c r="Z35" s="133"/>
      <c r="AA35" s="109" t="s">
        <v>292</v>
      </c>
      <c r="AB35" s="110">
        <f>COUNTIF($T$30:$T$73,"&gt;4")</f>
        <v>0</v>
      </c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  <c r="CT35" s="133"/>
      <c r="CU35" s="133"/>
      <c r="CV35" s="133"/>
      <c r="CW35" s="133"/>
      <c r="CX35" s="133"/>
      <c r="CY35" s="133"/>
      <c r="CZ35" s="133"/>
      <c r="DA35" s="133"/>
      <c r="DB35" s="133"/>
      <c r="DC35" s="133"/>
      <c r="DD35" s="133"/>
      <c r="DE35" s="133"/>
      <c r="DF35" s="133"/>
      <c r="DG35" s="133"/>
      <c r="DH35" s="133"/>
      <c r="DI35" s="133"/>
      <c r="DJ35" s="133"/>
      <c r="DK35" s="133"/>
      <c r="DL35" s="133"/>
      <c r="DM35" s="133"/>
      <c r="DN35" s="133"/>
      <c r="DO35" s="133"/>
      <c r="DP35" s="133"/>
      <c r="DQ35" s="133"/>
      <c r="DR35" s="133"/>
      <c r="DS35" s="133"/>
      <c r="DT35" s="133"/>
      <c r="DU35" s="133"/>
      <c r="DV35" s="133"/>
      <c r="DW35" s="133"/>
      <c r="DX35" s="133"/>
      <c r="DY35" s="133"/>
      <c r="DZ35" s="133"/>
      <c r="EA35" s="133"/>
      <c r="EB35" s="133"/>
      <c r="EC35" s="133"/>
      <c r="ED35" s="133"/>
      <c r="EE35" s="133"/>
      <c r="EF35" s="133"/>
      <c r="EG35" s="133"/>
      <c r="EH35" s="133"/>
      <c r="EI35" s="133"/>
      <c r="EJ35" s="133"/>
      <c r="EK35" s="133"/>
      <c r="EL35" s="133"/>
      <c r="EM35" s="133"/>
      <c r="EN35" s="133"/>
      <c r="EO35" s="133"/>
      <c r="EP35" s="133"/>
      <c r="EQ35" s="133"/>
      <c r="ER35" s="133"/>
    </row>
    <row r="36" spans="1:148" s="3" customFormat="1" ht="17" thickBot="1" x14ac:dyDescent="0.25">
      <c r="A36" s="7" t="s">
        <v>312</v>
      </c>
      <c r="B36" s="195"/>
      <c r="C36" s="195"/>
      <c r="D36" s="195" t="s">
        <v>333</v>
      </c>
      <c r="E36" s="195" t="s">
        <v>333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 s="111"/>
      <c r="X36" s="112">
        <f>SUM(X31:X35)</f>
        <v>5</v>
      </c>
      <c r="Y36" s="112">
        <f>SUM(Y31:Y35)</f>
        <v>100</v>
      </c>
      <c r="Z36" s="133"/>
      <c r="AA36" s="101"/>
      <c r="AB36" s="101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  <c r="CT36" s="130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130"/>
      <c r="DI36" s="130"/>
      <c r="DJ36" s="130"/>
      <c r="DK36" s="130"/>
      <c r="DL36" s="130"/>
      <c r="DM36" s="130"/>
      <c r="DN36" s="130"/>
      <c r="DO36" s="130"/>
      <c r="DP36" s="130"/>
      <c r="DQ36" s="130"/>
      <c r="DR36" s="130"/>
      <c r="DS36" s="130"/>
      <c r="DT36" s="130"/>
      <c r="DU36" s="130"/>
      <c r="DV36" s="130"/>
      <c r="DW36" s="130"/>
      <c r="DX36" s="130"/>
      <c r="DY36" s="130"/>
      <c r="DZ36" s="130"/>
      <c r="EA36" s="130"/>
      <c r="EB36" s="130"/>
      <c r="EC36" s="130"/>
      <c r="ED36" s="130"/>
      <c r="EE36" s="130"/>
      <c r="EF36" s="130"/>
      <c r="EG36" s="130"/>
      <c r="EH36" s="130"/>
      <c r="EI36" s="130"/>
      <c r="EJ36" s="130"/>
      <c r="EK36" s="130"/>
      <c r="EL36" s="130"/>
      <c r="EM36" s="130"/>
      <c r="EN36" s="130"/>
      <c r="EO36" s="130"/>
      <c r="EP36" s="130"/>
      <c r="EQ36" s="130"/>
      <c r="ER36" s="130"/>
    </row>
    <row r="37" spans="1:148" s="101" customFormat="1" x14ac:dyDescent="0.2">
      <c r="A37" s="96" t="s">
        <v>19</v>
      </c>
      <c r="B37" s="195"/>
      <c r="C37" s="195" t="s">
        <v>333</v>
      </c>
      <c r="D37" s="195"/>
      <c r="E37" s="195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130"/>
      <c r="AA37"/>
      <c r="AB37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  <c r="CT37" s="133"/>
      <c r="CU37" s="133"/>
      <c r="CV37" s="133"/>
      <c r="CW37" s="133"/>
      <c r="CX37" s="133"/>
      <c r="CY37" s="133"/>
      <c r="CZ37" s="133"/>
      <c r="DA37" s="133"/>
      <c r="DB37" s="133"/>
      <c r="DC37" s="133"/>
      <c r="DD37" s="133"/>
      <c r="DE37" s="133"/>
      <c r="DF37" s="133"/>
      <c r="DG37" s="133"/>
      <c r="DH37" s="133"/>
      <c r="DI37" s="133"/>
      <c r="DJ37" s="133"/>
      <c r="DK37" s="133"/>
      <c r="DL37" s="133"/>
      <c r="DM37" s="133"/>
      <c r="DN37" s="133"/>
      <c r="DO37" s="133"/>
      <c r="DP37" s="133"/>
      <c r="DQ37" s="133"/>
      <c r="DR37" s="133"/>
      <c r="DS37" s="133"/>
      <c r="DT37" s="133"/>
      <c r="DU37" s="133"/>
      <c r="DV37" s="133"/>
      <c r="DW37" s="133"/>
      <c r="DX37" s="133"/>
      <c r="DY37" s="133"/>
      <c r="DZ37" s="133"/>
      <c r="EA37" s="133"/>
      <c r="EB37" s="133"/>
      <c r="EC37" s="133"/>
      <c r="ED37" s="133"/>
      <c r="EE37" s="133"/>
      <c r="EF37" s="133"/>
      <c r="EG37" s="133"/>
      <c r="EH37" s="133"/>
      <c r="EI37" s="133"/>
      <c r="EJ37" s="133"/>
      <c r="EK37" s="133"/>
      <c r="EL37" s="133"/>
      <c r="EM37" s="133"/>
      <c r="EN37" s="133"/>
      <c r="EO37" s="133"/>
      <c r="EP37" s="133"/>
      <c r="EQ37" s="133"/>
      <c r="ER37" s="133"/>
    </row>
    <row r="38" spans="1:148" s="101" customFormat="1" x14ac:dyDescent="0.2">
      <c r="A38" s="96" t="s">
        <v>84</v>
      </c>
      <c r="B38" s="195" t="s">
        <v>333</v>
      </c>
      <c r="C38" s="195"/>
      <c r="D38" s="195"/>
      <c r="E38" s="195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 s="113"/>
      <c r="X38" s="113"/>
      <c r="Y38" s="113"/>
      <c r="Z38" s="138"/>
      <c r="AA38" s="113"/>
      <c r="AB38" s="11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  <c r="CT38" s="133"/>
      <c r="CU38" s="133"/>
      <c r="CV38" s="133"/>
      <c r="CW38" s="133"/>
      <c r="CX38" s="133"/>
      <c r="CY38" s="133"/>
      <c r="CZ38" s="133"/>
      <c r="DA38" s="133"/>
      <c r="DB38" s="133"/>
      <c r="DC38" s="133"/>
      <c r="DD38" s="133"/>
      <c r="DE38" s="133"/>
      <c r="DF38" s="133"/>
      <c r="DG38" s="133"/>
      <c r="DH38" s="133"/>
      <c r="DI38" s="133"/>
      <c r="DJ38" s="133"/>
      <c r="DK38" s="133"/>
      <c r="DL38" s="133"/>
      <c r="DM38" s="133"/>
      <c r="DN38" s="133"/>
      <c r="DO38" s="133"/>
      <c r="DP38" s="133"/>
      <c r="DQ38" s="133"/>
      <c r="DR38" s="133"/>
    </row>
    <row r="39" spans="1:148" s="101" customFormat="1" x14ac:dyDescent="0.2">
      <c r="A39" s="99" t="s">
        <v>98</v>
      </c>
      <c r="B39" s="195"/>
      <c r="C39" s="195"/>
      <c r="D39" s="195"/>
      <c r="E39" s="195" t="s">
        <v>333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 s="98"/>
      <c r="X39" s="98"/>
      <c r="Y39" s="98"/>
      <c r="Z39" s="98"/>
      <c r="AA39" s="98"/>
      <c r="AB39" s="98"/>
      <c r="AC39" s="133"/>
      <c r="AD39" s="133"/>
      <c r="AE39" s="133"/>
      <c r="AF39" s="133"/>
    </row>
    <row r="40" spans="1:148" x14ac:dyDescent="0.2">
      <c r="A40" s="99" t="s">
        <v>20</v>
      </c>
      <c r="B40" s="195"/>
      <c r="C40" s="195"/>
      <c r="D40" s="195"/>
      <c r="E40" s="195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W40" s="101"/>
      <c r="X40" s="101"/>
      <c r="Y40" s="101"/>
      <c r="Z40" s="101"/>
      <c r="AA40" s="101"/>
      <c r="AB40" s="101"/>
      <c r="AC40" s="130"/>
      <c r="AD40" s="130"/>
      <c r="AE40" s="130"/>
      <c r="AF40" s="130"/>
    </row>
    <row r="41" spans="1:148" s="113" customFormat="1" x14ac:dyDescent="0.2">
      <c r="A41" s="7" t="s">
        <v>76</v>
      </c>
      <c r="B41" s="195"/>
      <c r="C41" s="195" t="s">
        <v>333</v>
      </c>
      <c r="D41" s="195"/>
      <c r="E41" s="195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 s="101"/>
      <c r="X41" s="101"/>
      <c r="Y41" s="101"/>
      <c r="Z41" s="101"/>
      <c r="AA41" s="101"/>
      <c r="AB41" s="101"/>
      <c r="AC41" s="138"/>
      <c r="AD41" s="138"/>
      <c r="AE41" s="138"/>
      <c r="AF41" s="138"/>
    </row>
    <row r="42" spans="1:148" s="98" customFormat="1" x14ac:dyDescent="0.2">
      <c r="A42" s="7" t="s">
        <v>313</v>
      </c>
      <c r="B42" s="195"/>
      <c r="C42" s="195" t="s">
        <v>333</v>
      </c>
      <c r="D42" s="195"/>
      <c r="E42" s="195" t="s">
        <v>333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 s="132"/>
      <c r="AD42" s="132"/>
      <c r="AE42" s="132"/>
      <c r="AF42" s="132"/>
    </row>
    <row r="43" spans="1:148" s="101" customFormat="1" x14ac:dyDescent="0.2">
      <c r="A43" s="7" t="s">
        <v>314</v>
      </c>
      <c r="B43" s="195"/>
      <c r="C43" s="195"/>
      <c r="D43" s="195"/>
      <c r="E43" s="195" t="s">
        <v>333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 s="133"/>
      <c r="AD43" s="133"/>
      <c r="AE43" s="133"/>
      <c r="AF43" s="133"/>
    </row>
    <row r="44" spans="1:148" s="101" customFormat="1" x14ac:dyDescent="0.2">
      <c r="A44" s="7" t="s">
        <v>21</v>
      </c>
      <c r="B44" s="195"/>
      <c r="C44" s="195"/>
      <c r="D44" s="195"/>
      <c r="E44" s="195" t="s">
        <v>333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 s="133"/>
      <c r="AD44" s="133"/>
      <c r="AE44" s="133"/>
      <c r="AF44" s="133"/>
    </row>
    <row r="45" spans="1:148" x14ac:dyDescent="0.2">
      <c r="A45" s="7" t="s">
        <v>26</v>
      </c>
      <c r="B45" s="195"/>
      <c r="C45" s="195"/>
      <c r="D45" s="195"/>
      <c r="E45" s="19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AC45" s="130"/>
      <c r="AD45" s="130"/>
      <c r="AE45" s="130"/>
      <c r="AF45" s="130"/>
    </row>
    <row r="46" spans="1:148" x14ac:dyDescent="0.2">
      <c r="A46" s="99" t="s">
        <v>91</v>
      </c>
      <c r="B46" s="195"/>
      <c r="C46" s="195" t="s">
        <v>333</v>
      </c>
      <c r="D46" s="195"/>
      <c r="E46" s="195" t="s">
        <v>333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AC46" s="130"/>
      <c r="AD46" s="130"/>
      <c r="AE46" s="130"/>
      <c r="AF46" s="130"/>
    </row>
    <row r="47" spans="1:148" x14ac:dyDescent="0.2">
      <c r="A47" s="7" t="s">
        <v>297</v>
      </c>
      <c r="B47" s="195"/>
      <c r="C47" s="195" t="s">
        <v>333</v>
      </c>
      <c r="D47" s="195"/>
      <c r="E47" s="195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W47" s="101"/>
      <c r="X47" s="101"/>
      <c r="Y47" s="101"/>
      <c r="Z47" s="101"/>
      <c r="AA47" s="101"/>
      <c r="AB47" s="101"/>
      <c r="AC47" s="130"/>
      <c r="AD47" s="130"/>
      <c r="AE47" s="130"/>
      <c r="AF47" s="130"/>
    </row>
    <row r="48" spans="1:148" x14ac:dyDescent="0.2">
      <c r="A48" s="99" t="s">
        <v>298</v>
      </c>
      <c r="B48" s="195" t="s">
        <v>333</v>
      </c>
      <c r="C48" s="195" t="s">
        <v>333</v>
      </c>
      <c r="D48" s="195"/>
      <c r="E48" s="195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AC48" s="130"/>
      <c r="AD48" s="130"/>
      <c r="AE48" s="130"/>
      <c r="AF48" s="130"/>
    </row>
    <row r="49" spans="1:32" x14ac:dyDescent="0.2">
      <c r="A49" s="99" t="s">
        <v>109</v>
      </c>
      <c r="B49" s="195"/>
      <c r="C49" s="195" t="s">
        <v>333</v>
      </c>
      <c r="D49" s="195"/>
      <c r="E49" s="195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W49" s="101"/>
      <c r="X49" s="101"/>
      <c r="Y49" s="101"/>
      <c r="Z49" s="101"/>
      <c r="AA49" s="101"/>
      <c r="AB49" s="101"/>
      <c r="AC49" s="130"/>
      <c r="AD49" s="130"/>
      <c r="AE49" s="130"/>
      <c r="AF49" s="130"/>
    </row>
    <row r="50" spans="1:32" s="101" customFormat="1" x14ac:dyDescent="0.2">
      <c r="A50" s="7" t="s">
        <v>92</v>
      </c>
      <c r="B50" s="195"/>
      <c r="C50" s="195"/>
      <c r="D50" s="195"/>
      <c r="E50" s="195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AC50" s="133"/>
      <c r="AD50" s="133"/>
      <c r="AE50" s="133"/>
      <c r="AF50" s="133"/>
    </row>
    <row r="51" spans="1:32" x14ac:dyDescent="0.2">
      <c r="A51" s="86" t="s">
        <v>315</v>
      </c>
      <c r="B51" s="195"/>
      <c r="C51" s="195"/>
      <c r="D51" s="195"/>
      <c r="E51" s="195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AC51" s="130"/>
      <c r="AD51" s="130"/>
      <c r="AE51" s="130"/>
      <c r="AF51" s="130"/>
    </row>
    <row r="52" spans="1:32" s="101" customFormat="1" x14ac:dyDescent="0.2">
      <c r="A52" s="99" t="s">
        <v>78</v>
      </c>
      <c r="B52" s="195" t="s">
        <v>333</v>
      </c>
      <c r="C52" s="195"/>
      <c r="D52" s="195"/>
      <c r="E52" s="195" t="s">
        <v>333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AC52" s="133"/>
      <c r="AD52" s="133"/>
      <c r="AE52" s="133"/>
      <c r="AF52" s="133"/>
    </row>
    <row r="53" spans="1:32" s="101" customFormat="1" x14ac:dyDescent="0.2">
      <c r="A53" s="16" t="s">
        <v>93</v>
      </c>
      <c r="B53" s="195"/>
      <c r="C53" s="195"/>
      <c r="D53" s="195"/>
      <c r="E53" s="195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AC53" s="133"/>
      <c r="AD53" s="133"/>
      <c r="AE53" s="133"/>
      <c r="AF53" s="133"/>
    </row>
    <row r="54" spans="1:32" x14ac:dyDescent="0.2">
      <c r="A54" s="7" t="s">
        <v>28</v>
      </c>
      <c r="B54" s="195"/>
      <c r="C54" s="195"/>
      <c r="D54" s="195" t="s">
        <v>333</v>
      </c>
      <c r="E54" s="195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AC54" s="130"/>
      <c r="AD54" s="130"/>
      <c r="AE54" s="130"/>
      <c r="AF54" s="130"/>
    </row>
    <row r="55" spans="1:32" s="101" customFormat="1" x14ac:dyDescent="0.2">
      <c r="A55" s="7" t="s">
        <v>29</v>
      </c>
      <c r="B55" s="195"/>
      <c r="C55" s="195"/>
      <c r="D55" s="195"/>
      <c r="E55" s="19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 s="133"/>
      <c r="AD55" s="133"/>
      <c r="AE55" s="133"/>
      <c r="AF55" s="133"/>
    </row>
    <row r="56" spans="1:32" s="101" customFormat="1" x14ac:dyDescent="0.2">
      <c r="A56" s="97" t="s">
        <v>221</v>
      </c>
      <c r="B56" s="195"/>
      <c r="C56" s="195"/>
      <c r="D56" s="195"/>
      <c r="E56" s="195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 s="133"/>
      <c r="AD56" s="133"/>
      <c r="AE56" s="133"/>
      <c r="AF56" s="133"/>
    </row>
    <row r="57" spans="1:32" x14ac:dyDescent="0.2">
      <c r="A57" s="7" t="s">
        <v>79</v>
      </c>
      <c r="B57" s="195"/>
      <c r="C57" s="195"/>
      <c r="D57" s="195"/>
      <c r="E57" s="195" t="s">
        <v>333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W57" s="98"/>
      <c r="X57" s="98"/>
      <c r="Y57" s="98"/>
      <c r="Z57" s="98"/>
      <c r="AA57" s="98"/>
      <c r="AB57" s="98"/>
      <c r="AC57" s="130"/>
      <c r="AD57" s="130"/>
      <c r="AE57" s="130"/>
      <c r="AF57" s="130"/>
    </row>
    <row r="58" spans="1:32" x14ac:dyDescent="0.2">
      <c r="A58" s="7" t="s">
        <v>99</v>
      </c>
      <c r="B58" s="195" t="s">
        <v>333</v>
      </c>
      <c r="C58" s="195" t="s">
        <v>333</v>
      </c>
      <c r="D58" s="195"/>
      <c r="E58" s="195" t="s">
        <v>333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AC58" s="130"/>
      <c r="AD58" s="130"/>
      <c r="AE58" s="130"/>
      <c r="AF58" s="130"/>
    </row>
    <row r="59" spans="1:32" x14ac:dyDescent="0.2">
      <c r="A59" s="16" t="s">
        <v>88</v>
      </c>
      <c r="B59" s="195"/>
      <c r="C59" s="195"/>
      <c r="D59" s="195"/>
      <c r="E59" s="195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AC59" s="130"/>
      <c r="AD59" s="130"/>
      <c r="AE59" s="130"/>
      <c r="AF59" s="130"/>
    </row>
    <row r="60" spans="1:32" s="98" customFormat="1" x14ac:dyDescent="0.2">
      <c r="A60" s="16" t="s">
        <v>30</v>
      </c>
      <c r="B60" s="195" t="s">
        <v>333</v>
      </c>
      <c r="C60" s="195"/>
      <c r="D60" s="195"/>
      <c r="E60" s="195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32"/>
      <c r="AD60" s="132"/>
      <c r="AE60" s="132"/>
      <c r="AF60" s="132"/>
    </row>
    <row r="61" spans="1:32" x14ac:dyDescent="0.2">
      <c r="A61" s="7" t="s">
        <v>101</v>
      </c>
      <c r="B61" s="195"/>
      <c r="C61" s="195"/>
      <c r="D61" s="195"/>
      <c r="E61" s="195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AC61" s="130"/>
      <c r="AD61" s="130"/>
      <c r="AE61" s="130"/>
      <c r="AF61" s="130"/>
    </row>
    <row r="62" spans="1:32" x14ac:dyDescent="0.2">
      <c r="A62" s="7" t="s">
        <v>80</v>
      </c>
      <c r="B62" s="195"/>
      <c r="C62" s="195"/>
      <c r="D62" s="195"/>
      <c r="E62" s="195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AC62" s="130"/>
      <c r="AD62" s="130"/>
      <c r="AE62" s="130"/>
      <c r="AF62" s="130"/>
    </row>
    <row r="63" spans="1:32" x14ac:dyDescent="0.2">
      <c r="A63" s="96" t="s">
        <v>106</v>
      </c>
      <c r="B63" s="195"/>
      <c r="C63" s="195"/>
      <c r="D63" s="195"/>
      <c r="E63" s="195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AC63" s="130"/>
      <c r="AD63" s="130"/>
      <c r="AE63" s="130"/>
      <c r="AF63" s="130"/>
    </row>
    <row r="64" spans="1:32" x14ac:dyDescent="0.2">
      <c r="A64" s="99" t="s">
        <v>102</v>
      </c>
      <c r="B64" s="195"/>
      <c r="C64" s="195"/>
      <c r="D64" s="195"/>
      <c r="E64" s="195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W64" s="98"/>
      <c r="X64" s="98"/>
      <c r="Y64" s="98"/>
      <c r="Z64" s="98"/>
      <c r="AA64" s="98"/>
      <c r="AB64" s="98"/>
      <c r="AC64" s="130"/>
      <c r="AD64" s="130"/>
      <c r="AE64" s="130"/>
      <c r="AF64" s="130"/>
    </row>
    <row r="65" spans="1:32" x14ac:dyDescent="0.2">
      <c r="A65" s="7" t="s">
        <v>31</v>
      </c>
      <c r="B65" s="195"/>
      <c r="C65" s="195" t="s">
        <v>333</v>
      </c>
      <c r="D65" s="195"/>
      <c r="E65" s="19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W65" s="101"/>
      <c r="X65" s="101"/>
      <c r="Y65" s="101"/>
      <c r="Z65" s="101"/>
      <c r="AA65" s="101"/>
      <c r="AB65" s="101"/>
      <c r="AC65" s="130"/>
      <c r="AD65" s="130"/>
      <c r="AE65" s="130"/>
      <c r="AF65" s="130"/>
    </row>
    <row r="66" spans="1:32" x14ac:dyDescent="0.2">
      <c r="A66" s="7" t="s">
        <v>32</v>
      </c>
      <c r="B66" s="195"/>
      <c r="C66" s="195"/>
      <c r="D66" s="195"/>
      <c r="E66" s="195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AC66" s="130"/>
      <c r="AD66" s="130"/>
      <c r="AE66" s="130"/>
      <c r="AF66" s="130"/>
    </row>
    <row r="67" spans="1:32" s="98" customFormat="1" x14ac:dyDescent="0.2">
      <c r="A67" s="16" t="s">
        <v>33</v>
      </c>
      <c r="B67" s="195"/>
      <c r="C67" s="195" t="s">
        <v>333</v>
      </c>
      <c r="D67" s="195"/>
      <c r="E67" s="195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32"/>
      <c r="AD67" s="132"/>
      <c r="AE67" s="132"/>
      <c r="AF67" s="132"/>
    </row>
    <row r="68" spans="1:32" s="101" customFormat="1" x14ac:dyDescent="0.2">
      <c r="A68" s="99" t="s">
        <v>34</v>
      </c>
      <c r="B68" s="195"/>
      <c r="C68" s="195" t="s">
        <v>333</v>
      </c>
      <c r="D68" s="195"/>
      <c r="E68" s="195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33"/>
      <c r="AD68" s="133"/>
      <c r="AE68" s="133"/>
      <c r="AF68" s="133"/>
    </row>
    <row r="69" spans="1:32" x14ac:dyDescent="0.2">
      <c r="A69" s="99" t="s">
        <v>316</v>
      </c>
      <c r="B69" s="195"/>
      <c r="C69" s="195"/>
      <c r="D69" s="195"/>
      <c r="E69" s="195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W69" s="101"/>
      <c r="X69" s="101"/>
      <c r="Y69" s="101"/>
      <c r="Z69" s="101"/>
      <c r="AA69" s="101"/>
      <c r="AB69" s="101"/>
      <c r="AC69" s="130"/>
      <c r="AD69" s="130"/>
      <c r="AE69" s="130"/>
      <c r="AF69" s="130"/>
    </row>
    <row r="70" spans="1:32" x14ac:dyDescent="0.2">
      <c r="A70" s="99" t="s">
        <v>35</v>
      </c>
      <c r="B70" s="195"/>
      <c r="C70" s="195"/>
      <c r="D70" s="195"/>
      <c r="E70" s="195" t="s">
        <v>333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W70" s="101"/>
      <c r="X70" s="101"/>
      <c r="Y70" s="101"/>
      <c r="Z70" s="101"/>
      <c r="AA70" s="101"/>
      <c r="AB70" s="101"/>
      <c r="AC70" s="130"/>
      <c r="AD70" s="130"/>
      <c r="AE70" s="130"/>
      <c r="AF70" s="130"/>
    </row>
    <row r="71" spans="1:32" x14ac:dyDescent="0.2">
      <c r="A71" s="99" t="s">
        <v>36</v>
      </c>
      <c r="B71" s="195" t="s">
        <v>333</v>
      </c>
      <c r="C71" s="195" t="s">
        <v>333</v>
      </c>
      <c r="D71" s="195"/>
      <c r="E71" s="195" t="s">
        <v>333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W71" s="101"/>
      <c r="X71" s="101"/>
      <c r="Y71" s="101"/>
      <c r="Z71" s="101"/>
      <c r="AA71" s="101"/>
      <c r="AB71" s="101"/>
      <c r="AC71" s="130"/>
      <c r="AD71" s="130"/>
      <c r="AE71" s="130"/>
      <c r="AF71" s="130"/>
    </row>
    <row r="72" spans="1:32" s="101" customFormat="1" x14ac:dyDescent="0.2">
      <c r="A72" s="7" t="s">
        <v>103</v>
      </c>
      <c r="B72" s="195"/>
      <c r="C72" s="195"/>
      <c r="D72" s="195"/>
      <c r="E72" s="195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AC72" s="133"/>
      <c r="AD72" s="133"/>
      <c r="AE72" s="133"/>
      <c r="AF72" s="133"/>
    </row>
    <row r="73" spans="1:32" s="101" customFormat="1" x14ac:dyDescent="0.2">
      <c r="A73" s="96" t="s">
        <v>37</v>
      </c>
      <c r="B73" s="195"/>
      <c r="C73" s="195" t="s">
        <v>333</v>
      </c>
      <c r="D73" s="195"/>
      <c r="E73" s="195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33"/>
      <c r="AD73" s="133"/>
      <c r="AE73" s="133"/>
      <c r="AF73" s="133"/>
    </row>
    <row r="74" spans="1:32" s="101" customFormat="1" x14ac:dyDescent="0.2">
      <c r="A74" s="11" t="s">
        <v>38</v>
      </c>
      <c r="B74" s="195"/>
      <c r="C74" s="195"/>
      <c r="D74" s="195"/>
      <c r="E74" s="195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 s="98"/>
      <c r="X74" s="98"/>
      <c r="Y74" s="98"/>
      <c r="Z74" s="98"/>
      <c r="AA74" s="98"/>
      <c r="AB74" s="98"/>
      <c r="AC74" s="133"/>
      <c r="AD74" s="133"/>
      <c r="AE74" s="133"/>
      <c r="AF74" s="133"/>
    </row>
    <row r="75" spans="1:32" s="101" customFormat="1" ht="17" thickBot="1" x14ac:dyDescent="0.25">
      <c r="A75" s="96" t="s">
        <v>317</v>
      </c>
      <c r="B75" s="195"/>
      <c r="C75" s="195"/>
      <c r="D75" s="195"/>
      <c r="E75" s="195" t="s">
        <v>333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33"/>
      <c r="AD75" s="133"/>
      <c r="AE75" s="133"/>
      <c r="AF75" s="133"/>
    </row>
    <row r="76" spans="1:32" ht="17" thickBot="1" x14ac:dyDescent="0.25">
      <c r="A76" s="7" t="s">
        <v>96</v>
      </c>
      <c r="B76" s="195"/>
      <c r="C76" s="195"/>
      <c r="D76" s="195" t="s">
        <v>333</v>
      </c>
      <c r="E76" s="195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W76" s="139" t="s">
        <v>38</v>
      </c>
      <c r="X76" s="114"/>
      <c r="Y76" s="115"/>
      <c r="Z76" s="116"/>
      <c r="AA76" s="116"/>
      <c r="AB76" s="116"/>
      <c r="AC76" s="130"/>
      <c r="AD76" s="130"/>
      <c r="AE76" s="130"/>
      <c r="AF76" s="130"/>
    </row>
    <row r="77" spans="1:32" s="98" customFormat="1" ht="17" thickBot="1" x14ac:dyDescent="0.25">
      <c r="A77" s="99" t="s">
        <v>114</v>
      </c>
      <c r="B77" s="195"/>
      <c r="C77" s="195"/>
      <c r="D77" s="195"/>
      <c r="E77" s="195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 s="30" t="s">
        <v>124</v>
      </c>
      <c r="X77" s="31">
        <f>COUNTIF(S75:S104,"3")</f>
        <v>0</v>
      </c>
      <c r="Y77" s="32">
        <f>X77/$X$82*100</f>
        <v>0</v>
      </c>
      <c r="Z77" s="4"/>
      <c r="AA77" s="38" t="s">
        <v>289</v>
      </c>
      <c r="AB77" s="81">
        <f>COUNTIF($U$75:$U$104,"1")</f>
        <v>0</v>
      </c>
      <c r="AC77" s="132"/>
      <c r="AD77" s="132"/>
      <c r="AE77" s="132"/>
      <c r="AF77" s="132"/>
    </row>
    <row r="78" spans="1:32" ht="17" thickBot="1" x14ac:dyDescent="0.25">
      <c r="A78" s="7" t="s">
        <v>318</v>
      </c>
      <c r="B78" s="195"/>
      <c r="C78" s="195"/>
      <c r="D78" s="195"/>
      <c r="E78" s="195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W78" s="102" t="s">
        <v>125</v>
      </c>
      <c r="X78" s="103">
        <f>COUNTIF(S75:S104,"2")</f>
        <v>0</v>
      </c>
      <c r="Y78" s="104">
        <f>X78/$X$82*100</f>
        <v>0</v>
      </c>
      <c r="Z78" s="101"/>
      <c r="AA78" s="102" t="s">
        <v>290</v>
      </c>
      <c r="AB78" s="81">
        <f>COUNTIF($U$75:$U$104,"0")</f>
        <v>0</v>
      </c>
      <c r="AC78" s="130"/>
      <c r="AD78" s="130"/>
      <c r="AE78" s="130"/>
      <c r="AF78" s="130"/>
    </row>
    <row r="79" spans="1:32" s="116" customFormat="1" x14ac:dyDescent="0.2">
      <c r="A79" s="7" t="s">
        <v>81</v>
      </c>
      <c r="B79" s="195"/>
      <c r="C79" s="195"/>
      <c r="D79" s="195"/>
      <c r="E79" s="195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s="18" t="s">
        <v>126</v>
      </c>
      <c r="X79" s="17">
        <f>COUNTIF(S75:S104,"1")</f>
        <v>0</v>
      </c>
      <c r="Y79" s="32">
        <f>X79/$X$82*100</f>
        <v>0</v>
      </c>
      <c r="Z79" s="160">
        <f>SUM(X77:X79)</f>
        <v>0</v>
      </c>
      <c r="AA79" s="18" t="s">
        <v>288</v>
      </c>
      <c r="AB79" s="81">
        <f>COUNTIF($U$75:$U$104,"-1")</f>
        <v>0</v>
      </c>
      <c r="AC79" s="160">
        <f>SUM(AB77:AB79)</f>
        <v>0</v>
      </c>
      <c r="AD79" s="132"/>
      <c r="AE79" s="132"/>
      <c r="AF79" s="132"/>
    </row>
    <row r="80" spans="1:32" s="4" customFormat="1" x14ac:dyDescent="0.2">
      <c r="A80" s="87" t="s">
        <v>301</v>
      </c>
      <c r="B80" s="195"/>
      <c r="C80" s="195"/>
      <c r="D80" s="195"/>
      <c r="E80" s="195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 s="18" t="s">
        <v>127</v>
      </c>
      <c r="X80" s="17">
        <f>Grundgesamtheit!J18</f>
        <v>2</v>
      </c>
      <c r="Y80" s="32">
        <f>X80/$X$82*100</f>
        <v>66.666666666666657</v>
      </c>
      <c r="Z80"/>
      <c r="AA80" s="18" t="s">
        <v>291</v>
      </c>
      <c r="AB80" s="72">
        <f>COUNTIF($T$75:$T$104,"&gt;3")</f>
        <v>0</v>
      </c>
      <c r="AC80" s="129"/>
      <c r="AD80" s="129"/>
      <c r="AE80" s="129"/>
      <c r="AF80" s="129"/>
    </row>
    <row r="81" spans="1:32" s="101" customFormat="1" ht="17" thickBot="1" x14ac:dyDescent="0.25">
      <c r="A81" s="7" t="s">
        <v>39</v>
      </c>
      <c r="B81" s="195"/>
      <c r="C81" s="195"/>
      <c r="D81" s="195" t="s">
        <v>333</v>
      </c>
      <c r="E81" s="195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 s="19" t="s">
        <v>128</v>
      </c>
      <c r="X81" s="17">
        <f>Grundgesamtheit!J19</f>
        <v>1</v>
      </c>
      <c r="Y81" s="32">
        <f>X81/$X$82*100</f>
        <v>33.333333333333329</v>
      </c>
      <c r="Z81"/>
      <c r="AA81" s="19" t="s">
        <v>292</v>
      </c>
      <c r="AB81" s="73">
        <f>COUNTIF($T$75:$T$104,"&gt;4")</f>
        <v>0</v>
      </c>
      <c r="AC81" s="133"/>
      <c r="AD81" s="133"/>
      <c r="AE81" s="133"/>
      <c r="AF81" s="133"/>
    </row>
    <row r="82" spans="1:32" ht="17" thickBot="1" x14ac:dyDescent="0.25">
      <c r="A82" s="7" t="s">
        <v>40</v>
      </c>
      <c r="B82" s="195"/>
      <c r="C82" s="195"/>
      <c r="D82" s="195"/>
      <c r="E82" s="195" t="s">
        <v>333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W82" s="29"/>
      <c r="X82" s="36">
        <f>SUM(X77:X81)</f>
        <v>3</v>
      </c>
      <c r="Y82" s="28">
        <f>SUM(Y77:Y81)</f>
        <v>99.999999999999986</v>
      </c>
      <c r="AC82" s="130"/>
      <c r="AD82" s="130"/>
      <c r="AE82" s="130"/>
      <c r="AF82" s="130"/>
    </row>
    <row r="83" spans="1:32" x14ac:dyDescent="0.2">
      <c r="A83" s="7" t="s">
        <v>41</v>
      </c>
      <c r="B83" s="195"/>
      <c r="C83" s="195"/>
      <c r="D83" s="195"/>
      <c r="E83" s="195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AC83" s="130"/>
      <c r="AD83" s="130"/>
      <c r="AE83" s="130"/>
      <c r="AF83" s="130"/>
    </row>
    <row r="84" spans="1:32" s="88" customFormat="1" x14ac:dyDescent="0.2">
      <c r="A84" s="16" t="s">
        <v>42</v>
      </c>
      <c r="B84" s="195"/>
      <c r="C84" s="195"/>
      <c r="D84" s="195"/>
      <c r="E84" s="195" t="s">
        <v>333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30"/>
      <c r="AD84" s="130"/>
      <c r="AE84" s="130"/>
      <c r="AF84" s="130"/>
    </row>
    <row r="85" spans="1:32" x14ac:dyDescent="0.2">
      <c r="A85" s="16" t="s">
        <v>43</v>
      </c>
      <c r="B85" s="195"/>
      <c r="C85" s="195"/>
      <c r="D85" s="195" t="s">
        <v>333</v>
      </c>
      <c r="E85" s="19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AC85" s="130"/>
      <c r="AD85" s="130"/>
      <c r="AE85" s="130"/>
      <c r="AF85" s="130"/>
    </row>
    <row r="86" spans="1:32" x14ac:dyDescent="0.2">
      <c r="A86" s="7" t="s">
        <v>44</v>
      </c>
      <c r="B86" s="195"/>
      <c r="C86" s="195"/>
      <c r="D86" s="195" t="s">
        <v>333</v>
      </c>
      <c r="E86" s="195" t="s">
        <v>333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AC86" s="130"/>
      <c r="AD86" s="130"/>
      <c r="AE86" s="130"/>
      <c r="AF86" s="130"/>
    </row>
    <row r="87" spans="1:32" x14ac:dyDescent="0.2">
      <c r="A87" s="7" t="s">
        <v>45</v>
      </c>
      <c r="B87" s="195"/>
      <c r="C87" s="195"/>
      <c r="D87" s="195"/>
      <c r="E87" s="195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AC87" s="130"/>
      <c r="AD87" s="130"/>
      <c r="AE87" s="130"/>
      <c r="AF87" s="130"/>
    </row>
    <row r="88" spans="1:32" x14ac:dyDescent="0.2">
      <c r="A88" s="7" t="s">
        <v>46</v>
      </c>
      <c r="B88" s="195"/>
      <c r="C88" s="195"/>
      <c r="D88" s="195"/>
      <c r="E88" s="195" t="s">
        <v>333</v>
      </c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AC88" s="130"/>
      <c r="AD88" s="130"/>
      <c r="AE88" s="130"/>
      <c r="AF88" s="130"/>
    </row>
    <row r="89" spans="1:32" x14ac:dyDescent="0.2">
      <c r="A89" s="99" t="s">
        <v>94</v>
      </c>
      <c r="B89" s="195"/>
      <c r="C89" s="195"/>
      <c r="D89" s="195"/>
      <c r="E89" s="195" t="s">
        <v>333</v>
      </c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W89" s="101"/>
      <c r="X89" s="101"/>
      <c r="Y89" s="101"/>
      <c r="Z89" s="101"/>
      <c r="AA89" s="101"/>
      <c r="AB89" s="101"/>
      <c r="AC89" s="130"/>
      <c r="AD89" s="130"/>
      <c r="AE89" s="130"/>
      <c r="AF89" s="130"/>
    </row>
    <row r="90" spans="1:32" x14ac:dyDescent="0.2">
      <c r="A90" s="7" t="s">
        <v>95</v>
      </c>
      <c r="B90" s="195"/>
      <c r="C90" s="195" t="s">
        <v>333</v>
      </c>
      <c r="D90" s="195"/>
      <c r="E90" s="195" t="s">
        <v>333</v>
      </c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AC90" s="130"/>
      <c r="AD90" s="130"/>
      <c r="AE90" s="130"/>
      <c r="AF90" s="130"/>
    </row>
    <row r="91" spans="1:32" x14ac:dyDescent="0.2">
      <c r="A91" s="7" t="s">
        <v>47</v>
      </c>
      <c r="B91" s="195"/>
      <c r="C91" s="195"/>
      <c r="D91" s="195"/>
      <c r="E91" s="195" t="s">
        <v>333</v>
      </c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AC91" s="130"/>
      <c r="AD91" s="130"/>
      <c r="AE91" s="130"/>
      <c r="AF91" s="130"/>
    </row>
    <row r="92" spans="1:32" x14ac:dyDescent="0.2">
      <c r="A92" s="7" t="s">
        <v>48</v>
      </c>
      <c r="B92" s="195"/>
      <c r="C92" s="195"/>
      <c r="D92" s="195"/>
      <c r="E92" s="195" t="s">
        <v>333</v>
      </c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AC92" s="130"/>
      <c r="AD92" s="130"/>
      <c r="AE92" s="130"/>
      <c r="AF92" s="130"/>
    </row>
    <row r="93" spans="1:32" s="101" customFormat="1" x14ac:dyDescent="0.2">
      <c r="A93" s="7" t="s">
        <v>49</v>
      </c>
      <c r="B93" s="195"/>
      <c r="C93" s="195"/>
      <c r="D93" s="195" t="s">
        <v>333</v>
      </c>
      <c r="E93" s="195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33"/>
      <c r="AD93" s="133"/>
      <c r="AE93" s="133"/>
      <c r="AF93" s="133"/>
    </row>
    <row r="94" spans="1:32" x14ac:dyDescent="0.2">
      <c r="A94" s="7" t="s">
        <v>113</v>
      </c>
      <c r="B94" s="195"/>
      <c r="C94" s="195"/>
      <c r="D94" s="195"/>
      <c r="E94" s="195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AC94" s="130"/>
      <c r="AD94" s="130"/>
      <c r="AE94" s="130"/>
      <c r="AF94" s="130"/>
    </row>
    <row r="95" spans="1:32" x14ac:dyDescent="0.2">
      <c r="A95" s="7" t="s">
        <v>50</v>
      </c>
      <c r="B95" s="195"/>
      <c r="C95" s="195"/>
      <c r="D95" s="195"/>
      <c r="E95" s="195" t="s">
        <v>333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AC95" s="130"/>
      <c r="AD95" s="130"/>
      <c r="AE95" s="130"/>
      <c r="AF95" s="130"/>
    </row>
    <row r="96" spans="1:32" x14ac:dyDescent="0.2">
      <c r="A96" s="96" t="s">
        <v>51</v>
      </c>
      <c r="B96" s="195"/>
      <c r="C96" s="195"/>
      <c r="D96" s="195"/>
      <c r="E96" s="195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W96" s="98"/>
      <c r="X96" s="98"/>
      <c r="Y96" s="98"/>
      <c r="Z96" s="98"/>
      <c r="AA96" s="98"/>
      <c r="AB96" s="98"/>
      <c r="AC96" s="130"/>
      <c r="AD96" s="130"/>
      <c r="AE96" s="130"/>
      <c r="AF96" s="130"/>
    </row>
    <row r="97" spans="1:32" x14ac:dyDescent="0.2">
      <c r="A97" s="7" t="s">
        <v>82</v>
      </c>
      <c r="B97" s="195"/>
      <c r="C97" s="195"/>
      <c r="D97" s="195" t="s">
        <v>333</v>
      </c>
      <c r="E97" s="195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AC97" s="130"/>
      <c r="AD97" s="130"/>
      <c r="AE97" s="130"/>
      <c r="AF97" s="130"/>
    </row>
    <row r="98" spans="1:32" x14ac:dyDescent="0.2">
      <c r="A98" s="7" t="s">
        <v>87</v>
      </c>
      <c r="B98" s="195"/>
      <c r="C98" s="195"/>
      <c r="D98" s="195"/>
      <c r="E98" s="195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AC98" s="130"/>
      <c r="AD98" s="130"/>
      <c r="AE98" s="130"/>
      <c r="AF98" s="130"/>
    </row>
    <row r="99" spans="1:32" x14ac:dyDescent="0.2">
      <c r="A99" s="96" t="s">
        <v>105</v>
      </c>
      <c r="B99" s="195"/>
      <c r="C99" s="195"/>
      <c r="D99" s="195"/>
      <c r="E99" s="195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W99" s="98"/>
      <c r="X99" s="98"/>
      <c r="Y99" s="98"/>
      <c r="Z99" s="98"/>
      <c r="AA99" s="98"/>
      <c r="AB99" s="98"/>
      <c r="AC99" s="130"/>
      <c r="AD99" s="130"/>
      <c r="AE99" s="130"/>
      <c r="AF99" s="130"/>
    </row>
    <row r="100" spans="1:32" s="98" customFormat="1" x14ac:dyDescent="0.2">
      <c r="A100" s="7" t="s">
        <v>52</v>
      </c>
      <c r="B100" s="195"/>
      <c r="C100" s="195"/>
      <c r="D100" s="195"/>
      <c r="E100" s="195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 s="132"/>
      <c r="AD100" s="132"/>
      <c r="AE100" s="132"/>
      <c r="AF100" s="132"/>
    </row>
    <row r="101" spans="1:32" x14ac:dyDescent="0.2">
      <c r="A101" s="7" t="s">
        <v>53</v>
      </c>
      <c r="B101" s="195"/>
      <c r="C101" s="195"/>
      <c r="D101" s="195"/>
      <c r="E101" s="195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AC101" s="130"/>
      <c r="AD101" s="130"/>
      <c r="AE101" s="130"/>
      <c r="AF101" s="130"/>
    </row>
    <row r="102" spans="1:32" x14ac:dyDescent="0.2">
      <c r="A102" s="96" t="s">
        <v>85</v>
      </c>
      <c r="B102" s="195" t="s">
        <v>333</v>
      </c>
      <c r="C102" s="195"/>
      <c r="D102" s="195"/>
      <c r="E102" s="195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W102" s="98"/>
      <c r="X102" s="98"/>
      <c r="Y102" s="98"/>
      <c r="Z102" s="98"/>
      <c r="AA102" s="98"/>
      <c r="AB102" s="98"/>
      <c r="AC102" s="130"/>
      <c r="AD102" s="130"/>
      <c r="AE102" s="130"/>
      <c r="AF102" s="130"/>
    </row>
    <row r="103" spans="1:32" s="98" customFormat="1" x14ac:dyDescent="0.2">
      <c r="A103" s="99" t="s">
        <v>110</v>
      </c>
      <c r="B103" s="195"/>
      <c r="C103" s="195"/>
      <c r="D103" s="195"/>
      <c r="E103" s="195" t="s">
        <v>333</v>
      </c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 s="101"/>
      <c r="X103" s="101"/>
      <c r="Y103" s="101"/>
      <c r="Z103" s="101"/>
      <c r="AA103" s="101"/>
      <c r="AB103" s="101"/>
      <c r="AC103" s="132"/>
      <c r="AD103" s="132"/>
      <c r="AE103" s="132"/>
      <c r="AF103" s="132"/>
    </row>
    <row r="104" spans="1:32" x14ac:dyDescent="0.2">
      <c r="A104" s="96" t="s">
        <v>54</v>
      </c>
      <c r="B104" s="195" t="s">
        <v>333</v>
      </c>
      <c r="C104" s="195"/>
      <c r="D104" s="195"/>
      <c r="E104" s="195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W104" s="98"/>
      <c r="X104" s="98"/>
      <c r="Y104" s="98"/>
      <c r="Z104" s="98"/>
      <c r="AA104" s="98"/>
      <c r="AB104" s="98"/>
      <c r="AC104" s="130"/>
      <c r="AD104" s="130"/>
      <c r="AE104" s="130"/>
      <c r="AF104" s="130"/>
    </row>
    <row r="105" spans="1:32" x14ac:dyDescent="0.2">
      <c r="A105" s="11" t="s">
        <v>55</v>
      </c>
      <c r="B105" s="195"/>
      <c r="C105" s="195"/>
      <c r="D105" s="195"/>
      <c r="E105" s="19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AC105" s="130"/>
      <c r="AD105" s="130"/>
      <c r="AE105" s="130"/>
      <c r="AF105" s="130"/>
    </row>
    <row r="106" spans="1:32" s="98" customFormat="1" ht="17" thickBot="1" x14ac:dyDescent="0.25">
      <c r="A106" s="7" t="s">
        <v>56</v>
      </c>
      <c r="B106" s="195"/>
      <c r="C106" s="195"/>
      <c r="D106" s="195"/>
      <c r="E106" s="195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AC106" s="132"/>
      <c r="AD106" s="132"/>
      <c r="AE106" s="132"/>
      <c r="AF106" s="132"/>
    </row>
    <row r="107" spans="1:32" s="101" customFormat="1" ht="17" thickBot="1" x14ac:dyDescent="0.25">
      <c r="A107" s="96" t="s">
        <v>108</v>
      </c>
      <c r="B107" s="195"/>
      <c r="C107" s="195"/>
      <c r="D107" s="195"/>
      <c r="E107" s="195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 s="37" t="s">
        <v>55</v>
      </c>
      <c r="X107" s="34"/>
      <c r="Y107" s="35"/>
      <c r="Z107" s="2"/>
      <c r="AA107" s="2"/>
      <c r="AB107" s="2"/>
      <c r="AC107" s="133"/>
      <c r="AD107" s="133"/>
      <c r="AE107" s="133"/>
      <c r="AF107" s="133"/>
    </row>
    <row r="108" spans="1:32" s="98" customFormat="1" x14ac:dyDescent="0.2">
      <c r="A108" s="124" t="s">
        <v>306</v>
      </c>
      <c r="B108" s="195" t="s">
        <v>333</v>
      </c>
      <c r="C108" s="195"/>
      <c r="D108" s="195" t="s">
        <v>333</v>
      </c>
      <c r="E108" s="195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 s="142" t="s">
        <v>124</v>
      </c>
      <c r="X108" s="143">
        <f>COUNTIF(S106:S114,"3")</f>
        <v>0</v>
      </c>
      <c r="Y108" s="104">
        <f>X108/$X$113*100</f>
        <v>0</v>
      </c>
      <c r="Z108" s="101"/>
      <c r="AA108" s="144" t="s">
        <v>289</v>
      </c>
      <c r="AB108" s="145">
        <f>COUNTIF(U106:U114,"1")</f>
        <v>0</v>
      </c>
      <c r="AC108" s="132"/>
      <c r="AD108" s="132"/>
      <c r="AE108" s="132"/>
      <c r="AF108" s="132"/>
    </row>
    <row r="109" spans="1:32" x14ac:dyDescent="0.2">
      <c r="A109" s="92" t="s">
        <v>319</v>
      </c>
      <c r="B109" s="195"/>
      <c r="C109" s="195" t="s">
        <v>333</v>
      </c>
      <c r="D109" s="195"/>
      <c r="E109" s="195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W109" s="102" t="s">
        <v>125</v>
      </c>
      <c r="X109" s="103">
        <f>COUNTIF(S106:S114,"2")</f>
        <v>0</v>
      </c>
      <c r="Y109" s="104">
        <f>X109/$X$113*100</f>
        <v>0</v>
      </c>
      <c r="Z109" s="101"/>
      <c r="AA109" s="102" t="s">
        <v>290</v>
      </c>
      <c r="AB109" s="106">
        <f>COUNTIF(U106:U114,"0")</f>
        <v>0</v>
      </c>
      <c r="AC109" s="130"/>
      <c r="AD109" s="130"/>
      <c r="AE109" s="130"/>
      <c r="AF109" s="130"/>
    </row>
    <row r="110" spans="1:32" s="2" customFormat="1" x14ac:dyDescent="0.2">
      <c r="A110" s="7" t="s">
        <v>57</v>
      </c>
      <c r="B110" s="195"/>
      <c r="C110" s="195"/>
      <c r="D110" s="195" t="s">
        <v>333</v>
      </c>
      <c r="E110" s="195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 s="102" t="s">
        <v>126</v>
      </c>
      <c r="X110" s="103">
        <f>COUNTIF(S106:S114,"1")</f>
        <v>0</v>
      </c>
      <c r="Y110" s="104">
        <f>X110/$X$113*100</f>
        <v>0</v>
      </c>
      <c r="Z110" s="101"/>
      <c r="AA110" s="102" t="s">
        <v>288</v>
      </c>
      <c r="AB110" s="108">
        <f>COUNTIF(U106:U114,"-1")</f>
        <v>0</v>
      </c>
      <c r="AC110" s="130"/>
      <c r="AD110" s="130"/>
      <c r="AE110" s="130"/>
      <c r="AF110" s="130"/>
    </row>
    <row r="111" spans="1:32" s="98" customFormat="1" x14ac:dyDescent="0.2">
      <c r="A111" s="16" t="s">
        <v>58</v>
      </c>
      <c r="B111" s="195"/>
      <c r="C111" s="195"/>
      <c r="D111" s="195" t="s">
        <v>333</v>
      </c>
      <c r="E111" s="195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 s="102" t="s">
        <v>127</v>
      </c>
      <c r="X111" s="103">
        <f>Grundgesamtheit!J22</f>
        <v>6</v>
      </c>
      <c r="Y111" s="104">
        <f>X111/$X$113*100</f>
        <v>75</v>
      </c>
      <c r="Z111" s="101"/>
      <c r="AA111" s="102" t="s">
        <v>291</v>
      </c>
      <c r="AB111" s="106">
        <f>COUNTIF(T106:T114,"&gt;3")</f>
        <v>0</v>
      </c>
      <c r="AC111" s="132"/>
      <c r="AD111" s="132"/>
      <c r="AE111" s="132"/>
      <c r="AF111" s="132"/>
    </row>
    <row r="112" spans="1:32" ht="17" thickBot="1" x14ac:dyDescent="0.25">
      <c r="A112" s="7" t="s">
        <v>59</v>
      </c>
      <c r="B112" s="195"/>
      <c r="C112" s="195"/>
      <c r="D112" s="195"/>
      <c r="E112" s="195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W112" s="19" t="s">
        <v>128</v>
      </c>
      <c r="X112" s="17">
        <f>Grundgesamtheit!J23</f>
        <v>2</v>
      </c>
      <c r="Y112" s="32">
        <f>X112/$X$113*100</f>
        <v>25</v>
      </c>
      <c r="AA112" s="19" t="s">
        <v>292</v>
      </c>
      <c r="AB112" s="73">
        <f>COUNTIF(T106:T114,"&gt;4")</f>
        <v>0</v>
      </c>
      <c r="AC112" s="130"/>
      <c r="AD112" s="130"/>
      <c r="AE112" s="130"/>
      <c r="AF112" s="130"/>
    </row>
    <row r="113" spans="1:38" ht="17" thickBot="1" x14ac:dyDescent="0.25">
      <c r="A113" s="126" t="s">
        <v>225</v>
      </c>
      <c r="B113" s="195"/>
      <c r="C113" s="195"/>
      <c r="D113" s="195"/>
      <c r="E113" s="195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W113" s="29"/>
      <c r="X113" s="36">
        <f>SUM(X108:X112)</f>
        <v>8</v>
      </c>
      <c r="Y113" s="27">
        <f>SUM(Y108:Y112)</f>
        <v>100</v>
      </c>
      <c r="AC113" s="130"/>
      <c r="AD113" s="130"/>
      <c r="AE113" s="130"/>
      <c r="AF113" s="130"/>
    </row>
    <row r="114" spans="1:38" x14ac:dyDescent="0.2">
      <c r="A114" s="7" t="s">
        <v>60</v>
      </c>
      <c r="B114" s="195"/>
      <c r="C114" s="195"/>
      <c r="D114" s="195"/>
      <c r="E114" s="195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AC114" s="130"/>
      <c r="AD114" s="130"/>
      <c r="AE114" s="130"/>
      <c r="AF114" s="130"/>
    </row>
    <row r="115" spans="1:38" s="93" customFormat="1" x14ac:dyDescent="0.2">
      <c r="A115" s="11" t="s">
        <v>61</v>
      </c>
      <c r="B115" s="195"/>
      <c r="C115" s="195"/>
      <c r="D115" s="195"/>
      <c r="E115" s="19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 s="131"/>
      <c r="AD115" s="131"/>
      <c r="AE115" s="131"/>
      <c r="AF115" s="131"/>
    </row>
    <row r="116" spans="1:38" x14ac:dyDescent="0.2">
      <c r="A116" s="7" t="s">
        <v>62</v>
      </c>
      <c r="B116" s="195"/>
      <c r="C116" s="195"/>
      <c r="D116" s="195"/>
      <c r="E116" s="195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AC116" s="130"/>
      <c r="AD116" s="130"/>
      <c r="AE116" s="130"/>
      <c r="AF116" s="130"/>
    </row>
    <row r="117" spans="1:38" x14ac:dyDescent="0.2">
      <c r="A117" s="7" t="s">
        <v>63</v>
      </c>
      <c r="B117" s="195"/>
      <c r="C117" s="195"/>
      <c r="D117" s="195"/>
      <c r="E117" s="195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AC117" s="141"/>
      <c r="AD117" s="141"/>
      <c r="AE117" s="141"/>
      <c r="AF117" s="141"/>
      <c r="AG117" s="125"/>
      <c r="AH117" s="125"/>
      <c r="AI117" s="125"/>
      <c r="AJ117" s="125"/>
      <c r="AK117" s="125"/>
      <c r="AL117" s="125"/>
    </row>
    <row r="118" spans="1:38" ht="17" thickBot="1" x14ac:dyDescent="0.25">
      <c r="A118" s="7" t="s">
        <v>64</v>
      </c>
      <c r="B118" s="195"/>
      <c r="C118" s="195"/>
      <c r="D118" s="195"/>
      <c r="E118" s="195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AD118" s="130"/>
      <c r="AE118" s="130"/>
      <c r="AF118" s="130"/>
    </row>
    <row r="119" spans="1:38" ht="17" thickBot="1" x14ac:dyDescent="0.25">
      <c r="A119" s="7" t="s">
        <v>65</v>
      </c>
      <c r="B119" s="195"/>
      <c r="C119" s="195"/>
      <c r="D119" s="195"/>
      <c r="E119" s="195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W119" s="33" t="s">
        <v>61</v>
      </c>
      <c r="X119" s="34"/>
      <c r="Y119" s="35"/>
      <c r="Z119" s="2"/>
      <c r="AA119" s="2"/>
      <c r="AB119" s="2"/>
      <c r="AD119" s="130"/>
      <c r="AE119" s="130"/>
      <c r="AF119" s="130"/>
    </row>
    <row r="120" spans="1:38" ht="17" thickBot="1" x14ac:dyDescent="0.25">
      <c r="A120" s="16" t="s">
        <v>66</v>
      </c>
      <c r="B120" s="195" t="s">
        <v>333</v>
      </c>
      <c r="C120" s="195"/>
      <c r="D120" s="195" t="s">
        <v>333</v>
      </c>
      <c r="E120" s="195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W120" s="30" t="s">
        <v>124</v>
      </c>
      <c r="X120" s="31">
        <f>COUNTIF(S116:S130,"3")</f>
        <v>0</v>
      </c>
      <c r="Y120" s="32">
        <f>X120/$X$125*100</f>
        <v>0</v>
      </c>
      <c r="AA120" s="38" t="s">
        <v>289</v>
      </c>
      <c r="AB120" s="81">
        <f>COUNTIF(U116:U130,"1")</f>
        <v>0</v>
      </c>
      <c r="AD120" s="130"/>
      <c r="AE120" s="130"/>
      <c r="AF120" s="130"/>
    </row>
    <row r="121" spans="1:38" ht="17" thickBot="1" x14ac:dyDescent="0.25">
      <c r="A121" s="7" t="s">
        <v>67</v>
      </c>
      <c r="B121" s="195"/>
      <c r="C121" s="195"/>
      <c r="D121" s="195" t="s">
        <v>333</v>
      </c>
      <c r="E121" s="195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W121" s="30" t="s">
        <v>125</v>
      </c>
      <c r="X121" s="31">
        <f>COUNTIF(S116:S130,"2")</f>
        <v>0</v>
      </c>
      <c r="Y121" s="32">
        <f>X121/$X$125*100</f>
        <v>0</v>
      </c>
      <c r="AA121" s="30" t="s">
        <v>290</v>
      </c>
      <c r="AB121" s="81">
        <f>COUNTIF(U116:U130,"0")</f>
        <v>0</v>
      </c>
      <c r="AD121" s="130"/>
      <c r="AE121" s="130"/>
      <c r="AF121" s="130"/>
    </row>
    <row r="122" spans="1:38" x14ac:dyDescent="0.2">
      <c r="A122" s="7" t="s">
        <v>300</v>
      </c>
      <c r="B122" s="195"/>
      <c r="C122" s="195"/>
      <c r="D122" s="195"/>
      <c r="E122" s="195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W122" s="18" t="s">
        <v>126</v>
      </c>
      <c r="X122" s="17">
        <f>COUNTIF(S116:S130,"1")</f>
        <v>0</v>
      </c>
      <c r="Y122" s="24">
        <f>X122/$X$125*100</f>
        <v>0</v>
      </c>
      <c r="Z122" s="160">
        <f>SUM(X120:X122)</f>
        <v>0</v>
      </c>
      <c r="AA122" s="18" t="s">
        <v>288</v>
      </c>
      <c r="AB122" s="81">
        <f>COUNTIF(U116:U130,"-1")</f>
        <v>0</v>
      </c>
      <c r="AC122" s="160">
        <f>SUM(AB120:AB122)</f>
        <v>0</v>
      </c>
      <c r="AD122" s="130"/>
      <c r="AE122" s="130"/>
      <c r="AF122" s="130"/>
    </row>
    <row r="123" spans="1:38" s="2" customFormat="1" x14ac:dyDescent="0.2">
      <c r="A123" s="7" t="s">
        <v>68</v>
      </c>
      <c r="B123" s="195"/>
      <c r="C123" s="195"/>
      <c r="D123" s="195"/>
      <c r="E123" s="195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 s="18" t="s">
        <v>127</v>
      </c>
      <c r="X123" s="17">
        <f>Grundgesamtheit!J26</f>
        <v>4</v>
      </c>
      <c r="Y123" s="24">
        <f>X123/$X$125*100</f>
        <v>100</v>
      </c>
      <c r="Z123"/>
      <c r="AA123" s="18" t="s">
        <v>291</v>
      </c>
      <c r="AB123" s="72">
        <f>COUNTIF(T116:T130,"&gt;3")</f>
        <v>0</v>
      </c>
      <c r="AC123" s="130"/>
      <c r="AD123" s="130"/>
      <c r="AE123" s="130"/>
      <c r="AF123" s="130"/>
    </row>
    <row r="124" spans="1:38" ht="17" thickBot="1" x14ac:dyDescent="0.25">
      <c r="A124" s="7" t="s">
        <v>69</v>
      </c>
      <c r="B124" s="195"/>
      <c r="C124" s="195"/>
      <c r="D124" s="195" t="s">
        <v>333</v>
      </c>
      <c r="E124" s="195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W124" s="19" t="s">
        <v>128</v>
      </c>
      <c r="X124" s="17">
        <f>Grundgesamtheit!J27</f>
        <v>0</v>
      </c>
      <c r="Y124" s="26">
        <f>X124/$X$125*100</f>
        <v>0</v>
      </c>
      <c r="AA124" s="19" t="s">
        <v>292</v>
      </c>
      <c r="AB124" s="73">
        <f>COUNTIF(T116:T130,"&gt;4")</f>
        <v>0</v>
      </c>
      <c r="AD124" s="130"/>
      <c r="AE124" s="130"/>
      <c r="AF124" s="130"/>
    </row>
    <row r="125" spans="1:38" ht="17" thickBot="1" x14ac:dyDescent="0.25">
      <c r="A125" s="7" t="s">
        <v>70</v>
      </c>
      <c r="B125" s="195"/>
      <c r="C125" s="195" t="s">
        <v>333</v>
      </c>
      <c r="D125" s="195"/>
      <c r="E125" s="19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W125" s="29"/>
      <c r="X125" s="36">
        <f>SUM(X120:X124)</f>
        <v>4</v>
      </c>
      <c r="Y125" s="28">
        <f>SUM(Y120:Y124)</f>
        <v>100</v>
      </c>
      <c r="AD125" s="130"/>
      <c r="AE125" s="130"/>
      <c r="AF125" s="130"/>
    </row>
    <row r="126" spans="1:38" x14ac:dyDescent="0.2">
      <c r="A126" s="7" t="s">
        <v>71</v>
      </c>
      <c r="B126" s="195"/>
      <c r="C126" s="195" t="s">
        <v>333</v>
      </c>
      <c r="D126" s="195"/>
      <c r="E126" s="195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AC126" s="130"/>
      <c r="AD126" s="130"/>
      <c r="AE126" s="130"/>
      <c r="AF126" s="130"/>
    </row>
    <row r="127" spans="1:38" x14ac:dyDescent="0.2">
      <c r="A127" s="7" t="s">
        <v>72</v>
      </c>
      <c r="B127" s="195"/>
      <c r="C127" s="195"/>
      <c r="D127" s="195" t="s">
        <v>333</v>
      </c>
      <c r="E127" s="195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</row>
    <row r="128" spans="1:38" x14ac:dyDescent="0.2">
      <c r="A128" s="119" t="s">
        <v>320</v>
      </c>
      <c r="B128" s="195" t="s">
        <v>333</v>
      </c>
      <c r="C128" s="195"/>
      <c r="D128" s="195" t="s">
        <v>333</v>
      </c>
      <c r="E128" s="195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AC128" s="130"/>
      <c r="AD128" s="130"/>
      <c r="AE128" s="130"/>
      <c r="AF128" s="130"/>
    </row>
    <row r="129" spans="1:32" x14ac:dyDescent="0.2">
      <c r="A129" s="16" t="s">
        <v>73</v>
      </c>
      <c r="B129" s="195"/>
      <c r="C129" s="195"/>
      <c r="D129" s="195"/>
      <c r="E129" s="195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AC129" s="130"/>
      <c r="AD129" s="130"/>
      <c r="AE129" s="130"/>
      <c r="AF129" s="130"/>
    </row>
    <row r="130" spans="1:32" x14ac:dyDescent="0.2">
      <c r="A130" s="16" t="s">
        <v>74</v>
      </c>
      <c r="B130" s="195"/>
      <c r="C130" s="195"/>
      <c r="D130" s="195"/>
      <c r="E130" s="195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AC130" s="130"/>
      <c r="AD130" s="130"/>
      <c r="AE130" s="130"/>
      <c r="AF130" s="130"/>
    </row>
    <row r="131" spans="1:32" x14ac:dyDescent="0.2">
      <c r="AC131" s="130"/>
      <c r="AD131" s="130"/>
      <c r="AE131" s="130"/>
      <c r="AF131" s="130"/>
    </row>
    <row r="132" spans="1:32" x14ac:dyDescent="0.2">
      <c r="T132" s="13">
        <f>SUM(T2:T131)</f>
        <v>0</v>
      </c>
      <c r="AC132" s="130"/>
      <c r="AD132" s="130"/>
      <c r="AE132" s="130"/>
      <c r="AF132" s="130"/>
    </row>
    <row r="133" spans="1:32" x14ac:dyDescent="0.2">
      <c r="T133" s="15"/>
      <c r="AC133" s="130"/>
      <c r="AD133" s="130"/>
      <c r="AE133" s="130"/>
      <c r="AF133" s="130"/>
    </row>
    <row r="134" spans="1:32" x14ac:dyDescent="0.2">
      <c r="AC134" s="130"/>
      <c r="AD134" s="130"/>
      <c r="AE134" s="130"/>
      <c r="AF134" s="130"/>
    </row>
    <row r="135" spans="1:32" s="120" customFormat="1" x14ac:dyDescent="0.2">
      <c r="A135"/>
      <c r="B135"/>
      <c r="C135"/>
      <c r="D135" s="5"/>
      <c r="E135"/>
      <c r="F135"/>
      <c r="G135" s="5"/>
      <c r="H135" s="118"/>
      <c r="I135" s="118"/>
      <c r="J135" s="5"/>
      <c r="K135" s="118"/>
      <c r="L135" s="118"/>
      <c r="M135" s="5"/>
      <c r="N135" s="118"/>
      <c r="O135" s="118"/>
      <c r="P135" s="6"/>
      <c r="Q135" s="14"/>
      <c r="R135" s="14"/>
      <c r="S135" s="13"/>
      <c r="T135" s="13"/>
      <c r="U135" s="14"/>
      <c r="V135"/>
      <c r="W135"/>
      <c r="X135"/>
      <c r="Y135"/>
      <c r="Z135"/>
      <c r="AA135"/>
      <c r="AB135"/>
      <c r="AC135" s="130"/>
      <c r="AD135" s="140"/>
      <c r="AE135" s="140"/>
      <c r="AF135" s="140"/>
    </row>
  </sheetData>
  <phoneticPr fontId="3" type="noConversion"/>
  <pageMargins left="0.75000000000000011" right="0.75000000000000011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H25" sqref="H25"/>
    </sheetView>
  </sheetViews>
  <sheetFormatPr baseColWidth="10" defaultRowHeight="16" x14ac:dyDescent="0.2"/>
  <cols>
    <col min="2" max="6" width="14.33203125" customWidth="1"/>
  </cols>
  <sheetData>
    <row r="1" spans="1:8" ht="52" thickBot="1" x14ac:dyDescent="0.25">
      <c r="A1" s="47"/>
      <c r="B1" s="54" t="s">
        <v>25</v>
      </c>
      <c r="C1" s="55" t="s">
        <v>16</v>
      </c>
      <c r="D1" s="55" t="s">
        <v>38</v>
      </c>
      <c r="E1" s="55" t="s">
        <v>55</v>
      </c>
      <c r="F1" s="56" t="s">
        <v>61</v>
      </c>
      <c r="G1" s="49" t="s">
        <v>283</v>
      </c>
    </row>
    <row r="2" spans="1:8" x14ac:dyDescent="0.2">
      <c r="A2" s="41" t="s">
        <v>124</v>
      </c>
      <c r="B2" s="38">
        <f>Tabelle1!X3</f>
        <v>0</v>
      </c>
      <c r="C2" s="39">
        <f>Tabelle1!X31</f>
        <v>0</v>
      </c>
      <c r="D2" s="39">
        <f>Tabelle1!X77</f>
        <v>0</v>
      </c>
      <c r="E2" s="39">
        <f>Tabelle1!X108</f>
        <v>0</v>
      </c>
      <c r="F2" s="40">
        <f>Tabelle1!X120</f>
        <v>0</v>
      </c>
      <c r="G2" s="42">
        <f>SUM(B2:F2)</f>
        <v>0</v>
      </c>
    </row>
    <row r="3" spans="1:8" x14ac:dyDescent="0.2">
      <c r="A3" s="43" t="s">
        <v>125</v>
      </c>
      <c r="B3" s="18">
        <f>Tabelle1!X4</f>
        <v>0</v>
      </c>
      <c r="C3" s="17">
        <f>Tabelle1!X32</f>
        <v>0</v>
      </c>
      <c r="D3" s="17">
        <f>Tabelle1!X78</f>
        <v>0</v>
      </c>
      <c r="E3" s="17">
        <f>Tabelle1!X109</f>
        <v>0</v>
      </c>
      <c r="F3" s="72">
        <f>Tabelle1!X121</f>
        <v>0</v>
      </c>
      <c r="G3" s="44">
        <f t="shared" ref="G3:G6" si="0">SUM(B3:F3)</f>
        <v>0</v>
      </c>
    </row>
    <row r="4" spans="1:8" x14ac:dyDescent="0.2">
      <c r="A4" s="43" t="s">
        <v>126</v>
      </c>
      <c r="B4" s="18">
        <f>Tabelle1!X5</f>
        <v>0</v>
      </c>
      <c r="C4" s="17">
        <f>Tabelle1!X33</f>
        <v>0</v>
      </c>
      <c r="D4" s="17">
        <f>Tabelle1!X79</f>
        <v>0</v>
      </c>
      <c r="E4" s="17">
        <f>Tabelle1!X110</f>
        <v>0</v>
      </c>
      <c r="F4" s="72">
        <f>Tabelle1!X122</f>
        <v>0</v>
      </c>
      <c r="G4" s="44">
        <f t="shared" si="0"/>
        <v>0</v>
      </c>
      <c r="H4">
        <f>SUM(G2:G4)</f>
        <v>0</v>
      </c>
    </row>
    <row r="5" spans="1:8" x14ac:dyDescent="0.2">
      <c r="A5" s="43" t="s">
        <v>127</v>
      </c>
      <c r="B5" s="18">
        <f>Grundgesamtheit!J10</f>
        <v>8</v>
      </c>
      <c r="C5" s="17">
        <f>Grundgesamtheit!J14</f>
        <v>4</v>
      </c>
      <c r="D5" s="17">
        <f>Grundgesamtheit!J18</f>
        <v>2</v>
      </c>
      <c r="E5" s="17">
        <f>Grundgesamtheit!J22</f>
        <v>6</v>
      </c>
      <c r="F5" s="72">
        <f>Grundgesamtheit!J26</f>
        <v>4</v>
      </c>
      <c r="G5" s="44">
        <f t="shared" si="0"/>
        <v>24</v>
      </c>
    </row>
    <row r="6" spans="1:8" ht="17" thickBot="1" x14ac:dyDescent="0.25">
      <c r="A6" s="45" t="s">
        <v>128</v>
      </c>
      <c r="B6" s="18">
        <f>Grundgesamtheit!J11</f>
        <v>2</v>
      </c>
      <c r="C6" s="17">
        <f>Grundgesamtheit!J15</f>
        <v>1</v>
      </c>
      <c r="D6" s="17">
        <f>Grundgesamtheit!J19</f>
        <v>1</v>
      </c>
      <c r="E6" s="17">
        <f>Grundgesamtheit!J23</f>
        <v>2</v>
      </c>
      <c r="F6" s="72">
        <f>Grundgesamtheit!J27</f>
        <v>0</v>
      </c>
      <c r="G6" s="46">
        <f t="shared" si="0"/>
        <v>6</v>
      </c>
    </row>
    <row r="7" spans="1:8" ht="17" thickBot="1" x14ac:dyDescent="0.25">
      <c r="A7" s="48"/>
      <c r="B7" s="51">
        <f>SUM(B2:B6)</f>
        <v>10</v>
      </c>
      <c r="C7" s="52">
        <f t="shared" ref="C7:F7" si="1">SUM(C2:C6)</f>
        <v>5</v>
      </c>
      <c r="D7" s="52">
        <f t="shared" si="1"/>
        <v>3</v>
      </c>
      <c r="E7" s="52">
        <f t="shared" si="1"/>
        <v>8</v>
      </c>
      <c r="F7" s="53">
        <f t="shared" si="1"/>
        <v>4</v>
      </c>
      <c r="G7" s="50">
        <f>SUM(G2:G6)</f>
        <v>30</v>
      </c>
      <c r="H7" s="68"/>
    </row>
    <row r="9" spans="1:8" ht="17" thickBot="1" x14ac:dyDescent="0.25"/>
    <row r="10" spans="1:8" ht="52" thickBot="1" x14ac:dyDescent="0.25">
      <c r="A10" s="57"/>
      <c r="B10" s="58" t="s">
        <v>25</v>
      </c>
      <c r="C10" s="59" t="s">
        <v>16</v>
      </c>
      <c r="D10" s="59" t="s">
        <v>38</v>
      </c>
      <c r="E10" s="59" t="s">
        <v>55</v>
      </c>
      <c r="F10" s="60" t="s">
        <v>61</v>
      </c>
      <c r="G10" s="61"/>
    </row>
    <row r="11" spans="1:8" x14ac:dyDescent="0.2">
      <c r="A11" s="62" t="s">
        <v>124</v>
      </c>
      <c r="B11" s="163">
        <f>B2/$B$7</f>
        <v>0</v>
      </c>
      <c r="C11" s="164">
        <f>C2/$C$7</f>
        <v>0</v>
      </c>
      <c r="D11" s="164">
        <f>D2/$D$7</f>
        <v>0</v>
      </c>
      <c r="E11" s="164">
        <f>E2/$E$7</f>
        <v>0</v>
      </c>
      <c r="F11" s="165">
        <f>F2/$F$7</f>
        <v>0</v>
      </c>
      <c r="G11" s="166">
        <f>G2/$G$7</f>
        <v>0</v>
      </c>
    </row>
    <row r="12" spans="1:8" x14ac:dyDescent="0.2">
      <c r="A12" s="63" t="s">
        <v>125</v>
      </c>
      <c r="B12" s="167">
        <f t="shared" ref="B12:B15" si="2">B3/$B$7</f>
        <v>0</v>
      </c>
      <c r="C12" s="168">
        <f t="shared" ref="C12:C15" si="3">C3/$C$7</f>
        <v>0</v>
      </c>
      <c r="D12" s="168">
        <f t="shared" ref="D12:D15" si="4">D3/$D$7</f>
        <v>0</v>
      </c>
      <c r="E12" s="168">
        <f t="shared" ref="E12:E15" si="5">E3/$E$7</f>
        <v>0</v>
      </c>
      <c r="F12" s="169">
        <f t="shared" ref="F12:F15" si="6">F3/$F$7</f>
        <v>0</v>
      </c>
      <c r="G12" s="170">
        <f t="shared" ref="G12:G15" si="7">G3/$G$7</f>
        <v>0</v>
      </c>
    </row>
    <row r="13" spans="1:8" x14ac:dyDescent="0.2">
      <c r="A13" s="63" t="s">
        <v>126</v>
      </c>
      <c r="B13" s="167">
        <f t="shared" si="2"/>
        <v>0</v>
      </c>
      <c r="C13" s="168">
        <f t="shared" si="3"/>
        <v>0</v>
      </c>
      <c r="D13" s="168">
        <f t="shared" si="4"/>
        <v>0</v>
      </c>
      <c r="E13" s="168">
        <f t="shared" si="5"/>
        <v>0</v>
      </c>
      <c r="F13" s="169">
        <f t="shared" si="6"/>
        <v>0</v>
      </c>
      <c r="G13" s="170">
        <f t="shared" si="7"/>
        <v>0</v>
      </c>
      <c r="H13" s="74">
        <f>SUM(G13:G15)</f>
        <v>1</v>
      </c>
    </row>
    <row r="14" spans="1:8" x14ac:dyDescent="0.2">
      <c r="A14" s="63" t="s">
        <v>127</v>
      </c>
      <c r="B14" s="167">
        <f t="shared" si="2"/>
        <v>0.8</v>
      </c>
      <c r="C14" s="168">
        <f t="shared" si="3"/>
        <v>0.8</v>
      </c>
      <c r="D14" s="168">
        <f t="shared" si="4"/>
        <v>0.66666666666666663</v>
      </c>
      <c r="E14" s="168">
        <f t="shared" si="5"/>
        <v>0.75</v>
      </c>
      <c r="F14" s="169">
        <f t="shared" si="6"/>
        <v>1</v>
      </c>
      <c r="G14" s="170">
        <f t="shared" si="7"/>
        <v>0.8</v>
      </c>
    </row>
    <row r="15" spans="1:8" ht="17" thickBot="1" x14ac:dyDescent="0.25">
      <c r="A15" s="65" t="s">
        <v>128</v>
      </c>
      <c r="B15" s="171">
        <f t="shared" si="2"/>
        <v>0.2</v>
      </c>
      <c r="C15" s="172">
        <f t="shared" si="3"/>
        <v>0.2</v>
      </c>
      <c r="D15" s="172">
        <f t="shared" si="4"/>
        <v>0.33333333333333331</v>
      </c>
      <c r="E15" s="172">
        <f t="shared" si="5"/>
        <v>0.25</v>
      </c>
      <c r="F15" s="173">
        <f t="shared" si="6"/>
        <v>0</v>
      </c>
      <c r="G15" s="174">
        <f t="shared" si="7"/>
        <v>0.2</v>
      </c>
    </row>
    <row r="16" spans="1:8" ht="17" thickBot="1" x14ac:dyDescent="0.25">
      <c r="A16" s="67"/>
      <c r="B16" s="66">
        <f>SUM(B11:B15)</f>
        <v>1</v>
      </c>
      <c r="C16" s="69">
        <f t="shared" ref="C16:F16" si="8">SUM(C11:C15)</f>
        <v>1</v>
      </c>
      <c r="D16" s="69">
        <f t="shared" si="8"/>
        <v>1</v>
      </c>
      <c r="E16" s="69">
        <f t="shared" si="8"/>
        <v>1</v>
      </c>
      <c r="F16" s="70">
        <f t="shared" si="8"/>
        <v>1</v>
      </c>
      <c r="G16" s="64">
        <f>SUM(G10:G15)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D22" sqref="D22"/>
    </sheetView>
  </sheetViews>
  <sheetFormatPr baseColWidth="10" defaultRowHeight="16" x14ac:dyDescent="0.2"/>
  <sheetData>
    <row r="1" spans="1:7" ht="52" thickBot="1" x14ac:dyDescent="0.25">
      <c r="A1" s="47"/>
      <c r="B1" s="54" t="s">
        <v>284</v>
      </c>
      <c r="C1" s="55" t="s">
        <v>285</v>
      </c>
      <c r="D1" s="55" t="s">
        <v>286</v>
      </c>
      <c r="E1" s="56" t="s">
        <v>287</v>
      </c>
      <c r="F1" s="49" t="s">
        <v>271</v>
      </c>
    </row>
    <row r="2" spans="1:7" x14ac:dyDescent="0.2">
      <c r="A2" s="41" t="s">
        <v>124</v>
      </c>
      <c r="B2" s="71">
        <f>COUNTIFS(Tabelle1!$S$3:S$130,3,Tabelle1!$V$3:$V$130,"=H")</f>
        <v>0</v>
      </c>
      <c r="C2" s="178">
        <f>COUNTIFS(Tabelle1!$S$3:$S$130,3,Tabelle1!$V$3:$V$130,"=UM")</f>
        <v>0</v>
      </c>
      <c r="D2" s="178">
        <f>COUNTIFS(Tabelle1!$S$3:$S$130,3,Tabelle1!$V$3:$V$130,"=LM")</f>
        <v>0</v>
      </c>
      <c r="E2" s="179">
        <f>COUNTIFS(Tabelle1!$S$3:$S$130,3,Tabelle1!$V$3:$V$130,"=L")</f>
        <v>0</v>
      </c>
      <c r="F2" s="42">
        <f>SUM(B2:E2)</f>
        <v>0</v>
      </c>
    </row>
    <row r="3" spans="1:7" x14ac:dyDescent="0.2">
      <c r="A3" s="43" t="s">
        <v>125</v>
      </c>
      <c r="B3" s="180">
        <f>COUNTIFS(Tabelle1!$S$3:$S$130,2,Tabelle1!$V$3:$V$130,"=H")</f>
        <v>0</v>
      </c>
      <c r="C3" s="159">
        <f>COUNTIFS(Tabelle1!$S$3:$S$130,2,Tabelle1!$V$3:$V$130,"=UM")</f>
        <v>0</v>
      </c>
      <c r="D3" s="159">
        <f>COUNTIFS(Tabelle1!$S$3:$S$130,2,Tabelle1!$V$3:$V$130,"=LM")</f>
        <v>0</v>
      </c>
      <c r="E3" s="181">
        <f>COUNTIFS(Tabelle1!$S$3:$S$130,2,Tabelle1!$V$3:$V$130,"=L")</f>
        <v>0</v>
      </c>
      <c r="F3" s="44">
        <f>SUM(B3:E3)</f>
        <v>0</v>
      </c>
    </row>
    <row r="4" spans="1:7" x14ac:dyDescent="0.2">
      <c r="A4" s="43" t="s">
        <v>126</v>
      </c>
      <c r="B4" s="180">
        <f>COUNTIFS(Tabelle1!$S$3:$S$130,1,Tabelle1!$V$3:$V$130,"=H")</f>
        <v>0</v>
      </c>
      <c r="C4" s="159">
        <f>COUNTIFS(Tabelle1!$S$3:$S$130,1,Tabelle1!$V$3:$V$130,"=UM")</f>
        <v>0</v>
      </c>
      <c r="D4" s="159">
        <f>COUNTIFS(Tabelle1!$S$3:$S$130,1,Tabelle1!$V$3:$V$130,"=LM")</f>
        <v>0</v>
      </c>
      <c r="E4" s="181">
        <f>COUNTIFS(Tabelle1!$S$3:$S$130,1,Tabelle1!$V$3:$V$130,"=L")</f>
        <v>0</v>
      </c>
      <c r="F4" s="44">
        <f>SUM(B4:E4)</f>
        <v>0</v>
      </c>
      <c r="G4">
        <f>SUM(F2:F4)</f>
        <v>0</v>
      </c>
    </row>
    <row r="5" spans="1:7" x14ac:dyDescent="0.2">
      <c r="A5" s="43" t="s">
        <v>127</v>
      </c>
      <c r="B5" s="18">
        <f>Grundgesamtheit!J32</f>
        <v>8</v>
      </c>
      <c r="C5" s="17">
        <f>Grundgesamtheit!J36</f>
        <v>9</v>
      </c>
      <c r="D5" s="17">
        <f>Grundgesamtheit!J40</f>
        <v>6</v>
      </c>
      <c r="E5" s="72">
        <f>Grundgesamtheit!J44</f>
        <v>1</v>
      </c>
      <c r="F5" s="161">
        <f>SUM(B5:E5)</f>
        <v>24</v>
      </c>
      <c r="G5" s="160">
        <f>Grundgesamtheit!C196</f>
        <v>24</v>
      </c>
    </row>
    <row r="6" spans="1:7" ht="17" thickBot="1" x14ac:dyDescent="0.25">
      <c r="A6" s="45" t="s">
        <v>128</v>
      </c>
      <c r="B6" s="19">
        <f>Grundgesamtheit!J33</f>
        <v>3</v>
      </c>
      <c r="C6" s="25">
        <f>Grundgesamtheit!J37</f>
        <v>1</v>
      </c>
      <c r="D6" s="25">
        <f>Grundgesamtheit!J41</f>
        <v>0</v>
      </c>
      <c r="E6" s="73">
        <f>Grundgesamtheit!J45</f>
        <v>2</v>
      </c>
      <c r="F6" s="162">
        <f>SUM(B6:E6)</f>
        <v>6</v>
      </c>
      <c r="G6" s="160">
        <f>Grundgesamtheit!E196</f>
        <v>6</v>
      </c>
    </row>
    <row r="7" spans="1:7" ht="17" thickBot="1" x14ac:dyDescent="0.25">
      <c r="A7" s="48"/>
      <c r="B7" s="51">
        <f>SUM(B2:B6)</f>
        <v>11</v>
      </c>
      <c r="C7" s="52">
        <f t="shared" ref="C7:E7" si="0">SUM(C2:C6)</f>
        <v>10</v>
      </c>
      <c r="D7" s="52">
        <f t="shared" si="0"/>
        <v>6</v>
      </c>
      <c r="E7" s="53">
        <f t="shared" si="0"/>
        <v>3</v>
      </c>
      <c r="F7" s="50">
        <f>SUM(F2:F6)</f>
        <v>30</v>
      </c>
      <c r="G7" s="68">
        <f>SUM(G4:G6)</f>
        <v>30</v>
      </c>
    </row>
    <row r="9" spans="1:7" ht="17" thickBot="1" x14ac:dyDescent="0.25"/>
    <row r="10" spans="1:7" ht="52" thickBot="1" x14ac:dyDescent="0.25">
      <c r="A10" s="47"/>
      <c r="B10" s="54" t="s">
        <v>284</v>
      </c>
      <c r="C10" s="55" t="s">
        <v>285</v>
      </c>
      <c r="D10" s="55" t="s">
        <v>286</v>
      </c>
      <c r="E10" s="56" t="s">
        <v>287</v>
      </c>
      <c r="F10" s="49" t="s">
        <v>271</v>
      </c>
    </row>
    <row r="11" spans="1:7" x14ac:dyDescent="0.2">
      <c r="A11" s="41" t="s">
        <v>124</v>
      </c>
      <c r="B11" s="182">
        <f>B2/B$7</f>
        <v>0</v>
      </c>
      <c r="C11" s="183">
        <f>C2/C$7</f>
        <v>0</v>
      </c>
      <c r="D11" s="183">
        <f>D2/D$7</f>
        <v>0</v>
      </c>
      <c r="E11" s="184">
        <f>E2/E$7</f>
        <v>0</v>
      </c>
      <c r="F11" s="185">
        <f>F2/F$7</f>
        <v>0</v>
      </c>
    </row>
    <row r="12" spans="1:7" x14ac:dyDescent="0.2">
      <c r="A12" s="43" t="s">
        <v>125</v>
      </c>
      <c r="B12" s="186">
        <f>B3/B$7</f>
        <v>0</v>
      </c>
      <c r="C12" s="187">
        <f t="shared" ref="C12:F15" si="1">C3/C$7</f>
        <v>0</v>
      </c>
      <c r="D12" s="187">
        <f t="shared" si="1"/>
        <v>0</v>
      </c>
      <c r="E12" s="188">
        <f t="shared" si="1"/>
        <v>0</v>
      </c>
      <c r="F12" s="189">
        <f t="shared" si="1"/>
        <v>0</v>
      </c>
    </row>
    <row r="13" spans="1:7" x14ac:dyDescent="0.2">
      <c r="A13" s="43" t="s">
        <v>126</v>
      </c>
      <c r="B13" s="186">
        <f>B4/B$7</f>
        <v>0</v>
      </c>
      <c r="C13" s="187">
        <f t="shared" si="1"/>
        <v>0</v>
      </c>
      <c r="D13" s="187">
        <f t="shared" si="1"/>
        <v>0</v>
      </c>
      <c r="E13" s="188">
        <f t="shared" si="1"/>
        <v>0</v>
      </c>
      <c r="F13" s="189">
        <f t="shared" si="1"/>
        <v>0</v>
      </c>
    </row>
    <row r="14" spans="1:7" x14ac:dyDescent="0.2">
      <c r="A14" s="43" t="s">
        <v>127</v>
      </c>
      <c r="B14" s="186">
        <f>B5/B$7</f>
        <v>0.72727272727272729</v>
      </c>
      <c r="C14" s="187">
        <f t="shared" si="1"/>
        <v>0.9</v>
      </c>
      <c r="D14" s="187">
        <f t="shared" si="1"/>
        <v>1</v>
      </c>
      <c r="E14" s="188">
        <f t="shared" si="1"/>
        <v>0.33333333333333331</v>
      </c>
      <c r="F14" s="189">
        <f t="shared" si="1"/>
        <v>0.8</v>
      </c>
    </row>
    <row r="15" spans="1:7" ht="17" thickBot="1" x14ac:dyDescent="0.25">
      <c r="A15" s="45" t="s">
        <v>128</v>
      </c>
      <c r="B15" s="190">
        <f>B6/B$7</f>
        <v>0.27272727272727271</v>
      </c>
      <c r="C15" s="191">
        <f t="shared" si="1"/>
        <v>0.1</v>
      </c>
      <c r="D15" s="191">
        <f t="shared" si="1"/>
        <v>0</v>
      </c>
      <c r="E15" s="192">
        <f t="shared" si="1"/>
        <v>0.66666666666666663</v>
      </c>
      <c r="F15" s="193">
        <f t="shared" si="1"/>
        <v>0.2</v>
      </c>
    </row>
    <row r="16" spans="1:7" ht="17" thickBot="1" x14ac:dyDescent="0.25">
      <c r="A16" s="48"/>
      <c r="B16" s="175">
        <f>SUM(B11:B15)</f>
        <v>1</v>
      </c>
      <c r="C16" s="176">
        <f t="shared" ref="C16" si="2">SUM(C11:C15)</f>
        <v>1</v>
      </c>
      <c r="D16" s="176">
        <f t="shared" ref="D16" si="3">SUM(D11:D15)</f>
        <v>1</v>
      </c>
      <c r="E16" s="177">
        <f t="shared" ref="E16" si="4">SUM(E11:E15)</f>
        <v>1</v>
      </c>
      <c r="F16" s="50">
        <f>SUM(F11:F15)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G39" sqref="G39"/>
    </sheetView>
  </sheetViews>
  <sheetFormatPr baseColWidth="10" defaultRowHeight="16" x14ac:dyDescent="0.2"/>
  <cols>
    <col min="1" max="1" width="13" customWidth="1"/>
  </cols>
  <sheetData>
    <row r="1" spans="1:5" ht="17" thickBot="1" x14ac:dyDescent="0.25">
      <c r="A1" s="47"/>
      <c r="B1" s="78" t="s">
        <v>283</v>
      </c>
    </row>
    <row r="2" spans="1:5" x14ac:dyDescent="0.2">
      <c r="A2" s="62" t="s">
        <v>124</v>
      </c>
      <c r="B2" s="75">
        <f>'Abbildung 1'!G2</f>
        <v>0</v>
      </c>
      <c r="D2" s="194"/>
      <c r="E2" s="194" t="e">
        <f>B2/$C$4</f>
        <v>#DIV/0!</v>
      </c>
    </row>
    <row r="3" spans="1:5" x14ac:dyDescent="0.2">
      <c r="A3" s="79" t="s">
        <v>125</v>
      </c>
      <c r="B3" s="76">
        <f>'Abbildung 1'!G3</f>
        <v>0</v>
      </c>
      <c r="D3" s="194"/>
      <c r="E3" s="194" t="e">
        <f t="shared" ref="E3:E4" si="0">B3/$C$4</f>
        <v>#DIV/0!</v>
      </c>
    </row>
    <row r="4" spans="1:5" x14ac:dyDescent="0.2">
      <c r="A4" s="79" t="s">
        <v>126</v>
      </c>
      <c r="B4" s="76">
        <f>'Abbildung 1'!G4</f>
        <v>0</v>
      </c>
      <c r="C4">
        <f>SUM(B2:B4)</f>
        <v>0</v>
      </c>
      <c r="D4" s="194">
        <f>C4/C6</f>
        <v>0</v>
      </c>
      <c r="E4" s="194" t="e">
        <f t="shared" si="0"/>
        <v>#DIV/0!</v>
      </c>
    </row>
    <row r="5" spans="1:5" x14ac:dyDescent="0.2">
      <c r="A5" s="79" t="s">
        <v>127</v>
      </c>
      <c r="B5" s="76">
        <f>'Abbildung 1'!G5</f>
        <v>24</v>
      </c>
    </row>
    <row r="6" spans="1:5" ht="17" thickBot="1" x14ac:dyDescent="0.25">
      <c r="A6" s="80" t="s">
        <v>128</v>
      </c>
      <c r="B6" s="77">
        <f>'Abbildung 1'!G6</f>
        <v>6</v>
      </c>
      <c r="C6">
        <f>SUM(B2:B6)</f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C34" sqref="C34"/>
    </sheetView>
  </sheetViews>
  <sheetFormatPr baseColWidth="10" defaultRowHeight="16" x14ac:dyDescent="0.2"/>
  <cols>
    <col min="1" max="1" width="17.1640625" customWidth="1"/>
    <col min="2" max="7" width="13.83203125" customWidth="1"/>
  </cols>
  <sheetData>
    <row r="1" spans="1:8" ht="52" thickBot="1" x14ac:dyDescent="0.25">
      <c r="A1" s="47"/>
      <c r="B1" s="54" t="s">
        <v>25</v>
      </c>
      <c r="C1" s="55" t="s">
        <v>16</v>
      </c>
      <c r="D1" s="55" t="s">
        <v>38</v>
      </c>
      <c r="E1" s="55" t="s">
        <v>55</v>
      </c>
      <c r="F1" s="55" t="s">
        <v>61</v>
      </c>
      <c r="G1" s="56" t="s">
        <v>293</v>
      </c>
    </row>
    <row r="2" spans="1:8" x14ac:dyDescent="0.2">
      <c r="A2" s="41" t="s">
        <v>289</v>
      </c>
      <c r="B2" s="38">
        <f>Tabelle1!AB3</f>
        <v>0</v>
      </c>
      <c r="C2" s="39">
        <f>Tabelle1!AB31</f>
        <v>0</v>
      </c>
      <c r="D2" s="39">
        <f>Tabelle1!AB77</f>
        <v>0</v>
      </c>
      <c r="E2" s="39">
        <f>Tabelle1!AB108</f>
        <v>0</v>
      </c>
      <c r="F2" s="39">
        <f>Tabelle1!AB120</f>
        <v>0</v>
      </c>
      <c r="G2" s="40">
        <f>SUM(B2:F2)</f>
        <v>0</v>
      </c>
    </row>
    <row r="3" spans="1:8" x14ac:dyDescent="0.2">
      <c r="A3" s="43" t="s">
        <v>290</v>
      </c>
      <c r="B3" s="18">
        <f>Tabelle1!AB4</f>
        <v>0</v>
      </c>
      <c r="C3" s="17">
        <f>Tabelle1!AB32</f>
        <v>0</v>
      </c>
      <c r="D3" s="17">
        <f>Tabelle1!AB78</f>
        <v>0</v>
      </c>
      <c r="E3" s="17">
        <f>Tabelle1!AB109</f>
        <v>0</v>
      </c>
      <c r="F3" s="17">
        <f>Tabelle1!AB121</f>
        <v>0</v>
      </c>
      <c r="G3" s="72">
        <f t="shared" ref="G3:G6" si="0">SUM(B3:F3)</f>
        <v>0</v>
      </c>
    </row>
    <row r="4" spans="1:8" x14ac:dyDescent="0.2">
      <c r="A4" s="43" t="s">
        <v>288</v>
      </c>
      <c r="B4" s="18">
        <f>Tabelle1!AB5</f>
        <v>0</v>
      </c>
      <c r="C4" s="17">
        <f>Tabelle1!AB33</f>
        <v>0</v>
      </c>
      <c r="D4" s="17">
        <f>Tabelle1!AB79</f>
        <v>0</v>
      </c>
      <c r="E4" s="17">
        <f>Tabelle1!AB110</f>
        <v>0</v>
      </c>
      <c r="F4" s="17">
        <f>Tabelle1!AB122</f>
        <v>0</v>
      </c>
      <c r="G4" s="72">
        <f t="shared" si="0"/>
        <v>0</v>
      </c>
      <c r="H4">
        <f>SUM(G2:G4)</f>
        <v>0</v>
      </c>
    </row>
    <row r="5" spans="1:8" x14ac:dyDescent="0.2">
      <c r="A5" s="43" t="s">
        <v>291</v>
      </c>
      <c r="B5" s="18">
        <f>Tabelle1!AB6</f>
        <v>0</v>
      </c>
      <c r="C5" s="17">
        <f>Tabelle1!AB34</f>
        <v>0</v>
      </c>
      <c r="D5" s="17">
        <f>Tabelle1!AB80</f>
        <v>0</v>
      </c>
      <c r="E5" s="17">
        <f>Tabelle1!AB111</f>
        <v>0</v>
      </c>
      <c r="F5" s="17">
        <f>Tabelle1!AB123</f>
        <v>0</v>
      </c>
      <c r="G5" s="72">
        <f t="shared" si="0"/>
        <v>0</v>
      </c>
    </row>
    <row r="6" spans="1:8" ht="17" thickBot="1" x14ac:dyDescent="0.25">
      <c r="A6" s="45" t="s">
        <v>292</v>
      </c>
      <c r="B6" s="19">
        <f>Tabelle1!AB7</f>
        <v>0</v>
      </c>
      <c r="C6" s="25">
        <f>Tabelle1!AB35</f>
        <v>0</v>
      </c>
      <c r="D6" s="25">
        <f>Tabelle1!AB81</f>
        <v>0</v>
      </c>
      <c r="E6" s="25">
        <f>Tabelle1!AB112</f>
        <v>0</v>
      </c>
      <c r="F6" s="25">
        <f>Tabelle1!AB124</f>
        <v>0</v>
      </c>
      <c r="G6" s="73">
        <f t="shared" si="0"/>
        <v>0</v>
      </c>
    </row>
    <row r="9" spans="1:8" ht="17" thickBot="1" x14ac:dyDescent="0.25"/>
    <row r="10" spans="1:8" ht="18" thickBot="1" x14ac:dyDescent="0.25">
      <c r="A10" s="47"/>
      <c r="B10" s="56" t="s">
        <v>293</v>
      </c>
    </row>
    <row r="11" spans="1:8" ht="17" thickBot="1" x14ac:dyDescent="0.25">
      <c r="A11" s="41" t="s">
        <v>289</v>
      </c>
      <c r="B11" s="40">
        <f>G2</f>
        <v>0</v>
      </c>
      <c r="C11" s="74">
        <f t="shared" ref="C11:C13" si="1">B11/123</f>
        <v>0</v>
      </c>
    </row>
    <row r="12" spans="1:8" ht="17" thickBot="1" x14ac:dyDescent="0.25">
      <c r="A12" s="43" t="s">
        <v>290</v>
      </c>
      <c r="B12" s="40">
        <f t="shared" ref="B12:B15" si="2">G3</f>
        <v>0</v>
      </c>
      <c r="C12" s="74">
        <f t="shared" si="1"/>
        <v>0</v>
      </c>
    </row>
    <row r="13" spans="1:8" ht="17" thickBot="1" x14ac:dyDescent="0.25">
      <c r="A13" s="43" t="s">
        <v>288</v>
      </c>
      <c r="B13" s="40">
        <f t="shared" si="2"/>
        <v>0</v>
      </c>
      <c r="C13" s="74">
        <f t="shared" si="1"/>
        <v>0</v>
      </c>
    </row>
    <row r="14" spans="1:8" ht="17" thickBot="1" x14ac:dyDescent="0.25">
      <c r="A14" s="43" t="s">
        <v>291</v>
      </c>
      <c r="B14" s="40">
        <f t="shared" si="2"/>
        <v>0</v>
      </c>
      <c r="C14" s="74">
        <f>B14/123</f>
        <v>0</v>
      </c>
    </row>
    <row r="15" spans="1:8" ht="17" thickBot="1" x14ac:dyDescent="0.25">
      <c r="A15" s="45" t="s">
        <v>292</v>
      </c>
      <c r="B15" s="40">
        <f t="shared" si="2"/>
        <v>0</v>
      </c>
      <c r="C15" s="74">
        <f>B15/123</f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"/>
  <sheetViews>
    <sheetView workbookViewId="0">
      <selection activeCell="E4" sqref="E4"/>
    </sheetView>
  </sheetViews>
  <sheetFormatPr baseColWidth="10" defaultRowHeight="16" x14ac:dyDescent="0.2"/>
  <sheetData>
    <row r="1" spans="1:7" ht="52" thickBot="1" x14ac:dyDescent="0.25">
      <c r="A1" s="57"/>
      <c r="B1" s="58" t="s">
        <v>284</v>
      </c>
      <c r="C1" s="59" t="s">
        <v>285</v>
      </c>
      <c r="D1" s="59" t="s">
        <v>286</v>
      </c>
      <c r="E1" s="60" t="s">
        <v>287</v>
      </c>
      <c r="F1" s="61" t="s">
        <v>271</v>
      </c>
    </row>
    <row r="2" spans="1:7" ht="17" thickBot="1" x14ac:dyDescent="0.25">
      <c r="A2" s="41" t="s">
        <v>289</v>
      </c>
      <c r="B2" s="71">
        <f>COUNTIFS(Tabelle1!$U$3:$U$130,1,Tabelle1!$V$3:$V$130,"=H")</f>
        <v>0</v>
      </c>
      <c r="C2" s="71">
        <f>COUNTIFS(Tabelle1!$U$3:$U$130,1,Tabelle1!$V$3:$V$130,"=UM")</f>
        <v>0</v>
      </c>
      <c r="D2" s="71">
        <f>COUNTIFS(Tabelle1!$U$3:$U$130,1,Tabelle1!$V$3:$V$130,"=LM")</f>
        <v>0</v>
      </c>
      <c r="E2" s="71">
        <f>COUNTIFS(Tabelle1!$U$3:$U$130,1,Tabelle1!$V$3:$V$130,"=L")</f>
        <v>0</v>
      </c>
      <c r="F2" s="82">
        <f t="shared" ref="F2:F3" si="0">SUM(B2:E2)</f>
        <v>0</v>
      </c>
    </row>
    <row r="3" spans="1:7" ht="17" thickBot="1" x14ac:dyDescent="0.25">
      <c r="A3" s="43" t="s">
        <v>290</v>
      </c>
      <c r="B3" s="71">
        <f>COUNTIFS(Tabelle1!$U$3:$U$130,0,Tabelle1!$V$3:$V$130,"=H")</f>
        <v>0</v>
      </c>
      <c r="C3" s="71">
        <f>COUNTIFS(Tabelle1!$U$3:$U$130,0,Tabelle1!$V$3:$V$130,"=UM")</f>
        <v>0</v>
      </c>
      <c r="D3" s="71">
        <f>COUNTIFS(Tabelle1!$U$3:$U$130,0,Tabelle1!$V$3:$V$130,"=LM")</f>
        <v>0</v>
      </c>
      <c r="E3" s="71">
        <f>COUNTIFS(Tabelle1!$U$3:$U$130,0,Tabelle1!$V$3:$V$130,"=L")</f>
        <v>0</v>
      </c>
      <c r="F3" s="82">
        <f t="shared" si="0"/>
        <v>0</v>
      </c>
    </row>
    <row r="4" spans="1:7" ht="17" thickBot="1" x14ac:dyDescent="0.25">
      <c r="A4" s="43" t="s">
        <v>288</v>
      </c>
      <c r="B4" s="71">
        <f>COUNTIFS(Tabelle1!$U$3:$U$130,-1,Tabelle1!$V$3:$V$130,"=H")</f>
        <v>0</v>
      </c>
      <c r="C4" s="71">
        <f>COUNTIFS(Tabelle1!$U$3:$U$130,-1,Tabelle1!$V$3:$V$130,"=UM")</f>
        <v>0</v>
      </c>
      <c r="D4" s="71">
        <f>COUNTIFS(Tabelle1!$U$3:$U$130,-1,Tabelle1!$V$3:$V$130,"=LM")</f>
        <v>0</v>
      </c>
      <c r="E4" s="71">
        <f>COUNTIFS(Tabelle1!$U$3:$U$130,-1,Tabelle1!$V$3:$V$130,"=L")</f>
        <v>0</v>
      </c>
      <c r="F4" s="82">
        <f>SUM(B4:E4)</f>
        <v>0</v>
      </c>
      <c r="G4">
        <f>SUM(F2:F4)</f>
        <v>0</v>
      </c>
    </row>
    <row r="5" spans="1:7" ht="17" thickBot="1" x14ac:dyDescent="0.25">
      <c r="A5" s="43" t="s">
        <v>291</v>
      </c>
      <c r="B5" s="71">
        <f>COUNTIFS(Tabelle1!$T$3:$T$130,"&gt;3",Tabelle1!$V$3:$V$130,"=H")</f>
        <v>0</v>
      </c>
      <c r="C5" s="71">
        <f>COUNTIFS(Tabelle1!$T$3:$T$130,"&gt;3",Tabelle1!$V$3:$V$130,"=UM")</f>
        <v>0</v>
      </c>
      <c r="D5" s="71">
        <f>COUNTIFS(Tabelle1!$T$3:$T$130,"&gt;3",Tabelle1!$V$3:$V$130,"=LM")</f>
        <v>0</v>
      </c>
      <c r="E5" s="71">
        <f>COUNTIFS(Tabelle1!$T$3:$T$130,"&gt;3",Tabelle1!$V$3:$V$130,"=L")</f>
        <v>0</v>
      </c>
      <c r="F5" s="82">
        <f t="shared" ref="F5:F6" si="1">SUM(B5:E5)</f>
        <v>0</v>
      </c>
    </row>
    <row r="6" spans="1:7" ht="17" thickBot="1" x14ac:dyDescent="0.25">
      <c r="A6" s="45" t="s">
        <v>292</v>
      </c>
      <c r="B6" s="71">
        <f>COUNTIFS(Tabelle1!$T$3:$T$130,"&gt;4",Tabelle1!$V$3:$V$130,"=H")</f>
        <v>0</v>
      </c>
      <c r="C6" s="71">
        <f>COUNTIFS(Tabelle1!$T$3:$T$130,"&gt;4",Tabelle1!$V$3:$V$130,"=UM")</f>
        <v>0</v>
      </c>
      <c r="D6" s="71">
        <f>COUNTIFS(Tabelle1!$T$3:$T$130,"&gt;4",Tabelle1!$V$3:$V$130,"=LM")</f>
        <v>0</v>
      </c>
      <c r="E6" s="71">
        <f>COUNTIFS(Tabelle1!$T$3:$T$130,"&gt;4",Tabelle1!$V$3:$V$130,"=L")</f>
        <v>0</v>
      </c>
      <c r="F6" s="82">
        <f t="shared" si="1"/>
        <v>0</v>
      </c>
    </row>
    <row r="7" spans="1:7" ht="17" thickBot="1" x14ac:dyDescent="0.25">
      <c r="A7" s="67"/>
      <c r="B7" s="66">
        <v>22</v>
      </c>
      <c r="C7" s="83">
        <v>53</v>
      </c>
      <c r="D7" s="83">
        <v>46</v>
      </c>
      <c r="E7" s="84">
        <v>33</v>
      </c>
      <c r="F7" s="6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baseColWidth="10" defaultRowHeight="16" x14ac:dyDescent="0.2"/>
  <cols>
    <col min="2" max="2" width="12" customWidth="1"/>
    <col min="8" max="8" width="8.5" customWidth="1"/>
  </cols>
  <sheetData>
    <row r="1" spans="1:15" x14ac:dyDescent="0.2">
      <c r="A1" s="20"/>
      <c r="B1" s="20" t="s">
        <v>273</v>
      </c>
      <c r="C1" s="20" t="s">
        <v>274</v>
      </c>
      <c r="D1" s="20" t="s">
        <v>129</v>
      </c>
      <c r="E1" s="20" t="s">
        <v>130</v>
      </c>
      <c r="F1" s="20" t="s">
        <v>275</v>
      </c>
      <c r="G1" s="20" t="s">
        <v>121</v>
      </c>
      <c r="H1" s="20"/>
      <c r="I1" s="20"/>
      <c r="J1" s="20"/>
    </row>
    <row r="2" spans="1:15" x14ac:dyDescent="0.2">
      <c r="A2" s="20" t="s">
        <v>0</v>
      </c>
      <c r="B2" s="20">
        <v>1</v>
      </c>
      <c r="C2" s="20"/>
      <c r="D2" s="20"/>
      <c r="E2" s="20"/>
      <c r="F2" s="20"/>
      <c r="G2" s="20"/>
      <c r="H2" s="127">
        <v>1</v>
      </c>
      <c r="I2" s="20" t="s">
        <v>277</v>
      </c>
      <c r="J2" s="20" t="s">
        <v>278</v>
      </c>
    </row>
    <row r="3" spans="1:15" x14ac:dyDescent="0.2">
      <c r="A3" s="20" t="s">
        <v>131</v>
      </c>
      <c r="B3" s="20">
        <v>1</v>
      </c>
      <c r="C3" s="20"/>
      <c r="D3" s="20"/>
      <c r="E3" s="20"/>
      <c r="F3" s="20"/>
      <c r="G3" s="20"/>
      <c r="H3" s="127">
        <v>1</v>
      </c>
      <c r="I3" s="20" t="s">
        <v>279</v>
      </c>
      <c r="J3" s="20" t="s">
        <v>16</v>
      </c>
    </row>
    <row r="4" spans="1:15" x14ac:dyDescent="0.2">
      <c r="A4" s="22" t="s">
        <v>132</v>
      </c>
      <c r="B4" s="22"/>
      <c r="C4" s="22">
        <v>1</v>
      </c>
      <c r="D4" s="22"/>
      <c r="E4" s="22"/>
      <c r="F4" s="22" t="s">
        <v>276</v>
      </c>
      <c r="G4" s="22" t="s">
        <v>118</v>
      </c>
      <c r="H4" s="127">
        <v>1</v>
      </c>
      <c r="I4" s="20" t="s">
        <v>281</v>
      </c>
      <c r="J4" s="20" t="s">
        <v>280</v>
      </c>
    </row>
    <row r="5" spans="1:15" x14ac:dyDescent="0.2">
      <c r="A5" s="20" t="s">
        <v>83</v>
      </c>
      <c r="B5" s="20">
        <v>1</v>
      </c>
      <c r="C5" s="20"/>
      <c r="D5" s="20"/>
      <c r="E5" s="20"/>
      <c r="F5" s="20"/>
      <c r="G5" s="20"/>
      <c r="H5" s="127">
        <v>1</v>
      </c>
      <c r="I5" s="20" t="s">
        <v>276</v>
      </c>
      <c r="J5" s="20" t="s">
        <v>55</v>
      </c>
    </row>
    <row r="6" spans="1:15" x14ac:dyDescent="0.2">
      <c r="A6" s="20" t="s">
        <v>133</v>
      </c>
      <c r="B6" s="20">
        <v>1</v>
      </c>
      <c r="C6" s="20"/>
      <c r="D6" s="20"/>
      <c r="E6" s="20"/>
      <c r="F6" s="20"/>
      <c r="G6" s="20"/>
      <c r="H6" s="127">
        <v>1</v>
      </c>
      <c r="I6" s="20" t="s">
        <v>282</v>
      </c>
      <c r="J6" s="20" t="s">
        <v>61</v>
      </c>
    </row>
    <row r="7" spans="1:15" x14ac:dyDescent="0.2">
      <c r="A7" s="20" t="s">
        <v>134</v>
      </c>
      <c r="B7" s="20">
        <v>1</v>
      </c>
      <c r="C7" s="20"/>
      <c r="D7" s="20"/>
      <c r="E7" s="20"/>
      <c r="F7" s="20"/>
      <c r="G7" s="20"/>
      <c r="H7" s="127">
        <v>1</v>
      </c>
      <c r="I7" s="20"/>
      <c r="J7" s="20"/>
    </row>
    <row r="8" spans="1:15" x14ac:dyDescent="0.2">
      <c r="A8" s="20" t="s">
        <v>135</v>
      </c>
      <c r="B8" s="20">
        <v>1</v>
      </c>
      <c r="C8" s="20"/>
      <c r="D8" s="20"/>
      <c r="E8" s="20"/>
      <c r="F8" s="20"/>
      <c r="G8" s="20"/>
      <c r="H8" s="127">
        <v>1</v>
      </c>
      <c r="I8" s="20"/>
      <c r="J8" s="20"/>
    </row>
    <row r="9" spans="1:15" x14ac:dyDescent="0.2">
      <c r="A9" s="22" t="s">
        <v>136</v>
      </c>
      <c r="B9" s="22"/>
      <c r="C9" s="22">
        <v>1</v>
      </c>
      <c r="D9" s="22"/>
      <c r="E9" s="22"/>
      <c r="F9" s="22" t="s">
        <v>281</v>
      </c>
      <c r="G9" s="22" t="s">
        <v>119</v>
      </c>
      <c r="H9" s="127">
        <v>1</v>
      </c>
      <c r="I9" s="20" t="s">
        <v>278</v>
      </c>
      <c r="J9" s="20"/>
      <c r="L9">
        <f>COUNTIF($F$2:$F$195,"=SAP")</f>
        <v>10</v>
      </c>
      <c r="N9" t="s">
        <v>295</v>
      </c>
      <c r="O9">
        <f>J10+J14+J18+J22+J26</f>
        <v>24</v>
      </c>
    </row>
    <row r="10" spans="1:15" x14ac:dyDescent="0.2">
      <c r="A10" s="21" t="s">
        <v>137</v>
      </c>
      <c r="B10" s="21"/>
      <c r="C10" s="21"/>
      <c r="D10" s="21">
        <v>1</v>
      </c>
      <c r="E10" s="21"/>
      <c r="F10" s="21"/>
      <c r="G10" s="20"/>
      <c r="H10" s="127">
        <v>1</v>
      </c>
      <c r="I10" s="20" t="s">
        <v>274</v>
      </c>
      <c r="J10" s="20">
        <f>COUNTIFS($F$2:$F$195,"=SAP",$C$2:$C$195,"=1")</f>
        <v>8</v>
      </c>
      <c r="N10" t="s">
        <v>294</v>
      </c>
      <c r="O10">
        <f>J11+J15+J19+J23+J27</f>
        <v>6</v>
      </c>
    </row>
    <row r="11" spans="1:15" x14ac:dyDescent="0.2">
      <c r="A11" s="21" t="s">
        <v>138</v>
      </c>
      <c r="B11" s="21"/>
      <c r="C11" s="21"/>
      <c r="D11" s="21">
        <v>1</v>
      </c>
      <c r="E11" s="21"/>
      <c r="F11" s="21"/>
      <c r="G11" s="20"/>
      <c r="H11" s="127">
        <v>1</v>
      </c>
      <c r="I11" s="20" t="s">
        <v>130</v>
      </c>
      <c r="J11" s="20">
        <f>COUNTIFS($F$2:$F$195,"=SAP",$E$2:$E$195,"=1")</f>
        <v>2</v>
      </c>
      <c r="O11">
        <f>SUM(O9:O10)</f>
        <v>30</v>
      </c>
    </row>
    <row r="12" spans="1:15" x14ac:dyDescent="0.2">
      <c r="A12" s="22" t="s">
        <v>139</v>
      </c>
      <c r="B12" s="22"/>
      <c r="C12" s="22">
        <v>1</v>
      </c>
      <c r="D12" s="22"/>
      <c r="E12" s="22"/>
      <c r="F12" s="22" t="s">
        <v>282</v>
      </c>
      <c r="G12" s="22" t="s">
        <v>118</v>
      </c>
      <c r="H12" s="127">
        <v>1</v>
      </c>
      <c r="I12" s="20"/>
      <c r="J12" s="20"/>
    </row>
    <row r="13" spans="1:15" x14ac:dyDescent="0.2">
      <c r="A13" s="20" t="s">
        <v>140</v>
      </c>
      <c r="B13" s="20">
        <v>1</v>
      </c>
      <c r="C13" s="20"/>
      <c r="D13" s="20"/>
      <c r="E13" s="20"/>
      <c r="F13" s="20"/>
      <c r="G13" s="20"/>
      <c r="H13" s="127">
        <v>1</v>
      </c>
      <c r="I13" s="20" t="s">
        <v>16</v>
      </c>
      <c r="J13" s="20"/>
      <c r="L13">
        <f>COUNTIF($F$2:$F$195,"=SSA")</f>
        <v>5</v>
      </c>
    </row>
    <row r="14" spans="1:15" x14ac:dyDescent="0.2">
      <c r="A14" s="20" t="s">
        <v>108</v>
      </c>
      <c r="B14" s="20">
        <v>1</v>
      </c>
      <c r="C14" s="20"/>
      <c r="D14" s="20"/>
      <c r="E14" s="20"/>
      <c r="F14" s="20"/>
      <c r="G14" s="20"/>
      <c r="H14" s="127">
        <v>1</v>
      </c>
      <c r="I14" s="20" t="s">
        <v>274</v>
      </c>
      <c r="J14" s="20">
        <f>COUNTIFS($F$2:$F$195,"=SSA",$C$2:$C$195,"=1")</f>
        <v>4</v>
      </c>
    </row>
    <row r="15" spans="1:15" x14ac:dyDescent="0.2">
      <c r="A15" s="20" t="s">
        <v>141</v>
      </c>
      <c r="B15" s="20">
        <v>1</v>
      </c>
      <c r="C15" s="20"/>
      <c r="D15" s="20"/>
      <c r="E15" s="20"/>
      <c r="F15" s="20"/>
      <c r="G15" s="20"/>
      <c r="H15" s="127">
        <v>1</v>
      </c>
      <c r="I15" s="20" t="s">
        <v>130</v>
      </c>
      <c r="J15" s="20">
        <f>COUNTIFS($F$2:$F$195,"=SSA",$E$2:$E$195,"=1")</f>
        <v>1</v>
      </c>
    </row>
    <row r="16" spans="1:15" x14ac:dyDescent="0.2">
      <c r="A16" s="20" t="s">
        <v>115</v>
      </c>
      <c r="B16" s="20">
        <v>1</v>
      </c>
      <c r="C16" s="20"/>
      <c r="D16" s="20"/>
      <c r="E16" s="20"/>
      <c r="F16" s="20"/>
      <c r="G16" s="20"/>
      <c r="H16" s="127">
        <v>1</v>
      </c>
      <c r="I16" s="20"/>
      <c r="J16" s="20"/>
    </row>
    <row r="17" spans="1:12" x14ac:dyDescent="0.2">
      <c r="A17" s="20" t="s">
        <v>142</v>
      </c>
      <c r="B17" s="20">
        <v>1</v>
      </c>
      <c r="C17" s="20"/>
      <c r="D17" s="20"/>
      <c r="E17" s="20"/>
      <c r="F17" s="20"/>
      <c r="G17" s="20"/>
      <c r="H17" s="127">
        <v>1</v>
      </c>
      <c r="I17" s="20" t="s">
        <v>280</v>
      </c>
      <c r="J17" s="20"/>
      <c r="L17">
        <f>COUNTIF($F$2:$F$195,"=LAK")</f>
        <v>3</v>
      </c>
    </row>
    <row r="18" spans="1:12" x14ac:dyDescent="0.2">
      <c r="A18" s="21" t="s">
        <v>143</v>
      </c>
      <c r="B18" s="21"/>
      <c r="C18" s="21"/>
      <c r="D18" s="21">
        <v>1</v>
      </c>
      <c r="E18" s="21"/>
      <c r="F18" s="21"/>
      <c r="G18" s="20"/>
      <c r="H18" s="127">
        <v>1</v>
      </c>
      <c r="I18" s="20" t="s">
        <v>274</v>
      </c>
      <c r="J18" s="20">
        <f>COUNTIFS($F$2:$F$195,"=LAK",$C$2:$C$195,"=1")</f>
        <v>2</v>
      </c>
    </row>
    <row r="19" spans="1:12" x14ac:dyDescent="0.2">
      <c r="A19" s="20" t="s">
        <v>81</v>
      </c>
      <c r="B19" s="20">
        <v>1</v>
      </c>
      <c r="C19" s="20"/>
      <c r="D19" s="20"/>
      <c r="E19" s="20"/>
      <c r="F19" s="20"/>
      <c r="G19" s="20"/>
      <c r="H19" s="127">
        <v>1</v>
      </c>
      <c r="I19" s="20" t="s">
        <v>130</v>
      </c>
      <c r="J19" s="20">
        <f>COUNTIFS($F$2:$F$195,"=LAK",$E$2:$E$195,"=1")</f>
        <v>1</v>
      </c>
    </row>
    <row r="20" spans="1:12" x14ac:dyDescent="0.2">
      <c r="A20" s="20" t="s">
        <v>97</v>
      </c>
      <c r="B20" s="20">
        <v>1</v>
      </c>
      <c r="C20" s="20"/>
      <c r="D20" s="20"/>
      <c r="E20" s="20"/>
      <c r="F20" s="20"/>
      <c r="G20" s="20"/>
      <c r="H20" s="127">
        <v>1</v>
      </c>
      <c r="I20" s="20"/>
      <c r="J20" s="20"/>
    </row>
    <row r="21" spans="1:12" x14ac:dyDescent="0.2">
      <c r="A21" s="20" t="s">
        <v>2</v>
      </c>
      <c r="B21" s="20">
        <v>1</v>
      </c>
      <c r="C21" s="20"/>
      <c r="D21" s="20"/>
      <c r="E21" s="20"/>
      <c r="F21" s="20"/>
      <c r="G21" s="20"/>
      <c r="H21" s="127">
        <v>1</v>
      </c>
      <c r="I21" s="20" t="s">
        <v>55</v>
      </c>
      <c r="J21" s="20"/>
      <c r="L21">
        <f>COUNTIF($F$2:$F$195,"=NAO")</f>
        <v>8</v>
      </c>
    </row>
    <row r="22" spans="1:12" x14ac:dyDescent="0.2">
      <c r="A22" s="128" t="s">
        <v>144</v>
      </c>
      <c r="B22" s="128">
        <v>1</v>
      </c>
      <c r="C22" s="128"/>
      <c r="D22" s="128"/>
      <c r="E22" s="128"/>
      <c r="F22" s="128"/>
      <c r="G22" s="128"/>
      <c r="H22" s="127">
        <v>1</v>
      </c>
      <c r="I22" s="20" t="s">
        <v>274</v>
      </c>
      <c r="J22" s="20">
        <f>COUNTIFS($F$2:$F$195,"=NAO",$C$2:$C$195,"=1")</f>
        <v>6</v>
      </c>
    </row>
    <row r="23" spans="1:12" x14ac:dyDescent="0.2">
      <c r="A23" s="20" t="s">
        <v>145</v>
      </c>
      <c r="B23" s="20">
        <v>1</v>
      </c>
      <c r="C23" s="20"/>
      <c r="D23" s="20"/>
      <c r="E23" s="20"/>
      <c r="F23" s="20"/>
      <c r="G23" s="20"/>
      <c r="H23" s="127">
        <v>1</v>
      </c>
      <c r="I23" s="20" t="s">
        <v>130</v>
      </c>
      <c r="J23" s="20">
        <f>COUNTIFS($F$2:$F$195,"=NAO",$E$2:$E$195,"=1")</f>
        <v>2</v>
      </c>
    </row>
    <row r="24" spans="1:12" x14ac:dyDescent="0.2">
      <c r="A24" s="22" t="s">
        <v>146</v>
      </c>
      <c r="B24" s="22"/>
      <c r="C24" s="22">
        <v>1</v>
      </c>
      <c r="D24" s="22"/>
      <c r="E24" s="22"/>
      <c r="F24" s="22" t="s">
        <v>279</v>
      </c>
      <c r="G24" s="22" t="s">
        <v>118</v>
      </c>
      <c r="H24" s="127">
        <v>1</v>
      </c>
      <c r="I24" s="20"/>
      <c r="J24" s="20"/>
    </row>
    <row r="25" spans="1:12" x14ac:dyDescent="0.2">
      <c r="A25" s="20" t="s">
        <v>147</v>
      </c>
      <c r="B25" s="20">
        <v>1</v>
      </c>
      <c r="C25" s="20"/>
      <c r="D25" s="20"/>
      <c r="E25" s="20"/>
      <c r="F25" s="20"/>
      <c r="G25" s="20"/>
      <c r="H25" s="127">
        <v>1</v>
      </c>
      <c r="I25" s="20" t="s">
        <v>61</v>
      </c>
      <c r="J25" s="20"/>
      <c r="L25">
        <f>COUNTIF($F$2:$F$195,"=EUG")</f>
        <v>4</v>
      </c>
    </row>
    <row r="26" spans="1:12" x14ac:dyDescent="0.2">
      <c r="A26" s="22" t="s">
        <v>148</v>
      </c>
      <c r="B26" s="22"/>
      <c r="C26" s="22">
        <v>1</v>
      </c>
      <c r="D26" s="22"/>
      <c r="E26" s="22"/>
      <c r="F26" s="22" t="s">
        <v>277</v>
      </c>
      <c r="G26" s="22" t="s">
        <v>119</v>
      </c>
      <c r="H26" s="127">
        <v>1</v>
      </c>
      <c r="I26" s="20" t="s">
        <v>274</v>
      </c>
      <c r="J26" s="20">
        <f>COUNTIFS($F$2:$F$195,"=EUG",$C$2:$C$195,"=1")</f>
        <v>4</v>
      </c>
    </row>
    <row r="27" spans="1:12" x14ac:dyDescent="0.2">
      <c r="A27" s="21" t="s">
        <v>149</v>
      </c>
      <c r="B27" s="21"/>
      <c r="C27" s="21"/>
      <c r="D27" s="21">
        <v>1</v>
      </c>
      <c r="E27" s="21"/>
      <c r="F27" s="21"/>
      <c r="G27" s="20"/>
      <c r="H27" s="127">
        <v>1</v>
      </c>
      <c r="I27" s="20" t="s">
        <v>130</v>
      </c>
      <c r="J27" s="20">
        <f>COUNTIFS($F$2:$F$195,"=EUG",$E$2:$E$195,"=1")</f>
        <v>0</v>
      </c>
    </row>
    <row r="28" spans="1:12" x14ac:dyDescent="0.2">
      <c r="A28" s="20" t="s">
        <v>17</v>
      </c>
      <c r="B28" s="20">
        <v>1</v>
      </c>
      <c r="C28" s="20"/>
      <c r="D28" s="20"/>
      <c r="E28" s="20"/>
      <c r="F28" s="20"/>
      <c r="G28" s="20"/>
      <c r="H28" s="127">
        <v>1</v>
      </c>
      <c r="I28" s="20"/>
      <c r="J28" s="160">
        <f>SUM(J10:J27)</f>
        <v>30</v>
      </c>
      <c r="K28" s="160">
        <f>C196+E196</f>
        <v>30</v>
      </c>
      <c r="L28" s="160">
        <f>SUM(L9+L13+L17+L21+L25)</f>
        <v>30</v>
      </c>
    </row>
    <row r="29" spans="1:12" x14ac:dyDescent="0.2">
      <c r="A29" s="20" t="s">
        <v>90</v>
      </c>
      <c r="B29" s="20">
        <v>1</v>
      </c>
      <c r="C29" s="20"/>
      <c r="D29" s="20"/>
      <c r="E29" s="20"/>
      <c r="F29" s="20"/>
      <c r="G29" s="20"/>
      <c r="H29" s="127">
        <v>1</v>
      </c>
      <c r="I29" s="20"/>
      <c r="J29" s="20"/>
    </row>
    <row r="30" spans="1:12" x14ac:dyDescent="0.2">
      <c r="A30" s="20" t="s">
        <v>150</v>
      </c>
      <c r="B30" s="20">
        <v>1</v>
      </c>
      <c r="C30" s="20"/>
      <c r="D30" s="20"/>
      <c r="E30" s="20"/>
      <c r="F30" s="20"/>
      <c r="G30" s="20"/>
      <c r="H30" s="127">
        <v>1</v>
      </c>
      <c r="I30" s="20"/>
      <c r="J30" s="20"/>
    </row>
    <row r="31" spans="1:12" x14ac:dyDescent="0.2">
      <c r="A31" s="20" t="s">
        <v>151</v>
      </c>
      <c r="B31" s="20">
        <v>1</v>
      </c>
      <c r="C31" s="20"/>
      <c r="D31" s="20"/>
      <c r="E31" s="20"/>
      <c r="F31" s="20"/>
      <c r="G31" s="20"/>
      <c r="H31" s="127">
        <v>1</v>
      </c>
      <c r="I31" s="20" t="s">
        <v>119</v>
      </c>
      <c r="J31" s="20"/>
    </row>
    <row r="32" spans="1:12" x14ac:dyDescent="0.2">
      <c r="A32" s="20" t="s">
        <v>152</v>
      </c>
      <c r="B32" s="20">
        <v>1</v>
      </c>
      <c r="C32" s="20"/>
      <c r="D32" s="20"/>
      <c r="E32" s="20"/>
      <c r="F32" s="20"/>
      <c r="G32" s="20"/>
      <c r="H32" s="127">
        <v>1</v>
      </c>
      <c r="I32" s="20" t="s">
        <v>274</v>
      </c>
      <c r="J32" s="20">
        <f>COUNTIFS($G$2:$G$195,"=H",$C$2:$C$195,"=1")</f>
        <v>8</v>
      </c>
    </row>
    <row r="33" spans="1:11" x14ac:dyDescent="0.2">
      <c r="A33" s="21" t="s">
        <v>153</v>
      </c>
      <c r="B33" s="21"/>
      <c r="C33" s="21"/>
      <c r="D33" s="21">
        <v>1</v>
      </c>
      <c r="E33" s="21"/>
      <c r="F33" s="21"/>
      <c r="G33" s="20"/>
      <c r="H33" s="127">
        <v>1</v>
      </c>
      <c r="I33" s="20" t="s">
        <v>130</v>
      </c>
      <c r="J33" s="20">
        <f>COUNTIFS($G$2:$G$195,"=H",$E$2:$E$195,"=1")</f>
        <v>3</v>
      </c>
    </row>
    <row r="34" spans="1:11" x14ac:dyDescent="0.2">
      <c r="A34" s="20" t="s">
        <v>154</v>
      </c>
      <c r="B34" s="20">
        <v>1</v>
      </c>
      <c r="C34" s="20"/>
      <c r="D34" s="20"/>
      <c r="E34" s="20"/>
      <c r="F34" s="20"/>
      <c r="G34" s="20"/>
      <c r="H34" s="127">
        <v>1</v>
      </c>
      <c r="I34" s="20"/>
      <c r="J34" s="20"/>
    </row>
    <row r="35" spans="1:11" x14ac:dyDescent="0.2">
      <c r="A35" s="20" t="s">
        <v>155</v>
      </c>
      <c r="B35" s="20">
        <v>1</v>
      </c>
      <c r="C35" s="20"/>
      <c r="D35" s="20"/>
      <c r="E35" s="20"/>
      <c r="F35" s="20"/>
      <c r="G35" s="20"/>
      <c r="H35" s="127">
        <v>1</v>
      </c>
      <c r="I35" s="20" t="s">
        <v>118</v>
      </c>
      <c r="J35" s="20"/>
    </row>
    <row r="36" spans="1:11" x14ac:dyDescent="0.2">
      <c r="A36" s="21" t="s">
        <v>156</v>
      </c>
      <c r="B36" s="21"/>
      <c r="C36" s="21"/>
      <c r="D36" s="21">
        <v>1</v>
      </c>
      <c r="E36" s="21"/>
      <c r="F36" s="21"/>
      <c r="G36" s="20"/>
      <c r="H36" s="127">
        <v>1</v>
      </c>
      <c r="I36" s="20" t="s">
        <v>274</v>
      </c>
      <c r="J36" s="20">
        <f>COUNTIFS($G$2:$G$195,"=UM",$C$2:$C$195,"=1")</f>
        <v>9</v>
      </c>
    </row>
    <row r="37" spans="1:11" x14ac:dyDescent="0.2">
      <c r="A37" s="128" t="s">
        <v>157</v>
      </c>
      <c r="B37" s="128">
        <v>1</v>
      </c>
      <c r="C37" s="128"/>
      <c r="D37" s="128"/>
      <c r="E37" s="128"/>
      <c r="F37" s="128"/>
      <c r="G37" s="128"/>
      <c r="H37" s="127">
        <v>1</v>
      </c>
      <c r="I37" s="20" t="s">
        <v>130</v>
      </c>
      <c r="J37" s="20">
        <f>COUNTIFS($G$2:$G$195,"=UM",$E$2:$E$195,"=1")</f>
        <v>1</v>
      </c>
    </row>
    <row r="38" spans="1:11" x14ac:dyDescent="0.2">
      <c r="A38" s="20" t="s">
        <v>158</v>
      </c>
      <c r="B38" s="20">
        <v>1</v>
      </c>
      <c r="C38" s="20"/>
      <c r="D38" s="20"/>
      <c r="E38" s="20"/>
      <c r="F38" s="20"/>
      <c r="G38" s="20"/>
      <c r="H38" s="127">
        <v>1</v>
      </c>
      <c r="I38" s="20"/>
      <c r="J38" s="20"/>
    </row>
    <row r="39" spans="1:11" x14ac:dyDescent="0.2">
      <c r="A39" s="20" t="s">
        <v>159</v>
      </c>
      <c r="B39" s="20">
        <v>1</v>
      </c>
      <c r="C39" s="20"/>
      <c r="D39" s="20"/>
      <c r="E39" s="20"/>
      <c r="F39" s="20"/>
      <c r="G39" s="20"/>
      <c r="H39" s="127">
        <v>1</v>
      </c>
      <c r="I39" s="20" t="s">
        <v>117</v>
      </c>
      <c r="J39" s="20"/>
    </row>
    <row r="40" spans="1:11" x14ac:dyDescent="0.2">
      <c r="A40" s="20" t="s">
        <v>160</v>
      </c>
      <c r="B40" s="20">
        <v>1</v>
      </c>
      <c r="C40" s="20"/>
      <c r="D40" s="20"/>
      <c r="E40" s="20"/>
      <c r="F40" s="20"/>
      <c r="G40" s="20"/>
      <c r="H40" s="127">
        <v>1</v>
      </c>
      <c r="I40" s="20" t="s">
        <v>274</v>
      </c>
      <c r="J40" s="20">
        <f>COUNTIFS($G$2:$G$195,"=LM",$C$2:$C$195,"=1")</f>
        <v>6</v>
      </c>
    </row>
    <row r="41" spans="1:11" x14ac:dyDescent="0.2">
      <c r="A41" s="20" t="s">
        <v>161</v>
      </c>
      <c r="B41" s="20">
        <v>1</v>
      </c>
      <c r="C41" s="20"/>
      <c r="D41" s="20"/>
      <c r="E41" s="20"/>
      <c r="F41" s="20"/>
      <c r="G41" s="20"/>
      <c r="H41" s="127">
        <v>1</v>
      </c>
      <c r="I41" s="20" t="s">
        <v>130</v>
      </c>
      <c r="J41" s="20">
        <f>COUNTIFS($G$2:$G$195,"=LM",$E$2:$E$195,"=1")</f>
        <v>0</v>
      </c>
    </row>
    <row r="42" spans="1:11" x14ac:dyDescent="0.2">
      <c r="A42" s="20" t="s">
        <v>40</v>
      </c>
      <c r="B42" s="20">
        <v>1</v>
      </c>
      <c r="C42" s="20"/>
      <c r="D42" s="20"/>
      <c r="E42" s="20"/>
      <c r="F42" s="20"/>
      <c r="G42" s="20"/>
      <c r="H42" s="127">
        <v>1</v>
      </c>
      <c r="I42" s="20"/>
      <c r="J42" s="20"/>
    </row>
    <row r="43" spans="1:11" x14ac:dyDescent="0.2">
      <c r="A43" s="20" t="s">
        <v>162</v>
      </c>
      <c r="B43" s="20">
        <v>1</v>
      </c>
      <c r="C43" s="20"/>
      <c r="D43" s="20"/>
      <c r="E43" s="20"/>
      <c r="F43" s="20"/>
      <c r="G43" s="20"/>
      <c r="H43" s="127">
        <v>1</v>
      </c>
      <c r="I43" s="20" t="s">
        <v>116</v>
      </c>
      <c r="J43" s="20"/>
    </row>
    <row r="44" spans="1:11" x14ac:dyDescent="0.2">
      <c r="A44" s="21" t="s">
        <v>163</v>
      </c>
      <c r="B44" s="21"/>
      <c r="C44" s="21"/>
      <c r="D44" s="21">
        <v>1</v>
      </c>
      <c r="E44" s="21"/>
      <c r="F44" s="21"/>
      <c r="G44" s="20"/>
      <c r="H44" s="127">
        <v>1</v>
      </c>
      <c r="I44" s="20" t="s">
        <v>274</v>
      </c>
      <c r="J44" s="20">
        <f>COUNTIFS($G$2:$G$195,"=L",$C$2:$C$195,"=1")</f>
        <v>1</v>
      </c>
    </row>
    <row r="45" spans="1:11" x14ac:dyDescent="0.2">
      <c r="A45" s="21" t="s">
        <v>164</v>
      </c>
      <c r="B45" s="21"/>
      <c r="C45" s="21"/>
      <c r="D45" s="21">
        <v>1</v>
      </c>
      <c r="E45" s="21"/>
      <c r="F45" s="21"/>
      <c r="G45" s="20"/>
      <c r="H45" s="127">
        <v>1</v>
      </c>
      <c r="I45" s="20" t="s">
        <v>130</v>
      </c>
      <c r="J45" s="20">
        <f>COUNTIFS($G$2:$G$195,"=L",$E$2:$E$195,"=1")</f>
        <v>2</v>
      </c>
    </row>
    <row r="46" spans="1:11" x14ac:dyDescent="0.2">
      <c r="A46" s="21" t="s">
        <v>165</v>
      </c>
      <c r="B46" s="21"/>
      <c r="C46" s="21"/>
      <c r="D46" s="21">
        <v>1</v>
      </c>
      <c r="E46" s="21"/>
      <c r="F46" s="21"/>
      <c r="G46" s="20"/>
      <c r="H46" s="127">
        <v>1</v>
      </c>
      <c r="I46" s="20"/>
      <c r="J46" s="160">
        <f>SUM(J32:J45)</f>
        <v>30</v>
      </c>
      <c r="K46" s="160">
        <f>C196+E196</f>
        <v>30</v>
      </c>
    </row>
    <row r="47" spans="1:11" x14ac:dyDescent="0.2">
      <c r="A47" s="21" t="s">
        <v>166</v>
      </c>
      <c r="B47" s="21"/>
      <c r="C47" s="21"/>
      <c r="D47" s="21">
        <v>1</v>
      </c>
      <c r="E47" s="21"/>
      <c r="F47" s="21"/>
      <c r="G47" s="20"/>
      <c r="H47" s="127">
        <v>1</v>
      </c>
      <c r="I47" s="20"/>
      <c r="J47" s="20"/>
    </row>
    <row r="48" spans="1:11" x14ac:dyDescent="0.2">
      <c r="A48" s="20" t="s">
        <v>167</v>
      </c>
      <c r="B48" s="20">
        <v>1</v>
      </c>
      <c r="C48" s="20"/>
      <c r="D48" s="20"/>
      <c r="E48" s="20"/>
      <c r="F48" s="20"/>
      <c r="G48" s="20"/>
      <c r="H48" s="127">
        <v>1</v>
      </c>
      <c r="I48" s="20"/>
      <c r="J48" s="20"/>
    </row>
    <row r="49" spans="1:10" x14ac:dyDescent="0.2">
      <c r="A49" s="20" t="s">
        <v>41</v>
      </c>
      <c r="B49" s="20">
        <v>1</v>
      </c>
      <c r="C49" s="20"/>
      <c r="D49" s="20"/>
      <c r="E49" s="20"/>
      <c r="F49" s="20"/>
      <c r="G49" s="20"/>
      <c r="H49" s="127">
        <v>1</v>
      </c>
      <c r="I49" s="20"/>
      <c r="J49" s="20"/>
    </row>
    <row r="50" spans="1:10" x14ac:dyDescent="0.2">
      <c r="A50" s="20" t="s">
        <v>168</v>
      </c>
      <c r="B50" s="20">
        <v>1</v>
      </c>
      <c r="C50" s="20"/>
      <c r="D50" s="20"/>
      <c r="E50" s="20"/>
      <c r="F50" s="20"/>
      <c r="G50" s="20"/>
      <c r="H50" s="127">
        <v>1</v>
      </c>
      <c r="I50" s="20"/>
      <c r="J50" s="20"/>
    </row>
    <row r="51" spans="1:10" x14ac:dyDescent="0.2">
      <c r="A51" s="20" t="s">
        <v>43</v>
      </c>
      <c r="B51" s="20">
        <v>1</v>
      </c>
      <c r="C51" s="20"/>
      <c r="D51" s="20"/>
      <c r="E51" s="20"/>
      <c r="F51" s="20"/>
      <c r="G51" s="20"/>
      <c r="H51" s="127">
        <v>1</v>
      </c>
      <c r="I51" s="20"/>
      <c r="J51" s="20"/>
    </row>
    <row r="52" spans="1:10" x14ac:dyDescent="0.2">
      <c r="A52" s="20" t="s">
        <v>169</v>
      </c>
      <c r="B52" s="20">
        <v>1</v>
      </c>
      <c r="C52" s="20"/>
      <c r="D52" s="20"/>
      <c r="E52" s="20"/>
      <c r="F52" s="20"/>
      <c r="G52" s="20"/>
      <c r="H52" s="127">
        <v>1</v>
      </c>
      <c r="I52" s="20"/>
      <c r="J52" s="20"/>
    </row>
    <row r="53" spans="1:10" x14ac:dyDescent="0.2">
      <c r="A53" s="20" t="s">
        <v>44</v>
      </c>
      <c r="B53" s="20">
        <v>1</v>
      </c>
      <c r="C53" s="20"/>
      <c r="D53" s="20"/>
      <c r="E53" s="20"/>
      <c r="F53" s="20"/>
      <c r="G53" s="20"/>
      <c r="H53" s="127">
        <v>1</v>
      </c>
      <c r="I53" s="20"/>
      <c r="J53" s="20"/>
    </row>
    <row r="54" spans="1:10" x14ac:dyDescent="0.2">
      <c r="A54" s="22" t="s">
        <v>170</v>
      </c>
      <c r="B54" s="22"/>
      <c r="C54" s="22">
        <v>1</v>
      </c>
      <c r="D54" s="22"/>
      <c r="E54" s="22"/>
      <c r="F54" s="22" t="s">
        <v>279</v>
      </c>
      <c r="G54" s="22" t="s">
        <v>118</v>
      </c>
      <c r="H54" s="127">
        <v>1</v>
      </c>
      <c r="I54" s="20"/>
      <c r="J54" s="20"/>
    </row>
    <row r="55" spans="1:10" x14ac:dyDescent="0.2">
      <c r="A55" s="20" t="s">
        <v>19</v>
      </c>
      <c r="B55" s="20">
        <v>1</v>
      </c>
      <c r="C55" s="20"/>
      <c r="D55" s="20"/>
      <c r="E55" s="20"/>
      <c r="F55" s="20"/>
      <c r="G55" s="20"/>
      <c r="H55" s="127">
        <v>1</v>
      </c>
      <c r="I55" s="20"/>
      <c r="J55" s="20"/>
    </row>
    <row r="56" spans="1:10" x14ac:dyDescent="0.2">
      <c r="A56" s="21" t="s">
        <v>171</v>
      </c>
      <c r="B56" s="21"/>
      <c r="C56" s="21"/>
      <c r="D56" s="21">
        <v>1</v>
      </c>
      <c r="E56" s="21"/>
      <c r="F56" s="21"/>
      <c r="G56" s="20"/>
      <c r="H56" s="127">
        <v>1</v>
      </c>
      <c r="I56" s="20"/>
      <c r="J56" s="20"/>
    </row>
    <row r="57" spans="1:10" x14ac:dyDescent="0.2">
      <c r="A57" s="22" t="s">
        <v>172</v>
      </c>
      <c r="B57" s="22"/>
      <c r="C57" s="22">
        <v>1</v>
      </c>
      <c r="D57" s="22"/>
      <c r="E57" s="22"/>
      <c r="F57" s="22" t="s">
        <v>279</v>
      </c>
      <c r="G57" s="22" t="s">
        <v>117</v>
      </c>
      <c r="H57" s="127">
        <v>1</v>
      </c>
      <c r="I57" s="20"/>
      <c r="J57" s="20"/>
    </row>
    <row r="58" spans="1:10" x14ac:dyDescent="0.2">
      <c r="A58" s="20" t="s">
        <v>173</v>
      </c>
      <c r="B58" s="20">
        <v>1</v>
      </c>
      <c r="C58" s="20"/>
      <c r="D58" s="20"/>
      <c r="E58" s="20"/>
      <c r="F58" s="20"/>
      <c r="G58" s="20"/>
      <c r="H58" s="127">
        <v>1</v>
      </c>
      <c r="I58" s="20"/>
      <c r="J58" s="20"/>
    </row>
    <row r="59" spans="1:10" x14ac:dyDescent="0.2">
      <c r="A59" s="22" t="s">
        <v>174</v>
      </c>
      <c r="B59" s="22"/>
      <c r="C59" s="22">
        <v>1</v>
      </c>
      <c r="D59" s="22"/>
      <c r="E59" s="22"/>
      <c r="F59" s="22" t="s">
        <v>277</v>
      </c>
      <c r="G59" s="22" t="s">
        <v>118</v>
      </c>
      <c r="H59" s="127">
        <v>1</v>
      </c>
      <c r="I59" s="20"/>
      <c r="J59" s="20"/>
    </row>
    <row r="60" spans="1:10" x14ac:dyDescent="0.2">
      <c r="A60" s="21" t="s">
        <v>175</v>
      </c>
      <c r="B60" s="21"/>
      <c r="C60" s="21"/>
      <c r="D60" s="21">
        <v>1</v>
      </c>
      <c r="E60" s="21"/>
      <c r="F60" s="21"/>
      <c r="G60" s="20"/>
      <c r="H60" s="127">
        <v>1</v>
      </c>
      <c r="I60" s="20"/>
      <c r="J60" s="20"/>
    </row>
    <row r="61" spans="1:10" x14ac:dyDescent="0.2">
      <c r="A61" s="21" t="s">
        <v>176</v>
      </c>
      <c r="B61" s="21"/>
      <c r="C61" s="21"/>
      <c r="D61" s="21">
        <v>1</v>
      </c>
      <c r="E61" s="21"/>
      <c r="F61" s="21"/>
      <c r="G61" s="20"/>
      <c r="H61" s="127">
        <v>1</v>
      </c>
      <c r="I61" s="20"/>
      <c r="J61" s="20"/>
    </row>
    <row r="62" spans="1:10" x14ac:dyDescent="0.2">
      <c r="A62" s="20" t="s">
        <v>177</v>
      </c>
      <c r="B62" s="20">
        <v>1</v>
      </c>
      <c r="C62" s="20"/>
      <c r="D62" s="20"/>
      <c r="E62" s="20"/>
      <c r="F62" s="20"/>
      <c r="G62" s="20"/>
      <c r="H62" s="127">
        <v>1</v>
      </c>
      <c r="I62" s="20"/>
      <c r="J62" s="20"/>
    </row>
    <row r="63" spans="1:10" x14ac:dyDescent="0.2">
      <c r="A63" s="20" t="s">
        <v>178</v>
      </c>
      <c r="B63" s="20">
        <v>1</v>
      </c>
      <c r="C63" s="20"/>
      <c r="D63" s="20"/>
      <c r="E63" s="20"/>
      <c r="F63" s="20"/>
      <c r="G63" s="20"/>
      <c r="H63" s="127">
        <v>1</v>
      </c>
      <c r="I63" s="20"/>
      <c r="J63" s="20"/>
    </row>
    <row r="64" spans="1:10" x14ac:dyDescent="0.2">
      <c r="A64" s="20" t="s">
        <v>179</v>
      </c>
      <c r="B64" s="20">
        <v>1</v>
      </c>
      <c r="C64" s="20"/>
      <c r="D64" s="20"/>
      <c r="E64" s="20"/>
      <c r="F64" s="20"/>
      <c r="G64" s="20"/>
      <c r="H64" s="127">
        <v>1</v>
      </c>
      <c r="I64" s="20"/>
      <c r="J64" s="20"/>
    </row>
    <row r="65" spans="1:10" x14ac:dyDescent="0.2">
      <c r="A65" s="21" t="s">
        <v>180</v>
      </c>
      <c r="B65" s="21"/>
      <c r="C65" s="21"/>
      <c r="D65" s="21">
        <v>1</v>
      </c>
      <c r="E65" s="21"/>
      <c r="F65" s="21"/>
      <c r="G65" s="20"/>
      <c r="H65" s="127">
        <v>1</v>
      </c>
      <c r="I65" s="20"/>
      <c r="J65" s="20"/>
    </row>
    <row r="66" spans="1:10" x14ac:dyDescent="0.2">
      <c r="A66" s="20" t="s">
        <v>20</v>
      </c>
      <c r="B66" s="20">
        <v>1</v>
      </c>
      <c r="C66" s="20"/>
      <c r="D66" s="20"/>
      <c r="E66" s="20"/>
      <c r="F66" s="20"/>
      <c r="G66" s="20"/>
      <c r="H66" s="127">
        <v>1</v>
      </c>
      <c r="I66" s="20"/>
      <c r="J66" s="20"/>
    </row>
    <row r="67" spans="1:10" x14ac:dyDescent="0.2">
      <c r="A67" s="21" t="s">
        <v>181</v>
      </c>
      <c r="B67" s="21"/>
      <c r="C67" s="21"/>
      <c r="D67" s="21">
        <v>1</v>
      </c>
      <c r="E67" s="21"/>
      <c r="F67" s="21"/>
      <c r="G67" s="20"/>
      <c r="H67" s="127">
        <v>1</v>
      </c>
      <c r="I67" s="20"/>
      <c r="J67" s="20"/>
    </row>
    <row r="68" spans="1:10" x14ac:dyDescent="0.2">
      <c r="A68" s="20" t="s">
        <v>45</v>
      </c>
      <c r="B68" s="20">
        <v>1</v>
      </c>
      <c r="C68" s="20"/>
      <c r="D68" s="20"/>
      <c r="E68" s="20"/>
      <c r="F68" s="20"/>
      <c r="G68" s="20"/>
      <c r="H68" s="127">
        <v>1</v>
      </c>
      <c r="I68" s="20"/>
      <c r="J68" s="20"/>
    </row>
    <row r="69" spans="1:10" x14ac:dyDescent="0.2">
      <c r="A69" s="20" t="s">
        <v>46</v>
      </c>
      <c r="B69" s="20">
        <v>1</v>
      </c>
      <c r="C69" s="20"/>
      <c r="D69" s="20"/>
      <c r="E69" s="20"/>
      <c r="F69" s="20"/>
      <c r="G69" s="20"/>
      <c r="H69" s="127">
        <v>1</v>
      </c>
      <c r="I69" s="20"/>
      <c r="J69" s="20"/>
    </row>
    <row r="70" spans="1:10" x14ac:dyDescent="0.2">
      <c r="A70" s="20" t="s">
        <v>76</v>
      </c>
      <c r="B70" s="20">
        <v>1</v>
      </c>
      <c r="C70" s="20"/>
      <c r="D70" s="20"/>
      <c r="E70" s="20"/>
      <c r="F70" s="20"/>
      <c r="G70" s="20"/>
      <c r="H70" s="127">
        <v>1</v>
      </c>
      <c r="I70" s="20"/>
      <c r="J70" s="20"/>
    </row>
    <row r="71" spans="1:10" x14ac:dyDescent="0.2">
      <c r="A71" s="20" t="s">
        <v>77</v>
      </c>
      <c r="B71" s="20">
        <v>1</v>
      </c>
      <c r="C71" s="20"/>
      <c r="D71" s="20"/>
      <c r="E71" s="20"/>
      <c r="F71" s="20"/>
      <c r="G71" s="20"/>
      <c r="H71" s="127">
        <v>1</v>
      </c>
      <c r="I71" s="20"/>
      <c r="J71" s="20"/>
    </row>
    <row r="72" spans="1:10" x14ac:dyDescent="0.2">
      <c r="A72" s="20" t="s">
        <v>94</v>
      </c>
      <c r="B72" s="20">
        <v>1</v>
      </c>
      <c r="C72" s="20"/>
      <c r="D72" s="20"/>
      <c r="E72" s="20"/>
      <c r="F72" s="20"/>
      <c r="G72" s="20"/>
      <c r="H72" s="127">
        <v>1</v>
      </c>
      <c r="I72" s="20"/>
      <c r="J72" s="20"/>
    </row>
    <row r="73" spans="1:10" x14ac:dyDescent="0.2">
      <c r="A73" s="20" t="s">
        <v>95</v>
      </c>
      <c r="B73" s="20">
        <v>1</v>
      </c>
      <c r="C73" s="20"/>
      <c r="D73" s="20"/>
      <c r="E73" s="20"/>
      <c r="F73" s="20"/>
      <c r="G73" s="20"/>
      <c r="H73" s="127">
        <v>1</v>
      </c>
      <c r="I73" s="20"/>
      <c r="J73" s="20"/>
    </row>
    <row r="74" spans="1:10" x14ac:dyDescent="0.2">
      <c r="A74" s="20" t="s">
        <v>47</v>
      </c>
      <c r="B74" s="20">
        <v>1</v>
      </c>
      <c r="C74" s="20"/>
      <c r="D74" s="20"/>
      <c r="E74" s="20"/>
      <c r="F74" s="20"/>
      <c r="G74" s="20"/>
      <c r="H74" s="127">
        <v>1</v>
      </c>
      <c r="I74" s="20"/>
      <c r="J74" s="20"/>
    </row>
    <row r="75" spans="1:10" x14ac:dyDescent="0.2">
      <c r="A75" s="23" t="s">
        <v>182</v>
      </c>
      <c r="B75" s="23"/>
      <c r="C75" s="23"/>
      <c r="D75" s="23"/>
      <c r="E75" s="23">
        <v>1</v>
      </c>
      <c r="F75" s="23" t="s">
        <v>277</v>
      </c>
      <c r="G75" s="23" t="s">
        <v>119</v>
      </c>
      <c r="H75" s="127">
        <v>1</v>
      </c>
      <c r="I75" s="20"/>
      <c r="J75" s="20"/>
    </row>
    <row r="76" spans="1:10" x14ac:dyDescent="0.2">
      <c r="A76" s="21" t="s">
        <v>183</v>
      </c>
      <c r="B76" s="21"/>
      <c r="C76" s="21"/>
      <c r="D76" s="21">
        <v>1</v>
      </c>
      <c r="E76" s="21"/>
      <c r="F76" s="21"/>
      <c r="G76" s="20"/>
      <c r="H76" s="127">
        <v>1</v>
      </c>
      <c r="I76" s="20"/>
      <c r="J76" s="20"/>
    </row>
    <row r="77" spans="1:10" x14ac:dyDescent="0.2">
      <c r="A77" s="21" t="s">
        <v>184</v>
      </c>
      <c r="B77" s="21"/>
      <c r="C77" s="21"/>
      <c r="D77" s="21">
        <v>1</v>
      </c>
      <c r="E77" s="21"/>
      <c r="F77" s="21"/>
      <c r="G77" s="20"/>
      <c r="H77" s="127">
        <v>1</v>
      </c>
      <c r="I77" s="20"/>
      <c r="J77" s="20"/>
    </row>
    <row r="78" spans="1:10" x14ac:dyDescent="0.2">
      <c r="A78" s="20" t="s">
        <v>185</v>
      </c>
      <c r="B78" s="20">
        <v>1</v>
      </c>
      <c r="C78" s="20"/>
      <c r="D78" s="20"/>
      <c r="E78" s="20"/>
      <c r="F78" s="20"/>
      <c r="G78" s="20"/>
      <c r="H78" s="127">
        <v>1</v>
      </c>
      <c r="I78" s="20"/>
      <c r="J78" s="20"/>
    </row>
    <row r="79" spans="1:10" x14ac:dyDescent="0.2">
      <c r="A79" s="20" t="s">
        <v>186</v>
      </c>
      <c r="B79" s="20">
        <v>1</v>
      </c>
      <c r="C79" s="20"/>
      <c r="D79" s="20"/>
      <c r="E79" s="20"/>
      <c r="F79" s="20"/>
      <c r="G79" s="20"/>
      <c r="H79" s="127">
        <v>1</v>
      </c>
      <c r="I79" s="20"/>
      <c r="J79" s="20"/>
    </row>
    <row r="80" spans="1:10" x14ac:dyDescent="0.2">
      <c r="A80" s="128" t="s">
        <v>187</v>
      </c>
      <c r="B80" s="128">
        <v>1</v>
      </c>
      <c r="C80" s="128"/>
      <c r="D80" s="128"/>
      <c r="E80" s="128"/>
      <c r="F80" s="128"/>
      <c r="G80" s="128"/>
      <c r="H80" s="127">
        <v>1</v>
      </c>
      <c r="I80" s="20"/>
      <c r="J80" s="20"/>
    </row>
    <row r="81" spans="1:10" x14ac:dyDescent="0.2">
      <c r="A81" s="22" t="s">
        <v>188</v>
      </c>
      <c r="B81" s="22"/>
      <c r="C81" s="22">
        <v>1</v>
      </c>
      <c r="D81" s="22"/>
      <c r="E81" s="22"/>
      <c r="F81" s="22" t="s">
        <v>276</v>
      </c>
      <c r="G81" s="22" t="s">
        <v>118</v>
      </c>
      <c r="H81" s="127">
        <v>1</v>
      </c>
      <c r="I81" s="20"/>
      <c r="J81" s="20"/>
    </row>
    <row r="82" spans="1:10" x14ac:dyDescent="0.2">
      <c r="A82" s="21" t="s">
        <v>189</v>
      </c>
      <c r="B82" s="21"/>
      <c r="C82" s="21"/>
      <c r="D82" s="21">
        <v>1</v>
      </c>
      <c r="E82" s="21"/>
      <c r="F82" s="21"/>
      <c r="G82" s="20"/>
      <c r="H82" s="127">
        <v>1</v>
      </c>
      <c r="I82" s="20"/>
      <c r="J82" s="20"/>
    </row>
    <row r="83" spans="1:10" x14ac:dyDescent="0.2">
      <c r="A83" s="21" t="s">
        <v>190</v>
      </c>
      <c r="B83" s="21"/>
      <c r="C83" s="21"/>
      <c r="D83" s="21">
        <v>1</v>
      </c>
      <c r="E83" s="21"/>
      <c r="F83" s="21"/>
      <c r="G83" s="20"/>
      <c r="H83" s="127">
        <v>1</v>
      </c>
      <c r="I83" s="20"/>
      <c r="J83" s="20"/>
    </row>
    <row r="84" spans="1:10" x14ac:dyDescent="0.2">
      <c r="A84" s="21" t="s">
        <v>191</v>
      </c>
      <c r="B84" s="21"/>
      <c r="C84" s="21"/>
      <c r="D84" s="21">
        <v>1</v>
      </c>
      <c r="E84" s="21"/>
      <c r="F84" s="21"/>
      <c r="G84" s="20"/>
      <c r="H84" s="127">
        <v>1</v>
      </c>
      <c r="I84" s="20"/>
      <c r="J84" s="20"/>
    </row>
    <row r="85" spans="1:10" x14ac:dyDescent="0.2">
      <c r="A85" s="20" t="s">
        <v>192</v>
      </c>
      <c r="B85" s="20">
        <v>1</v>
      </c>
      <c r="C85" s="20"/>
      <c r="D85" s="20"/>
      <c r="E85" s="20"/>
      <c r="F85" s="20"/>
      <c r="G85" s="20"/>
      <c r="H85" s="127">
        <v>1</v>
      </c>
      <c r="I85" s="20"/>
      <c r="J85" s="20"/>
    </row>
    <row r="86" spans="1:10" x14ac:dyDescent="0.2">
      <c r="A86" s="21" t="s">
        <v>193</v>
      </c>
      <c r="B86" s="21"/>
      <c r="C86" s="21"/>
      <c r="D86" s="21">
        <v>1</v>
      </c>
      <c r="E86" s="21"/>
      <c r="F86" s="21"/>
      <c r="G86" s="20"/>
      <c r="H86" s="127">
        <v>1</v>
      </c>
      <c r="I86" s="20"/>
      <c r="J86" s="20"/>
    </row>
    <row r="87" spans="1:10" x14ac:dyDescent="0.2">
      <c r="A87" s="20" t="s">
        <v>194</v>
      </c>
      <c r="B87" s="20">
        <v>1</v>
      </c>
      <c r="C87" s="20"/>
      <c r="D87" s="20"/>
      <c r="E87" s="20"/>
      <c r="F87" s="20"/>
      <c r="G87" s="20"/>
      <c r="H87" s="127">
        <v>1</v>
      </c>
      <c r="I87" s="20"/>
      <c r="J87" s="20"/>
    </row>
    <row r="88" spans="1:10" x14ac:dyDescent="0.2">
      <c r="A88" s="20" t="s">
        <v>195</v>
      </c>
      <c r="B88" s="20">
        <v>1</v>
      </c>
      <c r="C88" s="20"/>
      <c r="D88" s="20"/>
      <c r="E88" s="20"/>
      <c r="F88" s="20"/>
      <c r="G88" s="20"/>
      <c r="H88" s="127">
        <v>1</v>
      </c>
      <c r="I88" s="20"/>
      <c r="J88" s="20"/>
    </row>
    <row r="89" spans="1:10" x14ac:dyDescent="0.2">
      <c r="A89" s="20" t="s">
        <v>196</v>
      </c>
      <c r="B89" s="20">
        <v>1</v>
      </c>
      <c r="C89" s="20"/>
      <c r="D89" s="20"/>
      <c r="E89" s="20"/>
      <c r="F89" s="20"/>
      <c r="G89" s="20"/>
      <c r="H89" s="127">
        <v>1</v>
      </c>
      <c r="I89" s="20"/>
      <c r="J89" s="20"/>
    </row>
    <row r="90" spans="1:10" x14ac:dyDescent="0.2">
      <c r="A90" s="20" t="s">
        <v>6</v>
      </c>
      <c r="B90" s="20">
        <v>1</v>
      </c>
      <c r="C90" s="20"/>
      <c r="D90" s="20"/>
      <c r="E90" s="20"/>
      <c r="F90" s="20"/>
      <c r="G90" s="20"/>
      <c r="H90" s="127">
        <v>1</v>
      </c>
      <c r="I90" s="20"/>
      <c r="J90" s="20"/>
    </row>
    <row r="91" spans="1:10" x14ac:dyDescent="0.2">
      <c r="A91" s="21" t="s">
        <v>197</v>
      </c>
      <c r="B91" s="21"/>
      <c r="C91" s="21"/>
      <c r="D91" s="21">
        <v>1</v>
      </c>
      <c r="E91" s="21"/>
      <c r="F91" s="21"/>
      <c r="G91" s="20"/>
      <c r="H91" s="127">
        <v>1</v>
      </c>
      <c r="I91" s="20"/>
      <c r="J91" s="20"/>
    </row>
    <row r="92" spans="1:10" x14ac:dyDescent="0.2">
      <c r="A92" s="22" t="s">
        <v>198</v>
      </c>
      <c r="B92" s="22"/>
      <c r="C92" s="22">
        <v>1</v>
      </c>
      <c r="D92" s="22"/>
      <c r="E92" s="22"/>
      <c r="F92" s="22" t="s">
        <v>282</v>
      </c>
      <c r="G92" s="22" t="s">
        <v>118</v>
      </c>
      <c r="H92" s="127">
        <v>1</v>
      </c>
      <c r="I92" s="20"/>
      <c r="J92" s="20"/>
    </row>
    <row r="93" spans="1:10" x14ac:dyDescent="0.2">
      <c r="A93" s="22" t="s">
        <v>199</v>
      </c>
      <c r="B93" s="22"/>
      <c r="C93" s="22">
        <v>1</v>
      </c>
      <c r="D93" s="22"/>
      <c r="E93" s="22"/>
      <c r="F93" s="22" t="s">
        <v>276</v>
      </c>
      <c r="G93" s="22" t="s">
        <v>119</v>
      </c>
      <c r="H93" s="127">
        <v>1</v>
      </c>
      <c r="I93" s="20"/>
      <c r="J93" s="20"/>
    </row>
    <row r="94" spans="1:10" x14ac:dyDescent="0.2">
      <c r="A94" s="20" t="s">
        <v>200</v>
      </c>
      <c r="B94" s="20">
        <v>1</v>
      </c>
      <c r="C94" s="20"/>
      <c r="D94" s="20"/>
      <c r="E94" s="20"/>
      <c r="F94" s="20"/>
      <c r="G94" s="20"/>
      <c r="H94" s="127">
        <v>1</v>
      </c>
      <c r="I94" s="20"/>
      <c r="J94" s="20"/>
    </row>
    <row r="95" spans="1:10" x14ac:dyDescent="0.2">
      <c r="A95" s="20" t="s">
        <v>201</v>
      </c>
      <c r="B95" s="20">
        <v>1</v>
      </c>
      <c r="C95" s="20"/>
      <c r="D95" s="20"/>
      <c r="E95" s="20"/>
      <c r="F95" s="20"/>
      <c r="G95" s="20"/>
      <c r="H95" s="127">
        <v>1</v>
      </c>
      <c r="I95" s="20"/>
      <c r="J95" s="20"/>
    </row>
    <row r="96" spans="1:10" x14ac:dyDescent="0.2">
      <c r="A96" s="21" t="s">
        <v>202</v>
      </c>
      <c r="B96" s="21"/>
      <c r="C96" s="21"/>
      <c r="D96" s="21">
        <v>1</v>
      </c>
      <c r="E96" s="21"/>
      <c r="F96" s="21"/>
      <c r="G96" s="20"/>
      <c r="H96" s="127">
        <v>1</v>
      </c>
      <c r="I96" s="20"/>
      <c r="J96" s="20"/>
    </row>
    <row r="97" spans="1:10" x14ac:dyDescent="0.2">
      <c r="A97" s="20" t="s">
        <v>203</v>
      </c>
      <c r="B97" s="20">
        <v>1</v>
      </c>
      <c r="C97" s="20"/>
      <c r="D97" s="20"/>
      <c r="E97" s="20"/>
      <c r="F97" s="20"/>
      <c r="G97" s="20"/>
      <c r="H97" s="127">
        <v>1</v>
      </c>
      <c r="I97" s="20"/>
      <c r="J97" s="20"/>
    </row>
    <row r="98" spans="1:10" x14ac:dyDescent="0.2">
      <c r="A98" s="22" t="s">
        <v>107</v>
      </c>
      <c r="B98" s="22"/>
      <c r="C98" s="22">
        <v>1</v>
      </c>
      <c r="D98" s="22"/>
      <c r="E98" s="22"/>
      <c r="F98" s="22" t="s">
        <v>279</v>
      </c>
      <c r="G98" s="22" t="s">
        <v>117</v>
      </c>
      <c r="H98" s="127">
        <v>1</v>
      </c>
      <c r="I98" s="20"/>
      <c r="J98" s="20"/>
    </row>
    <row r="99" spans="1:10" x14ac:dyDescent="0.2">
      <c r="A99" s="20" t="s">
        <v>109</v>
      </c>
      <c r="B99" s="20">
        <v>1</v>
      </c>
      <c r="C99" s="20"/>
      <c r="D99" s="20"/>
      <c r="E99" s="20"/>
      <c r="F99" s="20"/>
      <c r="G99" s="20"/>
      <c r="H99" s="127">
        <v>1</v>
      </c>
      <c r="I99" s="20"/>
      <c r="J99" s="20"/>
    </row>
    <row r="100" spans="1:10" x14ac:dyDescent="0.2">
      <c r="A100" s="23" t="s">
        <v>204</v>
      </c>
      <c r="B100" s="23"/>
      <c r="C100" s="23"/>
      <c r="D100" s="23"/>
      <c r="E100" s="23">
        <v>1</v>
      </c>
      <c r="F100" s="23" t="s">
        <v>276</v>
      </c>
      <c r="G100" s="23" t="s">
        <v>118</v>
      </c>
      <c r="H100" s="127">
        <v>1</v>
      </c>
      <c r="I100" s="20"/>
      <c r="J100" s="20"/>
    </row>
    <row r="101" spans="1:10" x14ac:dyDescent="0.2">
      <c r="A101" s="21" t="s">
        <v>205</v>
      </c>
      <c r="B101" s="21"/>
      <c r="C101" s="21"/>
      <c r="D101" s="21">
        <v>1</v>
      </c>
      <c r="E101" s="21"/>
      <c r="F101" s="21"/>
      <c r="G101" s="20"/>
      <c r="H101" s="127">
        <v>1</v>
      </c>
      <c r="I101" s="20"/>
      <c r="J101" s="20"/>
    </row>
    <row r="102" spans="1:10" x14ac:dyDescent="0.2">
      <c r="A102" s="21" t="s">
        <v>206</v>
      </c>
      <c r="B102" s="21"/>
      <c r="C102" s="21"/>
      <c r="D102" s="21">
        <v>1</v>
      </c>
      <c r="E102" s="21"/>
      <c r="F102" s="21"/>
      <c r="G102" s="20"/>
      <c r="H102" s="127">
        <v>1</v>
      </c>
      <c r="I102" s="20"/>
      <c r="J102" s="20"/>
    </row>
    <row r="103" spans="1:10" x14ac:dyDescent="0.2">
      <c r="A103" s="23" t="s">
        <v>207</v>
      </c>
      <c r="B103" s="23"/>
      <c r="C103" s="23"/>
      <c r="D103" s="23"/>
      <c r="E103" s="23">
        <v>1</v>
      </c>
      <c r="F103" s="23" t="s">
        <v>277</v>
      </c>
      <c r="G103" s="23" t="s">
        <v>119</v>
      </c>
      <c r="H103" s="127">
        <v>1</v>
      </c>
      <c r="I103" s="20"/>
      <c r="J103" s="20"/>
    </row>
    <row r="104" spans="1:10" x14ac:dyDescent="0.2">
      <c r="A104" s="20" t="s">
        <v>208</v>
      </c>
      <c r="B104" s="20">
        <v>1</v>
      </c>
      <c r="C104" s="20"/>
      <c r="D104" s="20"/>
      <c r="E104" s="20"/>
      <c r="F104" s="20"/>
      <c r="G104" s="20"/>
      <c r="H104" s="127">
        <v>1</v>
      </c>
      <c r="I104" s="20"/>
      <c r="J104" s="20"/>
    </row>
    <row r="105" spans="1:10" x14ac:dyDescent="0.2">
      <c r="A105" s="20" t="s">
        <v>209</v>
      </c>
      <c r="B105" s="20">
        <v>1</v>
      </c>
      <c r="C105" s="20"/>
      <c r="D105" s="20"/>
      <c r="E105" s="20"/>
      <c r="F105" s="20"/>
      <c r="G105" s="20"/>
      <c r="H105" s="127">
        <v>1</v>
      </c>
      <c r="I105" s="20"/>
      <c r="J105" s="20"/>
    </row>
    <row r="106" spans="1:10" x14ac:dyDescent="0.2">
      <c r="A106" s="20" t="s">
        <v>27</v>
      </c>
      <c r="B106" s="20">
        <v>1</v>
      </c>
      <c r="C106" s="20"/>
      <c r="D106" s="20"/>
      <c r="E106" s="20"/>
      <c r="F106" s="20"/>
      <c r="G106" s="20"/>
      <c r="H106" s="127">
        <v>1</v>
      </c>
      <c r="I106" s="20"/>
      <c r="J106" s="20"/>
    </row>
    <row r="107" spans="1:10" x14ac:dyDescent="0.2">
      <c r="A107" s="20" t="s">
        <v>7</v>
      </c>
      <c r="B107" s="20">
        <v>1</v>
      </c>
      <c r="C107" s="20"/>
      <c r="D107" s="20"/>
      <c r="E107" s="20"/>
      <c r="F107" s="20"/>
      <c r="G107" s="20"/>
      <c r="H107" s="127">
        <v>1</v>
      </c>
      <c r="I107" s="20"/>
      <c r="J107" s="20"/>
    </row>
    <row r="108" spans="1:10" x14ac:dyDescent="0.2">
      <c r="A108" s="20" t="s">
        <v>210</v>
      </c>
      <c r="B108" s="20">
        <v>1</v>
      </c>
      <c r="C108" s="20"/>
      <c r="D108" s="20"/>
      <c r="E108" s="20"/>
      <c r="F108" s="20"/>
      <c r="G108" s="20"/>
      <c r="H108" s="127">
        <v>1</v>
      </c>
      <c r="I108" s="20"/>
      <c r="J108" s="20"/>
    </row>
    <row r="109" spans="1:10" x14ac:dyDescent="0.2">
      <c r="A109" s="20" t="s">
        <v>78</v>
      </c>
      <c r="B109" s="20">
        <v>1</v>
      </c>
      <c r="C109" s="20"/>
      <c r="D109" s="20"/>
      <c r="E109" s="20"/>
      <c r="F109" s="20"/>
      <c r="G109" s="20"/>
      <c r="H109" s="127">
        <v>1</v>
      </c>
      <c r="I109" s="20"/>
      <c r="J109" s="20"/>
    </row>
    <row r="110" spans="1:10" x14ac:dyDescent="0.2">
      <c r="A110" s="21" t="s">
        <v>211</v>
      </c>
      <c r="B110" s="21"/>
      <c r="C110" s="21"/>
      <c r="D110" s="21">
        <v>1</v>
      </c>
      <c r="E110" s="21"/>
      <c r="F110" s="21"/>
      <c r="G110" s="20"/>
      <c r="H110" s="127">
        <v>1</v>
      </c>
      <c r="I110" s="20"/>
      <c r="J110" s="20"/>
    </row>
    <row r="111" spans="1:10" x14ac:dyDescent="0.2">
      <c r="A111" s="20" t="s">
        <v>212</v>
      </c>
      <c r="B111" s="20">
        <v>1</v>
      </c>
      <c r="C111" s="20"/>
      <c r="D111" s="20"/>
      <c r="E111" s="20"/>
      <c r="F111" s="20"/>
      <c r="G111" s="20"/>
      <c r="H111" s="127">
        <v>1</v>
      </c>
      <c r="I111" s="20"/>
      <c r="J111" s="20"/>
    </row>
    <row r="112" spans="1:10" x14ac:dyDescent="0.2">
      <c r="A112" s="20" t="s">
        <v>213</v>
      </c>
      <c r="B112" s="20">
        <v>1</v>
      </c>
      <c r="C112" s="20"/>
      <c r="D112" s="20"/>
      <c r="E112" s="20"/>
      <c r="F112" s="20"/>
      <c r="G112" s="20"/>
      <c r="H112" s="127">
        <v>1</v>
      </c>
      <c r="I112" s="20"/>
      <c r="J112" s="20"/>
    </row>
    <row r="113" spans="1:10" x14ac:dyDescent="0.2">
      <c r="A113" s="20" t="s">
        <v>28</v>
      </c>
      <c r="B113" s="20">
        <v>1</v>
      </c>
      <c r="C113" s="20"/>
      <c r="D113" s="20"/>
      <c r="E113" s="20"/>
      <c r="F113" s="20"/>
      <c r="G113" s="20"/>
      <c r="H113" s="127">
        <v>1</v>
      </c>
      <c r="I113" s="20"/>
      <c r="J113" s="20"/>
    </row>
    <row r="114" spans="1:10" x14ac:dyDescent="0.2">
      <c r="A114" s="127" t="s">
        <v>214</v>
      </c>
      <c r="B114" s="127">
        <v>1</v>
      </c>
      <c r="C114" s="127"/>
      <c r="D114" s="127"/>
      <c r="E114" s="127"/>
      <c r="F114" s="127"/>
      <c r="G114" s="20"/>
      <c r="H114" s="127">
        <v>1</v>
      </c>
      <c r="I114" s="20"/>
      <c r="J114" s="20"/>
    </row>
    <row r="115" spans="1:10" x14ac:dyDescent="0.2">
      <c r="A115" s="20" t="s">
        <v>215</v>
      </c>
      <c r="B115" s="20">
        <v>1</v>
      </c>
      <c r="C115" s="20"/>
      <c r="D115" s="20"/>
      <c r="E115" s="20"/>
      <c r="F115" s="20"/>
      <c r="G115" s="20"/>
      <c r="H115" s="127">
        <v>1</v>
      </c>
      <c r="I115" s="20"/>
      <c r="J115" s="20"/>
    </row>
    <row r="116" spans="1:10" x14ac:dyDescent="0.2">
      <c r="A116" s="20" t="s">
        <v>216</v>
      </c>
      <c r="B116" s="20">
        <v>1</v>
      </c>
      <c r="C116" s="20"/>
      <c r="D116" s="20"/>
      <c r="E116" s="20"/>
      <c r="F116" s="20"/>
      <c r="G116" s="20"/>
      <c r="H116" s="127">
        <v>1</v>
      </c>
      <c r="I116" s="20"/>
      <c r="J116" s="20"/>
    </row>
    <row r="117" spans="1:10" x14ac:dyDescent="0.2">
      <c r="A117" s="20" t="s">
        <v>217</v>
      </c>
      <c r="B117" s="20">
        <v>1</v>
      </c>
      <c r="C117" s="20"/>
      <c r="D117" s="20"/>
      <c r="E117" s="20"/>
      <c r="F117" s="20"/>
      <c r="G117" s="20"/>
      <c r="H117" s="127">
        <v>1</v>
      </c>
      <c r="I117" s="20"/>
      <c r="J117" s="20"/>
    </row>
    <row r="118" spans="1:10" x14ac:dyDescent="0.2">
      <c r="A118" s="20" t="s">
        <v>69</v>
      </c>
      <c r="B118" s="20">
        <v>1</v>
      </c>
      <c r="C118" s="20"/>
      <c r="D118" s="20"/>
      <c r="E118" s="20"/>
      <c r="F118" s="20"/>
      <c r="G118" s="20"/>
      <c r="H118" s="127">
        <v>1</v>
      </c>
      <c r="I118" s="20"/>
      <c r="J118" s="20"/>
    </row>
    <row r="119" spans="1:10" x14ac:dyDescent="0.2">
      <c r="A119" s="20" t="s">
        <v>218</v>
      </c>
      <c r="B119" s="20">
        <v>1</v>
      </c>
      <c r="C119" s="20"/>
      <c r="D119" s="20"/>
      <c r="E119" s="20"/>
      <c r="F119" s="20"/>
      <c r="G119" s="20"/>
      <c r="H119" s="127">
        <v>1</v>
      </c>
      <c r="I119" s="20"/>
      <c r="J119" s="20"/>
    </row>
    <row r="120" spans="1:10" x14ac:dyDescent="0.2">
      <c r="A120" s="20" t="s">
        <v>219</v>
      </c>
      <c r="B120" s="20">
        <v>1</v>
      </c>
      <c r="C120" s="128"/>
      <c r="D120" s="20"/>
      <c r="E120" s="20"/>
      <c r="F120" s="20"/>
      <c r="G120" s="20"/>
      <c r="H120" s="127">
        <v>1</v>
      </c>
      <c r="I120" s="20"/>
      <c r="J120" s="20"/>
    </row>
    <row r="121" spans="1:10" x14ac:dyDescent="0.2">
      <c r="A121" s="128" t="s">
        <v>220</v>
      </c>
      <c r="B121" s="128">
        <v>1</v>
      </c>
      <c r="D121" s="128"/>
      <c r="E121" s="128"/>
      <c r="F121" s="128"/>
      <c r="G121" s="128"/>
      <c r="H121" s="127">
        <v>1</v>
      </c>
      <c r="I121" s="20"/>
      <c r="J121" s="20"/>
    </row>
    <row r="122" spans="1:10" x14ac:dyDescent="0.2">
      <c r="A122" s="20" t="s">
        <v>221</v>
      </c>
      <c r="B122" s="20">
        <v>1</v>
      </c>
      <c r="C122" s="20"/>
      <c r="D122" s="20"/>
      <c r="E122" s="20"/>
      <c r="F122" s="20"/>
      <c r="G122" s="20"/>
      <c r="H122" s="127">
        <v>1</v>
      </c>
      <c r="I122" s="20"/>
      <c r="J122" s="20"/>
    </row>
    <row r="123" spans="1:10" x14ac:dyDescent="0.2">
      <c r="A123" s="20" t="s">
        <v>111</v>
      </c>
      <c r="B123" s="20">
        <v>1</v>
      </c>
      <c r="C123" s="20"/>
      <c r="D123" s="20"/>
      <c r="E123" s="20"/>
      <c r="F123" s="20"/>
      <c r="G123" s="20"/>
      <c r="H123" s="127">
        <v>1</v>
      </c>
      <c r="I123" s="20"/>
      <c r="J123" s="20"/>
    </row>
    <row r="124" spans="1:10" x14ac:dyDescent="0.2">
      <c r="A124" s="22" t="s">
        <v>86</v>
      </c>
      <c r="B124" s="22"/>
      <c r="C124" s="22">
        <v>1</v>
      </c>
      <c r="D124" s="22"/>
      <c r="E124" s="22"/>
      <c r="F124" s="22" t="s">
        <v>277</v>
      </c>
      <c r="G124" s="22" t="s">
        <v>116</v>
      </c>
      <c r="H124" s="127">
        <v>1</v>
      </c>
      <c r="I124" s="20"/>
      <c r="J124" s="20"/>
    </row>
    <row r="125" spans="1:10" x14ac:dyDescent="0.2">
      <c r="A125" s="21" t="s">
        <v>222</v>
      </c>
      <c r="B125" s="21"/>
      <c r="C125" s="21"/>
      <c r="D125" s="21">
        <v>1</v>
      </c>
      <c r="E125" s="21"/>
      <c r="F125" s="21"/>
      <c r="G125" s="20"/>
      <c r="H125" s="127">
        <v>1</v>
      </c>
      <c r="I125" s="20"/>
      <c r="J125" s="20"/>
    </row>
    <row r="126" spans="1:10" x14ac:dyDescent="0.2">
      <c r="A126" s="21" t="s">
        <v>223</v>
      </c>
      <c r="B126" s="21"/>
      <c r="C126" s="21"/>
      <c r="D126" s="21">
        <v>1</v>
      </c>
      <c r="E126" s="21"/>
      <c r="F126" s="21"/>
      <c r="G126" s="20"/>
      <c r="H126" s="127">
        <v>1</v>
      </c>
      <c r="I126" s="20"/>
      <c r="J126" s="20"/>
    </row>
    <row r="127" spans="1:10" x14ac:dyDescent="0.2">
      <c r="A127" s="20" t="s">
        <v>50</v>
      </c>
      <c r="B127" s="20">
        <v>1</v>
      </c>
      <c r="C127" s="20"/>
      <c r="D127" s="20"/>
      <c r="E127" s="20"/>
      <c r="F127" s="20"/>
      <c r="G127" s="20"/>
      <c r="H127" s="127">
        <v>1</v>
      </c>
      <c r="I127" s="20"/>
      <c r="J127" s="20"/>
    </row>
    <row r="128" spans="1:10" x14ac:dyDescent="0.2">
      <c r="A128" s="20" t="s">
        <v>79</v>
      </c>
      <c r="B128" s="20">
        <v>1</v>
      </c>
      <c r="C128" s="20"/>
      <c r="D128" s="20"/>
      <c r="E128" s="20"/>
      <c r="F128" s="20"/>
      <c r="G128" s="20"/>
      <c r="H128" s="127">
        <v>1</v>
      </c>
      <c r="I128" s="20"/>
      <c r="J128" s="20"/>
    </row>
    <row r="129" spans="1:10" x14ac:dyDescent="0.2">
      <c r="A129" s="20" t="s">
        <v>99</v>
      </c>
      <c r="B129" s="20">
        <v>1</v>
      </c>
      <c r="C129" s="20"/>
      <c r="D129" s="20"/>
      <c r="E129" s="20"/>
      <c r="F129" s="20"/>
      <c r="G129" s="20"/>
      <c r="H129" s="127">
        <v>1</v>
      </c>
      <c r="I129" s="20"/>
      <c r="J129" s="20"/>
    </row>
    <row r="130" spans="1:10" x14ac:dyDescent="0.2">
      <c r="A130" s="21" t="s">
        <v>224</v>
      </c>
      <c r="B130" s="21"/>
      <c r="C130" s="21"/>
      <c r="D130" s="21">
        <v>1</v>
      </c>
      <c r="E130" s="21"/>
      <c r="F130" s="21"/>
      <c r="G130" s="20"/>
      <c r="H130" s="127">
        <v>1</v>
      </c>
      <c r="I130" s="20"/>
      <c r="J130" s="20"/>
    </row>
    <row r="131" spans="1:10" x14ac:dyDescent="0.2">
      <c r="A131" s="128" t="s">
        <v>225</v>
      </c>
      <c r="B131" s="128">
        <v>1</v>
      </c>
      <c r="C131" s="128"/>
      <c r="D131" s="128"/>
      <c r="E131" s="128"/>
      <c r="F131" s="128"/>
      <c r="G131" s="128"/>
      <c r="H131" s="127">
        <v>1</v>
      </c>
      <c r="I131" s="20"/>
      <c r="J131" s="20"/>
    </row>
    <row r="132" spans="1:10" x14ac:dyDescent="0.2">
      <c r="A132" s="20" t="s">
        <v>11</v>
      </c>
      <c r="B132" s="20">
        <v>1</v>
      </c>
      <c r="C132" s="20"/>
      <c r="D132" s="20"/>
      <c r="E132" s="20"/>
      <c r="F132" s="20"/>
      <c r="G132" s="20"/>
      <c r="H132" s="127">
        <v>1</v>
      </c>
      <c r="I132" s="20"/>
      <c r="J132" s="20"/>
    </row>
    <row r="133" spans="1:10" x14ac:dyDescent="0.2">
      <c r="A133" s="22" t="s">
        <v>226</v>
      </c>
      <c r="B133" s="22"/>
      <c r="C133" s="22">
        <v>1</v>
      </c>
      <c r="D133" s="22"/>
      <c r="E133" s="22"/>
      <c r="F133" s="22" t="s">
        <v>277</v>
      </c>
      <c r="G133" s="22" t="s">
        <v>119</v>
      </c>
      <c r="H133" s="127">
        <v>1</v>
      </c>
      <c r="I133" s="20"/>
      <c r="J133" s="20"/>
    </row>
    <row r="134" spans="1:10" x14ac:dyDescent="0.2">
      <c r="A134" s="20" t="s">
        <v>51</v>
      </c>
      <c r="B134" s="20">
        <v>1</v>
      </c>
      <c r="C134" s="20"/>
      <c r="D134" s="20"/>
      <c r="E134" s="20"/>
      <c r="F134" s="20"/>
      <c r="G134" s="20"/>
      <c r="H134" s="127">
        <v>1</v>
      </c>
      <c r="I134" s="20"/>
      <c r="J134" s="20"/>
    </row>
    <row r="135" spans="1:10" x14ac:dyDescent="0.2">
      <c r="A135" s="20" t="s">
        <v>227</v>
      </c>
      <c r="B135" s="20">
        <v>1</v>
      </c>
      <c r="C135" s="20"/>
      <c r="D135" s="20"/>
      <c r="E135" s="20"/>
      <c r="F135" s="20"/>
      <c r="G135" s="20"/>
      <c r="H135" s="127">
        <v>1</v>
      </c>
      <c r="I135" s="20"/>
      <c r="J135" s="20"/>
    </row>
    <row r="136" spans="1:10" x14ac:dyDescent="0.2">
      <c r="A136" s="20" t="s">
        <v>82</v>
      </c>
      <c r="B136" s="20">
        <v>1</v>
      </c>
      <c r="C136" s="20"/>
      <c r="D136" s="20"/>
      <c r="E136" s="20"/>
      <c r="F136" s="20"/>
      <c r="G136" s="20"/>
      <c r="H136" s="127">
        <v>1</v>
      </c>
      <c r="I136" s="20"/>
      <c r="J136" s="20"/>
    </row>
    <row r="137" spans="1:10" x14ac:dyDescent="0.2">
      <c r="A137" s="20" t="s">
        <v>87</v>
      </c>
      <c r="B137" s="20">
        <v>1</v>
      </c>
      <c r="C137" s="20"/>
      <c r="D137" s="20"/>
      <c r="E137" s="20"/>
      <c r="F137" s="20"/>
      <c r="G137" s="20"/>
      <c r="H137" s="127">
        <v>1</v>
      </c>
      <c r="I137" s="20"/>
      <c r="J137" s="20"/>
    </row>
    <row r="138" spans="1:10" x14ac:dyDescent="0.2">
      <c r="A138" s="22" t="s">
        <v>228</v>
      </c>
      <c r="B138" s="22"/>
      <c r="C138" s="22">
        <v>1</v>
      </c>
      <c r="D138" s="22"/>
      <c r="E138" s="22"/>
      <c r="F138" s="22" t="s">
        <v>277</v>
      </c>
      <c r="G138" s="22" t="s">
        <v>117</v>
      </c>
      <c r="H138" s="127">
        <v>1</v>
      </c>
      <c r="I138" s="20"/>
      <c r="J138" s="20"/>
    </row>
    <row r="139" spans="1:10" x14ac:dyDescent="0.2">
      <c r="A139" s="21" t="s">
        <v>229</v>
      </c>
      <c r="B139" s="21"/>
      <c r="C139" s="21"/>
      <c r="D139" s="21">
        <v>1</v>
      </c>
      <c r="E139" s="21"/>
      <c r="F139" s="21"/>
      <c r="G139" s="20"/>
      <c r="H139" s="127">
        <v>1</v>
      </c>
      <c r="I139" s="20"/>
      <c r="J139" s="20"/>
    </row>
    <row r="140" spans="1:10" x14ac:dyDescent="0.2">
      <c r="A140" s="21" t="s">
        <v>230</v>
      </c>
      <c r="B140" s="21"/>
      <c r="C140" s="21"/>
      <c r="D140" s="21">
        <v>1</v>
      </c>
      <c r="E140" s="21"/>
      <c r="F140" s="21"/>
      <c r="G140" s="20"/>
      <c r="H140" s="127">
        <v>1</v>
      </c>
      <c r="I140" s="20"/>
      <c r="J140" s="20"/>
    </row>
    <row r="141" spans="1:10" x14ac:dyDescent="0.2">
      <c r="A141" s="23" t="s">
        <v>231</v>
      </c>
      <c r="B141" s="23"/>
      <c r="C141" s="23"/>
      <c r="D141" s="23"/>
      <c r="E141" s="23">
        <v>1</v>
      </c>
      <c r="F141" s="23" t="s">
        <v>281</v>
      </c>
      <c r="G141" s="23" t="s">
        <v>119</v>
      </c>
      <c r="H141" s="127">
        <v>1</v>
      </c>
      <c r="I141" s="20"/>
      <c r="J141" s="20"/>
    </row>
    <row r="142" spans="1:10" x14ac:dyDescent="0.2">
      <c r="A142" s="22" t="s">
        <v>232</v>
      </c>
      <c r="B142" s="22"/>
      <c r="C142" s="22">
        <v>1</v>
      </c>
      <c r="D142" s="22"/>
      <c r="E142" s="22"/>
      <c r="F142" s="22" t="s">
        <v>276</v>
      </c>
      <c r="G142" s="22" t="s">
        <v>119</v>
      </c>
      <c r="H142" s="127">
        <v>1</v>
      </c>
      <c r="I142" s="20"/>
      <c r="J142" s="20"/>
    </row>
    <row r="143" spans="1:10" x14ac:dyDescent="0.2">
      <c r="A143" s="21" t="s">
        <v>233</v>
      </c>
      <c r="B143" s="21"/>
      <c r="C143" s="21"/>
      <c r="D143" s="21">
        <v>1</v>
      </c>
      <c r="E143" s="21"/>
      <c r="F143" s="21"/>
      <c r="G143" s="20"/>
      <c r="H143" s="127">
        <v>1</v>
      </c>
      <c r="I143" s="20"/>
      <c r="J143" s="20"/>
    </row>
    <row r="144" spans="1:10" x14ac:dyDescent="0.2">
      <c r="A144" s="22" t="s">
        <v>234</v>
      </c>
      <c r="B144" s="22"/>
      <c r="C144" s="22">
        <v>1</v>
      </c>
      <c r="D144" s="22"/>
      <c r="E144" s="22"/>
      <c r="F144" s="22" t="s">
        <v>282</v>
      </c>
      <c r="G144" s="22" t="s">
        <v>118</v>
      </c>
      <c r="H144" s="127">
        <v>1</v>
      </c>
      <c r="I144" s="20"/>
      <c r="J144" s="20"/>
    </row>
    <row r="145" spans="1:10" x14ac:dyDescent="0.2">
      <c r="A145" s="20" t="s">
        <v>235</v>
      </c>
      <c r="B145" s="20">
        <v>1</v>
      </c>
      <c r="C145" s="20"/>
      <c r="D145" s="20"/>
      <c r="E145" s="20"/>
      <c r="F145" s="20"/>
      <c r="G145" s="20"/>
      <c r="H145" s="127">
        <v>1</v>
      </c>
      <c r="I145" s="20"/>
      <c r="J145" s="20"/>
    </row>
    <row r="146" spans="1:10" x14ac:dyDescent="0.2">
      <c r="A146" s="20" t="s">
        <v>12</v>
      </c>
      <c r="B146" s="20">
        <v>1</v>
      </c>
      <c r="C146" s="20"/>
      <c r="D146" s="20"/>
      <c r="E146" s="20"/>
      <c r="F146" s="20"/>
      <c r="G146" s="20"/>
      <c r="H146" s="127">
        <v>1</v>
      </c>
      <c r="I146" s="20"/>
      <c r="J146" s="20"/>
    </row>
    <row r="147" spans="1:10" x14ac:dyDescent="0.2">
      <c r="A147" s="21" t="s">
        <v>236</v>
      </c>
      <c r="B147" s="21"/>
      <c r="C147" s="21"/>
      <c r="D147" s="21">
        <v>1</v>
      </c>
      <c r="E147" s="21"/>
      <c r="F147" s="21"/>
      <c r="G147" s="20"/>
      <c r="H147" s="127">
        <v>1</v>
      </c>
      <c r="I147" s="20"/>
      <c r="J147" s="20"/>
    </row>
    <row r="148" spans="1:10" x14ac:dyDescent="0.2">
      <c r="A148" s="20" t="s">
        <v>237</v>
      </c>
      <c r="B148" s="20">
        <v>1</v>
      </c>
      <c r="C148" s="20"/>
      <c r="D148" s="20"/>
      <c r="E148" s="20"/>
      <c r="F148" s="20"/>
      <c r="G148" s="20"/>
      <c r="H148" s="127">
        <v>1</v>
      </c>
      <c r="I148" s="20"/>
      <c r="J148" s="20"/>
    </row>
    <row r="149" spans="1:10" x14ac:dyDescent="0.2">
      <c r="A149" s="22" t="s">
        <v>238</v>
      </c>
      <c r="B149" s="22"/>
      <c r="C149" s="22">
        <v>1</v>
      </c>
      <c r="D149" s="22"/>
      <c r="E149" s="22"/>
      <c r="F149" s="22" t="s">
        <v>276</v>
      </c>
      <c r="G149" s="22" t="s">
        <v>119</v>
      </c>
      <c r="H149" s="127">
        <v>1</v>
      </c>
      <c r="I149" s="20"/>
      <c r="J149" s="20"/>
    </row>
    <row r="150" spans="1:10" x14ac:dyDescent="0.2">
      <c r="A150" s="20" t="s">
        <v>80</v>
      </c>
      <c r="B150" s="20">
        <v>1</v>
      </c>
      <c r="C150" s="20"/>
      <c r="D150" s="20"/>
      <c r="E150" s="20"/>
      <c r="F150" s="20"/>
      <c r="G150" s="20"/>
      <c r="H150" s="127">
        <v>1</v>
      </c>
      <c r="I150" s="20"/>
      <c r="J150" s="20"/>
    </row>
    <row r="151" spans="1:10" x14ac:dyDescent="0.2">
      <c r="A151" s="20" t="s">
        <v>239</v>
      </c>
      <c r="B151" s="20">
        <v>1</v>
      </c>
      <c r="C151" s="20"/>
      <c r="D151" s="20"/>
      <c r="E151" s="20"/>
      <c r="F151" s="20"/>
      <c r="G151" s="20"/>
      <c r="H151" s="127">
        <v>1</v>
      </c>
      <c r="I151" s="20"/>
      <c r="J151" s="20"/>
    </row>
    <row r="152" spans="1:10" x14ac:dyDescent="0.2">
      <c r="A152" s="20" t="s">
        <v>240</v>
      </c>
      <c r="B152" s="20">
        <v>1</v>
      </c>
      <c r="C152" s="20"/>
      <c r="D152" s="20"/>
      <c r="E152" s="20"/>
      <c r="F152" s="20"/>
      <c r="G152" s="20"/>
      <c r="H152" s="127">
        <v>1</v>
      </c>
      <c r="I152" s="20"/>
      <c r="J152" s="20"/>
    </row>
    <row r="153" spans="1:10" x14ac:dyDescent="0.2">
      <c r="A153" s="20" t="s">
        <v>102</v>
      </c>
      <c r="B153" s="20">
        <v>1</v>
      </c>
      <c r="C153" s="20"/>
      <c r="D153" s="20"/>
      <c r="E153" s="20"/>
      <c r="F153" s="20"/>
      <c r="G153" s="20"/>
      <c r="H153" s="127">
        <v>1</v>
      </c>
      <c r="I153" s="20"/>
      <c r="J153" s="20"/>
    </row>
    <row r="154" spans="1:10" x14ac:dyDescent="0.2">
      <c r="A154" s="128" t="s">
        <v>241</v>
      </c>
      <c r="B154" s="128">
        <v>1</v>
      </c>
      <c r="C154" s="128"/>
      <c r="D154" s="128"/>
      <c r="E154" s="128"/>
      <c r="F154" s="128"/>
      <c r="G154" s="128"/>
      <c r="H154" s="127">
        <v>1</v>
      </c>
      <c r="I154" s="20"/>
      <c r="J154" s="20"/>
    </row>
    <row r="155" spans="1:10" x14ac:dyDescent="0.2">
      <c r="A155" s="21" t="s">
        <v>242</v>
      </c>
      <c r="B155" s="21"/>
      <c r="C155" s="21"/>
      <c r="D155" s="21">
        <v>1</v>
      </c>
      <c r="E155" s="21"/>
      <c r="F155" s="21"/>
      <c r="G155" s="20"/>
      <c r="H155" s="127">
        <v>1</v>
      </c>
      <c r="I155" s="20"/>
      <c r="J155" s="20"/>
    </row>
    <row r="156" spans="1:10" x14ac:dyDescent="0.2">
      <c r="A156" s="21" t="s">
        <v>243</v>
      </c>
      <c r="B156" s="21"/>
      <c r="C156" s="21"/>
      <c r="D156" s="21">
        <v>1</v>
      </c>
      <c r="E156" s="21"/>
      <c r="F156" s="21"/>
      <c r="G156" s="20"/>
      <c r="H156" s="127">
        <v>1</v>
      </c>
      <c r="I156" s="20"/>
      <c r="J156" s="20"/>
    </row>
    <row r="157" spans="1:10" x14ac:dyDescent="0.2">
      <c r="A157" s="22" t="s">
        <v>244</v>
      </c>
      <c r="B157" s="22"/>
      <c r="C157" s="22">
        <v>1</v>
      </c>
      <c r="D157" s="22"/>
      <c r="E157" s="22"/>
      <c r="F157" s="22" t="s">
        <v>277</v>
      </c>
      <c r="G157" s="22" t="s">
        <v>117</v>
      </c>
      <c r="H157" s="127">
        <v>1</v>
      </c>
      <c r="I157" s="20"/>
      <c r="J157" s="20"/>
    </row>
    <row r="158" spans="1:10" x14ac:dyDescent="0.2">
      <c r="A158" s="23" t="s">
        <v>245</v>
      </c>
      <c r="B158" s="23"/>
      <c r="C158" s="23"/>
      <c r="D158" s="23"/>
      <c r="E158" s="23">
        <v>1</v>
      </c>
      <c r="F158" s="23" t="s">
        <v>279</v>
      </c>
      <c r="G158" s="23" t="s">
        <v>116</v>
      </c>
      <c r="H158" s="127">
        <v>1</v>
      </c>
      <c r="I158" s="20"/>
      <c r="J158" s="20"/>
    </row>
    <row r="159" spans="1:10" x14ac:dyDescent="0.2">
      <c r="A159" s="20" t="s">
        <v>246</v>
      </c>
      <c r="B159" s="20">
        <v>1</v>
      </c>
      <c r="C159" s="20"/>
      <c r="D159" s="20"/>
      <c r="E159" s="20"/>
      <c r="F159" s="20"/>
      <c r="G159" s="20"/>
      <c r="H159" s="127">
        <v>1</v>
      </c>
      <c r="I159" s="20"/>
      <c r="J159" s="20"/>
    </row>
    <row r="160" spans="1:10" x14ac:dyDescent="0.2">
      <c r="A160" s="20" t="s">
        <v>247</v>
      </c>
      <c r="B160" s="20">
        <v>1</v>
      </c>
      <c r="C160" s="20"/>
      <c r="D160" s="20"/>
      <c r="E160" s="20"/>
      <c r="F160" s="20"/>
      <c r="G160" s="20"/>
      <c r="H160" s="127">
        <v>1</v>
      </c>
      <c r="I160" s="20"/>
      <c r="J160" s="20"/>
    </row>
    <row r="161" spans="1:10" x14ac:dyDescent="0.2">
      <c r="A161" s="21" t="s">
        <v>248</v>
      </c>
      <c r="B161" s="21"/>
      <c r="C161" s="21"/>
      <c r="D161" s="21">
        <v>1</v>
      </c>
      <c r="E161" s="21"/>
      <c r="F161" s="21"/>
      <c r="G161" s="20"/>
      <c r="H161" s="127">
        <v>1</v>
      </c>
      <c r="I161" s="20"/>
      <c r="J161" s="20"/>
    </row>
    <row r="162" spans="1:10" x14ac:dyDescent="0.2">
      <c r="A162" s="20" t="s">
        <v>13</v>
      </c>
      <c r="B162" s="20">
        <v>1</v>
      </c>
      <c r="C162" s="20"/>
      <c r="D162" s="20"/>
      <c r="E162" s="20"/>
      <c r="F162" s="20"/>
      <c r="G162" s="20"/>
      <c r="H162" s="127">
        <v>1</v>
      </c>
      <c r="I162" s="20"/>
      <c r="J162" s="20"/>
    </row>
    <row r="163" spans="1:10" x14ac:dyDescent="0.2">
      <c r="A163" s="20" t="s">
        <v>249</v>
      </c>
      <c r="B163" s="20">
        <v>1</v>
      </c>
      <c r="C163" s="20"/>
      <c r="D163" s="20"/>
      <c r="E163" s="20"/>
      <c r="F163" s="20"/>
      <c r="G163" s="20"/>
      <c r="H163" s="127">
        <v>1</v>
      </c>
      <c r="I163" s="20"/>
      <c r="J163" s="20"/>
    </row>
    <row r="164" spans="1:10" x14ac:dyDescent="0.2">
      <c r="A164" s="20" t="s">
        <v>52</v>
      </c>
      <c r="B164" s="20">
        <v>1</v>
      </c>
      <c r="C164" s="20"/>
      <c r="D164" s="20"/>
      <c r="E164" s="20"/>
      <c r="F164" s="20"/>
      <c r="G164" s="20"/>
      <c r="H164" s="127">
        <v>1</v>
      </c>
      <c r="I164" s="20"/>
      <c r="J164" s="20"/>
    </row>
    <row r="165" spans="1:10" x14ac:dyDescent="0.2">
      <c r="A165" s="20" t="s">
        <v>250</v>
      </c>
      <c r="B165" s="20">
        <v>1</v>
      </c>
      <c r="C165" s="20"/>
      <c r="D165" s="20"/>
      <c r="E165" s="20"/>
      <c r="F165" s="20"/>
      <c r="G165" s="20"/>
      <c r="H165" s="127">
        <v>1</v>
      </c>
      <c r="I165" s="20"/>
      <c r="J165" s="20"/>
    </row>
    <row r="166" spans="1:10" x14ac:dyDescent="0.2">
      <c r="A166" s="20" t="s">
        <v>33</v>
      </c>
      <c r="B166" s="20">
        <v>1</v>
      </c>
      <c r="C166" s="20"/>
      <c r="D166" s="20"/>
      <c r="E166" s="20"/>
      <c r="F166" s="20"/>
      <c r="G166" s="20"/>
      <c r="H166" s="127">
        <v>1</v>
      </c>
      <c r="I166" s="20"/>
      <c r="J166" s="20"/>
    </row>
    <row r="167" spans="1:10" x14ac:dyDescent="0.2">
      <c r="A167" s="20" t="s">
        <v>251</v>
      </c>
      <c r="B167" s="20">
        <v>1</v>
      </c>
      <c r="C167" s="20"/>
      <c r="D167" s="20"/>
      <c r="E167" s="20"/>
      <c r="F167" s="20"/>
      <c r="G167" s="20"/>
      <c r="H167" s="127">
        <v>1</v>
      </c>
      <c r="I167" s="20"/>
      <c r="J167" s="20"/>
    </row>
    <row r="168" spans="1:10" x14ac:dyDescent="0.2">
      <c r="A168" s="21" t="s">
        <v>252</v>
      </c>
      <c r="B168" s="21"/>
      <c r="C168" s="21"/>
      <c r="D168" s="21">
        <v>1</v>
      </c>
      <c r="E168" s="21"/>
      <c r="F168" s="21"/>
      <c r="G168" s="20"/>
      <c r="H168" s="127">
        <v>1</v>
      </c>
      <c r="I168" s="20"/>
      <c r="J168" s="20"/>
    </row>
    <row r="169" spans="1:10" x14ac:dyDescent="0.2">
      <c r="A169" s="21" t="s">
        <v>253</v>
      </c>
      <c r="B169" s="21"/>
      <c r="C169" s="21"/>
      <c r="D169" s="21">
        <v>1</v>
      </c>
      <c r="E169" s="21"/>
      <c r="F169" s="21"/>
      <c r="G169" s="20"/>
      <c r="H169" s="127">
        <v>1</v>
      </c>
      <c r="I169" s="20"/>
      <c r="J169" s="20"/>
    </row>
    <row r="170" spans="1:10" x14ac:dyDescent="0.2">
      <c r="A170" s="23" t="s">
        <v>254</v>
      </c>
      <c r="B170" s="23"/>
      <c r="C170" s="23"/>
      <c r="D170" s="23"/>
      <c r="E170" s="23">
        <v>1</v>
      </c>
      <c r="F170" s="23" t="s">
        <v>276</v>
      </c>
      <c r="G170" s="23" t="s">
        <v>116</v>
      </c>
      <c r="H170" s="127">
        <v>1</v>
      </c>
      <c r="I170" s="20"/>
      <c r="J170" s="20"/>
    </row>
    <row r="171" spans="1:10" x14ac:dyDescent="0.2">
      <c r="A171" s="128" t="s">
        <v>255</v>
      </c>
      <c r="B171" s="128">
        <v>1</v>
      </c>
      <c r="C171" s="128"/>
      <c r="D171" s="128"/>
      <c r="E171" s="128"/>
      <c r="F171" s="128"/>
      <c r="G171" s="128"/>
      <c r="H171" s="127">
        <v>1</v>
      </c>
      <c r="I171" s="20"/>
      <c r="J171" s="20"/>
    </row>
    <row r="172" spans="1:10" x14ac:dyDescent="0.2">
      <c r="A172" s="20" t="s">
        <v>256</v>
      </c>
      <c r="B172" s="20">
        <v>1</v>
      </c>
      <c r="C172" s="20"/>
      <c r="D172" s="20"/>
      <c r="E172" s="20"/>
      <c r="F172" s="20"/>
      <c r="G172" s="20"/>
      <c r="H172" s="127">
        <v>1</v>
      </c>
      <c r="I172" s="20"/>
      <c r="J172" s="20"/>
    </row>
    <row r="173" spans="1:10" x14ac:dyDescent="0.2">
      <c r="A173" s="20" t="s">
        <v>257</v>
      </c>
      <c r="B173" s="20">
        <v>1</v>
      </c>
      <c r="C173" s="20"/>
      <c r="D173" s="20"/>
      <c r="E173" s="20"/>
      <c r="F173" s="20"/>
      <c r="G173" s="20"/>
      <c r="H173" s="127">
        <v>1</v>
      </c>
      <c r="I173" s="20"/>
      <c r="J173" s="20"/>
    </row>
    <row r="174" spans="1:10" x14ac:dyDescent="0.2">
      <c r="A174" s="22" t="s">
        <v>258</v>
      </c>
      <c r="B174" s="22"/>
      <c r="C174" s="22">
        <v>1</v>
      </c>
      <c r="D174" s="22"/>
      <c r="E174" s="22"/>
      <c r="F174" s="22" t="s">
        <v>277</v>
      </c>
      <c r="G174" s="22" t="s">
        <v>118</v>
      </c>
      <c r="H174" s="127">
        <v>1</v>
      </c>
      <c r="I174" s="20"/>
      <c r="J174" s="20"/>
    </row>
    <row r="175" spans="1:10" x14ac:dyDescent="0.2">
      <c r="A175" s="22" t="s">
        <v>259</v>
      </c>
      <c r="B175" s="22"/>
      <c r="C175" s="22">
        <v>1</v>
      </c>
      <c r="D175" s="22"/>
      <c r="E175" s="22"/>
      <c r="F175" s="22" t="s">
        <v>277</v>
      </c>
      <c r="G175" s="22" t="s">
        <v>117</v>
      </c>
      <c r="H175" s="127">
        <v>1</v>
      </c>
      <c r="I175" s="20"/>
      <c r="J175" s="20"/>
    </row>
    <row r="176" spans="1:10" x14ac:dyDescent="0.2">
      <c r="A176" s="20" t="s">
        <v>35</v>
      </c>
      <c r="B176" s="20">
        <v>1</v>
      </c>
      <c r="C176" s="20"/>
      <c r="D176" s="20"/>
      <c r="E176" s="20"/>
      <c r="F176" s="20"/>
      <c r="G176" s="20"/>
      <c r="H176" s="127">
        <v>1</v>
      </c>
      <c r="I176" s="20"/>
      <c r="J176" s="20"/>
    </row>
    <row r="177" spans="1:10" x14ac:dyDescent="0.2">
      <c r="A177" s="20" t="s">
        <v>89</v>
      </c>
      <c r="B177" s="20">
        <v>1</v>
      </c>
      <c r="C177" s="20"/>
      <c r="D177" s="20"/>
      <c r="E177" s="20"/>
      <c r="F177" s="20"/>
      <c r="G177" s="20"/>
      <c r="H177" s="127">
        <v>1</v>
      </c>
      <c r="I177" s="20"/>
      <c r="J177" s="20"/>
    </row>
    <row r="178" spans="1:10" x14ac:dyDescent="0.2">
      <c r="A178" s="22" t="s">
        <v>260</v>
      </c>
      <c r="B178" s="22"/>
      <c r="C178" s="22">
        <v>1</v>
      </c>
      <c r="D178" s="22"/>
      <c r="E178" s="22"/>
      <c r="F178" s="22" t="s">
        <v>281</v>
      </c>
      <c r="G178" s="22" t="s">
        <v>119</v>
      </c>
      <c r="H178" s="127">
        <v>1</v>
      </c>
      <c r="I178" s="20"/>
      <c r="J178" s="20"/>
    </row>
    <row r="179" spans="1:10" x14ac:dyDescent="0.2">
      <c r="A179" s="20" t="s">
        <v>261</v>
      </c>
      <c r="B179" s="20">
        <v>1</v>
      </c>
      <c r="C179" s="20"/>
      <c r="D179" s="20"/>
      <c r="E179" s="20"/>
      <c r="F179" s="20"/>
      <c r="G179" s="20"/>
      <c r="H179" s="127">
        <v>1</v>
      </c>
      <c r="I179" s="20"/>
      <c r="J179" s="20"/>
    </row>
    <row r="180" spans="1:10" x14ac:dyDescent="0.2">
      <c r="A180" s="127" t="s">
        <v>262</v>
      </c>
      <c r="B180" s="127">
        <v>1</v>
      </c>
      <c r="C180" s="127"/>
      <c r="D180" s="127"/>
      <c r="E180" s="127"/>
      <c r="F180" s="127"/>
      <c r="G180" s="20"/>
      <c r="H180" s="127">
        <v>1</v>
      </c>
      <c r="I180" s="20"/>
      <c r="J180" s="20"/>
    </row>
    <row r="181" spans="1:10" x14ac:dyDescent="0.2">
      <c r="A181" s="128" t="s">
        <v>263</v>
      </c>
      <c r="B181" s="128">
        <v>1</v>
      </c>
      <c r="C181" s="128"/>
      <c r="D181" s="128"/>
      <c r="E181" s="128"/>
      <c r="F181" s="128"/>
      <c r="G181" s="128"/>
      <c r="H181" s="127">
        <v>1</v>
      </c>
      <c r="I181" s="20"/>
      <c r="J181" s="20"/>
    </row>
    <row r="182" spans="1:10" x14ac:dyDescent="0.2">
      <c r="A182" s="20" t="s">
        <v>14</v>
      </c>
      <c r="B182" s="20">
        <v>1</v>
      </c>
      <c r="C182" s="20"/>
      <c r="D182" s="20"/>
      <c r="E182" s="20"/>
      <c r="F182" s="20"/>
      <c r="G182" s="20"/>
      <c r="H182" s="127">
        <v>1</v>
      </c>
      <c r="I182" s="20"/>
      <c r="J182" s="20"/>
    </row>
    <row r="183" spans="1:10" x14ac:dyDescent="0.2">
      <c r="A183" s="20" t="s">
        <v>103</v>
      </c>
      <c r="B183" s="20">
        <v>1</v>
      </c>
      <c r="C183" s="20"/>
      <c r="D183" s="20"/>
      <c r="E183" s="20"/>
      <c r="F183" s="20"/>
      <c r="G183" s="20"/>
      <c r="H183" s="127">
        <v>1</v>
      </c>
      <c r="I183" s="20"/>
      <c r="J183" s="20"/>
    </row>
    <row r="184" spans="1:10" x14ac:dyDescent="0.2">
      <c r="A184" s="20" t="s">
        <v>73</v>
      </c>
      <c r="B184" s="20">
        <v>1</v>
      </c>
      <c r="C184" s="20"/>
      <c r="D184" s="20"/>
      <c r="E184" s="20"/>
      <c r="F184" s="20"/>
      <c r="G184" s="20"/>
      <c r="H184" s="127">
        <v>1</v>
      </c>
      <c r="I184" s="20"/>
      <c r="J184" s="20"/>
    </row>
    <row r="185" spans="1:10" x14ac:dyDescent="0.2">
      <c r="A185" s="22" t="s">
        <v>264</v>
      </c>
      <c r="B185" s="22"/>
      <c r="C185" s="22">
        <v>1</v>
      </c>
      <c r="D185" s="22"/>
      <c r="E185" s="22"/>
      <c r="F185" s="22" t="s">
        <v>276</v>
      </c>
      <c r="G185" s="22" t="s">
        <v>119</v>
      </c>
      <c r="H185" s="127">
        <v>1</v>
      </c>
      <c r="I185" s="20"/>
      <c r="J185" s="20"/>
    </row>
    <row r="186" spans="1:10" x14ac:dyDescent="0.2">
      <c r="A186" s="21" t="s">
        <v>265</v>
      </c>
      <c r="B186" s="21"/>
      <c r="C186" s="21"/>
      <c r="D186" s="21">
        <v>1</v>
      </c>
      <c r="E186" s="21"/>
      <c r="F186" s="21"/>
      <c r="G186" s="20"/>
      <c r="H186" s="127">
        <v>1</v>
      </c>
      <c r="I186" s="20"/>
      <c r="J186" s="20"/>
    </row>
    <row r="187" spans="1:10" x14ac:dyDescent="0.2">
      <c r="A187" s="21" t="s">
        <v>266</v>
      </c>
      <c r="B187" s="21"/>
      <c r="C187" s="21"/>
      <c r="D187" s="21">
        <v>1</v>
      </c>
      <c r="E187" s="21"/>
      <c r="F187" s="21"/>
      <c r="G187" s="20"/>
      <c r="H187" s="127">
        <v>1</v>
      </c>
      <c r="I187" s="20"/>
      <c r="J187" s="20"/>
    </row>
    <row r="188" spans="1:10" x14ac:dyDescent="0.2">
      <c r="A188" s="20" t="s">
        <v>110</v>
      </c>
      <c r="B188" s="20">
        <v>1</v>
      </c>
      <c r="C188" s="20"/>
      <c r="D188" s="20"/>
      <c r="E188" s="20"/>
      <c r="F188" s="20"/>
      <c r="G188" s="20"/>
      <c r="H188" s="127">
        <v>1</v>
      </c>
      <c r="I188" s="20"/>
      <c r="J188" s="20"/>
    </row>
    <row r="189" spans="1:10" x14ac:dyDescent="0.2">
      <c r="A189" s="22" t="s">
        <v>267</v>
      </c>
      <c r="B189" s="22"/>
      <c r="C189" s="22">
        <v>1</v>
      </c>
      <c r="D189" s="22"/>
      <c r="E189" s="22"/>
      <c r="F189" s="22" t="s">
        <v>282</v>
      </c>
      <c r="G189" s="22" t="s">
        <v>117</v>
      </c>
      <c r="H189" s="127">
        <v>1</v>
      </c>
      <c r="I189" s="20"/>
      <c r="J189" s="20"/>
    </row>
    <row r="190" spans="1:10" x14ac:dyDescent="0.2">
      <c r="A190" s="20" t="s">
        <v>104</v>
      </c>
      <c r="B190" s="20">
        <v>1</v>
      </c>
      <c r="C190" s="20"/>
      <c r="D190" s="20"/>
      <c r="E190" s="20"/>
      <c r="F190" s="20"/>
      <c r="G190" s="20"/>
      <c r="H190" s="127">
        <v>1</v>
      </c>
      <c r="I190" s="20"/>
      <c r="J190" s="20"/>
    </row>
    <row r="191" spans="1:10" x14ac:dyDescent="0.2">
      <c r="A191" s="20" t="s">
        <v>54</v>
      </c>
      <c r="B191" s="20">
        <v>1</v>
      </c>
      <c r="C191" s="20"/>
      <c r="D191" s="20"/>
      <c r="E191" s="20"/>
      <c r="F191" s="20"/>
      <c r="G191" s="20"/>
      <c r="H191" s="127">
        <v>1</v>
      </c>
      <c r="I191" s="20"/>
      <c r="J191" s="20"/>
    </row>
    <row r="192" spans="1:10" x14ac:dyDescent="0.2">
      <c r="A192" s="20" t="s">
        <v>15</v>
      </c>
      <c r="B192" s="20">
        <v>1</v>
      </c>
      <c r="C192" s="20"/>
      <c r="D192" s="20"/>
      <c r="E192" s="20"/>
      <c r="F192" s="20"/>
      <c r="G192" s="20"/>
      <c r="H192" s="127">
        <v>1</v>
      </c>
      <c r="I192" s="20"/>
      <c r="J192" s="20"/>
    </row>
    <row r="193" spans="1:10" x14ac:dyDescent="0.2">
      <c r="A193" s="20" t="s">
        <v>268</v>
      </c>
      <c r="B193" s="20">
        <v>1</v>
      </c>
      <c r="C193" s="20"/>
      <c r="D193" s="20"/>
      <c r="E193" s="20"/>
      <c r="F193" s="20"/>
      <c r="G193" s="20"/>
      <c r="H193" s="127">
        <v>1</v>
      </c>
      <c r="I193" s="20"/>
      <c r="J193" s="20"/>
    </row>
    <row r="194" spans="1:10" x14ac:dyDescent="0.2">
      <c r="A194" s="20" t="s">
        <v>269</v>
      </c>
      <c r="B194" s="20">
        <v>1</v>
      </c>
      <c r="C194" s="20"/>
      <c r="D194" s="20"/>
      <c r="E194" s="20"/>
      <c r="F194" s="20"/>
      <c r="G194" s="20"/>
      <c r="H194" s="127">
        <v>1</v>
      </c>
      <c r="I194" s="20"/>
      <c r="J194" s="20"/>
    </row>
    <row r="195" spans="1:10" x14ac:dyDescent="0.2">
      <c r="A195" s="20" t="s">
        <v>270</v>
      </c>
      <c r="B195" s="20">
        <v>1</v>
      </c>
      <c r="C195" s="20"/>
      <c r="D195" s="20"/>
      <c r="E195" s="20"/>
      <c r="F195" s="20"/>
      <c r="G195" s="20"/>
      <c r="H195" s="127">
        <v>1</v>
      </c>
      <c r="I195" s="20"/>
      <c r="J195" s="20"/>
    </row>
    <row r="196" spans="1:10" x14ac:dyDescent="0.2">
      <c r="A196" s="20"/>
      <c r="B196" s="20">
        <f>SUM(B2:B195)</f>
        <v>124</v>
      </c>
      <c r="C196" s="20">
        <f>SUM(C2:C195)</f>
        <v>24</v>
      </c>
      <c r="D196" s="20">
        <f t="shared" ref="D196:E196" si="0">SUM(D2:D195)</f>
        <v>40</v>
      </c>
      <c r="E196" s="20">
        <f t="shared" si="0"/>
        <v>6</v>
      </c>
      <c r="F196" s="160">
        <f>SUM(B196:E196)</f>
        <v>194</v>
      </c>
      <c r="G196" s="160" t="s">
        <v>271</v>
      </c>
      <c r="H196" s="160">
        <f>SUM(H2:H195)</f>
        <v>194</v>
      </c>
      <c r="J196" s="20"/>
    </row>
    <row r="197" spans="1:10" x14ac:dyDescent="0.2">
      <c r="A197" s="20"/>
      <c r="B197" s="20"/>
      <c r="C197" s="20"/>
      <c r="D197" s="20"/>
      <c r="E197" s="20"/>
      <c r="F197" s="20"/>
      <c r="G197" s="20" t="s">
        <v>272</v>
      </c>
      <c r="H197">
        <f>H196-D196</f>
        <v>154</v>
      </c>
      <c r="J197" s="20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Abbildung 1</vt:lpstr>
      <vt:lpstr>Abbildung 2</vt:lpstr>
      <vt:lpstr>Abbildung 3</vt:lpstr>
      <vt:lpstr>Abbildung 4</vt:lpstr>
      <vt:lpstr>Abbildung 5</vt:lpstr>
      <vt:lpstr>Grundgesamtheit</vt:lpstr>
    </vt:vector>
  </TitlesOfParts>
  <Company>erlassjahr.de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Liebal</dc:creator>
  <cp:lastModifiedBy>Microsoft Office User</cp:lastModifiedBy>
  <cp:lastPrinted>2019-10-14T15:27:56Z</cp:lastPrinted>
  <dcterms:created xsi:type="dcterms:W3CDTF">2016-12-21T11:20:55Z</dcterms:created>
  <dcterms:modified xsi:type="dcterms:W3CDTF">2020-03-24T12:14:03Z</dcterms:modified>
</cp:coreProperties>
</file>