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rrie\Desktop\BondCalc\backend\"/>
    </mc:Choice>
  </mc:AlternateContent>
  <xr:revisionPtr revIDLastSave="0" documentId="13_ncr:1_{94942A32-A5C1-4DAC-9E43-DBB21834B1D1}" xr6:coauthVersionLast="47" xr6:coauthVersionMax="47" xr10:uidLastSave="{00000000-0000-0000-0000-000000000000}"/>
  <workbookProtection workbookAlgorithmName="SHA-512" workbookHashValue="/qQyuALcymYoM6MWjuKNvRpe+ncgm8zCuh68yq3EmAoE4Ok2D9SuvgovUEOOlFuiJhAY6Cnzz1TSb9j5lWQkEw==" workbookSaltValue="lkERbCyPtQW0GGHqaLa6lw==" workbookSpinCount="100000" lockStructure="1"/>
  <bookViews>
    <workbookView xWindow="-120" yWindow="-120" windowWidth="29040" windowHeight="15720" xr2:uid="{00000000-000D-0000-FFFF-FFFF00000000}"/>
  </bookViews>
  <sheets>
    <sheet name="Dashboard" sheetId="6" r:id="rId1"/>
    <sheet name="IGrow Internal Input" sheetId="5" r:id="rId2"/>
    <sheet name="Transfer Fees" sheetId="1" state="hidden" r:id="rId3"/>
    <sheet name="Trf fees " sheetId="2" state="hidden" r:id="rId4"/>
    <sheet name="Transfer Fees Data" sheetId="3" state="hidden" r:id="rId5"/>
    <sheet name="Input Data" sheetId="7" state="hidden" r:id="rId6"/>
    <sheet name="xx" sheetId="4" state="hidden" r:id="rId7"/>
  </sheets>
  <calcPr calcId="181029"/>
</workbook>
</file>

<file path=xl/calcChain.xml><?xml version="1.0" encoding="utf-8"?>
<calcChain xmlns="http://schemas.openxmlformats.org/spreadsheetml/2006/main">
  <c r="G23" i="7" l="1"/>
  <c r="H58" i="5" s="1"/>
  <c r="H59" i="5" s="1"/>
  <c r="G22" i="7"/>
  <c r="H53" i="5" s="1"/>
  <c r="H54" i="5" s="1"/>
  <c r="G21" i="7"/>
  <c r="H48" i="5" s="1"/>
  <c r="G20" i="7"/>
  <c r="H43" i="5" s="1"/>
  <c r="H44" i="5" s="1"/>
  <c r="G19" i="7" a="1"/>
  <c r="G19" i="7" s="1"/>
  <c r="H38" i="5" s="1"/>
  <c r="H39" i="5" s="1"/>
  <c r="C39" i="7"/>
  <c r="C35" i="7"/>
  <c r="C31" i="7"/>
  <c r="C27" i="7"/>
  <c r="C40" i="7"/>
  <c r="F60" i="5" s="1"/>
  <c r="C36" i="7"/>
  <c r="F55" i="5" s="1"/>
  <c r="C32" i="7"/>
  <c r="F50" i="5" s="1"/>
  <c r="C28" i="7"/>
  <c r="F45" i="5" s="1"/>
  <c r="C23" i="7"/>
  <c r="C24" i="7" s="1"/>
  <c r="F40" i="5" s="1"/>
  <c r="H11" i="6"/>
  <c r="C19" i="7"/>
  <c r="C20" i="7" s="1"/>
  <c r="H19" i="5"/>
  <c r="H21" i="5" s="1"/>
  <c r="V14" i="6"/>
  <c r="V11" i="6"/>
  <c r="P2" i="6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G42" i="1"/>
  <c r="G44" i="1" s="1"/>
  <c r="U36" i="1"/>
  <c r="U42" i="1" s="1"/>
  <c r="U44" i="1" s="1"/>
  <c r="T36" i="1"/>
  <c r="T42" i="1" s="1"/>
  <c r="T44" i="1" s="1"/>
  <c r="S36" i="1"/>
  <c r="S42" i="1" s="1"/>
  <c r="S44" i="1" s="1"/>
  <c r="R36" i="1"/>
  <c r="R42" i="1" s="1"/>
  <c r="R44" i="1" s="1"/>
  <c r="Q36" i="1"/>
  <c r="Q42" i="1" s="1"/>
  <c r="Q44" i="1" s="1"/>
  <c r="P36" i="1"/>
  <c r="P42" i="1" s="1"/>
  <c r="P44" i="1" s="1"/>
  <c r="O36" i="1"/>
  <c r="O42" i="1" s="1"/>
  <c r="O44" i="1" s="1"/>
  <c r="N36" i="1"/>
  <c r="N42" i="1" s="1"/>
  <c r="N44" i="1" s="1"/>
  <c r="M36" i="1"/>
  <c r="M42" i="1" s="1"/>
  <c r="M44" i="1" s="1"/>
  <c r="L36" i="1"/>
  <c r="L42" i="1" s="1"/>
  <c r="L44" i="1" s="1"/>
  <c r="K36" i="1"/>
  <c r="K42" i="1" s="1"/>
  <c r="K44" i="1" s="1"/>
  <c r="J36" i="1"/>
  <c r="J42" i="1" s="1"/>
  <c r="J44" i="1" s="1"/>
  <c r="I36" i="1"/>
  <c r="I42" i="1" s="1"/>
  <c r="I44" i="1" s="1"/>
  <c r="H36" i="1"/>
  <c r="H42" i="1" s="1"/>
  <c r="H44" i="1" s="1"/>
  <c r="G36" i="1"/>
  <c r="F36" i="1"/>
  <c r="F42" i="1" s="1"/>
  <c r="F44" i="1" s="1"/>
  <c r="E36" i="1"/>
  <c r="E42" i="1" s="1"/>
  <c r="E44" i="1" s="1"/>
  <c r="D36" i="1"/>
  <c r="D42" i="1" s="1"/>
  <c r="D44" i="1" s="1"/>
  <c r="C36" i="1"/>
  <c r="C42" i="1" s="1"/>
  <c r="C44" i="1" s="1"/>
  <c r="B36" i="1"/>
  <c r="B42" i="1" s="1"/>
  <c r="B44" i="1" s="1"/>
  <c r="S29" i="1"/>
  <c r="S75" i="1" s="1"/>
  <c r="S81" i="1" s="1"/>
  <c r="K29" i="1"/>
  <c r="K75" i="1" s="1"/>
  <c r="K81" i="1" s="1"/>
  <c r="S17" i="1"/>
  <c r="K16" i="1"/>
  <c r="K28" i="1" s="1"/>
  <c r="K73" i="1" s="1"/>
  <c r="K79" i="1" s="1"/>
  <c r="U8" i="1"/>
  <c r="U29" i="1" s="1"/>
  <c r="U75" i="1" s="1"/>
  <c r="U81" i="1" s="1"/>
  <c r="T8" i="1"/>
  <c r="T29" i="1" s="1"/>
  <c r="T75" i="1" s="1"/>
  <c r="T81" i="1" s="1"/>
  <c r="S8" i="1"/>
  <c r="S16" i="1" s="1"/>
  <c r="S28" i="1" s="1"/>
  <c r="S73" i="1" s="1"/>
  <c r="S79" i="1" s="1"/>
  <c r="R8" i="1"/>
  <c r="R29" i="1" s="1"/>
  <c r="R75" i="1" s="1"/>
  <c r="R81" i="1" s="1"/>
  <c r="Q8" i="1"/>
  <c r="Q29" i="1" s="1"/>
  <c r="Q75" i="1" s="1"/>
  <c r="Q81" i="1" s="1"/>
  <c r="P8" i="1"/>
  <c r="P29" i="1" s="1"/>
  <c r="P75" i="1" s="1"/>
  <c r="P81" i="1" s="1"/>
  <c r="O8" i="1"/>
  <c r="O29" i="1" s="1"/>
  <c r="O75" i="1" s="1"/>
  <c r="O81" i="1" s="1"/>
  <c r="N8" i="1"/>
  <c r="N29" i="1" s="1"/>
  <c r="N75" i="1" s="1"/>
  <c r="N81" i="1" s="1"/>
  <c r="M8" i="1"/>
  <c r="M29" i="1" s="1"/>
  <c r="M75" i="1" s="1"/>
  <c r="M81" i="1" s="1"/>
  <c r="L8" i="1"/>
  <c r="L29" i="1" s="1"/>
  <c r="L75" i="1" s="1"/>
  <c r="L81" i="1" s="1"/>
  <c r="K8" i="1"/>
  <c r="K17" i="1" s="1"/>
  <c r="J8" i="1"/>
  <c r="J29" i="1" s="1"/>
  <c r="J75" i="1" s="1"/>
  <c r="J81" i="1" s="1"/>
  <c r="I8" i="1"/>
  <c r="I29" i="1" s="1"/>
  <c r="I75" i="1" s="1"/>
  <c r="I81" i="1" s="1"/>
  <c r="H8" i="1"/>
  <c r="H29" i="1" s="1"/>
  <c r="H75" i="1" s="1"/>
  <c r="H81" i="1" s="1"/>
  <c r="G8" i="1"/>
  <c r="G17" i="1" s="1"/>
  <c r="F8" i="1"/>
  <c r="F29" i="1" s="1"/>
  <c r="F75" i="1" s="1"/>
  <c r="F81" i="1" s="1"/>
  <c r="E8" i="1"/>
  <c r="E29" i="1" s="1"/>
  <c r="D8" i="1"/>
  <c r="D29" i="1" s="1"/>
  <c r="D75" i="1" s="1"/>
  <c r="D81" i="1" s="1"/>
  <c r="C8" i="1"/>
  <c r="C29" i="1" s="1"/>
  <c r="B8" i="1"/>
  <c r="B29" i="1" s="1"/>
  <c r="B75" i="1" s="1"/>
  <c r="B81" i="1" s="1"/>
  <c r="O16" i="1" l="1"/>
  <c r="O28" i="1" s="1"/>
  <c r="O73" i="1" s="1"/>
  <c r="O79" i="1" s="1"/>
  <c r="O17" i="1"/>
  <c r="O19" i="1" s="1"/>
  <c r="C16" i="1"/>
  <c r="C28" i="1" s="1"/>
  <c r="C17" i="1"/>
  <c r="H50" i="5"/>
  <c r="H55" i="5"/>
  <c r="H45" i="5"/>
  <c r="H60" i="5"/>
  <c r="H63" i="5"/>
  <c r="H49" i="5"/>
  <c r="H64" i="5" s="1"/>
  <c r="H40" i="5"/>
  <c r="C73" i="1"/>
  <c r="C79" i="1" s="1"/>
  <c r="C75" i="1"/>
  <c r="C81" i="1" s="1"/>
  <c r="H14" i="6"/>
  <c r="G16" i="1"/>
  <c r="G28" i="1" s="1"/>
  <c r="G73" i="1" s="1"/>
  <c r="G79" i="1" s="1"/>
  <c r="G29" i="1"/>
  <c r="G75" i="1" s="1"/>
  <c r="G81" i="1" s="1"/>
  <c r="E75" i="1"/>
  <c r="E81" i="1" s="1"/>
  <c r="C19" i="1"/>
  <c r="G19" i="1"/>
  <c r="K19" i="1"/>
  <c r="S19" i="1"/>
  <c r="E16" i="1"/>
  <c r="E28" i="1" s="1"/>
  <c r="E73" i="1" s="1"/>
  <c r="E79" i="1" s="1"/>
  <c r="I16" i="1"/>
  <c r="I28" i="1" s="1"/>
  <c r="I73" i="1" s="1"/>
  <c r="I79" i="1" s="1"/>
  <c r="M16" i="1"/>
  <c r="M28" i="1" s="1"/>
  <c r="M73" i="1" s="1"/>
  <c r="M79" i="1" s="1"/>
  <c r="Q16" i="1"/>
  <c r="Q28" i="1" s="1"/>
  <c r="Q73" i="1" s="1"/>
  <c r="Q79" i="1" s="1"/>
  <c r="U16" i="1"/>
  <c r="U28" i="1" s="1"/>
  <c r="U73" i="1" s="1"/>
  <c r="U79" i="1" s="1"/>
  <c r="E17" i="1"/>
  <c r="E19" i="1" s="1"/>
  <c r="I17" i="1"/>
  <c r="M17" i="1"/>
  <c r="M19" i="1" s="1"/>
  <c r="Q17" i="1"/>
  <c r="Q19" i="1" s="1"/>
  <c r="U17" i="1"/>
  <c r="U19" i="1"/>
  <c r="B16" i="1"/>
  <c r="B28" i="1" s="1"/>
  <c r="B73" i="1" s="1"/>
  <c r="B79" i="1" s="1"/>
  <c r="D16" i="1"/>
  <c r="D28" i="1" s="1"/>
  <c r="D73" i="1" s="1"/>
  <c r="D79" i="1" s="1"/>
  <c r="F16" i="1"/>
  <c r="F28" i="1" s="1"/>
  <c r="F73" i="1" s="1"/>
  <c r="F79" i="1" s="1"/>
  <c r="H16" i="1"/>
  <c r="H28" i="1" s="1"/>
  <c r="H73" i="1" s="1"/>
  <c r="H79" i="1" s="1"/>
  <c r="J16" i="1"/>
  <c r="J28" i="1" s="1"/>
  <c r="J73" i="1" s="1"/>
  <c r="J79" i="1" s="1"/>
  <c r="L16" i="1"/>
  <c r="L28" i="1" s="1"/>
  <c r="L73" i="1" s="1"/>
  <c r="L79" i="1" s="1"/>
  <c r="N16" i="1"/>
  <c r="N28" i="1" s="1"/>
  <c r="N73" i="1" s="1"/>
  <c r="N79" i="1" s="1"/>
  <c r="P16" i="1"/>
  <c r="P28" i="1" s="1"/>
  <c r="P73" i="1" s="1"/>
  <c r="P79" i="1" s="1"/>
  <c r="R16" i="1"/>
  <c r="R28" i="1" s="1"/>
  <c r="R73" i="1" s="1"/>
  <c r="R79" i="1" s="1"/>
  <c r="T16" i="1"/>
  <c r="T28" i="1" s="1"/>
  <c r="T73" i="1" s="1"/>
  <c r="T79" i="1" s="1"/>
  <c r="B17" i="1"/>
  <c r="D17" i="1"/>
  <c r="F17" i="1"/>
  <c r="H17" i="1"/>
  <c r="J17" i="1"/>
  <c r="L17" i="1"/>
  <c r="N17" i="1"/>
  <c r="P17" i="1"/>
  <c r="R17" i="1"/>
  <c r="T17" i="1"/>
  <c r="B19" i="1"/>
  <c r="D19" i="1"/>
  <c r="F19" i="1"/>
  <c r="H19" i="1"/>
  <c r="J19" i="1"/>
  <c r="L19" i="1"/>
  <c r="N19" i="1"/>
  <c r="P19" i="1"/>
  <c r="R19" i="1"/>
  <c r="T19" i="1"/>
  <c r="C65" i="1"/>
  <c r="C64" i="1"/>
  <c r="C68" i="1" s="1"/>
  <c r="E65" i="1"/>
  <c r="E64" i="1"/>
  <c r="E68" i="1" s="1"/>
  <c r="G65" i="1"/>
  <c r="G64" i="1"/>
  <c r="G68" i="1" s="1"/>
  <c r="I65" i="1"/>
  <c r="I64" i="1"/>
  <c r="I68" i="1" s="1"/>
  <c r="K65" i="1"/>
  <c r="K64" i="1"/>
  <c r="K68" i="1" s="1"/>
  <c r="M65" i="1"/>
  <c r="M64" i="1"/>
  <c r="M68" i="1" s="1"/>
  <c r="O65" i="1"/>
  <c r="O64" i="1"/>
  <c r="O68" i="1" s="1"/>
  <c r="Q65" i="1"/>
  <c r="Q64" i="1"/>
  <c r="Q68" i="1" s="1"/>
  <c r="S65" i="1"/>
  <c r="S64" i="1"/>
  <c r="S68" i="1" s="1"/>
  <c r="B64" i="1"/>
  <c r="B68" i="1" s="1"/>
  <c r="D64" i="1"/>
  <c r="D68" i="1" s="1"/>
  <c r="F64" i="1"/>
  <c r="F68" i="1" s="1"/>
  <c r="H64" i="1"/>
  <c r="H68" i="1" s="1"/>
  <c r="J64" i="1"/>
  <c r="J68" i="1" s="1"/>
  <c r="L64" i="1"/>
  <c r="L68" i="1" s="1"/>
  <c r="N64" i="1"/>
  <c r="N68" i="1" s="1"/>
  <c r="P64" i="1"/>
  <c r="P68" i="1" s="1"/>
  <c r="R64" i="1"/>
  <c r="R68" i="1" s="1"/>
  <c r="T64" i="1"/>
  <c r="T68" i="1" s="1"/>
  <c r="B65" i="1"/>
  <c r="D65" i="1"/>
  <c r="F65" i="1"/>
  <c r="H65" i="1"/>
  <c r="J65" i="1"/>
  <c r="L65" i="1"/>
  <c r="N65" i="1"/>
  <c r="P65" i="1"/>
  <c r="R65" i="1"/>
  <c r="T65" i="1"/>
  <c r="U64" i="1"/>
  <c r="U65" i="1"/>
  <c r="U68" i="1" s="1"/>
  <c r="I19" i="1" l="1"/>
  <c r="H65" i="5"/>
  <c r="H17" i="6"/>
  <c r="H20" i="6" s="1"/>
  <c r="H23" i="6" s="1"/>
  <c r="H26" i="6"/>
  <c r="J19" i="7"/>
  <c r="I19" i="7"/>
  <c r="H19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<sst xmlns="http://schemas.openxmlformats.org/spreadsheetml/2006/main" count="154" uniqueCount="95">
  <si>
    <t>TRANSFER FEES CALCULATOR</t>
  </si>
  <si>
    <t>TRANSFER VALUE BRACKET</t>
  </si>
  <si>
    <t>0- 500 000</t>
  </si>
  <si>
    <t>501 000 -1 000 000</t>
  </si>
  <si>
    <t>1 00 0001 - 1 500 000</t>
  </si>
  <si>
    <t>1 500 001 - 2 000 000</t>
  </si>
  <si>
    <t>2 000 001 - 2 500 000</t>
  </si>
  <si>
    <t>2 500 001 - 3 000 000</t>
  </si>
  <si>
    <t>3 000 001 - 3 500 000</t>
  </si>
  <si>
    <t>3 500 001 - 4 000 000</t>
  </si>
  <si>
    <t>4 000 001 - 4 500 000</t>
  </si>
  <si>
    <t>4 500 001 - 5 000 000</t>
  </si>
  <si>
    <t>5 000 001 - 5 500 000</t>
  </si>
  <si>
    <t>5 500 001 - 6 000 000</t>
  </si>
  <si>
    <t>6 000 001 - 6 500 000</t>
  </si>
  <si>
    <t>6 500 001 - 7 000 000</t>
  </si>
  <si>
    <t>7 000 001 - 7 500 000</t>
  </si>
  <si>
    <t>7 500 001 - 8 000 000</t>
  </si>
  <si>
    <t>8 000 001 - 8 500 000</t>
  </si>
  <si>
    <t>8 500 001 - 9 000 000</t>
  </si>
  <si>
    <t>9 000 001 - 9 500 000</t>
  </si>
  <si>
    <t>9 500 001 - 10 000 000</t>
  </si>
  <si>
    <t xml:space="preserve">BOND VALUE </t>
  </si>
  <si>
    <t>TRANSFER FEES (VAT EXCLUSIVE)</t>
  </si>
  <si>
    <t>DISCOUNT %</t>
  </si>
  <si>
    <t>DISCOUNT R VALUE - CASH DISTRUBTION VALUE</t>
  </si>
  <si>
    <t>CASH DISTRIBUTION SPLIT  %</t>
  </si>
  <si>
    <t>SELLER</t>
  </si>
  <si>
    <t xml:space="preserve">AGENT </t>
  </si>
  <si>
    <t>CASH DISTRUBTION  SPLIT  R VALUE</t>
  </si>
  <si>
    <t xml:space="preserve">Check </t>
  </si>
  <si>
    <t xml:space="preserve">Additional Commission % LK on 50 % Discount </t>
  </si>
  <si>
    <t>Additional Commission % LK on 100% Discount</t>
  </si>
  <si>
    <t xml:space="preserve">BOND COMMISSION </t>
  </si>
  <si>
    <t xml:space="preserve">IGROW BOND COMMISSION </t>
  </si>
  <si>
    <t>% BOND COMMISSION</t>
  </si>
  <si>
    <t xml:space="preserve">IGROW BOND COMMISSION - RAND VALUE </t>
  </si>
  <si>
    <t>ESTATE AGENT COMMISION PAY</t>
  </si>
  <si>
    <t>AGENT COMMISSION - %</t>
  </si>
  <si>
    <t xml:space="preserve">AGENT COMMISSION - RAND VALUE </t>
  </si>
  <si>
    <t>AGENT COMMISSION -  % OF BOND VALUE</t>
  </si>
  <si>
    <t xml:space="preserve">EARNINGS POTENTIAL - AGENT  </t>
  </si>
  <si>
    <t>JHB</t>
  </si>
  <si>
    <t>BOND VALUE BRACKET</t>
  </si>
  <si>
    <t xml:space="preserve">DISCOUNT R VALUE - SAVING </t>
  </si>
  <si>
    <t>CASH SAVING SPLIT  %</t>
  </si>
  <si>
    <t xml:space="preserve"> SAVING SPLIT  R VALUE</t>
  </si>
  <si>
    <t>TOTAL Commission % LK on 50 % Discount + Agent Commission</t>
  </si>
  <si>
    <t>TOTAL Commission % LK on 100 % Discount + Agent Commission</t>
  </si>
  <si>
    <t>EARNINGS POTENTIAL - AGENT  - RAND VALUE</t>
  </si>
  <si>
    <t>IGROW</t>
  </si>
  <si>
    <t>Incumbent</t>
  </si>
  <si>
    <t>Originator:</t>
  </si>
  <si>
    <t>Better Bond</t>
  </si>
  <si>
    <t>Ooba</t>
  </si>
  <si>
    <t>Multinet</t>
  </si>
  <si>
    <t>Commision Rate</t>
  </si>
  <si>
    <t>Deal Value</t>
  </si>
  <si>
    <t>Rate</t>
  </si>
  <si>
    <t>Commision</t>
  </si>
  <si>
    <t>IGROW Input</t>
  </si>
  <si>
    <t>Transaction 1</t>
  </si>
  <si>
    <t>Total</t>
  </si>
  <si>
    <t>Calculation Check</t>
  </si>
  <si>
    <t>Transfer Bonus</t>
  </si>
  <si>
    <t>Cash Distribution Split</t>
  </si>
  <si>
    <t>Agent</t>
  </si>
  <si>
    <t>Third Party</t>
  </si>
  <si>
    <t>Comm Rates</t>
  </si>
  <si>
    <t>Igrow</t>
  </si>
  <si>
    <t>Comm dist. Rates</t>
  </si>
  <si>
    <t>TP Rate Calc</t>
  </si>
  <si>
    <t>Transaction Breakdown</t>
  </si>
  <si>
    <t>Bond Transaction 1</t>
  </si>
  <si>
    <t>Bond Transaction 2</t>
  </si>
  <si>
    <t>Bond Transaction 3</t>
  </si>
  <si>
    <t>Bond Transaction 4</t>
  </si>
  <si>
    <t>Bond Transaction 5</t>
  </si>
  <si>
    <t>Transaction 2</t>
  </si>
  <si>
    <t>Transaction 3</t>
  </si>
  <si>
    <t>Transaction 4</t>
  </si>
  <si>
    <t>Option 1</t>
  </si>
  <si>
    <t>Commission</t>
  </si>
  <si>
    <t>Transaction 5</t>
  </si>
  <si>
    <t>Tranfer Incentive</t>
  </si>
  <si>
    <t>Total Commission</t>
  </si>
  <si>
    <t>Revenue Rate</t>
  </si>
  <si>
    <t>Third Party Incentive</t>
  </si>
  <si>
    <t>Option 2</t>
  </si>
  <si>
    <t>Option 3</t>
  </si>
  <si>
    <t>Option 4</t>
  </si>
  <si>
    <t>Option 5</t>
  </si>
  <si>
    <t>Tier Calculator</t>
  </si>
  <si>
    <t>Transaction Breakdown pre-adjustment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</si>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</sst>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_-[$R-436]* #,##0.00_-;\-[$R-436]* #,##0.00_-;_-[$R-436]* &quot;-&quot;??_-;_-@_-"/>
    <numFmt numFmtId="166" formatCode="0.000"/>
  </numFmts>
  <fonts count="2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</font>
    <font>
      <i/>
      <sz val="11"/>
      <color rgb="FFFF0000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72"/>
      <color theme="0"/>
      <name val="Aptos Narrow"/>
      <family val="2"/>
      <scheme val="minor"/>
    </font>
    <font>
      <sz val="7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00FF99"/>
        <bgColor rgb="FF00FF99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A6C9EB"/>
        <bgColor rgb="FFA6C9EB"/>
      </patternFill>
    </fill>
    <fill>
      <patternFill patternType="solid">
        <fgColor rgb="FFFF9999"/>
        <bgColor rgb="FFFF9999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  <fill>
      <patternFill patternType="solid">
        <fgColor rgb="FF99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4" fillId="2" borderId="1" xfId="0" applyFont="1" applyFill="1" applyBorder="1"/>
    <xf numFmtId="3" fontId="5" fillId="0" borderId="0" xfId="0" applyNumberFormat="1" applyFont="1" applyAlignment="1">
      <alignment horizontal="center"/>
    </xf>
    <xf numFmtId="0" fontId="6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6" fillId="3" borderId="1" xfId="0" applyNumberFormat="1" applyFont="1" applyFill="1" applyBorder="1"/>
    <xf numFmtId="0" fontId="4" fillId="0" borderId="0" xfId="0" applyFont="1"/>
    <xf numFmtId="0" fontId="6" fillId="2" borderId="1" xfId="0" applyFont="1" applyFill="1" applyBorder="1"/>
    <xf numFmtId="164" fontId="7" fillId="2" borderId="1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164" fontId="4" fillId="4" borderId="1" xfId="0" applyNumberFormat="1" applyFont="1" applyFill="1" applyBorder="1"/>
    <xf numFmtId="0" fontId="6" fillId="4" borderId="1" xfId="0" applyFont="1" applyFill="1" applyBorder="1"/>
    <xf numFmtId="0" fontId="8" fillId="0" borderId="1" xfId="0" applyFont="1" applyBorder="1"/>
    <xf numFmtId="9" fontId="6" fillId="0" borderId="3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9" fillId="0" borderId="0" xfId="0" applyFont="1" applyAlignment="1">
      <alignment wrapText="1"/>
    </xf>
    <xf numFmtId="164" fontId="8" fillId="0" borderId="3" xfId="0" applyNumberFormat="1" applyFont="1" applyBorder="1"/>
    <xf numFmtId="0" fontId="10" fillId="0" borderId="0" xfId="0" applyFont="1"/>
    <xf numFmtId="164" fontId="11" fillId="0" borderId="0" xfId="0" applyNumberFormat="1" applyFont="1"/>
    <xf numFmtId="10" fontId="12" fillId="0" borderId="0" xfId="0" applyNumberFormat="1" applyFont="1"/>
    <xf numFmtId="10" fontId="9" fillId="0" borderId="0" xfId="0" applyNumberFormat="1" applyFont="1"/>
    <xf numFmtId="0" fontId="5" fillId="0" borderId="1" xfId="0" applyFont="1" applyBorder="1" applyAlignment="1">
      <alignment wrapText="1"/>
    </xf>
    <xf numFmtId="10" fontId="1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5" fillId="0" borderId="4" xfId="0" applyFont="1" applyBorder="1"/>
    <xf numFmtId="0" fontId="5" fillId="5" borderId="1" xfId="0" applyFont="1" applyFill="1" applyBorder="1" applyAlignment="1">
      <alignment wrapText="1"/>
    </xf>
    <xf numFmtId="4" fontId="13" fillId="5" borderId="1" xfId="0" applyNumberFormat="1" applyFont="1" applyFill="1" applyBorder="1" applyAlignment="1">
      <alignment horizontal="right"/>
    </xf>
    <xf numFmtId="0" fontId="5" fillId="2" borderId="0" xfId="0" applyFont="1" applyFill="1"/>
    <xf numFmtId="0" fontId="5" fillId="6" borderId="1" xfId="0" applyFont="1" applyFill="1" applyBorder="1"/>
    <xf numFmtId="10" fontId="6" fillId="0" borderId="3" xfId="0" applyNumberFormat="1" applyFont="1" applyBorder="1" applyAlignment="1">
      <alignment horizontal="center"/>
    </xf>
    <xf numFmtId="4" fontId="13" fillId="0" borderId="1" xfId="0" applyNumberFormat="1" applyFont="1" applyBorder="1"/>
    <xf numFmtId="0" fontId="13" fillId="0" borderId="0" xfId="0" applyFont="1"/>
    <xf numFmtId="0" fontId="5" fillId="6" borderId="1" xfId="0" applyFont="1" applyFill="1" applyBorder="1" applyAlignment="1">
      <alignment wrapText="1"/>
    </xf>
    <xf numFmtId="10" fontId="13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164" fontId="8" fillId="10" borderId="1" xfId="0" applyNumberFormat="1" applyFont="1" applyFill="1" applyBorder="1"/>
    <xf numFmtId="164" fontId="7" fillId="0" borderId="1" xfId="0" applyNumberFormat="1" applyFont="1" applyBorder="1"/>
    <xf numFmtId="164" fontId="7" fillId="0" borderId="2" xfId="0" applyNumberFormat="1" applyFont="1" applyBorder="1"/>
    <xf numFmtId="0" fontId="4" fillId="11" borderId="1" xfId="0" applyFont="1" applyFill="1" applyBorder="1"/>
    <xf numFmtId="9" fontId="4" fillId="11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8" fillId="0" borderId="5" xfId="0" applyFont="1" applyBorder="1"/>
    <xf numFmtId="9" fontId="4" fillId="0" borderId="3" xfId="0" applyNumberFormat="1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9" fontId="4" fillId="0" borderId="8" xfId="0" applyNumberFormat="1" applyFont="1" applyBorder="1" applyAlignment="1">
      <alignment horizontal="center"/>
    </xf>
    <xf numFmtId="9" fontId="4" fillId="0" borderId="0" xfId="0" applyNumberFormat="1" applyFont="1"/>
    <xf numFmtId="0" fontId="13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wrapText="1"/>
    </xf>
    <xf numFmtId="4" fontId="13" fillId="0" borderId="1" xfId="0" applyNumberFormat="1" applyFont="1" applyBorder="1" applyAlignment="1">
      <alignment horizontal="center" vertical="center"/>
    </xf>
    <xf numFmtId="9" fontId="8" fillId="0" borderId="0" xfId="0" applyNumberFormat="1" applyFon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23" xfId="0" applyFont="1" applyBorder="1"/>
    <xf numFmtId="0" fontId="19" fillId="0" borderId="21" xfId="0" applyFont="1" applyBorder="1"/>
    <xf numFmtId="0" fontId="0" fillId="13" borderId="19" xfId="0" applyFill="1" applyBorder="1"/>
    <xf numFmtId="0" fontId="0" fillId="13" borderId="23" xfId="0" applyFill="1" applyBorder="1"/>
    <xf numFmtId="0" fontId="0" fillId="13" borderId="21" xfId="0" applyFill="1" applyBorder="1"/>
    <xf numFmtId="0" fontId="0" fillId="0" borderId="17" xfId="0" applyBorder="1"/>
    <xf numFmtId="0" fontId="0" fillId="0" borderId="18" xfId="0" applyBorder="1"/>
    <xf numFmtId="0" fontId="0" fillId="13" borderId="17" xfId="0" applyFill="1" applyBorder="1"/>
    <xf numFmtId="0" fontId="0" fillId="13" borderId="20" xfId="0" applyFill="1" applyBorder="1"/>
    <xf numFmtId="0" fontId="0" fillId="13" borderId="0" xfId="0" applyFill="1"/>
    <xf numFmtId="0" fontId="0" fillId="13" borderId="24" xfId="0" applyFill="1" applyBorder="1"/>
    <xf numFmtId="0" fontId="21" fillId="13" borderId="23" xfId="0" applyFont="1" applyFill="1" applyBorder="1" applyAlignment="1">
      <alignment vertical="center"/>
    </xf>
    <xf numFmtId="0" fontId="14" fillId="13" borderId="24" xfId="0" applyFont="1" applyFill="1" applyBorder="1"/>
    <xf numFmtId="0" fontId="0" fillId="13" borderId="22" xfId="0" applyFill="1" applyBorder="1"/>
    <xf numFmtId="0" fontId="0" fillId="13" borderId="18" xfId="0" applyFill="1" applyBorder="1"/>
    <xf numFmtId="0" fontId="18" fillId="14" borderId="0" xfId="0" applyFont="1" applyFill="1" applyAlignment="1">
      <alignment horizontal="center" vertical="center"/>
    </xf>
    <xf numFmtId="0" fontId="22" fillId="14" borderId="0" xfId="0" applyFont="1" applyFill="1" applyAlignment="1">
      <alignment vertical="center"/>
    </xf>
    <xf numFmtId="0" fontId="19" fillId="0" borderId="19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0" fillId="14" borderId="0" xfId="0" applyFill="1" applyAlignment="1">
      <alignment vertical="center"/>
    </xf>
    <xf numFmtId="0" fontId="19" fillId="14" borderId="0" xfId="0" applyFont="1" applyFill="1" applyAlignment="1">
      <alignment vertical="center"/>
    </xf>
    <xf numFmtId="0" fontId="0" fillId="12" borderId="19" xfId="0" applyFill="1" applyBorder="1" applyAlignment="1">
      <alignment vertical="center"/>
    </xf>
    <xf numFmtId="0" fontId="19" fillId="12" borderId="17" xfId="0" applyFont="1" applyFill="1" applyBorder="1" applyAlignment="1">
      <alignment vertical="center"/>
    </xf>
    <xf numFmtId="0" fontId="19" fillId="12" borderId="20" xfId="0" applyFont="1" applyFill="1" applyBorder="1" applyAlignment="1">
      <alignment vertical="center"/>
    </xf>
    <xf numFmtId="0" fontId="0" fillId="13" borderId="19" xfId="0" applyFill="1" applyBorder="1" applyAlignment="1">
      <alignment vertical="center"/>
    </xf>
    <xf numFmtId="0" fontId="19" fillId="13" borderId="17" xfId="0" applyFont="1" applyFill="1" applyBorder="1" applyAlignment="1">
      <alignment vertical="center"/>
    </xf>
    <xf numFmtId="0" fontId="19" fillId="13" borderId="20" xfId="0" applyFont="1" applyFill="1" applyBorder="1" applyAlignment="1">
      <alignment vertical="center"/>
    </xf>
    <xf numFmtId="0" fontId="0" fillId="12" borderId="23" xfId="0" applyFill="1" applyBorder="1" applyAlignment="1">
      <alignment vertical="center"/>
    </xf>
    <xf numFmtId="10" fontId="19" fillId="12" borderId="24" xfId="0" applyNumberFormat="1" applyFont="1" applyFill="1" applyBorder="1" applyAlignment="1">
      <alignment horizontal="center" vertical="center"/>
    </xf>
    <xf numFmtId="0" fontId="0" fillId="13" borderId="23" xfId="0" applyFill="1" applyBorder="1" applyAlignment="1">
      <alignment vertical="center"/>
    </xf>
    <xf numFmtId="0" fontId="19" fillId="13" borderId="24" xfId="0" applyFont="1" applyFill="1" applyBorder="1" applyAlignment="1">
      <alignment vertical="center"/>
    </xf>
    <xf numFmtId="0" fontId="19" fillId="12" borderId="0" xfId="0" applyFont="1" applyFill="1" applyAlignment="1">
      <alignment vertical="center"/>
    </xf>
    <xf numFmtId="0" fontId="19" fillId="12" borderId="24" xfId="0" applyFont="1" applyFill="1" applyBorder="1" applyAlignment="1">
      <alignment vertical="center"/>
    </xf>
    <xf numFmtId="0" fontId="19" fillId="13" borderId="0" xfId="0" applyFont="1" applyFill="1" applyAlignment="1">
      <alignment vertical="center"/>
    </xf>
    <xf numFmtId="165" fontId="19" fillId="12" borderId="24" xfId="0" applyNumberFormat="1" applyFont="1" applyFill="1" applyBorder="1" applyAlignment="1">
      <alignment horizontal="center" vertical="center"/>
    </xf>
    <xf numFmtId="0" fontId="19" fillId="12" borderId="0" xfId="0" applyFont="1" applyFill="1" applyAlignment="1">
      <alignment horizontal="left" vertical="center"/>
    </xf>
    <xf numFmtId="165" fontId="19" fillId="12" borderId="0" xfId="0" applyNumberFormat="1" applyFont="1" applyFill="1" applyAlignment="1">
      <alignment vertical="center"/>
    </xf>
    <xf numFmtId="165" fontId="19" fillId="12" borderId="24" xfId="0" applyNumberFormat="1" applyFont="1" applyFill="1" applyBorder="1" applyAlignment="1">
      <alignment vertical="center"/>
    </xf>
    <xf numFmtId="0" fontId="0" fillId="13" borderId="21" xfId="0" applyFill="1" applyBorder="1" applyAlignment="1">
      <alignment vertical="center"/>
    </xf>
    <xf numFmtId="0" fontId="19" fillId="13" borderId="18" xfId="0" applyFont="1" applyFill="1" applyBorder="1" applyAlignment="1">
      <alignment vertical="center"/>
    </xf>
    <xf numFmtId="0" fontId="19" fillId="13" borderId="22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0" fillId="12" borderId="0" xfId="0" applyFill="1" applyAlignment="1">
      <alignment vertical="center"/>
    </xf>
    <xf numFmtId="0" fontId="0" fillId="12" borderId="24" xfId="0" applyFill="1" applyBorder="1" applyAlignment="1">
      <alignment vertical="center"/>
    </xf>
    <xf numFmtId="0" fontId="0" fillId="12" borderId="21" xfId="0" applyFill="1" applyBorder="1" applyAlignment="1">
      <alignment vertical="center"/>
    </xf>
    <xf numFmtId="0" fontId="0" fillId="12" borderId="18" xfId="0" applyFill="1" applyBorder="1" applyAlignment="1">
      <alignment vertical="center"/>
    </xf>
    <xf numFmtId="0" fontId="0" fillId="12" borderId="22" xfId="0" applyFill="1" applyBorder="1" applyAlignment="1">
      <alignment vertical="center"/>
    </xf>
    <xf numFmtId="0" fontId="0" fillId="12" borderId="17" xfId="0" applyFill="1" applyBorder="1" applyAlignment="1">
      <alignment vertical="center"/>
    </xf>
    <xf numFmtId="0" fontId="0" fillId="12" borderId="20" xfId="0" applyFill="1" applyBorder="1" applyAlignment="1">
      <alignment vertical="center"/>
    </xf>
    <xf numFmtId="0" fontId="19" fillId="12" borderId="23" xfId="0" applyFont="1" applyFill="1" applyBorder="1" applyAlignment="1">
      <alignment vertical="center"/>
    </xf>
    <xf numFmtId="0" fontId="19" fillId="12" borderId="21" xfId="0" applyFont="1" applyFill="1" applyBorder="1" applyAlignment="1">
      <alignment vertical="center"/>
    </xf>
    <xf numFmtId="0" fontId="19" fillId="12" borderId="22" xfId="0" applyFont="1" applyFill="1" applyBorder="1" applyAlignment="1">
      <alignment vertical="center"/>
    </xf>
    <xf numFmtId="0" fontId="19" fillId="12" borderId="18" xfId="0" applyFont="1" applyFill="1" applyBorder="1" applyAlignment="1">
      <alignment vertical="center"/>
    </xf>
    <xf numFmtId="10" fontId="0" fillId="0" borderId="29" xfId="0" applyNumberFormat="1" applyBorder="1"/>
    <xf numFmtId="10" fontId="0" fillId="0" borderId="30" xfId="0" applyNumberFormat="1" applyBorder="1"/>
    <xf numFmtId="9" fontId="0" fillId="0" borderId="29" xfId="0" applyNumberFormat="1" applyBorder="1"/>
    <xf numFmtId="9" fontId="0" fillId="0" borderId="30" xfId="0" applyNumberFormat="1" applyBorder="1"/>
    <xf numFmtId="0" fontId="3" fillId="0" borderId="28" xfId="0" applyFont="1" applyBorder="1" applyAlignment="1">
      <alignment horizontal="center" vertical="center"/>
    </xf>
    <xf numFmtId="166" fontId="0" fillId="0" borderId="29" xfId="0" applyNumberFormat="1" applyBorder="1"/>
    <xf numFmtId="166" fontId="0" fillId="0" borderId="30" xfId="0" applyNumberFormat="1" applyBorder="1"/>
    <xf numFmtId="0" fontId="2" fillId="0" borderId="28" xfId="0" applyFont="1" applyBorder="1"/>
    <xf numFmtId="2" fontId="0" fillId="0" borderId="29" xfId="0" applyNumberFormat="1" applyBorder="1"/>
    <xf numFmtId="2" fontId="0" fillId="0" borderId="30" xfId="0" applyNumberFormat="1" applyBorder="1"/>
    <xf numFmtId="10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12" borderId="19" xfId="0" applyFont="1" applyFill="1" applyBorder="1" applyAlignment="1">
      <alignment vertical="center"/>
    </xf>
    <xf numFmtId="0" fontId="0" fillId="12" borderId="19" xfId="0" applyFill="1" applyBorder="1"/>
    <xf numFmtId="0" fontId="0" fillId="12" borderId="17" xfId="0" applyFill="1" applyBorder="1"/>
    <xf numFmtId="0" fontId="0" fillId="12" borderId="20" xfId="0" applyFill="1" applyBorder="1"/>
    <xf numFmtId="0" fontId="0" fillId="12" borderId="23" xfId="0" applyFill="1" applyBorder="1"/>
    <xf numFmtId="0" fontId="0" fillId="12" borderId="0" xfId="0" applyFill="1"/>
    <xf numFmtId="0" fontId="0" fillId="12" borderId="24" xfId="0" applyFill="1" applyBorder="1"/>
    <xf numFmtId="10" fontId="21" fillId="12" borderId="24" xfId="0" applyNumberFormat="1" applyFont="1" applyFill="1" applyBorder="1" applyAlignment="1">
      <alignment horizontal="center" vertical="center"/>
    </xf>
    <xf numFmtId="165" fontId="21" fillId="12" borderId="24" xfId="0" applyNumberFormat="1" applyFont="1" applyFill="1" applyBorder="1" applyAlignment="1">
      <alignment horizontal="center" vertical="center"/>
    </xf>
    <xf numFmtId="0" fontId="0" fillId="12" borderId="21" xfId="0" applyFill="1" applyBorder="1"/>
    <xf numFmtId="0" fontId="0" fillId="12" borderId="18" xfId="0" applyFill="1" applyBorder="1"/>
    <xf numFmtId="0" fontId="0" fillId="12" borderId="22" xfId="0" applyFill="1" applyBorder="1"/>
    <xf numFmtId="0" fontId="0" fillId="15" borderId="0" xfId="0" applyFill="1"/>
    <xf numFmtId="0" fontId="1" fillId="0" borderId="28" xfId="0" applyFont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15" borderId="10" xfId="0" applyFill="1" applyBorder="1"/>
    <xf numFmtId="0" fontId="1" fillId="0" borderId="19" xfId="0" applyFont="1" applyBorder="1"/>
    <xf numFmtId="0" fontId="0" fillId="0" borderId="23" xfId="0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165" fontId="0" fillId="0" borderId="51" xfId="0" applyNumberFormat="1" applyBorder="1"/>
    <xf numFmtId="165" fontId="0" fillId="0" borderId="47" xfId="0" applyNumberFormat="1" applyBorder="1"/>
    <xf numFmtId="165" fontId="0" fillId="0" borderId="39" xfId="0" applyNumberFormat="1" applyBorder="1"/>
    <xf numFmtId="10" fontId="3" fillId="0" borderId="29" xfId="0" applyNumberFormat="1" applyFont="1" applyBorder="1"/>
    <xf numFmtId="0" fontId="21" fillId="0" borderId="1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10" fontId="21" fillId="0" borderId="19" xfId="0" applyNumberFormat="1" applyFont="1" applyBorder="1" applyAlignment="1">
      <alignment horizontal="center" vertical="center"/>
    </xf>
    <xf numFmtId="10" fontId="21" fillId="0" borderId="17" xfId="0" applyNumberFormat="1" applyFont="1" applyBorder="1" applyAlignment="1">
      <alignment horizontal="center" vertical="center"/>
    </xf>
    <xf numFmtId="10" fontId="21" fillId="0" borderId="20" xfId="0" applyNumberFormat="1" applyFont="1" applyBorder="1" applyAlignment="1">
      <alignment horizontal="center" vertical="center"/>
    </xf>
    <xf numFmtId="10" fontId="21" fillId="0" borderId="21" xfId="0" applyNumberFormat="1" applyFont="1" applyBorder="1" applyAlignment="1">
      <alignment horizontal="center" vertical="center"/>
    </xf>
    <xf numFmtId="10" fontId="21" fillId="0" borderId="18" xfId="0" applyNumberFormat="1" applyFont="1" applyBorder="1" applyAlignment="1">
      <alignment horizontal="center" vertical="center"/>
    </xf>
    <xf numFmtId="10" fontId="21" fillId="0" borderId="22" xfId="0" applyNumberFormat="1" applyFont="1" applyBorder="1" applyAlignment="1">
      <alignment horizontal="center" vertical="center"/>
    </xf>
    <xf numFmtId="165" fontId="21" fillId="0" borderId="19" xfId="0" applyNumberFormat="1" applyFont="1" applyBorder="1" applyAlignment="1">
      <alignment horizontal="center" vertical="center"/>
    </xf>
    <xf numFmtId="165" fontId="21" fillId="0" borderId="17" xfId="0" applyNumberFormat="1" applyFont="1" applyBorder="1" applyAlignment="1">
      <alignment horizontal="center" vertical="center"/>
    </xf>
    <xf numFmtId="165" fontId="21" fillId="0" borderId="20" xfId="0" applyNumberFormat="1" applyFont="1" applyBorder="1" applyAlignment="1">
      <alignment horizontal="center" vertical="center"/>
    </xf>
    <xf numFmtId="165" fontId="21" fillId="0" borderId="21" xfId="0" applyNumberFormat="1" applyFont="1" applyBorder="1" applyAlignment="1">
      <alignment horizontal="center" vertical="center"/>
    </xf>
    <xf numFmtId="165" fontId="21" fillId="0" borderId="18" xfId="0" applyNumberFormat="1" applyFont="1" applyBorder="1" applyAlignment="1">
      <alignment horizontal="center" vertical="center"/>
    </xf>
    <xf numFmtId="165" fontId="21" fillId="0" borderId="22" xfId="0" applyNumberFormat="1" applyFont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/>
    </xf>
    <xf numFmtId="0" fontId="20" fillId="13" borderId="17" xfId="0" applyFont="1" applyFill="1" applyBorder="1" applyAlignment="1">
      <alignment horizontal="center" vertical="center"/>
    </xf>
    <xf numFmtId="0" fontId="20" fillId="13" borderId="20" xfId="0" applyFont="1" applyFill="1" applyBorder="1" applyAlignment="1">
      <alignment horizontal="center" vertical="center"/>
    </xf>
    <xf numFmtId="0" fontId="20" fillId="13" borderId="23" xfId="0" applyFont="1" applyFill="1" applyBorder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20" fillId="13" borderId="24" xfId="0" applyFont="1" applyFill="1" applyBorder="1" applyAlignment="1">
      <alignment horizontal="center" vertical="center"/>
    </xf>
    <xf numFmtId="0" fontId="20" fillId="13" borderId="21" xfId="0" applyFont="1" applyFill="1" applyBorder="1" applyAlignment="1">
      <alignment horizontal="center" vertical="center"/>
    </xf>
    <xf numFmtId="0" fontId="20" fillId="13" borderId="18" xfId="0" applyFont="1" applyFill="1" applyBorder="1" applyAlignment="1">
      <alignment horizontal="center" vertical="center"/>
    </xf>
    <xf numFmtId="0" fontId="20" fillId="13" borderId="22" xfId="0" applyFont="1" applyFill="1" applyBorder="1" applyAlignment="1">
      <alignment horizontal="center" vertical="center"/>
    </xf>
    <xf numFmtId="0" fontId="16" fillId="12" borderId="19" xfId="0" applyFont="1" applyFill="1" applyBorder="1" applyAlignment="1">
      <alignment horizontal="center" vertical="center"/>
    </xf>
    <xf numFmtId="0" fontId="16" fillId="12" borderId="17" xfId="0" applyFont="1" applyFill="1" applyBorder="1" applyAlignment="1">
      <alignment horizontal="center" vertical="center"/>
    </xf>
    <xf numFmtId="0" fontId="16" fillId="12" borderId="20" xfId="0" applyFont="1" applyFill="1" applyBorder="1" applyAlignment="1">
      <alignment horizontal="center" vertical="center"/>
    </xf>
    <xf numFmtId="0" fontId="16" fillId="12" borderId="23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2" borderId="24" xfId="0" applyFont="1" applyFill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16" fillId="12" borderId="18" xfId="0" applyFont="1" applyFill="1" applyBorder="1" applyAlignment="1">
      <alignment horizontal="center" vertical="center"/>
    </xf>
    <xf numFmtId="0" fontId="16" fillId="12" borderId="22" xfId="0" applyFont="1" applyFill="1" applyBorder="1" applyAlignment="1">
      <alignment horizontal="center" vertical="center"/>
    </xf>
    <xf numFmtId="0" fontId="23" fillId="0" borderId="32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165" fontId="19" fillId="0" borderId="32" xfId="0" applyNumberFormat="1" applyFont="1" applyBorder="1" applyAlignment="1">
      <alignment horizontal="center" vertical="center"/>
    </xf>
    <xf numFmtId="165" fontId="19" fillId="0" borderId="9" xfId="0" applyNumberFormat="1" applyFont="1" applyBorder="1" applyAlignment="1">
      <alignment horizontal="center" vertical="center"/>
    </xf>
    <xf numFmtId="165" fontId="19" fillId="0" borderId="33" xfId="0" applyNumberFormat="1" applyFont="1" applyBorder="1" applyAlignment="1">
      <alignment horizontal="center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5" xfId="0" applyNumberFormat="1" applyFont="1" applyBorder="1" applyAlignment="1">
      <alignment horizontal="center" vertical="center"/>
    </xf>
    <xf numFmtId="165" fontId="19" fillId="0" borderId="16" xfId="0" applyNumberFormat="1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165" fontId="19" fillId="0" borderId="11" xfId="0" applyNumberFormat="1" applyFont="1" applyBorder="1" applyAlignment="1">
      <alignment horizontal="center" vertical="center"/>
    </xf>
    <xf numFmtId="165" fontId="19" fillId="0" borderId="12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9" fontId="23" fillId="0" borderId="48" xfId="0" applyNumberFormat="1" applyFont="1" applyBorder="1" applyAlignment="1">
      <alignment horizontal="center" vertical="center"/>
    </xf>
    <xf numFmtId="9" fontId="23" fillId="0" borderId="39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23" fillId="0" borderId="27" xfId="0" applyFont="1" applyBorder="1" applyAlignment="1">
      <alignment horizontal="left" vertical="center"/>
    </xf>
    <xf numFmtId="165" fontId="19" fillId="0" borderId="34" xfId="0" applyNumberFormat="1" applyFont="1" applyBorder="1" applyAlignment="1">
      <alignment horizontal="center" vertical="center"/>
    </xf>
    <xf numFmtId="165" fontId="19" fillId="0" borderId="35" xfId="0" applyNumberFormat="1" applyFont="1" applyBorder="1" applyAlignment="1">
      <alignment horizontal="center" vertical="center"/>
    </xf>
    <xf numFmtId="165" fontId="19" fillId="0" borderId="36" xfId="0" applyNumberFormat="1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/>
    </xf>
    <xf numFmtId="9" fontId="23" fillId="0" borderId="46" xfId="0" applyNumberFormat="1" applyFont="1" applyBorder="1" applyAlignment="1">
      <alignment horizontal="center" vertical="center"/>
    </xf>
    <xf numFmtId="9" fontId="23" fillId="0" borderId="47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165" fontId="19" fillId="0" borderId="26" xfId="0" applyNumberFormat="1" applyFont="1" applyBorder="1" applyAlignment="1">
      <alignment horizontal="center" vertical="center"/>
    </xf>
    <xf numFmtId="165" fontId="19" fillId="0" borderId="27" xfId="0" applyNumberFormat="1" applyFont="1" applyBorder="1" applyAlignment="1">
      <alignment horizontal="center" vertical="center"/>
    </xf>
    <xf numFmtId="0" fontId="24" fillId="13" borderId="19" xfId="0" applyFont="1" applyFill="1" applyBorder="1" applyAlignment="1">
      <alignment horizontal="center" vertical="center"/>
    </xf>
    <xf numFmtId="0" fontId="24" fillId="13" borderId="17" xfId="0" applyFont="1" applyFill="1" applyBorder="1" applyAlignment="1">
      <alignment horizontal="center" vertical="center"/>
    </xf>
    <xf numFmtId="0" fontId="24" fillId="13" borderId="20" xfId="0" applyFont="1" applyFill="1" applyBorder="1" applyAlignment="1">
      <alignment horizontal="center" vertical="center"/>
    </xf>
    <xf numFmtId="0" fontId="24" fillId="13" borderId="21" xfId="0" applyFont="1" applyFill="1" applyBorder="1" applyAlignment="1">
      <alignment horizontal="center" vertical="center"/>
    </xf>
    <xf numFmtId="0" fontId="24" fillId="13" borderId="18" xfId="0" applyFont="1" applyFill="1" applyBorder="1" applyAlignment="1">
      <alignment horizontal="center" vertical="center"/>
    </xf>
    <xf numFmtId="0" fontId="24" fillId="13" borderId="22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10" fontId="19" fillId="0" borderId="26" xfId="0" applyNumberFormat="1" applyFont="1" applyBorder="1" applyAlignment="1">
      <alignment horizontal="center" vertical="center"/>
    </xf>
    <xf numFmtId="10" fontId="19" fillId="0" borderId="27" xfId="0" applyNumberFormat="1" applyFont="1" applyBorder="1" applyAlignment="1">
      <alignment horizontal="center" vertical="center"/>
    </xf>
    <xf numFmtId="0" fontId="15" fillId="12" borderId="19" xfId="0" applyFont="1" applyFill="1" applyBorder="1" applyAlignment="1">
      <alignment horizontal="center" vertical="center"/>
    </xf>
    <xf numFmtId="0" fontId="15" fillId="12" borderId="17" xfId="0" applyFont="1" applyFill="1" applyBorder="1" applyAlignment="1">
      <alignment horizontal="center" vertical="center"/>
    </xf>
    <xf numFmtId="0" fontId="15" fillId="12" borderId="20" xfId="0" applyFont="1" applyFill="1" applyBorder="1" applyAlignment="1">
      <alignment horizontal="center" vertical="center"/>
    </xf>
    <xf numFmtId="0" fontId="15" fillId="12" borderId="21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/>
    </xf>
    <xf numFmtId="0" fontId="15" fillId="12" borderId="22" xfId="0" applyFont="1" applyFill="1" applyBorder="1" applyAlignment="1">
      <alignment horizontal="center" vertical="center"/>
    </xf>
    <xf numFmtId="165" fontId="19" fillId="0" borderId="25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10" fontId="19" fillId="0" borderId="25" xfId="0" applyNumberFormat="1" applyFont="1" applyBorder="1" applyAlignment="1">
      <alignment horizontal="center" vertical="center"/>
    </xf>
    <xf numFmtId="165" fontId="19" fillId="0" borderId="37" xfId="0" applyNumberFormat="1" applyFont="1" applyBorder="1" applyAlignment="1">
      <alignment horizontal="center" vertical="center"/>
    </xf>
    <xf numFmtId="165" fontId="19" fillId="0" borderId="38" xfId="0" applyNumberFormat="1" applyFont="1" applyBorder="1" applyAlignment="1">
      <alignment horizontal="center" vertical="center"/>
    </xf>
    <xf numFmtId="165" fontId="19" fillId="0" borderId="39" xfId="0" applyNumberFormat="1" applyFont="1" applyBorder="1" applyAlignment="1">
      <alignment horizontal="center" vertical="center"/>
    </xf>
    <xf numFmtId="0" fontId="23" fillId="0" borderId="34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9" fontId="23" fillId="14" borderId="34" xfId="0" applyNumberFormat="1" applyFont="1" applyFill="1" applyBorder="1" applyAlignment="1">
      <alignment horizontal="center" vertical="center"/>
    </xf>
    <xf numFmtId="9" fontId="23" fillId="14" borderId="36" xfId="0" applyNumberFormat="1" applyFont="1" applyFill="1" applyBorder="1" applyAlignment="1">
      <alignment horizontal="center" vertical="center"/>
    </xf>
    <xf numFmtId="9" fontId="23" fillId="14" borderId="37" xfId="0" applyNumberFormat="1" applyFont="1" applyFill="1" applyBorder="1" applyAlignment="1">
      <alignment horizontal="center" vertical="center"/>
    </xf>
    <xf numFmtId="9" fontId="23" fillId="14" borderId="39" xfId="0" applyNumberFormat="1" applyFont="1" applyFill="1" applyBorder="1" applyAlignment="1">
      <alignment horizontal="center" vertical="center"/>
    </xf>
    <xf numFmtId="1" fontId="28" fillId="0" borderId="19" xfId="0" applyNumberFormat="1" applyFont="1" applyBorder="1" applyAlignment="1">
      <alignment horizontal="center" vertical="center"/>
    </xf>
    <xf numFmtId="1" fontId="28" fillId="0" borderId="17" xfId="0" applyNumberFormat="1" applyFont="1" applyBorder="1" applyAlignment="1">
      <alignment horizontal="center" vertical="center"/>
    </xf>
    <xf numFmtId="1" fontId="28" fillId="0" borderId="20" xfId="0" applyNumberFormat="1" applyFont="1" applyBorder="1" applyAlignment="1">
      <alignment horizontal="center" vertical="center"/>
    </xf>
    <xf numFmtId="1" fontId="28" fillId="0" borderId="21" xfId="0" applyNumberFormat="1" applyFont="1" applyBorder="1" applyAlignment="1">
      <alignment horizontal="center" vertical="center"/>
    </xf>
    <xf numFmtId="1" fontId="28" fillId="0" borderId="18" xfId="0" applyNumberFormat="1" applyFont="1" applyBorder="1" applyAlignment="1">
      <alignment horizontal="center" vertical="center"/>
    </xf>
    <xf numFmtId="1" fontId="28" fillId="0" borderId="22" xfId="0" applyNumberFormat="1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3" fillId="0" borderId="40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42" xfId="0" applyFont="1" applyBorder="1" applyAlignment="1">
      <alignment horizontal="left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5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7C53-DCB3-4033-9F5F-6666F1494F62}">
  <dimension ref="B1:Z29"/>
  <sheetViews>
    <sheetView tabSelected="1" zoomScaleNormal="100" workbookViewId="0">
      <selection activeCell="H23" sqref="H23:J24"/>
    </sheetView>
  </sheetViews>
  <sheetFormatPr defaultRowHeight="15" x14ac:dyDescent="0.25"/>
  <cols>
    <col min="1" max="1" width="4.7109375" customWidth="1"/>
    <col min="2" max="2" width="3.7109375" customWidth="1"/>
    <col min="3" max="11" width="8.85546875" customWidth="1"/>
    <col min="12" max="12" width="3.7109375" customWidth="1"/>
    <col min="13" max="13" width="2.7109375" customWidth="1"/>
    <col min="14" max="14" width="0.42578125" customWidth="1"/>
    <col min="15" max="15" width="2.7109375" customWidth="1"/>
    <col min="16" max="16" width="3.7109375" customWidth="1"/>
    <col min="17" max="25" width="8.85546875" customWidth="1"/>
    <col min="26" max="26" width="3.7109375" customWidth="1"/>
  </cols>
  <sheetData>
    <row r="1" spans="2:26" ht="15.75" thickBot="1" x14ac:dyDescent="0.3"/>
    <row r="2" spans="2:26" ht="15" customHeight="1" x14ac:dyDescent="0.25">
      <c r="B2" s="186" t="s">
        <v>50</v>
      </c>
      <c r="C2" s="187"/>
      <c r="D2" s="187"/>
      <c r="E2" s="187"/>
      <c r="F2" s="187"/>
      <c r="G2" s="187"/>
      <c r="H2" s="187"/>
      <c r="I2" s="187"/>
      <c r="J2" s="187"/>
      <c r="K2" s="187"/>
      <c r="L2" s="188"/>
      <c r="M2" s="131"/>
      <c r="N2" s="144"/>
      <c r="P2" s="177" t="str">
        <f>+'IGrow Internal Input'!T7</f>
        <v>Ooba</v>
      </c>
      <c r="Q2" s="178"/>
      <c r="R2" s="178"/>
      <c r="S2" s="178"/>
      <c r="T2" s="178"/>
      <c r="U2" s="178"/>
      <c r="V2" s="178"/>
      <c r="W2" s="178"/>
      <c r="X2" s="178"/>
      <c r="Y2" s="178"/>
      <c r="Z2" s="179"/>
    </row>
    <row r="3" spans="2:26" ht="15" customHeight="1" x14ac:dyDescent="0.25">
      <c r="B3" s="189"/>
      <c r="C3" s="190"/>
      <c r="D3" s="190"/>
      <c r="E3" s="190"/>
      <c r="F3" s="190"/>
      <c r="G3" s="190"/>
      <c r="H3" s="190"/>
      <c r="I3" s="190"/>
      <c r="J3" s="190"/>
      <c r="K3" s="190"/>
      <c r="L3" s="191"/>
      <c r="M3" s="131"/>
      <c r="N3" s="144"/>
      <c r="P3" s="180"/>
      <c r="Q3" s="181"/>
      <c r="R3" s="181"/>
      <c r="S3" s="181"/>
      <c r="T3" s="181"/>
      <c r="U3" s="181"/>
      <c r="V3" s="181"/>
      <c r="W3" s="181"/>
      <c r="X3" s="181"/>
      <c r="Y3" s="181"/>
      <c r="Z3" s="182"/>
    </row>
    <row r="4" spans="2:26" ht="15" customHeight="1" x14ac:dyDescent="0.25"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1"/>
      <c r="M4" s="131"/>
      <c r="N4" s="144"/>
      <c r="P4" s="180"/>
      <c r="Q4" s="181"/>
      <c r="R4" s="181"/>
      <c r="S4" s="181"/>
      <c r="T4" s="181"/>
      <c r="U4" s="181"/>
      <c r="V4" s="181"/>
      <c r="W4" s="181"/>
      <c r="X4" s="181"/>
      <c r="Y4" s="181"/>
      <c r="Z4" s="182"/>
    </row>
    <row r="5" spans="2:26" ht="15" customHeight="1" x14ac:dyDescent="0.25">
      <c r="B5" s="189"/>
      <c r="C5" s="190"/>
      <c r="D5" s="190"/>
      <c r="E5" s="190"/>
      <c r="F5" s="190"/>
      <c r="G5" s="190"/>
      <c r="H5" s="190"/>
      <c r="I5" s="190"/>
      <c r="J5" s="190"/>
      <c r="K5" s="190"/>
      <c r="L5" s="191"/>
      <c r="M5" s="131"/>
      <c r="N5" s="144"/>
      <c r="P5" s="180"/>
      <c r="Q5" s="181"/>
      <c r="R5" s="181"/>
      <c r="S5" s="181"/>
      <c r="T5" s="181"/>
      <c r="U5" s="181"/>
      <c r="V5" s="181"/>
      <c r="W5" s="181"/>
      <c r="X5" s="181"/>
      <c r="Y5" s="181"/>
      <c r="Z5" s="182"/>
    </row>
    <row r="6" spans="2:26" ht="15" customHeight="1" x14ac:dyDescent="0.25">
      <c r="B6" s="189"/>
      <c r="C6" s="190"/>
      <c r="D6" s="190"/>
      <c r="E6" s="190"/>
      <c r="F6" s="190"/>
      <c r="G6" s="190"/>
      <c r="H6" s="190"/>
      <c r="I6" s="190"/>
      <c r="J6" s="190"/>
      <c r="K6" s="190"/>
      <c r="L6" s="191"/>
      <c r="M6" s="131"/>
      <c r="N6" s="144"/>
      <c r="P6" s="180"/>
      <c r="Q6" s="181"/>
      <c r="R6" s="181"/>
      <c r="S6" s="181"/>
      <c r="T6" s="181"/>
      <c r="U6" s="181"/>
      <c r="V6" s="181"/>
      <c r="W6" s="181"/>
      <c r="X6" s="181"/>
      <c r="Y6" s="181"/>
      <c r="Z6" s="182"/>
    </row>
    <row r="7" spans="2:26" ht="15" customHeight="1" thickBot="1" x14ac:dyDescent="0.3">
      <c r="B7" s="192"/>
      <c r="C7" s="193"/>
      <c r="D7" s="193"/>
      <c r="E7" s="193"/>
      <c r="F7" s="193"/>
      <c r="G7" s="193"/>
      <c r="H7" s="193"/>
      <c r="I7" s="193"/>
      <c r="J7" s="193"/>
      <c r="K7" s="193"/>
      <c r="L7" s="194"/>
      <c r="M7" s="131"/>
      <c r="N7" s="144"/>
      <c r="P7" s="183"/>
      <c r="Q7" s="184"/>
      <c r="R7" s="184"/>
      <c r="S7" s="184"/>
      <c r="T7" s="184"/>
      <c r="U7" s="184"/>
      <c r="V7" s="184"/>
      <c r="W7" s="184"/>
      <c r="X7" s="184"/>
      <c r="Y7" s="184"/>
      <c r="Z7" s="185"/>
    </row>
    <row r="8" spans="2:26" ht="15.75" thickBot="1" x14ac:dyDescent="0.3">
      <c r="N8" s="144"/>
    </row>
    <row r="9" spans="2:26" x14ac:dyDescent="0.25">
      <c r="C9" s="133"/>
      <c r="D9" s="134"/>
      <c r="E9" s="134"/>
      <c r="F9" s="134"/>
      <c r="G9" s="134"/>
      <c r="H9" s="134"/>
      <c r="I9" s="134"/>
      <c r="J9" s="134"/>
      <c r="K9" s="135"/>
      <c r="N9" s="144"/>
      <c r="Q9" s="67"/>
      <c r="R9" s="72"/>
      <c r="S9" s="72"/>
      <c r="T9" s="72"/>
      <c r="U9" s="72"/>
      <c r="V9" s="72"/>
      <c r="W9" s="72"/>
      <c r="X9" s="72"/>
      <c r="Y9" s="73"/>
    </row>
    <row r="10" spans="2:26" ht="15.75" thickBot="1" x14ac:dyDescent="0.3">
      <c r="C10" s="136"/>
      <c r="D10" s="137"/>
      <c r="E10" s="137"/>
      <c r="F10" s="137"/>
      <c r="G10" s="137"/>
      <c r="H10" s="137"/>
      <c r="I10" s="137"/>
      <c r="J10" s="137"/>
      <c r="K10" s="138"/>
      <c r="N10" s="144"/>
      <c r="Q10" s="68"/>
      <c r="R10" s="74"/>
      <c r="S10" s="74"/>
      <c r="T10" s="74"/>
      <c r="U10" s="74"/>
      <c r="V10" s="74"/>
      <c r="W10" s="74"/>
      <c r="X10" s="74"/>
      <c r="Y10" s="75"/>
    </row>
    <row r="11" spans="2:26" ht="15" customHeight="1" x14ac:dyDescent="0.25">
      <c r="C11" s="136"/>
      <c r="D11" s="159" t="s">
        <v>58</v>
      </c>
      <c r="E11" s="160"/>
      <c r="F11" s="160"/>
      <c r="G11" s="161"/>
      <c r="H11" s="166">
        <f>+'IGrow Internal Input'!H7</f>
        <v>5.0000000000000001E-3</v>
      </c>
      <c r="I11" s="166"/>
      <c r="J11" s="167"/>
      <c r="K11" s="139"/>
      <c r="L11" s="129"/>
      <c r="N11" s="144"/>
      <c r="Q11" s="76"/>
      <c r="R11" s="159" t="s">
        <v>58</v>
      </c>
      <c r="S11" s="160"/>
      <c r="T11" s="160"/>
      <c r="U11" s="161"/>
      <c r="V11" s="166">
        <f>+'IGrow Internal Input'!T9</f>
        <v>2.5000000000000001E-3</v>
      </c>
      <c r="W11" s="166"/>
      <c r="X11" s="167"/>
      <c r="Y11" s="77"/>
    </row>
    <row r="12" spans="2:26" ht="15.75" customHeight="1" thickBot="1" x14ac:dyDescent="0.3">
      <c r="C12" s="136"/>
      <c r="D12" s="162"/>
      <c r="E12" s="163"/>
      <c r="F12" s="163"/>
      <c r="G12" s="164"/>
      <c r="H12" s="169"/>
      <c r="I12" s="169"/>
      <c r="J12" s="170"/>
      <c r="K12" s="139"/>
      <c r="L12" s="129"/>
      <c r="N12" s="144"/>
      <c r="Q12" s="76"/>
      <c r="R12" s="162"/>
      <c r="S12" s="163"/>
      <c r="T12" s="163"/>
      <c r="U12" s="164"/>
      <c r="V12" s="169"/>
      <c r="W12" s="169"/>
      <c r="X12" s="170"/>
      <c r="Y12" s="77"/>
    </row>
    <row r="13" spans="2:26" ht="15.75" thickBot="1" x14ac:dyDescent="0.3">
      <c r="C13" s="136"/>
      <c r="D13" s="137"/>
      <c r="E13" s="137"/>
      <c r="F13" s="137"/>
      <c r="G13" s="137"/>
      <c r="H13" s="137"/>
      <c r="I13" s="137"/>
      <c r="J13" s="137"/>
      <c r="K13" s="138"/>
      <c r="N13" s="144"/>
      <c r="Q13" s="68"/>
      <c r="R13" s="74"/>
      <c r="S13" s="74"/>
      <c r="T13" s="74"/>
      <c r="U13" s="74"/>
      <c r="V13" s="74"/>
      <c r="W13" s="74"/>
      <c r="X13" s="74"/>
      <c r="Y13" s="75"/>
    </row>
    <row r="14" spans="2:26" ht="15" customHeight="1" x14ac:dyDescent="0.25">
      <c r="C14" s="136"/>
      <c r="D14" s="159" t="s">
        <v>82</v>
      </c>
      <c r="E14" s="160"/>
      <c r="F14" s="160"/>
      <c r="G14" s="161"/>
      <c r="H14" s="172">
        <f>'IGrow Internal Input'!H19*H11</f>
        <v>50000</v>
      </c>
      <c r="I14" s="172"/>
      <c r="J14" s="173"/>
      <c r="K14" s="140"/>
      <c r="L14" s="130"/>
      <c r="N14" s="144"/>
      <c r="Q14" s="68"/>
      <c r="R14" s="159" t="s">
        <v>82</v>
      </c>
      <c r="S14" s="160"/>
      <c r="T14" s="160"/>
      <c r="U14" s="161"/>
      <c r="V14" s="172">
        <f>+'IGrow Internal Input'!T11*'IGrow Internal Input'!T9</f>
        <v>25000</v>
      </c>
      <c r="W14" s="172"/>
      <c r="X14" s="173"/>
      <c r="Y14" s="75"/>
    </row>
    <row r="15" spans="2:26" ht="15.75" customHeight="1" thickBot="1" x14ac:dyDescent="0.3">
      <c r="C15" s="136"/>
      <c r="D15" s="162"/>
      <c r="E15" s="163"/>
      <c r="F15" s="163"/>
      <c r="G15" s="164"/>
      <c r="H15" s="175"/>
      <c r="I15" s="175"/>
      <c r="J15" s="176"/>
      <c r="K15" s="140"/>
      <c r="L15" s="130"/>
      <c r="N15" s="144"/>
      <c r="Q15" s="68"/>
      <c r="R15" s="162"/>
      <c r="S15" s="163"/>
      <c r="T15" s="163"/>
      <c r="U15" s="164"/>
      <c r="V15" s="175"/>
      <c r="W15" s="175"/>
      <c r="X15" s="176"/>
      <c r="Y15" s="75"/>
    </row>
    <row r="16" spans="2:26" ht="15.75" thickBot="1" x14ac:dyDescent="0.3">
      <c r="C16" s="136"/>
      <c r="D16" s="137"/>
      <c r="E16" s="137"/>
      <c r="F16" s="137"/>
      <c r="G16" s="137"/>
      <c r="H16" s="137"/>
      <c r="I16" s="137"/>
      <c r="J16" s="137"/>
      <c r="K16" s="138"/>
      <c r="N16" s="144"/>
      <c r="Q16" s="68"/>
      <c r="R16" s="74"/>
      <c r="S16" s="74"/>
      <c r="T16" s="74"/>
      <c r="U16" s="74"/>
      <c r="V16" s="74"/>
      <c r="W16" s="74"/>
      <c r="X16" s="74"/>
      <c r="Y16" s="75"/>
    </row>
    <row r="17" spans="3:25" ht="15.75" thickBot="1" x14ac:dyDescent="0.3">
      <c r="C17" s="136"/>
      <c r="D17" s="159" t="s">
        <v>84</v>
      </c>
      <c r="E17" s="160"/>
      <c r="F17" s="160"/>
      <c r="G17" s="161"/>
      <c r="H17" s="172">
        <f>+'IGrow Internal Input'!H64</f>
        <v>33691</v>
      </c>
      <c r="I17" s="172"/>
      <c r="J17" s="173"/>
      <c r="K17" s="138"/>
      <c r="N17" s="144"/>
      <c r="Q17" s="69"/>
      <c r="R17" s="79"/>
      <c r="S17" s="79"/>
      <c r="T17" s="79"/>
      <c r="U17" s="79"/>
      <c r="V17" s="79"/>
      <c r="W17" s="79"/>
      <c r="X17" s="79"/>
      <c r="Y17" s="78"/>
    </row>
    <row r="18" spans="3:25" ht="15.75" thickBot="1" x14ac:dyDescent="0.3">
      <c r="C18" s="136"/>
      <c r="D18" s="162"/>
      <c r="E18" s="163"/>
      <c r="F18" s="163"/>
      <c r="G18" s="164"/>
      <c r="H18" s="175"/>
      <c r="I18" s="175"/>
      <c r="J18" s="176"/>
      <c r="K18" s="138"/>
      <c r="N18" s="144"/>
    </row>
    <row r="19" spans="3:25" ht="15.75" thickBot="1" x14ac:dyDescent="0.3">
      <c r="C19" s="136"/>
      <c r="D19" s="137"/>
      <c r="E19" s="137"/>
      <c r="F19" s="137"/>
      <c r="G19" s="137"/>
      <c r="H19" s="137"/>
      <c r="I19" s="137"/>
      <c r="J19" s="137"/>
      <c r="K19" s="138"/>
      <c r="N19" s="144"/>
    </row>
    <row r="20" spans="3:25" x14ac:dyDescent="0.25">
      <c r="C20" s="136"/>
      <c r="D20" s="159" t="s">
        <v>85</v>
      </c>
      <c r="E20" s="160"/>
      <c r="F20" s="160"/>
      <c r="G20" s="161"/>
      <c r="H20" s="171">
        <f>+H17+H14</f>
        <v>83691</v>
      </c>
      <c r="I20" s="160"/>
      <c r="J20" s="161"/>
      <c r="K20" s="138"/>
      <c r="N20" s="144"/>
    </row>
    <row r="21" spans="3:25" ht="15.75" thickBot="1" x14ac:dyDescent="0.3">
      <c r="C21" s="136"/>
      <c r="D21" s="162"/>
      <c r="E21" s="163"/>
      <c r="F21" s="163"/>
      <c r="G21" s="164"/>
      <c r="H21" s="162"/>
      <c r="I21" s="163"/>
      <c r="J21" s="164"/>
      <c r="K21" s="138"/>
      <c r="N21" s="144"/>
    </row>
    <row r="22" spans="3:25" ht="15.75" thickBot="1" x14ac:dyDescent="0.3">
      <c r="C22" s="136"/>
      <c r="D22" s="137"/>
      <c r="E22" s="137"/>
      <c r="F22" s="137"/>
      <c r="G22" s="137"/>
      <c r="H22" s="137"/>
      <c r="I22" s="137"/>
      <c r="J22" s="137"/>
      <c r="K22" s="138"/>
      <c r="N22" s="144"/>
    </row>
    <row r="23" spans="3:25" x14ac:dyDescent="0.25">
      <c r="C23" s="136"/>
      <c r="D23" s="159" t="s">
        <v>86</v>
      </c>
      <c r="E23" s="160"/>
      <c r="F23" s="160"/>
      <c r="G23" s="161"/>
      <c r="H23" s="165">
        <f>+H20/'IGrow Internal Input'!H19</f>
        <v>8.3691000000000008E-3</v>
      </c>
      <c r="I23" s="166"/>
      <c r="J23" s="167"/>
      <c r="K23" s="138"/>
      <c r="N23" s="144"/>
    </row>
    <row r="24" spans="3:25" ht="15.75" thickBot="1" x14ac:dyDescent="0.3">
      <c r="C24" s="136"/>
      <c r="D24" s="162"/>
      <c r="E24" s="163"/>
      <c r="F24" s="163"/>
      <c r="G24" s="164"/>
      <c r="H24" s="168"/>
      <c r="I24" s="169"/>
      <c r="J24" s="170"/>
      <c r="K24" s="138"/>
      <c r="N24" s="144"/>
    </row>
    <row r="25" spans="3:25" ht="15.75" thickBot="1" x14ac:dyDescent="0.3">
      <c r="C25" s="136"/>
      <c r="D25" s="137"/>
      <c r="E25" s="137"/>
      <c r="F25" s="137"/>
      <c r="G25" s="137"/>
      <c r="H25" s="137"/>
      <c r="I25" s="137"/>
      <c r="J25" s="137"/>
      <c r="K25" s="138"/>
      <c r="N25" s="144"/>
    </row>
    <row r="26" spans="3:25" x14ac:dyDescent="0.25">
      <c r="C26" s="136"/>
      <c r="D26" s="159" t="s">
        <v>87</v>
      </c>
      <c r="E26" s="160"/>
      <c r="F26" s="160"/>
      <c r="G26" s="161"/>
      <c r="H26" s="171">
        <f>+'IGrow Internal Input'!H65</f>
        <v>0</v>
      </c>
      <c r="I26" s="172"/>
      <c r="J26" s="173"/>
      <c r="K26" s="138"/>
      <c r="N26" s="144"/>
    </row>
    <row r="27" spans="3:25" ht="15.75" thickBot="1" x14ac:dyDescent="0.3">
      <c r="C27" s="136"/>
      <c r="D27" s="162"/>
      <c r="E27" s="163"/>
      <c r="F27" s="163"/>
      <c r="G27" s="164"/>
      <c r="H27" s="174"/>
      <c r="I27" s="175"/>
      <c r="J27" s="176"/>
      <c r="K27" s="138"/>
      <c r="N27" s="144"/>
    </row>
    <row r="28" spans="3:25" x14ac:dyDescent="0.25">
      <c r="C28" s="136"/>
      <c r="D28" s="137"/>
      <c r="E28" s="137"/>
      <c r="F28" s="137"/>
      <c r="G28" s="137"/>
      <c r="H28" s="137"/>
      <c r="I28" s="137"/>
      <c r="J28" s="137"/>
      <c r="K28" s="138"/>
      <c r="N28" s="144"/>
    </row>
    <row r="29" spans="3:25" ht="15.75" thickBot="1" x14ac:dyDescent="0.3">
      <c r="C29" s="141"/>
      <c r="D29" s="142"/>
      <c r="E29" s="142"/>
      <c r="F29" s="142"/>
      <c r="G29" s="142"/>
      <c r="H29" s="142"/>
      <c r="I29" s="142"/>
      <c r="J29" s="142"/>
      <c r="K29" s="143"/>
      <c r="N29" s="144"/>
    </row>
  </sheetData>
  <mergeCells count="18">
    <mergeCell ref="R14:U15"/>
    <mergeCell ref="V14:X15"/>
    <mergeCell ref="P2:Z7"/>
    <mergeCell ref="D11:G12"/>
    <mergeCell ref="H11:J12"/>
    <mergeCell ref="D14:G15"/>
    <mergeCell ref="H14:J15"/>
    <mergeCell ref="R11:U12"/>
    <mergeCell ref="V11:X12"/>
    <mergeCell ref="B2:L7"/>
    <mergeCell ref="D23:G24"/>
    <mergeCell ref="H23:J24"/>
    <mergeCell ref="D26:G27"/>
    <mergeCell ref="H26:J27"/>
    <mergeCell ref="D17:G18"/>
    <mergeCell ref="H17:J18"/>
    <mergeCell ref="D20:G21"/>
    <mergeCell ref="H20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83AB-7AF6-4CB3-BB23-4DD81A76DDEF}">
  <dimension ref="A1:Y94"/>
  <sheetViews>
    <sheetView zoomScale="90" zoomScaleNormal="90" workbookViewId="0">
      <selection activeCell="F67" sqref="F67"/>
    </sheetView>
  </sheetViews>
  <sheetFormatPr defaultRowHeight="15" x14ac:dyDescent="0.25"/>
  <cols>
    <col min="1" max="1" width="2.7109375" style="64" customWidth="1"/>
    <col min="2" max="2" width="9.140625" style="64" customWidth="1"/>
    <col min="3" max="10" width="9.140625" style="64"/>
    <col min="11" max="12" width="9.140625" style="64" customWidth="1"/>
    <col min="13" max="13" width="2.28515625" style="64" customWidth="1"/>
    <col min="14" max="16384" width="9.140625" style="64"/>
  </cols>
  <sheetData>
    <row r="1" spans="1:25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 spans="1:25" ht="15.75" thickBot="1" x14ac:dyDescent="0.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 ht="15" customHeight="1" x14ac:dyDescent="0.25">
      <c r="A3" s="85"/>
      <c r="B3" s="247" t="s">
        <v>60</v>
      </c>
      <c r="C3" s="248"/>
      <c r="D3" s="248"/>
      <c r="E3" s="248"/>
      <c r="F3" s="248"/>
      <c r="G3" s="248"/>
      <c r="H3" s="248"/>
      <c r="I3" s="248"/>
      <c r="J3" s="248"/>
      <c r="K3" s="248"/>
      <c r="L3" s="249"/>
      <c r="M3" s="81"/>
      <c r="N3" s="237" t="s">
        <v>51</v>
      </c>
      <c r="O3" s="238"/>
      <c r="P3" s="238"/>
      <c r="Q3" s="238"/>
      <c r="R3" s="238"/>
      <c r="S3" s="238"/>
      <c r="T3" s="238"/>
      <c r="U3" s="238"/>
      <c r="V3" s="238"/>
      <c r="W3" s="238"/>
      <c r="X3" s="239"/>
      <c r="Y3" s="85"/>
    </row>
    <row r="4" spans="1:25" ht="15" customHeight="1" thickBot="1" x14ac:dyDescent="0.3">
      <c r="A4" s="85"/>
      <c r="B4" s="250"/>
      <c r="C4" s="251"/>
      <c r="D4" s="251"/>
      <c r="E4" s="251"/>
      <c r="F4" s="251"/>
      <c r="G4" s="251"/>
      <c r="H4" s="251"/>
      <c r="I4" s="251"/>
      <c r="J4" s="251"/>
      <c r="K4" s="251"/>
      <c r="L4" s="252"/>
      <c r="M4" s="81"/>
      <c r="N4" s="240"/>
      <c r="O4" s="241"/>
      <c r="P4" s="241"/>
      <c r="Q4" s="241"/>
      <c r="R4" s="241"/>
      <c r="S4" s="241"/>
      <c r="T4" s="241"/>
      <c r="U4" s="241"/>
      <c r="V4" s="241"/>
      <c r="W4" s="241"/>
      <c r="X4" s="242"/>
      <c r="Y4" s="85"/>
    </row>
    <row r="5" spans="1:25" ht="15" customHeight="1" thickBot="1" x14ac:dyDescent="0.3">
      <c r="A5" s="85"/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5"/>
    </row>
    <row r="6" spans="1:25" ht="19.5" thickBot="1" x14ac:dyDescent="0.3">
      <c r="A6" s="85"/>
      <c r="B6" s="87"/>
      <c r="C6" s="88"/>
      <c r="D6" s="88"/>
      <c r="E6" s="88"/>
      <c r="F6" s="88"/>
      <c r="G6" s="88"/>
      <c r="H6" s="88"/>
      <c r="I6" s="88"/>
      <c r="J6" s="88"/>
      <c r="K6" s="88"/>
      <c r="L6" s="89"/>
      <c r="M6" s="86"/>
      <c r="N6" s="90"/>
      <c r="O6" s="91"/>
      <c r="P6" s="91"/>
      <c r="Q6" s="91"/>
      <c r="R6" s="91"/>
      <c r="S6" s="91"/>
      <c r="T6" s="91"/>
      <c r="U6" s="91"/>
      <c r="V6" s="91"/>
      <c r="W6" s="91"/>
      <c r="X6" s="92"/>
      <c r="Y6" s="85"/>
    </row>
    <row r="7" spans="1:25" ht="19.5" thickBot="1" x14ac:dyDescent="0.3">
      <c r="A7" s="85"/>
      <c r="B7" s="93"/>
      <c r="C7" s="232" t="s">
        <v>56</v>
      </c>
      <c r="D7" s="233"/>
      <c r="E7" s="233"/>
      <c r="F7" s="233"/>
      <c r="G7" s="234"/>
      <c r="H7" s="257">
        <v>5.0000000000000001E-3</v>
      </c>
      <c r="I7" s="245"/>
      <c r="J7" s="245"/>
      <c r="K7" s="246"/>
      <c r="L7" s="94"/>
      <c r="M7" s="86"/>
      <c r="N7" s="95"/>
      <c r="O7" s="232" t="s">
        <v>52</v>
      </c>
      <c r="P7" s="233"/>
      <c r="Q7" s="233"/>
      <c r="R7" s="233"/>
      <c r="S7" s="234"/>
      <c r="T7" s="243" t="s">
        <v>54</v>
      </c>
      <c r="U7" s="243"/>
      <c r="V7" s="243"/>
      <c r="W7" s="244"/>
      <c r="X7" s="96"/>
      <c r="Y7" s="85"/>
    </row>
    <row r="8" spans="1:25" ht="19.5" thickBot="1" x14ac:dyDescent="0.3">
      <c r="A8" s="85"/>
      <c r="B8" s="93"/>
      <c r="C8" s="97"/>
      <c r="D8" s="97"/>
      <c r="E8" s="97"/>
      <c r="F8" s="97"/>
      <c r="G8" s="97"/>
      <c r="H8" s="97"/>
      <c r="I8" s="97"/>
      <c r="J8" s="97"/>
      <c r="K8" s="97"/>
      <c r="L8" s="98"/>
      <c r="M8" s="86"/>
      <c r="N8" s="95"/>
      <c r="O8" s="99"/>
      <c r="P8" s="99"/>
      <c r="Q8" s="99"/>
      <c r="R8" s="99"/>
      <c r="S8" s="99"/>
      <c r="T8" s="99"/>
      <c r="U8" s="99"/>
      <c r="V8" s="99"/>
      <c r="W8" s="99"/>
      <c r="X8" s="96"/>
      <c r="Y8" s="85"/>
    </row>
    <row r="9" spans="1:25" ht="19.5" thickBot="1" x14ac:dyDescent="0.3">
      <c r="A9" s="85"/>
      <c r="B9" s="93"/>
      <c r="C9" s="232" t="s">
        <v>73</v>
      </c>
      <c r="D9" s="233"/>
      <c r="E9" s="233"/>
      <c r="F9" s="233"/>
      <c r="G9" s="234"/>
      <c r="H9" s="235">
        <v>1000000</v>
      </c>
      <c r="I9" s="235"/>
      <c r="J9" s="235"/>
      <c r="K9" s="236"/>
      <c r="L9" s="100"/>
      <c r="M9" s="86"/>
      <c r="N9" s="95"/>
      <c r="O9" s="232" t="s">
        <v>56</v>
      </c>
      <c r="P9" s="233"/>
      <c r="Q9" s="233"/>
      <c r="R9" s="233"/>
      <c r="S9" s="234"/>
      <c r="T9" s="245">
        <v>2.5000000000000001E-3</v>
      </c>
      <c r="U9" s="245"/>
      <c r="V9" s="245"/>
      <c r="W9" s="246"/>
      <c r="X9" s="96"/>
      <c r="Y9" s="85"/>
    </row>
    <row r="10" spans="1:25" ht="19.5" thickBot="1" x14ac:dyDescent="0.3">
      <c r="A10" s="85"/>
      <c r="B10" s="93"/>
      <c r="C10" s="101"/>
      <c r="D10" s="101"/>
      <c r="E10" s="101"/>
      <c r="F10" s="101"/>
      <c r="G10" s="101"/>
      <c r="H10" s="102"/>
      <c r="I10" s="102"/>
      <c r="J10" s="102"/>
      <c r="K10" s="102"/>
      <c r="L10" s="103"/>
      <c r="M10" s="86"/>
      <c r="N10" s="95"/>
      <c r="O10" s="99"/>
      <c r="P10" s="99"/>
      <c r="Q10" s="99"/>
      <c r="R10" s="99"/>
      <c r="S10" s="99"/>
      <c r="T10" s="99"/>
      <c r="U10" s="99"/>
      <c r="V10" s="99"/>
      <c r="W10" s="99"/>
      <c r="X10" s="96"/>
      <c r="Y10" s="85"/>
    </row>
    <row r="11" spans="1:25" ht="19.5" thickBot="1" x14ac:dyDescent="0.3">
      <c r="A11" s="85"/>
      <c r="B11" s="93"/>
      <c r="C11" s="232" t="s">
        <v>74</v>
      </c>
      <c r="D11" s="233"/>
      <c r="E11" s="233"/>
      <c r="F11" s="233"/>
      <c r="G11" s="234"/>
      <c r="H11" s="253">
        <v>2000000</v>
      </c>
      <c r="I11" s="235"/>
      <c r="J11" s="235"/>
      <c r="K11" s="236"/>
      <c r="L11" s="100"/>
      <c r="M11" s="86"/>
      <c r="N11" s="95"/>
      <c r="O11" s="232" t="s">
        <v>57</v>
      </c>
      <c r="P11" s="233"/>
      <c r="Q11" s="233"/>
      <c r="R11" s="233"/>
      <c r="S11" s="234"/>
      <c r="T11" s="235">
        <v>10000000</v>
      </c>
      <c r="U11" s="235"/>
      <c r="V11" s="235"/>
      <c r="W11" s="236"/>
      <c r="X11" s="96"/>
      <c r="Y11" s="85"/>
    </row>
    <row r="12" spans="1:25" ht="19.5" thickBot="1" x14ac:dyDescent="0.3">
      <c r="A12" s="85"/>
      <c r="B12" s="93"/>
      <c r="C12" s="101"/>
      <c r="D12" s="101"/>
      <c r="E12" s="101"/>
      <c r="F12" s="101"/>
      <c r="G12" s="101"/>
      <c r="H12" s="102"/>
      <c r="I12" s="102"/>
      <c r="J12" s="102"/>
      <c r="K12" s="102"/>
      <c r="L12" s="103"/>
      <c r="M12" s="86"/>
      <c r="N12" s="104"/>
      <c r="O12" s="105"/>
      <c r="P12" s="105"/>
      <c r="Q12" s="105"/>
      <c r="R12" s="105"/>
      <c r="S12" s="105"/>
      <c r="T12" s="105"/>
      <c r="U12" s="105"/>
      <c r="V12" s="105"/>
      <c r="W12" s="105"/>
      <c r="X12" s="106"/>
      <c r="Y12" s="85"/>
    </row>
    <row r="13" spans="1:25" ht="19.5" thickBot="1" x14ac:dyDescent="0.3">
      <c r="A13" s="85"/>
      <c r="B13" s="93"/>
      <c r="C13" s="232" t="s">
        <v>75</v>
      </c>
      <c r="D13" s="233"/>
      <c r="E13" s="233"/>
      <c r="F13" s="233"/>
      <c r="G13" s="234"/>
      <c r="H13" s="253">
        <v>1500000</v>
      </c>
      <c r="I13" s="235"/>
      <c r="J13" s="235"/>
      <c r="K13" s="236"/>
      <c r="L13" s="100"/>
      <c r="M13" s="86"/>
      <c r="N13" s="107"/>
      <c r="O13" s="107"/>
      <c r="P13" s="107"/>
      <c r="Q13" s="107"/>
      <c r="Y13" s="85"/>
    </row>
    <row r="14" spans="1:25" ht="18.75" customHeight="1" thickBot="1" x14ac:dyDescent="0.3">
      <c r="A14" s="85"/>
      <c r="B14" s="93"/>
      <c r="C14" s="101"/>
      <c r="D14" s="101"/>
      <c r="E14" s="101"/>
      <c r="F14" s="101"/>
      <c r="G14" s="101"/>
      <c r="H14" s="102"/>
      <c r="I14" s="102"/>
      <c r="J14" s="102"/>
      <c r="K14" s="102"/>
      <c r="L14" s="103"/>
      <c r="M14" s="86"/>
      <c r="N14" s="107"/>
      <c r="O14" s="107"/>
      <c r="P14" s="107"/>
      <c r="Q14" s="107"/>
      <c r="Y14" s="85"/>
    </row>
    <row r="15" spans="1:25" ht="18.75" customHeight="1" thickBot="1" x14ac:dyDescent="0.3">
      <c r="A15" s="85"/>
      <c r="B15" s="93"/>
      <c r="C15" s="232" t="s">
        <v>76</v>
      </c>
      <c r="D15" s="233"/>
      <c r="E15" s="233"/>
      <c r="F15" s="233"/>
      <c r="G15" s="234"/>
      <c r="H15" s="253">
        <v>500000</v>
      </c>
      <c r="I15" s="235"/>
      <c r="J15" s="235"/>
      <c r="K15" s="236"/>
      <c r="L15" s="100"/>
      <c r="M15" s="86"/>
      <c r="N15" s="107"/>
      <c r="O15" s="107"/>
      <c r="P15" s="107"/>
      <c r="Q15" s="107"/>
      <c r="Y15" s="85"/>
    </row>
    <row r="16" spans="1:25" ht="19.5" thickBot="1" x14ac:dyDescent="0.3">
      <c r="A16" s="85"/>
      <c r="B16" s="93"/>
      <c r="C16" s="101"/>
      <c r="D16" s="101"/>
      <c r="E16" s="101"/>
      <c r="F16" s="101"/>
      <c r="G16" s="101"/>
      <c r="H16" s="102"/>
      <c r="I16" s="102"/>
      <c r="J16" s="102"/>
      <c r="K16" s="102"/>
      <c r="L16" s="103"/>
      <c r="M16" s="86"/>
      <c r="N16" s="107"/>
      <c r="O16" s="107"/>
      <c r="P16" s="107"/>
      <c r="Q16" s="107"/>
      <c r="Y16" s="85"/>
    </row>
    <row r="17" spans="1:25" ht="19.5" thickBot="1" x14ac:dyDescent="0.3">
      <c r="A17" s="85"/>
      <c r="B17" s="93"/>
      <c r="C17" s="232" t="s">
        <v>77</v>
      </c>
      <c r="D17" s="233"/>
      <c r="E17" s="233"/>
      <c r="F17" s="233"/>
      <c r="G17" s="234"/>
      <c r="H17" s="253">
        <v>5000000</v>
      </c>
      <c r="I17" s="235"/>
      <c r="J17" s="235"/>
      <c r="K17" s="236"/>
      <c r="L17" s="100"/>
      <c r="M17" s="86"/>
      <c r="N17" s="107"/>
      <c r="O17" s="107"/>
      <c r="P17" s="107"/>
      <c r="Q17" s="107"/>
      <c r="Y17" s="85"/>
    </row>
    <row r="18" spans="1:25" ht="19.5" thickBot="1" x14ac:dyDescent="0.3">
      <c r="A18" s="85"/>
      <c r="B18" s="93"/>
      <c r="C18" s="97"/>
      <c r="D18" s="97"/>
      <c r="E18" s="97"/>
      <c r="F18" s="97"/>
      <c r="G18" s="97"/>
      <c r="H18" s="102"/>
      <c r="I18" s="102"/>
      <c r="J18" s="102"/>
      <c r="K18" s="102"/>
      <c r="L18" s="103"/>
      <c r="M18" s="86"/>
      <c r="N18" s="107"/>
      <c r="O18" s="107"/>
      <c r="P18" s="107"/>
      <c r="Q18" s="107"/>
      <c r="Y18" s="85"/>
    </row>
    <row r="19" spans="1:25" ht="19.5" thickBot="1" x14ac:dyDescent="0.3">
      <c r="A19" s="85"/>
      <c r="B19" s="93"/>
      <c r="C19" s="232" t="s">
        <v>62</v>
      </c>
      <c r="D19" s="233"/>
      <c r="E19" s="233"/>
      <c r="F19" s="233"/>
      <c r="G19" s="234"/>
      <c r="H19" s="253">
        <f>+H9+H11+H13+H15+H17</f>
        <v>10000000</v>
      </c>
      <c r="I19" s="235"/>
      <c r="J19" s="235"/>
      <c r="K19" s="236"/>
      <c r="L19" s="100"/>
      <c r="M19" s="86"/>
      <c r="N19" s="107"/>
      <c r="O19" s="107"/>
      <c r="P19" s="107"/>
      <c r="Q19" s="107"/>
      <c r="Y19" s="85"/>
    </row>
    <row r="20" spans="1:25" ht="19.5" thickBot="1" x14ac:dyDescent="0.3">
      <c r="A20" s="85"/>
      <c r="B20" s="93"/>
      <c r="C20" s="108"/>
      <c r="D20" s="108"/>
      <c r="E20" s="108"/>
      <c r="F20" s="108"/>
      <c r="G20" s="108"/>
      <c r="H20" s="108"/>
      <c r="I20" s="108"/>
      <c r="J20" s="108"/>
      <c r="K20" s="108"/>
      <c r="L20" s="109"/>
      <c r="M20" s="86"/>
      <c r="N20" s="107"/>
      <c r="O20" s="107"/>
      <c r="P20" s="107"/>
      <c r="Q20" s="107"/>
      <c r="Y20" s="85"/>
    </row>
    <row r="21" spans="1:25" ht="19.5" thickBot="1" x14ac:dyDescent="0.3">
      <c r="A21" s="85"/>
      <c r="B21" s="93"/>
      <c r="C21" s="254" t="s">
        <v>63</v>
      </c>
      <c r="D21" s="255"/>
      <c r="E21" s="255"/>
      <c r="F21" s="255"/>
      <c r="G21" s="256"/>
      <c r="H21" s="254" t="str">
        <f>IF(H19=T11,"Balance","Recalculate")</f>
        <v>Balance</v>
      </c>
      <c r="I21" s="255"/>
      <c r="J21" s="255"/>
      <c r="K21" s="256"/>
      <c r="L21" s="109"/>
      <c r="M21" s="86"/>
      <c r="N21" s="107"/>
      <c r="O21" s="107"/>
      <c r="P21" s="107"/>
      <c r="Q21" s="107"/>
      <c r="Y21" s="85"/>
    </row>
    <row r="22" spans="1:25" ht="19.5" thickBot="1" x14ac:dyDescent="0.3">
      <c r="A22" s="85"/>
      <c r="B22" s="110"/>
      <c r="C22" s="111"/>
      <c r="D22" s="111"/>
      <c r="E22" s="111"/>
      <c r="F22" s="111"/>
      <c r="G22" s="111"/>
      <c r="H22" s="111"/>
      <c r="I22" s="111"/>
      <c r="J22" s="111"/>
      <c r="K22" s="111"/>
      <c r="L22" s="112"/>
      <c r="M22" s="86"/>
      <c r="N22" s="107"/>
      <c r="O22" s="107"/>
      <c r="P22" s="107"/>
      <c r="Q22" s="107"/>
      <c r="Y22" s="85"/>
    </row>
    <row r="23" spans="1:25" ht="19.5" thickBot="1" x14ac:dyDescent="0.3">
      <c r="M23" s="107"/>
      <c r="N23" s="107"/>
      <c r="O23" s="107"/>
      <c r="P23" s="107"/>
      <c r="Q23" s="107"/>
      <c r="Y23" s="85"/>
    </row>
    <row r="24" spans="1:25" ht="18.75" x14ac:dyDescent="0.25">
      <c r="B24" s="247" t="s">
        <v>64</v>
      </c>
      <c r="C24" s="248"/>
      <c r="D24" s="248"/>
      <c r="E24" s="248"/>
      <c r="F24" s="248"/>
      <c r="G24" s="248"/>
      <c r="H24" s="248"/>
      <c r="I24" s="248"/>
      <c r="J24" s="248"/>
      <c r="K24" s="248"/>
      <c r="L24" s="249"/>
      <c r="M24" s="107"/>
      <c r="N24" s="107"/>
      <c r="O24" s="107"/>
      <c r="P24" s="107"/>
      <c r="Q24" s="107"/>
    </row>
    <row r="25" spans="1:25" ht="19.5" thickBot="1" x14ac:dyDescent="0.3">
      <c r="B25" s="250"/>
      <c r="C25" s="251"/>
      <c r="D25" s="251"/>
      <c r="E25" s="251"/>
      <c r="F25" s="251"/>
      <c r="G25" s="251"/>
      <c r="H25" s="251"/>
      <c r="I25" s="251"/>
      <c r="J25" s="251"/>
      <c r="K25" s="251"/>
      <c r="L25" s="252"/>
      <c r="M25" s="107"/>
      <c r="N25" s="107"/>
      <c r="O25" s="107"/>
      <c r="P25" s="107"/>
      <c r="Q25" s="107"/>
    </row>
    <row r="26" spans="1:25" ht="19.5" thickBot="1" x14ac:dyDescent="0.3">
      <c r="M26" s="107"/>
      <c r="N26" s="107"/>
      <c r="O26" s="107"/>
      <c r="P26" s="107"/>
      <c r="Q26" s="107"/>
    </row>
    <row r="27" spans="1:25" ht="19.5" thickBot="1" x14ac:dyDescent="0.3">
      <c r="B27" s="87"/>
      <c r="C27" s="113"/>
      <c r="D27" s="113"/>
      <c r="E27" s="113"/>
      <c r="F27" s="113"/>
      <c r="G27" s="113"/>
      <c r="H27" s="113"/>
      <c r="I27" s="113"/>
      <c r="J27" s="113"/>
      <c r="K27" s="113"/>
      <c r="L27" s="114"/>
      <c r="M27" s="107"/>
      <c r="N27" s="107"/>
      <c r="O27" s="107"/>
      <c r="P27" s="107"/>
      <c r="Q27" s="107"/>
    </row>
    <row r="28" spans="1:25" ht="19.5" thickBot="1" x14ac:dyDescent="0.3">
      <c r="B28" s="93"/>
      <c r="C28" s="254" t="s">
        <v>65</v>
      </c>
      <c r="D28" s="255"/>
      <c r="E28" s="255"/>
      <c r="F28" s="255"/>
      <c r="G28" s="255"/>
      <c r="H28" s="255"/>
      <c r="I28" s="255"/>
      <c r="J28" s="255"/>
      <c r="K28" s="256"/>
      <c r="L28" s="109"/>
      <c r="M28" s="107"/>
      <c r="N28" s="107"/>
      <c r="O28" s="107"/>
      <c r="P28" s="107"/>
      <c r="Q28" s="107"/>
    </row>
    <row r="29" spans="1:25" ht="19.5" thickBot="1" x14ac:dyDescent="0.3">
      <c r="B29" s="93"/>
      <c r="C29" s="108"/>
      <c r="D29" s="108"/>
      <c r="E29" s="108"/>
      <c r="F29" s="108"/>
      <c r="G29" s="108"/>
      <c r="H29" s="108"/>
      <c r="I29" s="108"/>
      <c r="J29" s="108"/>
      <c r="K29" s="108"/>
      <c r="L29" s="109"/>
      <c r="M29" s="107"/>
      <c r="N29" s="107"/>
      <c r="O29" s="107"/>
      <c r="P29" s="107"/>
      <c r="Q29" s="107"/>
    </row>
    <row r="30" spans="1:25" ht="18.75" x14ac:dyDescent="0.25">
      <c r="B30" s="93"/>
      <c r="C30" s="275" t="s">
        <v>94</v>
      </c>
      <c r="D30" s="276"/>
      <c r="E30" s="276"/>
      <c r="F30" s="276"/>
      <c r="G30" s="277"/>
      <c r="H30" s="269">
        <v>2</v>
      </c>
      <c r="I30" s="270"/>
      <c r="J30" s="270"/>
      <c r="K30" s="271"/>
      <c r="L30" s="109"/>
      <c r="M30" s="107"/>
      <c r="N30" s="107"/>
      <c r="O30" s="107"/>
      <c r="P30" s="107"/>
      <c r="Q30" s="107"/>
    </row>
    <row r="31" spans="1:25" ht="19.5" thickBot="1" x14ac:dyDescent="0.3">
      <c r="B31" s="115"/>
      <c r="C31" s="278"/>
      <c r="D31" s="279"/>
      <c r="E31" s="279"/>
      <c r="F31" s="279"/>
      <c r="G31" s="280"/>
      <c r="H31" s="272"/>
      <c r="I31" s="273"/>
      <c r="J31" s="273"/>
      <c r="K31" s="274"/>
      <c r="L31" s="98"/>
      <c r="M31" s="107"/>
      <c r="N31" s="107"/>
      <c r="O31" s="107"/>
      <c r="P31" s="107"/>
      <c r="Q31" s="107"/>
    </row>
    <row r="32" spans="1:25" ht="19.5" thickBot="1" x14ac:dyDescent="0.3">
      <c r="B32" s="116"/>
      <c r="C32" s="118"/>
      <c r="D32" s="118"/>
      <c r="E32" s="118"/>
      <c r="F32" s="118"/>
      <c r="G32" s="118"/>
      <c r="H32" s="118"/>
      <c r="I32" s="118"/>
      <c r="J32" s="118"/>
      <c r="K32" s="118"/>
      <c r="L32" s="117"/>
      <c r="M32" s="107"/>
      <c r="N32" s="107"/>
      <c r="O32" s="107"/>
      <c r="P32" s="107"/>
      <c r="Q32" s="107"/>
    </row>
    <row r="33" spans="2:17" ht="19.5" thickBot="1" x14ac:dyDescent="0.3"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</row>
    <row r="34" spans="2:17" ht="19.5" thickBot="1" x14ac:dyDescent="0.3">
      <c r="B34" s="132"/>
      <c r="C34" s="88"/>
      <c r="D34" s="88"/>
      <c r="E34" s="88"/>
      <c r="F34" s="88"/>
      <c r="G34" s="88"/>
      <c r="H34" s="88"/>
      <c r="I34" s="88"/>
      <c r="J34" s="88"/>
      <c r="K34" s="88"/>
      <c r="L34" s="89"/>
      <c r="M34" s="107"/>
      <c r="N34" s="107"/>
      <c r="O34" s="107"/>
      <c r="P34" s="107"/>
      <c r="Q34" s="107"/>
    </row>
    <row r="35" spans="2:17" ht="20.25" thickBot="1" x14ac:dyDescent="0.3">
      <c r="B35" s="115"/>
      <c r="C35" s="284" t="s">
        <v>72</v>
      </c>
      <c r="D35" s="285"/>
      <c r="E35" s="285"/>
      <c r="F35" s="285"/>
      <c r="G35" s="285"/>
      <c r="H35" s="285"/>
      <c r="I35" s="285"/>
      <c r="J35" s="285"/>
      <c r="K35" s="286"/>
      <c r="L35" s="98"/>
      <c r="M35" s="107"/>
      <c r="N35" s="107"/>
      <c r="O35" s="107"/>
      <c r="P35" s="107"/>
      <c r="Q35" s="107"/>
    </row>
    <row r="36" spans="2:17" ht="19.5" thickBot="1" x14ac:dyDescent="0.3">
      <c r="B36" s="115"/>
      <c r="C36" s="97"/>
      <c r="D36" s="97"/>
      <c r="E36" s="97"/>
      <c r="F36" s="97"/>
      <c r="G36" s="97"/>
      <c r="H36" s="97"/>
      <c r="I36" s="97"/>
      <c r="J36" s="97"/>
      <c r="K36" s="97"/>
      <c r="L36" s="98"/>
      <c r="M36" s="107"/>
      <c r="N36" s="107"/>
      <c r="O36" s="107"/>
      <c r="P36" s="107"/>
      <c r="Q36" s="107"/>
    </row>
    <row r="37" spans="2:17" ht="19.5" thickBot="1" x14ac:dyDescent="0.3">
      <c r="B37" s="115"/>
      <c r="C37" s="221" t="s">
        <v>61</v>
      </c>
      <c r="D37" s="222"/>
      <c r="E37" s="222"/>
      <c r="F37" s="222"/>
      <c r="G37" s="222"/>
      <c r="H37" s="222"/>
      <c r="I37" s="222"/>
      <c r="J37" s="222"/>
      <c r="K37" s="223"/>
      <c r="L37" s="98"/>
      <c r="M37" s="107"/>
      <c r="N37" s="107"/>
      <c r="O37" s="107"/>
      <c r="P37" s="107"/>
      <c r="Q37" s="107"/>
    </row>
    <row r="38" spans="2:17" ht="19.5" thickBot="1" x14ac:dyDescent="0.3">
      <c r="B38" s="115"/>
      <c r="C38" s="281" t="s">
        <v>59</v>
      </c>
      <c r="D38" s="282"/>
      <c r="E38" s="282"/>
      <c r="F38" s="282"/>
      <c r="G38" s="283"/>
      <c r="H38" s="213">
        <f>IF(H30=1,'Input Data'!G19*'Input Data'!E20,IF(H30=2,'Input Data'!G19*'Input Data'!E21,IF('IGrow Internal Input'!H30=3,'Input Data'!G19*'Input Data'!E22,IF('IGrow Internal Input'!H30=4,'Input Data'!G19*'Input Data'!E23,IF('IGrow Internal Input'!H30=5,'Input Data'!G19*'Input Data'!E24)))))</f>
        <v>4912</v>
      </c>
      <c r="I38" s="214"/>
      <c r="J38" s="214"/>
      <c r="K38" s="215"/>
      <c r="L38" s="98"/>
      <c r="M38" s="107"/>
      <c r="N38" s="107"/>
      <c r="O38" s="107"/>
      <c r="P38" s="107"/>
      <c r="Q38" s="107"/>
    </row>
    <row r="39" spans="2:17" ht="18.75" x14ac:dyDescent="0.25">
      <c r="B39" s="115"/>
      <c r="C39" s="261" t="s">
        <v>66</v>
      </c>
      <c r="D39" s="262"/>
      <c r="E39" s="262"/>
      <c r="F39" s="265">
        <v>1</v>
      </c>
      <c r="G39" s="266"/>
      <c r="H39" s="198">
        <f>+H38*F39</f>
        <v>4912</v>
      </c>
      <c r="I39" s="199"/>
      <c r="J39" s="199"/>
      <c r="K39" s="200"/>
      <c r="L39" s="98"/>
      <c r="M39" s="107"/>
      <c r="N39" s="107"/>
      <c r="O39" s="107"/>
      <c r="P39" s="107"/>
      <c r="Q39" s="107"/>
    </row>
    <row r="40" spans="2:17" ht="19.5" thickBot="1" x14ac:dyDescent="0.3">
      <c r="B40" s="115"/>
      <c r="C40" s="263" t="s">
        <v>67</v>
      </c>
      <c r="D40" s="264"/>
      <c r="E40" s="264"/>
      <c r="F40" s="267">
        <f>+'Input Data'!C24</f>
        <v>0</v>
      </c>
      <c r="G40" s="268"/>
      <c r="H40" s="258">
        <f>+H38*F40</f>
        <v>0</v>
      </c>
      <c r="I40" s="259"/>
      <c r="J40" s="259"/>
      <c r="K40" s="260"/>
      <c r="L40" s="98"/>
      <c r="M40" s="107"/>
      <c r="N40" s="107"/>
      <c r="O40" s="107"/>
      <c r="P40" s="107"/>
      <c r="Q40" s="107"/>
    </row>
    <row r="41" spans="2:17" ht="19.5" thickBot="1" x14ac:dyDescent="0.3">
      <c r="B41" s="115"/>
      <c r="C41" s="97"/>
      <c r="D41" s="97"/>
      <c r="E41" s="97"/>
      <c r="F41" s="97"/>
      <c r="G41" s="97"/>
      <c r="H41" s="97"/>
      <c r="I41" s="97"/>
      <c r="J41" s="97"/>
      <c r="K41" s="97"/>
      <c r="L41" s="98"/>
      <c r="M41" s="107"/>
      <c r="N41" s="107"/>
      <c r="O41" s="107"/>
      <c r="P41" s="107"/>
      <c r="Q41" s="107"/>
    </row>
    <row r="42" spans="2:17" ht="19.5" thickBot="1" x14ac:dyDescent="0.3">
      <c r="B42" s="115"/>
      <c r="C42" s="221" t="s">
        <v>78</v>
      </c>
      <c r="D42" s="222"/>
      <c r="E42" s="222"/>
      <c r="F42" s="222"/>
      <c r="G42" s="222"/>
      <c r="H42" s="222"/>
      <c r="I42" s="222"/>
      <c r="J42" s="222"/>
      <c r="K42" s="223"/>
      <c r="L42" s="98"/>
      <c r="M42" s="107"/>
      <c r="N42" s="107"/>
      <c r="O42" s="107"/>
      <c r="P42" s="107"/>
      <c r="Q42" s="107"/>
    </row>
    <row r="43" spans="2:17" ht="18.75" x14ac:dyDescent="0.25">
      <c r="B43" s="115"/>
      <c r="C43" s="210" t="s">
        <v>59</v>
      </c>
      <c r="D43" s="211"/>
      <c r="E43" s="211"/>
      <c r="F43" s="211"/>
      <c r="G43" s="212"/>
      <c r="H43" s="224">
        <f>IF(H30=1,'Input Data'!G20*'Input Data'!E20,IF(H30=2,'Input Data'!G20*'Input Data'!E21,IF('IGrow Internal Input'!H30=3,'Input Data'!G20*'Input Data'!E22,IF('IGrow Internal Input'!H30=4,'Input Data'!G20*'Input Data'!E23,IF('IGrow Internal Input'!H30=5,'Input Data'!G20*'Input Data'!E24)))))</f>
        <v>6897</v>
      </c>
      <c r="I43" s="225"/>
      <c r="J43" s="225"/>
      <c r="K43" s="226"/>
      <c r="L43" s="98"/>
      <c r="M43" s="107"/>
      <c r="N43" s="107"/>
      <c r="O43" s="107"/>
      <c r="P43" s="107"/>
      <c r="Q43" s="107"/>
    </row>
    <row r="44" spans="2:17" ht="18.75" x14ac:dyDescent="0.25">
      <c r="B44" s="115"/>
      <c r="C44" s="227" t="s">
        <v>66</v>
      </c>
      <c r="D44" s="228"/>
      <c r="E44" s="229"/>
      <c r="F44" s="230">
        <v>1</v>
      </c>
      <c r="G44" s="231"/>
      <c r="H44" s="198">
        <f>+H43*F44</f>
        <v>6897</v>
      </c>
      <c r="I44" s="199"/>
      <c r="J44" s="199"/>
      <c r="K44" s="200"/>
      <c r="L44" s="98"/>
      <c r="M44" s="107"/>
      <c r="N44" s="107"/>
      <c r="O44" s="107"/>
      <c r="P44" s="107"/>
      <c r="Q44" s="107"/>
    </row>
    <row r="45" spans="2:17" ht="19.5" thickBot="1" x14ac:dyDescent="0.3">
      <c r="B45" s="115"/>
      <c r="C45" s="216" t="s">
        <v>67</v>
      </c>
      <c r="D45" s="217"/>
      <c r="E45" s="218"/>
      <c r="F45" s="219">
        <f>+'Input Data'!C28</f>
        <v>0</v>
      </c>
      <c r="G45" s="220"/>
      <c r="H45" s="204">
        <f>+H43*F45</f>
        <v>0</v>
      </c>
      <c r="I45" s="205"/>
      <c r="J45" s="205"/>
      <c r="K45" s="206"/>
      <c r="L45" s="98"/>
      <c r="M45" s="107"/>
      <c r="N45" s="107"/>
      <c r="O45" s="107"/>
      <c r="P45" s="107"/>
      <c r="Q45" s="107"/>
    </row>
    <row r="46" spans="2:17" ht="19.5" thickBot="1" x14ac:dyDescent="0.3">
      <c r="B46" s="115"/>
      <c r="C46" s="97"/>
      <c r="D46" s="97"/>
      <c r="E46" s="97"/>
      <c r="F46" s="97"/>
      <c r="G46" s="97"/>
      <c r="H46" s="97"/>
      <c r="I46" s="97"/>
      <c r="J46" s="97"/>
      <c r="K46" s="97"/>
      <c r="L46" s="98"/>
      <c r="M46" s="107"/>
      <c r="N46" s="107"/>
      <c r="O46" s="107"/>
      <c r="P46" s="107"/>
      <c r="Q46" s="107"/>
    </row>
    <row r="47" spans="2:17" ht="19.5" thickBot="1" x14ac:dyDescent="0.3">
      <c r="B47" s="115"/>
      <c r="C47" s="221" t="s">
        <v>79</v>
      </c>
      <c r="D47" s="222"/>
      <c r="E47" s="222"/>
      <c r="F47" s="222"/>
      <c r="G47" s="222"/>
      <c r="H47" s="222"/>
      <c r="I47" s="222"/>
      <c r="J47" s="222"/>
      <c r="K47" s="223"/>
      <c r="L47" s="98"/>
      <c r="M47" s="107"/>
      <c r="N47" s="107"/>
      <c r="O47" s="107"/>
      <c r="P47" s="107"/>
      <c r="Q47" s="107"/>
    </row>
    <row r="48" spans="2:17" ht="18.75" x14ac:dyDescent="0.25">
      <c r="B48" s="115"/>
      <c r="C48" s="210" t="s">
        <v>59</v>
      </c>
      <c r="D48" s="211"/>
      <c r="E48" s="211"/>
      <c r="F48" s="211"/>
      <c r="G48" s="212"/>
      <c r="H48" s="224">
        <f>IF(H30=1,'Input Data'!G21*'Input Data'!E20,IF(H30=2,'Input Data'!G21*'Input Data'!E21,IF('IGrow Internal Input'!H30=3,'Input Data'!G21*'Input Data'!E22,IF('IGrow Internal Input'!H30=4,'Input Data'!G21*'Input Data'!E23,IF('IGrow Internal Input'!H30=5,'Input Data'!G21*'Input Data'!E24)))))</f>
        <v>6103</v>
      </c>
      <c r="I48" s="225"/>
      <c r="J48" s="225"/>
      <c r="K48" s="226"/>
      <c r="L48" s="98"/>
      <c r="M48" s="107"/>
      <c r="N48" s="107"/>
      <c r="O48" s="107"/>
      <c r="P48" s="107"/>
      <c r="Q48" s="107"/>
    </row>
    <row r="49" spans="2:17" ht="18.75" x14ac:dyDescent="0.25">
      <c r="B49" s="115"/>
      <c r="C49" s="227" t="s">
        <v>66</v>
      </c>
      <c r="D49" s="228"/>
      <c r="E49" s="229"/>
      <c r="F49" s="230">
        <v>1</v>
      </c>
      <c r="G49" s="231"/>
      <c r="H49" s="198">
        <f>+H48*F49</f>
        <v>6103</v>
      </c>
      <c r="I49" s="199"/>
      <c r="J49" s="199"/>
      <c r="K49" s="200"/>
      <c r="L49" s="98"/>
      <c r="M49" s="107"/>
      <c r="N49" s="107"/>
      <c r="O49" s="107"/>
      <c r="P49" s="107"/>
      <c r="Q49" s="107"/>
    </row>
    <row r="50" spans="2:17" ht="19.5" thickBot="1" x14ac:dyDescent="0.3">
      <c r="B50" s="115"/>
      <c r="C50" s="216" t="s">
        <v>67</v>
      </c>
      <c r="D50" s="217"/>
      <c r="E50" s="218"/>
      <c r="F50" s="219">
        <f>+'Input Data'!C32</f>
        <v>0</v>
      </c>
      <c r="G50" s="220"/>
      <c r="H50" s="204">
        <f>+H48*F50</f>
        <v>0</v>
      </c>
      <c r="I50" s="205"/>
      <c r="J50" s="205"/>
      <c r="K50" s="206"/>
      <c r="L50" s="98"/>
      <c r="M50" s="107"/>
      <c r="N50" s="107"/>
      <c r="O50" s="107"/>
      <c r="P50" s="107"/>
      <c r="Q50" s="107"/>
    </row>
    <row r="51" spans="2:17" ht="19.5" thickBot="1" x14ac:dyDescent="0.3">
      <c r="B51" s="115"/>
      <c r="C51" s="97"/>
      <c r="D51" s="97"/>
      <c r="E51" s="97"/>
      <c r="F51" s="97"/>
      <c r="G51" s="97"/>
      <c r="H51" s="97"/>
      <c r="I51" s="97"/>
      <c r="J51" s="97"/>
      <c r="K51" s="97"/>
      <c r="L51" s="98"/>
      <c r="M51" s="107"/>
      <c r="N51" s="107"/>
      <c r="O51" s="107"/>
      <c r="P51" s="107"/>
      <c r="Q51" s="107"/>
    </row>
    <row r="52" spans="2:17" ht="19.5" thickBot="1" x14ac:dyDescent="0.3">
      <c r="B52" s="115"/>
      <c r="C52" s="221" t="s">
        <v>80</v>
      </c>
      <c r="D52" s="222"/>
      <c r="E52" s="222"/>
      <c r="F52" s="222"/>
      <c r="G52" s="222"/>
      <c r="H52" s="222"/>
      <c r="I52" s="222"/>
      <c r="J52" s="222"/>
      <c r="K52" s="223"/>
      <c r="L52" s="98"/>
      <c r="M52" s="107"/>
      <c r="N52" s="107"/>
      <c r="O52" s="107"/>
      <c r="P52" s="107"/>
      <c r="Q52" s="107"/>
    </row>
    <row r="53" spans="2:17" ht="18.75" x14ac:dyDescent="0.25">
      <c r="B53" s="115"/>
      <c r="C53" s="210" t="s">
        <v>59</v>
      </c>
      <c r="D53" s="211"/>
      <c r="E53" s="211"/>
      <c r="F53" s="211"/>
      <c r="G53" s="212"/>
      <c r="H53" s="224">
        <f>IF(H30=1,'Input Data'!G22*'Input Data'!E20,IF(H30=2,'Input Data'!G22*'Input Data'!E21,IF('IGrow Internal Input'!H30=3,'Input Data'!G22*'Input Data'!E22,IF('IGrow Internal Input'!H30=4,'Input Data'!G22*'Input Data'!E23,IF('IGrow Internal Input'!H30=5,'Input Data'!G22*'Input Data'!E24)))))</f>
        <v>2927</v>
      </c>
      <c r="I53" s="225"/>
      <c r="J53" s="225"/>
      <c r="K53" s="226"/>
      <c r="L53" s="98"/>
      <c r="M53" s="107"/>
      <c r="N53" s="107"/>
      <c r="O53" s="107"/>
      <c r="P53" s="107"/>
      <c r="Q53" s="107"/>
    </row>
    <row r="54" spans="2:17" ht="18.75" x14ac:dyDescent="0.25">
      <c r="B54" s="115"/>
      <c r="C54" s="227" t="s">
        <v>66</v>
      </c>
      <c r="D54" s="228"/>
      <c r="E54" s="229"/>
      <c r="F54" s="230">
        <v>1</v>
      </c>
      <c r="G54" s="231"/>
      <c r="H54" s="198">
        <f>+H53*F54</f>
        <v>2927</v>
      </c>
      <c r="I54" s="199"/>
      <c r="J54" s="199"/>
      <c r="K54" s="200"/>
      <c r="L54" s="98"/>
      <c r="M54" s="107"/>
      <c r="N54" s="107"/>
      <c r="O54" s="107"/>
      <c r="P54" s="107"/>
      <c r="Q54" s="107"/>
    </row>
    <row r="55" spans="2:17" ht="19.5" thickBot="1" x14ac:dyDescent="0.3">
      <c r="B55" s="115"/>
      <c r="C55" s="216" t="s">
        <v>67</v>
      </c>
      <c r="D55" s="217"/>
      <c r="E55" s="218"/>
      <c r="F55" s="219">
        <f>+'Input Data'!C36</f>
        <v>0</v>
      </c>
      <c r="G55" s="220"/>
      <c r="H55" s="204">
        <f>+H53*F55</f>
        <v>0</v>
      </c>
      <c r="I55" s="205"/>
      <c r="J55" s="205"/>
      <c r="K55" s="206"/>
      <c r="L55" s="98"/>
      <c r="M55" s="107"/>
      <c r="N55" s="107"/>
      <c r="O55" s="107"/>
      <c r="P55" s="107"/>
      <c r="Q55" s="107"/>
    </row>
    <row r="56" spans="2:17" ht="19.5" thickBot="1" x14ac:dyDescent="0.3">
      <c r="B56" s="115"/>
      <c r="C56" s="97"/>
      <c r="D56" s="97"/>
      <c r="E56" s="97"/>
      <c r="F56" s="97"/>
      <c r="G56" s="97"/>
      <c r="H56" s="97"/>
      <c r="I56" s="97"/>
      <c r="J56" s="97"/>
      <c r="K56" s="97"/>
      <c r="L56" s="98"/>
      <c r="M56" s="107"/>
      <c r="N56" s="107"/>
      <c r="O56" s="107"/>
      <c r="P56" s="107"/>
      <c r="Q56" s="107"/>
    </row>
    <row r="57" spans="2:17" ht="19.5" thickBot="1" x14ac:dyDescent="0.3">
      <c r="B57" s="115"/>
      <c r="C57" s="221" t="s">
        <v>83</v>
      </c>
      <c r="D57" s="222"/>
      <c r="E57" s="222"/>
      <c r="F57" s="222"/>
      <c r="G57" s="222"/>
      <c r="H57" s="222"/>
      <c r="I57" s="222"/>
      <c r="J57" s="222"/>
      <c r="K57" s="223"/>
      <c r="L57" s="98"/>
      <c r="M57" s="107"/>
      <c r="N57" s="107"/>
      <c r="O57" s="107"/>
      <c r="P57" s="107"/>
      <c r="Q57" s="107"/>
    </row>
    <row r="58" spans="2:17" ht="18.75" x14ac:dyDescent="0.25">
      <c r="B58" s="115"/>
      <c r="C58" s="210" t="s">
        <v>59</v>
      </c>
      <c r="D58" s="211"/>
      <c r="E58" s="211"/>
      <c r="F58" s="211"/>
      <c r="G58" s="212"/>
      <c r="H58" s="224">
        <f>IF(H30=1,'Input Data'!G23*'Input Data'!E20,IF(H30=2,'Input Data'!G23*'Input Data'!E21,IF('IGrow Internal Input'!H30=3,'Input Data'!G23*'Input Data'!E22,IF('IGrow Internal Input'!H30=4,'Input Data'!G23*'Input Data'!E23,IF('IGrow Internal Input'!H30=5,'Input Data'!G23*'Input Data'!E24)))))</f>
        <v>12852</v>
      </c>
      <c r="I58" s="225"/>
      <c r="J58" s="225"/>
      <c r="K58" s="226"/>
      <c r="L58" s="98"/>
      <c r="M58" s="107"/>
      <c r="N58" s="107"/>
      <c r="O58" s="107"/>
      <c r="P58" s="107"/>
      <c r="Q58" s="107"/>
    </row>
    <row r="59" spans="2:17" ht="18.75" x14ac:dyDescent="0.25">
      <c r="B59" s="115"/>
      <c r="C59" s="227" t="s">
        <v>66</v>
      </c>
      <c r="D59" s="228"/>
      <c r="E59" s="229"/>
      <c r="F59" s="230">
        <v>1</v>
      </c>
      <c r="G59" s="231"/>
      <c r="H59" s="198">
        <f>+H58*F59</f>
        <v>12852</v>
      </c>
      <c r="I59" s="199"/>
      <c r="J59" s="199"/>
      <c r="K59" s="200"/>
      <c r="L59" s="98"/>
      <c r="M59" s="107"/>
      <c r="N59" s="107"/>
      <c r="O59" s="107"/>
      <c r="P59" s="107"/>
      <c r="Q59" s="107"/>
    </row>
    <row r="60" spans="2:17" ht="19.5" thickBot="1" x14ac:dyDescent="0.3">
      <c r="B60" s="115"/>
      <c r="C60" s="216" t="s">
        <v>67</v>
      </c>
      <c r="D60" s="217"/>
      <c r="E60" s="218"/>
      <c r="F60" s="219">
        <f>+'Input Data'!C40</f>
        <v>0</v>
      </c>
      <c r="G60" s="220"/>
      <c r="H60" s="204">
        <f>+H58*F60</f>
        <v>0</v>
      </c>
      <c r="I60" s="205"/>
      <c r="J60" s="205"/>
      <c r="K60" s="206"/>
      <c r="L60" s="98"/>
      <c r="M60" s="107"/>
      <c r="N60" s="107"/>
      <c r="O60" s="107"/>
      <c r="P60" s="107"/>
      <c r="Q60" s="107"/>
    </row>
    <row r="61" spans="2:17" ht="19.5" thickBot="1" x14ac:dyDescent="0.3">
      <c r="B61" s="115"/>
      <c r="C61" s="97"/>
      <c r="D61" s="97"/>
      <c r="E61" s="97"/>
      <c r="F61" s="97"/>
      <c r="G61" s="97"/>
      <c r="H61" s="97"/>
      <c r="I61" s="97"/>
      <c r="J61" s="97"/>
      <c r="K61" s="97"/>
      <c r="L61" s="98"/>
      <c r="M61" s="107"/>
      <c r="N61" s="107"/>
      <c r="O61" s="107"/>
      <c r="P61" s="107"/>
      <c r="Q61" s="107"/>
    </row>
    <row r="62" spans="2:17" ht="24.75" thickBot="1" x14ac:dyDescent="0.3">
      <c r="B62" s="115"/>
      <c r="C62" s="207" t="s">
        <v>62</v>
      </c>
      <c r="D62" s="208"/>
      <c r="E62" s="208"/>
      <c r="F62" s="208"/>
      <c r="G62" s="208"/>
      <c r="H62" s="208"/>
      <c r="I62" s="208"/>
      <c r="J62" s="208"/>
      <c r="K62" s="209"/>
      <c r="L62" s="98"/>
      <c r="M62" s="107"/>
      <c r="N62" s="107"/>
      <c r="O62" s="107"/>
      <c r="P62" s="107"/>
      <c r="Q62" s="107"/>
    </row>
    <row r="63" spans="2:17" ht="18.75" x14ac:dyDescent="0.25">
      <c r="B63" s="115"/>
      <c r="C63" s="210" t="s">
        <v>59</v>
      </c>
      <c r="D63" s="211"/>
      <c r="E63" s="211"/>
      <c r="F63" s="211"/>
      <c r="G63" s="212"/>
      <c r="H63" s="213">
        <f>+H58+H53+H48+H43+H38</f>
        <v>33691</v>
      </c>
      <c r="I63" s="214"/>
      <c r="J63" s="214"/>
      <c r="K63" s="215"/>
      <c r="L63" s="98"/>
      <c r="M63" s="107"/>
      <c r="N63" s="107"/>
      <c r="O63" s="107"/>
      <c r="P63" s="107"/>
      <c r="Q63" s="107"/>
    </row>
    <row r="64" spans="2:17" ht="18.75" x14ac:dyDescent="0.25">
      <c r="B64" s="115"/>
      <c r="C64" s="195" t="s">
        <v>66</v>
      </c>
      <c r="D64" s="196"/>
      <c r="E64" s="196"/>
      <c r="F64" s="196"/>
      <c r="G64" s="197"/>
      <c r="H64" s="198">
        <f>+H59+H54+H49+H44+H39</f>
        <v>33691</v>
      </c>
      <c r="I64" s="199"/>
      <c r="J64" s="199"/>
      <c r="K64" s="200"/>
      <c r="L64" s="98"/>
      <c r="M64" s="107"/>
      <c r="N64" s="107"/>
      <c r="O64" s="107"/>
      <c r="P64" s="107"/>
      <c r="Q64" s="107"/>
    </row>
    <row r="65" spans="2:17" ht="19.5" thickBot="1" x14ac:dyDescent="0.3">
      <c r="B65" s="115"/>
      <c r="C65" s="201" t="s">
        <v>67</v>
      </c>
      <c r="D65" s="202"/>
      <c r="E65" s="202"/>
      <c r="F65" s="202"/>
      <c r="G65" s="203"/>
      <c r="H65" s="204">
        <f>+H60+H55+H50+H45+H40</f>
        <v>0</v>
      </c>
      <c r="I65" s="205"/>
      <c r="J65" s="205"/>
      <c r="K65" s="206"/>
      <c r="L65" s="98"/>
      <c r="M65" s="107"/>
      <c r="N65" s="107"/>
      <c r="O65" s="107"/>
      <c r="P65" s="107"/>
      <c r="Q65" s="107"/>
    </row>
    <row r="66" spans="2:17" ht="19.5" thickBot="1" x14ac:dyDescent="0.3">
      <c r="B66" s="116"/>
      <c r="C66" s="118"/>
      <c r="D66" s="118"/>
      <c r="E66" s="118"/>
      <c r="F66" s="118"/>
      <c r="G66" s="118"/>
      <c r="H66" s="118"/>
      <c r="I66" s="118"/>
      <c r="J66" s="118"/>
      <c r="K66" s="118"/>
      <c r="L66" s="117"/>
      <c r="M66" s="107"/>
      <c r="N66" s="107"/>
      <c r="O66" s="107"/>
      <c r="P66" s="107"/>
      <c r="Q66" s="107"/>
    </row>
    <row r="67" spans="2:17" ht="18.75" x14ac:dyDescent="0.25"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</row>
    <row r="68" spans="2:17" ht="18.75" x14ac:dyDescent="0.25"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</row>
    <row r="69" spans="2:17" ht="18.75" x14ac:dyDescent="0.25"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</row>
    <row r="70" spans="2:17" ht="18.75" x14ac:dyDescent="0.25"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</row>
    <row r="71" spans="2:17" ht="18.75" x14ac:dyDescent="0.25"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</row>
    <row r="72" spans="2:17" ht="18.75" x14ac:dyDescent="0.25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</row>
    <row r="73" spans="2:17" ht="18.75" x14ac:dyDescent="0.25"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</row>
    <row r="74" spans="2:17" ht="18.75" x14ac:dyDescent="0.25"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</row>
    <row r="75" spans="2:17" ht="18.75" x14ac:dyDescent="0.25"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</row>
    <row r="76" spans="2:17" ht="18.75" x14ac:dyDescent="0.25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</row>
    <row r="77" spans="2:17" ht="18.75" x14ac:dyDescent="0.25"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</row>
    <row r="78" spans="2:17" ht="18.75" x14ac:dyDescent="0.25"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</row>
    <row r="79" spans="2:17" ht="18.75" x14ac:dyDescent="0.25"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</row>
    <row r="80" spans="2:17" ht="18.75" x14ac:dyDescent="0.25"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</row>
    <row r="81" spans="2:17" ht="18.75" x14ac:dyDescent="0.25"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</row>
    <row r="82" spans="2:17" ht="18.75" x14ac:dyDescent="0.25"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</row>
    <row r="83" spans="2:17" ht="18.75" x14ac:dyDescent="0.25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</row>
    <row r="84" spans="2:17" ht="18.75" x14ac:dyDescent="0.25"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</row>
    <row r="85" spans="2:17" ht="18.75" x14ac:dyDescent="0.25"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</row>
    <row r="86" spans="2:17" ht="18.75" x14ac:dyDescent="0.25"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</row>
    <row r="87" spans="2:17" ht="18.75" x14ac:dyDescent="0.25"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</row>
    <row r="88" spans="2:17" ht="18.75" x14ac:dyDescent="0.25"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</row>
    <row r="89" spans="2:17" ht="18.75" x14ac:dyDescent="0.25"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</row>
    <row r="90" spans="2:17" ht="18.75" x14ac:dyDescent="0.25"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</row>
    <row r="91" spans="2:17" ht="18.75" x14ac:dyDescent="0.25"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</row>
    <row r="92" spans="2:17" ht="18.75" x14ac:dyDescent="0.25"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</row>
    <row r="93" spans="2:17" ht="18.75" x14ac:dyDescent="0.25"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</row>
    <row r="94" spans="2:17" ht="18.75" x14ac:dyDescent="0.25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</row>
  </sheetData>
  <mergeCells count="81">
    <mergeCell ref="H30:K31"/>
    <mergeCell ref="C30:G31"/>
    <mergeCell ref="C38:G38"/>
    <mergeCell ref="H38:K38"/>
    <mergeCell ref="H39:K39"/>
    <mergeCell ref="C37:K37"/>
    <mergeCell ref="C35:K35"/>
    <mergeCell ref="H40:K40"/>
    <mergeCell ref="C39:E39"/>
    <mergeCell ref="C40:E40"/>
    <mergeCell ref="F39:G39"/>
    <mergeCell ref="F40:G40"/>
    <mergeCell ref="C28:K28"/>
    <mergeCell ref="C19:G19"/>
    <mergeCell ref="H19:K19"/>
    <mergeCell ref="C17:G17"/>
    <mergeCell ref="H17:K17"/>
    <mergeCell ref="C21:G21"/>
    <mergeCell ref="H21:K21"/>
    <mergeCell ref="B24:L25"/>
    <mergeCell ref="B3:L4"/>
    <mergeCell ref="C9:G9"/>
    <mergeCell ref="C11:G11"/>
    <mergeCell ref="C13:G13"/>
    <mergeCell ref="C15:G15"/>
    <mergeCell ref="H9:K9"/>
    <mergeCell ref="H11:K11"/>
    <mergeCell ref="H13:K13"/>
    <mergeCell ref="H15:K15"/>
    <mergeCell ref="C7:G7"/>
    <mergeCell ref="H7:K7"/>
    <mergeCell ref="O11:S11"/>
    <mergeCell ref="T11:W11"/>
    <mergeCell ref="N3:X4"/>
    <mergeCell ref="O7:S7"/>
    <mergeCell ref="T7:W7"/>
    <mergeCell ref="O9:S9"/>
    <mergeCell ref="T9:W9"/>
    <mergeCell ref="C42:K42"/>
    <mergeCell ref="C43:G43"/>
    <mergeCell ref="H43:K43"/>
    <mergeCell ref="H44:K44"/>
    <mergeCell ref="C44:E44"/>
    <mergeCell ref="F44:G44"/>
    <mergeCell ref="H45:K45"/>
    <mergeCell ref="C47:K47"/>
    <mergeCell ref="C48:G48"/>
    <mergeCell ref="H48:K48"/>
    <mergeCell ref="C45:E45"/>
    <mergeCell ref="F45:G45"/>
    <mergeCell ref="H49:K49"/>
    <mergeCell ref="H50:K50"/>
    <mergeCell ref="C52:K52"/>
    <mergeCell ref="C49:E49"/>
    <mergeCell ref="F49:G49"/>
    <mergeCell ref="C50:E50"/>
    <mergeCell ref="F50:G50"/>
    <mergeCell ref="C53:G53"/>
    <mergeCell ref="H53:K53"/>
    <mergeCell ref="H54:K54"/>
    <mergeCell ref="H55:K55"/>
    <mergeCell ref="C54:E54"/>
    <mergeCell ref="C55:E55"/>
    <mergeCell ref="F54:G54"/>
    <mergeCell ref="F55:G55"/>
    <mergeCell ref="C57:K57"/>
    <mergeCell ref="C58:G58"/>
    <mergeCell ref="H58:K58"/>
    <mergeCell ref="H59:K59"/>
    <mergeCell ref="C59:E59"/>
    <mergeCell ref="F59:G59"/>
    <mergeCell ref="C64:G64"/>
    <mergeCell ref="H64:K64"/>
    <mergeCell ref="C65:G65"/>
    <mergeCell ref="H65:K65"/>
    <mergeCell ref="H60:K60"/>
    <mergeCell ref="C62:K62"/>
    <mergeCell ref="C63:G63"/>
    <mergeCell ref="H63:K63"/>
    <mergeCell ref="C60:E60"/>
    <mergeCell ref="F60:G6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7C41FDE-71E4-454E-A094-53DD70857524}">
          <x14:formula1>
            <xm:f>'Input Data'!$D$7:$D$11</xm:f>
          </x14:formula1>
          <xm:sqref>L7</xm:sqref>
        </x14:dataValidation>
        <x14:dataValidation type="list" allowBlank="1" showInputMessage="1" showErrorMessage="1" xr:uid="{71FF6B55-2530-4BDA-B47D-8F5932FFC2D6}">
          <x14:formula1>
            <xm:f>'Input Data'!$B$19:$B$38</xm:f>
          </x14:formula1>
          <xm:sqref>F59:G59 F39:G39 F44:G44 F49:G49 F54:G54</xm:sqref>
        </x14:dataValidation>
        <x14:dataValidation type="list" allowBlank="1" showInputMessage="1" showErrorMessage="1" xr:uid="{F3848E77-C3BC-4128-BBE3-8D37358E0E44}">
          <x14:formula1>
            <xm:f>'Input Data'!$E$26:$E$29</xm:f>
          </x14:formula1>
          <xm:sqref>H30:K31</xm:sqref>
        </x14:dataValidation>
        <x14:dataValidation type="list" allowBlank="1" showInputMessage="1" showErrorMessage="1" xr:uid="{45A7B5E7-BDAA-444C-A146-33A58EC82A1A}">
          <x14:formula1>
            <xm:f>'Input Data'!$B$5:$B$7</xm:f>
          </x14:formula1>
          <xm:sqref>T7:W7</xm:sqref>
        </x14:dataValidation>
        <x14:dataValidation type="list" allowBlank="1" showInputMessage="1" showErrorMessage="1" xr:uid="{74B1CFD1-080E-4657-B111-B0EDB4F136F0}">
          <x14:formula1>
            <xm:f>'Input Data'!$D$5:$D$13</xm:f>
          </x14:formula1>
          <xm:sqref>H7:K7 T9:W9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workbookViewId="0">
      <selection activeCell="C7" sqref="C7"/>
    </sheetView>
  </sheetViews>
  <sheetFormatPr defaultColWidth="12.5703125" defaultRowHeight="15" customHeight="1" x14ac:dyDescent="0.25"/>
  <cols>
    <col min="1" max="1" width="35.42578125" customWidth="1"/>
    <col min="2" max="2" width="19.140625" customWidth="1"/>
    <col min="3" max="3" width="19.7109375" customWidth="1"/>
    <col min="4" max="4" width="19.42578125" customWidth="1"/>
    <col min="5" max="5" width="21.42578125" customWidth="1"/>
    <col min="6" max="6" width="20.85546875" customWidth="1"/>
    <col min="7" max="7" width="22.42578125" customWidth="1"/>
    <col min="8" max="8" width="20.42578125" customWidth="1"/>
    <col min="9" max="11" width="19.140625" customWidth="1"/>
    <col min="12" max="12" width="21.28515625" customWidth="1"/>
    <col min="13" max="13" width="22.7109375" customWidth="1"/>
    <col min="14" max="14" width="20.42578125" customWidth="1"/>
    <col min="15" max="15" width="19.28515625" customWidth="1"/>
    <col min="16" max="16" width="19" customWidth="1"/>
    <col min="17" max="20" width="19.140625" customWidth="1"/>
    <col min="21" max="21" width="20.28515625" customWidth="1"/>
    <col min="22" max="26" width="8.5703125" customWidth="1"/>
  </cols>
  <sheetData>
    <row r="1" spans="1:26" ht="14.25" customHeight="1" x14ac:dyDescent="0.25">
      <c r="A1" s="1" t="s">
        <v>0</v>
      </c>
    </row>
    <row r="2" spans="1:26" ht="14.25" customHeight="1" x14ac:dyDescent="0.25"/>
    <row r="3" spans="1:26" ht="14.25" customHeight="1" x14ac:dyDescent="0.25">
      <c r="B3" s="2">
        <v>500000</v>
      </c>
      <c r="C3" s="2">
        <v>1000000</v>
      </c>
      <c r="D3" s="2">
        <v>1500000</v>
      </c>
      <c r="E3" s="2">
        <v>2000000</v>
      </c>
      <c r="F3" s="2">
        <v>2500000</v>
      </c>
      <c r="G3" s="2">
        <v>3000000</v>
      </c>
      <c r="H3" s="2">
        <v>3500000</v>
      </c>
      <c r="I3" s="2">
        <v>4000000</v>
      </c>
      <c r="J3" s="2">
        <v>4500000</v>
      </c>
      <c r="K3" s="2">
        <v>5000000</v>
      </c>
      <c r="L3" s="2">
        <v>5500000</v>
      </c>
      <c r="M3" s="2">
        <v>6000000</v>
      </c>
      <c r="N3" s="2">
        <v>6500000</v>
      </c>
      <c r="O3" s="2">
        <v>7000000</v>
      </c>
      <c r="P3" s="2">
        <v>7500000</v>
      </c>
      <c r="Q3" s="2">
        <v>8000000</v>
      </c>
      <c r="R3" s="2">
        <v>8500000</v>
      </c>
      <c r="S3" s="2">
        <v>9000000</v>
      </c>
      <c r="T3" s="2">
        <v>9500000</v>
      </c>
      <c r="U3" s="2">
        <v>10000000</v>
      </c>
    </row>
    <row r="4" spans="1:26" ht="14.25" customHeight="1" x14ac:dyDescent="0.25">
      <c r="A4" s="3" t="s">
        <v>1</v>
      </c>
      <c r="B4" s="4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5" t="s">
        <v>7</v>
      </c>
      <c r="H4" s="6" t="s">
        <v>8</v>
      </c>
      <c r="I4" s="5" t="s">
        <v>9</v>
      </c>
      <c r="J4" s="6" t="s">
        <v>10</v>
      </c>
      <c r="K4" s="5" t="s">
        <v>11</v>
      </c>
      <c r="L4" s="6" t="s">
        <v>12</v>
      </c>
      <c r="M4" s="5" t="s">
        <v>13</v>
      </c>
      <c r="N4" s="6" t="s">
        <v>14</v>
      </c>
      <c r="O4" s="5" t="s">
        <v>15</v>
      </c>
      <c r="P4" s="3" t="s">
        <v>16</v>
      </c>
      <c r="Q4" s="5" t="s">
        <v>17</v>
      </c>
      <c r="R4" s="6" t="s">
        <v>18</v>
      </c>
      <c r="S4" s="5" t="s">
        <v>19</v>
      </c>
      <c r="T4" s="6" t="s">
        <v>20</v>
      </c>
      <c r="U4" s="5" t="s">
        <v>21</v>
      </c>
    </row>
    <row r="5" spans="1:26" ht="14.25" customHeight="1" x14ac:dyDescent="0.25">
      <c r="A5" s="7" t="s">
        <v>22</v>
      </c>
      <c r="B5" s="8">
        <v>350000</v>
      </c>
      <c r="C5" s="8">
        <v>950000</v>
      </c>
      <c r="D5" s="8"/>
      <c r="E5" s="8"/>
      <c r="F5" s="8"/>
      <c r="G5" s="9"/>
      <c r="H5" s="8"/>
      <c r="I5" s="9"/>
      <c r="J5" s="8"/>
      <c r="K5" s="8"/>
      <c r="L5" s="8"/>
      <c r="M5" s="8"/>
      <c r="N5" s="8"/>
      <c r="O5" s="8"/>
      <c r="P5" s="8"/>
      <c r="Q5" s="8"/>
      <c r="R5" s="8"/>
      <c r="S5" s="9"/>
      <c r="T5" s="8"/>
      <c r="U5" s="8"/>
      <c r="V5" s="10"/>
      <c r="W5" s="10"/>
      <c r="X5" s="10"/>
      <c r="Y5" s="10"/>
      <c r="Z5" s="10"/>
    </row>
    <row r="6" spans="1:26" ht="14.25" customHeight="1" x14ac:dyDescent="0.25">
      <c r="A6" s="11" t="s">
        <v>23</v>
      </c>
      <c r="B6" s="12">
        <v>14635</v>
      </c>
      <c r="C6" s="12">
        <v>24560</v>
      </c>
      <c r="D6" s="12">
        <v>30515</v>
      </c>
      <c r="E6" s="12">
        <v>34485</v>
      </c>
      <c r="F6" s="12">
        <v>40440</v>
      </c>
      <c r="G6" s="12">
        <v>44410</v>
      </c>
      <c r="H6" s="12">
        <v>50365</v>
      </c>
      <c r="I6" s="12">
        <v>54335</v>
      </c>
      <c r="J6" s="12">
        <v>60290</v>
      </c>
      <c r="K6" s="12">
        <v>64260</v>
      </c>
      <c r="L6" s="12">
        <v>69260</v>
      </c>
      <c r="M6" s="13">
        <v>69260</v>
      </c>
      <c r="N6" s="12">
        <v>74260</v>
      </c>
      <c r="O6" s="12">
        <v>74260</v>
      </c>
      <c r="P6" s="12">
        <v>79260</v>
      </c>
      <c r="Q6" s="12">
        <v>79260</v>
      </c>
      <c r="R6" s="12">
        <v>84260</v>
      </c>
      <c r="S6" s="12">
        <v>84260</v>
      </c>
      <c r="T6" s="12">
        <v>89260</v>
      </c>
      <c r="U6" s="12">
        <v>89260</v>
      </c>
    </row>
    <row r="7" spans="1:26" ht="14.25" customHeight="1" x14ac:dyDescent="0.25">
      <c r="A7" s="7" t="s">
        <v>24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1</v>
      </c>
    </row>
    <row r="8" spans="1:26" ht="14.25" customHeight="1" x14ac:dyDescent="0.25">
      <c r="A8" s="15" t="s">
        <v>25</v>
      </c>
      <c r="B8" s="16">
        <f t="shared" ref="B8:U8" si="0">B6*B7</f>
        <v>14635</v>
      </c>
      <c r="C8" s="16">
        <f t="shared" si="0"/>
        <v>24560</v>
      </c>
      <c r="D8" s="16">
        <f t="shared" si="0"/>
        <v>30515</v>
      </c>
      <c r="E8" s="16">
        <f t="shared" si="0"/>
        <v>34485</v>
      </c>
      <c r="F8" s="16">
        <f t="shared" si="0"/>
        <v>40440</v>
      </c>
      <c r="G8" s="16">
        <f t="shared" si="0"/>
        <v>44410</v>
      </c>
      <c r="H8" s="16">
        <f t="shared" si="0"/>
        <v>50365</v>
      </c>
      <c r="I8" s="16">
        <f t="shared" si="0"/>
        <v>54335</v>
      </c>
      <c r="J8" s="16">
        <f t="shared" si="0"/>
        <v>60290</v>
      </c>
      <c r="K8" s="16">
        <f t="shared" si="0"/>
        <v>64260</v>
      </c>
      <c r="L8" s="16">
        <f t="shared" si="0"/>
        <v>69260</v>
      </c>
      <c r="M8" s="16">
        <f t="shared" si="0"/>
        <v>69260</v>
      </c>
      <c r="N8" s="16">
        <f t="shared" si="0"/>
        <v>74260</v>
      </c>
      <c r="O8" s="16">
        <f t="shared" si="0"/>
        <v>74260</v>
      </c>
      <c r="P8" s="16">
        <f t="shared" si="0"/>
        <v>79260</v>
      </c>
      <c r="Q8" s="16">
        <f t="shared" si="0"/>
        <v>79260</v>
      </c>
      <c r="R8" s="16">
        <f t="shared" si="0"/>
        <v>84260</v>
      </c>
      <c r="S8" s="16">
        <f t="shared" si="0"/>
        <v>84260</v>
      </c>
      <c r="T8" s="16">
        <f t="shared" si="0"/>
        <v>89260</v>
      </c>
      <c r="U8" s="16">
        <f t="shared" si="0"/>
        <v>89260</v>
      </c>
      <c r="V8" s="10"/>
      <c r="W8" s="10"/>
      <c r="X8" s="10"/>
      <c r="Y8" s="10"/>
      <c r="Z8" s="10"/>
    </row>
    <row r="9" spans="1:26" ht="14.25" customHeight="1" x14ac:dyDescent="0.25"/>
    <row r="10" spans="1:26" ht="14.25" customHeight="1" x14ac:dyDescent="0.25">
      <c r="A10" s="17" t="s">
        <v>26</v>
      </c>
    </row>
    <row r="11" spans="1:26" ht="14.25" customHeight="1" x14ac:dyDescent="0.25">
      <c r="A11" s="18" t="s">
        <v>27</v>
      </c>
      <c r="B11" s="19">
        <v>0.5</v>
      </c>
      <c r="C11" s="20">
        <v>0.5</v>
      </c>
      <c r="D11" s="20">
        <v>0.5</v>
      </c>
      <c r="E11" s="20">
        <v>0.5</v>
      </c>
      <c r="F11" s="20">
        <v>0.5</v>
      </c>
      <c r="G11" s="20">
        <v>0.6</v>
      </c>
      <c r="H11" s="20">
        <v>0.5</v>
      </c>
      <c r="I11" s="20">
        <v>0.5</v>
      </c>
      <c r="J11" s="20">
        <v>0.5</v>
      </c>
      <c r="K11" s="20">
        <v>1</v>
      </c>
      <c r="L11" s="20">
        <v>0.5</v>
      </c>
      <c r="M11" s="20">
        <v>0.5</v>
      </c>
      <c r="N11" s="20">
        <v>0.5</v>
      </c>
      <c r="O11" s="20">
        <v>0.5</v>
      </c>
      <c r="P11" s="20">
        <v>0.5</v>
      </c>
      <c r="Q11" s="20">
        <v>0.5</v>
      </c>
      <c r="R11" s="20">
        <v>0.5</v>
      </c>
      <c r="S11" s="20">
        <v>1</v>
      </c>
      <c r="T11" s="20">
        <v>0.5</v>
      </c>
      <c r="U11" s="20">
        <v>0.5</v>
      </c>
    </row>
    <row r="12" spans="1:26" ht="14.25" customHeight="1" x14ac:dyDescent="0.25">
      <c r="A12" s="18" t="s">
        <v>28</v>
      </c>
      <c r="B12" s="19">
        <v>0.5</v>
      </c>
      <c r="C12" s="20">
        <v>0.5</v>
      </c>
      <c r="D12" s="20">
        <v>0.5</v>
      </c>
      <c r="E12" s="20">
        <v>0.5</v>
      </c>
      <c r="F12" s="20">
        <v>0.5</v>
      </c>
      <c r="G12" s="20">
        <v>0.4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</row>
    <row r="13" spans="1:26" ht="14.25" customHeight="1" x14ac:dyDescent="0.25"/>
    <row r="14" spans="1:26" ht="14.25" customHeight="1" x14ac:dyDescent="0.25">
      <c r="B14" s="21"/>
    </row>
    <row r="15" spans="1:26" ht="14.25" customHeight="1" x14ac:dyDescent="0.25">
      <c r="A15" s="15" t="s">
        <v>29</v>
      </c>
    </row>
    <row r="16" spans="1:26" ht="14.25" customHeight="1" x14ac:dyDescent="0.25">
      <c r="A16" s="18" t="s">
        <v>27</v>
      </c>
      <c r="B16" s="22">
        <f t="shared" ref="B16:U16" si="1">B8*B11</f>
        <v>7317.5</v>
      </c>
      <c r="C16" s="22">
        <f t="shared" si="1"/>
        <v>12280</v>
      </c>
      <c r="D16" s="22">
        <f t="shared" si="1"/>
        <v>15257.5</v>
      </c>
      <c r="E16" s="22">
        <f t="shared" si="1"/>
        <v>17242.5</v>
      </c>
      <c r="F16" s="22">
        <f t="shared" si="1"/>
        <v>20220</v>
      </c>
      <c r="G16" s="22">
        <f t="shared" si="1"/>
        <v>26646</v>
      </c>
      <c r="H16" s="22">
        <f t="shared" si="1"/>
        <v>25182.5</v>
      </c>
      <c r="I16" s="22">
        <f t="shared" si="1"/>
        <v>27167.5</v>
      </c>
      <c r="J16" s="22">
        <f t="shared" si="1"/>
        <v>30145</v>
      </c>
      <c r="K16" s="22">
        <f t="shared" si="1"/>
        <v>64260</v>
      </c>
      <c r="L16" s="22">
        <f t="shared" si="1"/>
        <v>34630</v>
      </c>
      <c r="M16" s="22">
        <f t="shared" si="1"/>
        <v>34630</v>
      </c>
      <c r="N16" s="22">
        <f t="shared" si="1"/>
        <v>37130</v>
      </c>
      <c r="O16" s="22">
        <f t="shared" si="1"/>
        <v>37130</v>
      </c>
      <c r="P16" s="22">
        <f t="shared" si="1"/>
        <v>39630</v>
      </c>
      <c r="Q16" s="22">
        <f t="shared" si="1"/>
        <v>39630</v>
      </c>
      <c r="R16" s="22">
        <f t="shared" si="1"/>
        <v>42130</v>
      </c>
      <c r="S16" s="22">
        <f t="shared" si="1"/>
        <v>84260</v>
      </c>
      <c r="T16" s="22">
        <f t="shared" si="1"/>
        <v>44630</v>
      </c>
      <c r="U16" s="22">
        <f t="shared" si="1"/>
        <v>44630</v>
      </c>
    </row>
    <row r="17" spans="1:21" ht="14.25" customHeight="1" x14ac:dyDescent="0.25">
      <c r="A17" s="18" t="s">
        <v>28</v>
      </c>
      <c r="B17" s="22">
        <f t="shared" ref="B17:U17" si="2">B8*B12</f>
        <v>7317.5</v>
      </c>
      <c r="C17" s="22">
        <f t="shared" si="2"/>
        <v>12280</v>
      </c>
      <c r="D17" s="22">
        <f t="shared" si="2"/>
        <v>15257.5</v>
      </c>
      <c r="E17" s="22">
        <f t="shared" si="2"/>
        <v>17242.5</v>
      </c>
      <c r="F17" s="22">
        <f t="shared" si="2"/>
        <v>20220</v>
      </c>
      <c r="G17" s="22">
        <f t="shared" si="2"/>
        <v>17764</v>
      </c>
      <c r="H17" s="22">
        <f t="shared" si="2"/>
        <v>25182.5</v>
      </c>
      <c r="I17" s="22">
        <f t="shared" si="2"/>
        <v>27167.5</v>
      </c>
      <c r="J17" s="22">
        <f t="shared" si="2"/>
        <v>30145</v>
      </c>
      <c r="K17" s="22">
        <f t="shared" si="2"/>
        <v>32130</v>
      </c>
      <c r="L17" s="22">
        <f t="shared" si="2"/>
        <v>34630</v>
      </c>
      <c r="M17" s="22">
        <f t="shared" si="2"/>
        <v>34630</v>
      </c>
      <c r="N17" s="22">
        <f t="shared" si="2"/>
        <v>37130</v>
      </c>
      <c r="O17" s="22">
        <f t="shared" si="2"/>
        <v>37130</v>
      </c>
      <c r="P17" s="22">
        <f t="shared" si="2"/>
        <v>39630</v>
      </c>
      <c r="Q17" s="22">
        <f t="shared" si="2"/>
        <v>39630</v>
      </c>
      <c r="R17" s="22">
        <f t="shared" si="2"/>
        <v>42130</v>
      </c>
      <c r="S17" s="22">
        <f t="shared" si="2"/>
        <v>42130</v>
      </c>
      <c r="T17" s="22">
        <f t="shared" si="2"/>
        <v>44630</v>
      </c>
      <c r="U17" s="22">
        <f t="shared" si="2"/>
        <v>44630</v>
      </c>
    </row>
    <row r="18" spans="1:21" ht="14.25" customHeight="1" x14ac:dyDescent="0.25"/>
    <row r="19" spans="1:21" ht="14.25" hidden="1" customHeight="1" x14ac:dyDescent="0.25">
      <c r="A19" s="23" t="s">
        <v>30</v>
      </c>
      <c r="B19" s="24">
        <f t="shared" ref="B19:U19" si="3">B8-B16-B17</f>
        <v>0</v>
      </c>
      <c r="C19" s="24">
        <f t="shared" si="3"/>
        <v>0</v>
      </c>
      <c r="D19" s="24">
        <f t="shared" si="3"/>
        <v>0</v>
      </c>
      <c r="E19" s="24">
        <f t="shared" si="3"/>
        <v>0</v>
      </c>
      <c r="F19" s="24">
        <f t="shared" si="3"/>
        <v>0</v>
      </c>
      <c r="G19" s="24">
        <f t="shared" si="3"/>
        <v>0</v>
      </c>
      <c r="H19" s="24">
        <f t="shared" si="3"/>
        <v>0</v>
      </c>
      <c r="I19" s="24">
        <f t="shared" si="3"/>
        <v>0</v>
      </c>
      <c r="J19" s="24">
        <f t="shared" si="3"/>
        <v>0</v>
      </c>
      <c r="K19" s="24">
        <f t="shared" si="3"/>
        <v>-32130</v>
      </c>
      <c r="L19" s="24">
        <f t="shared" si="3"/>
        <v>0</v>
      </c>
      <c r="M19" s="24">
        <f t="shared" si="3"/>
        <v>0</v>
      </c>
      <c r="N19" s="24">
        <f t="shared" si="3"/>
        <v>0</v>
      </c>
      <c r="O19" s="24">
        <f t="shared" si="3"/>
        <v>0</v>
      </c>
      <c r="P19" s="24">
        <f t="shared" si="3"/>
        <v>0</v>
      </c>
      <c r="Q19" s="24">
        <f t="shared" si="3"/>
        <v>0</v>
      </c>
      <c r="R19" s="24">
        <f t="shared" si="3"/>
        <v>0</v>
      </c>
      <c r="S19" s="24">
        <f t="shared" si="3"/>
        <v>-42130</v>
      </c>
      <c r="T19" s="24">
        <f t="shared" si="3"/>
        <v>0</v>
      </c>
      <c r="U19" s="24">
        <f t="shared" si="3"/>
        <v>0</v>
      </c>
    </row>
    <row r="20" spans="1:21" ht="14.25" hidden="1" customHeight="1" x14ac:dyDescent="0.25">
      <c r="H20" s="25">
        <v>3.3999999999999998E-3</v>
      </c>
      <c r="I20" s="25">
        <v>3.0999999999999999E-3</v>
      </c>
      <c r="J20" s="25">
        <v>3.8E-3</v>
      </c>
      <c r="L20" s="25">
        <v>3.5000000000000001E-3</v>
      </c>
    </row>
    <row r="21" spans="1:21" ht="14.25" hidden="1" customHeight="1" x14ac:dyDescent="0.25">
      <c r="H21" s="26"/>
    </row>
    <row r="22" spans="1:21" hidden="1" x14ac:dyDescent="0.25"/>
    <row r="23" spans="1:21" hidden="1" x14ac:dyDescent="0.25"/>
    <row r="24" spans="1:21" hidden="1" x14ac:dyDescent="0.25"/>
    <row r="25" spans="1:21" ht="14.25" hidden="1" customHeight="1" x14ac:dyDescent="0.25">
      <c r="H25" s="26"/>
    </row>
    <row r="26" spans="1:21" ht="14.25" hidden="1" customHeight="1" x14ac:dyDescent="0.25">
      <c r="H26" s="26"/>
    </row>
    <row r="27" spans="1:21" ht="14.25" hidden="1" customHeight="1" x14ac:dyDescent="0.25">
      <c r="H27" s="26"/>
    </row>
    <row r="28" spans="1:21" ht="14.25" customHeight="1" x14ac:dyDescent="0.25">
      <c r="A28" s="27" t="s">
        <v>31</v>
      </c>
      <c r="B28" s="28">
        <f t="shared" ref="B28:U28" si="4">B16/B3</f>
        <v>1.4635E-2</v>
      </c>
      <c r="C28" s="28">
        <f t="shared" si="4"/>
        <v>1.2279999999999999E-2</v>
      </c>
      <c r="D28" s="28">
        <f t="shared" si="4"/>
        <v>1.0171666666666667E-2</v>
      </c>
      <c r="E28" s="28">
        <f t="shared" si="4"/>
        <v>8.6212500000000004E-3</v>
      </c>
      <c r="F28" s="28">
        <f t="shared" si="4"/>
        <v>8.0879999999999997E-3</v>
      </c>
      <c r="G28" s="28">
        <f t="shared" si="4"/>
        <v>8.8819999999999993E-3</v>
      </c>
      <c r="H28" s="28">
        <f t="shared" si="4"/>
        <v>7.195E-3</v>
      </c>
      <c r="I28" s="28">
        <f t="shared" si="4"/>
        <v>6.7918750000000002E-3</v>
      </c>
      <c r="J28" s="28">
        <f t="shared" si="4"/>
        <v>6.6988888888888888E-3</v>
      </c>
      <c r="K28" s="28">
        <f t="shared" si="4"/>
        <v>1.2852000000000001E-2</v>
      </c>
      <c r="L28" s="28">
        <f t="shared" si="4"/>
        <v>6.2963636363636364E-3</v>
      </c>
      <c r="M28" s="28">
        <f t="shared" si="4"/>
        <v>5.7716666666666663E-3</v>
      </c>
      <c r="N28" s="28">
        <f t="shared" si="4"/>
        <v>5.7123076923076919E-3</v>
      </c>
      <c r="O28" s="28">
        <f t="shared" si="4"/>
        <v>5.3042857142857145E-3</v>
      </c>
      <c r="P28" s="28">
        <f t="shared" si="4"/>
        <v>5.2839999999999996E-3</v>
      </c>
      <c r="Q28" s="28">
        <f t="shared" si="4"/>
        <v>4.9537499999999998E-3</v>
      </c>
      <c r="R28" s="28">
        <f t="shared" si="4"/>
        <v>4.956470588235294E-3</v>
      </c>
      <c r="S28" s="28">
        <f t="shared" si="4"/>
        <v>9.3622222222222214E-3</v>
      </c>
      <c r="T28" s="28">
        <f t="shared" si="4"/>
        <v>4.6978947368421049E-3</v>
      </c>
      <c r="U28" s="28">
        <f t="shared" si="4"/>
        <v>4.463E-3</v>
      </c>
    </row>
    <row r="29" spans="1:21" ht="14.25" customHeight="1" x14ac:dyDescent="0.25">
      <c r="A29" s="27" t="s">
        <v>32</v>
      </c>
      <c r="B29" s="28">
        <f t="shared" ref="B29:U29" si="5">B8/B3</f>
        <v>2.9270000000000001E-2</v>
      </c>
      <c r="C29" s="28">
        <f t="shared" si="5"/>
        <v>2.4559999999999998E-2</v>
      </c>
      <c r="D29" s="28">
        <f t="shared" si="5"/>
        <v>2.0343333333333335E-2</v>
      </c>
      <c r="E29" s="28">
        <f t="shared" si="5"/>
        <v>1.7242500000000001E-2</v>
      </c>
      <c r="F29" s="28">
        <f t="shared" si="5"/>
        <v>1.6175999999999999E-2</v>
      </c>
      <c r="G29" s="28">
        <f t="shared" si="5"/>
        <v>1.4803333333333333E-2</v>
      </c>
      <c r="H29" s="28">
        <f t="shared" si="5"/>
        <v>1.439E-2</v>
      </c>
      <c r="I29" s="28">
        <f t="shared" si="5"/>
        <v>1.358375E-2</v>
      </c>
      <c r="J29" s="28">
        <f t="shared" si="5"/>
        <v>1.3397777777777778E-2</v>
      </c>
      <c r="K29" s="28">
        <f t="shared" si="5"/>
        <v>1.2852000000000001E-2</v>
      </c>
      <c r="L29" s="28">
        <f t="shared" si="5"/>
        <v>1.2592727272727273E-2</v>
      </c>
      <c r="M29" s="28">
        <f t="shared" si="5"/>
        <v>1.1543333333333333E-2</v>
      </c>
      <c r="N29" s="28">
        <f t="shared" si="5"/>
        <v>1.1424615384615384E-2</v>
      </c>
      <c r="O29" s="28">
        <f t="shared" si="5"/>
        <v>1.0608571428571429E-2</v>
      </c>
      <c r="P29" s="28">
        <f t="shared" si="5"/>
        <v>1.0567999999999999E-2</v>
      </c>
      <c r="Q29" s="28">
        <f t="shared" si="5"/>
        <v>9.9074999999999996E-3</v>
      </c>
      <c r="R29" s="28">
        <f t="shared" si="5"/>
        <v>9.9129411764705879E-3</v>
      </c>
      <c r="S29" s="28">
        <f t="shared" si="5"/>
        <v>9.3622222222222214E-3</v>
      </c>
      <c r="T29" s="28">
        <f t="shared" si="5"/>
        <v>9.3957894736842098E-3</v>
      </c>
      <c r="U29" s="28">
        <f t="shared" si="5"/>
        <v>8.9259999999999999E-3</v>
      </c>
    </row>
    <row r="30" spans="1:21" ht="14.25" customHeight="1" x14ac:dyDescent="0.25"/>
    <row r="31" spans="1:21" ht="14.25" customHeight="1" x14ac:dyDescent="0.25"/>
    <row r="32" spans="1:21" ht="14.25" customHeight="1" x14ac:dyDescent="0.25"/>
    <row r="33" spans="1:26" ht="14.25" customHeight="1" x14ac:dyDescent="0.25">
      <c r="A33" s="29" t="s">
        <v>33</v>
      </c>
    </row>
    <row r="34" spans="1:26" ht="14.25" customHeight="1" x14ac:dyDescent="0.25">
      <c r="A34" s="30" t="s">
        <v>34</v>
      </c>
      <c r="B34" s="31">
        <v>1.2E-2</v>
      </c>
      <c r="C34" s="31">
        <v>1.2E-2</v>
      </c>
      <c r="D34" s="31">
        <v>1.2E-2</v>
      </c>
      <c r="E34" s="31">
        <v>1.2E-2</v>
      </c>
      <c r="F34" s="31">
        <v>1.2E-2</v>
      </c>
      <c r="G34" s="31">
        <v>1.2E-2</v>
      </c>
      <c r="H34" s="31">
        <v>1.2E-2</v>
      </c>
      <c r="I34" s="31">
        <v>1.2E-2</v>
      </c>
      <c r="J34" s="31">
        <v>1.2E-2</v>
      </c>
      <c r="K34" s="31">
        <v>1.2E-2</v>
      </c>
      <c r="L34" s="31">
        <v>1.2E-2</v>
      </c>
      <c r="M34" s="31">
        <v>1.2E-2</v>
      </c>
      <c r="N34" s="31">
        <v>1.2E-2</v>
      </c>
      <c r="O34" s="31">
        <v>1.2E-2</v>
      </c>
      <c r="P34" s="31">
        <v>1.2E-2</v>
      </c>
      <c r="Q34" s="31">
        <v>1.2E-2</v>
      </c>
      <c r="R34" s="31">
        <v>1.2E-2</v>
      </c>
      <c r="S34" s="31">
        <v>1.2E-2</v>
      </c>
      <c r="T34" s="31">
        <v>1.2E-2</v>
      </c>
      <c r="U34" s="31">
        <v>1.2E-2</v>
      </c>
    </row>
    <row r="35" spans="1:26" ht="14.25" customHeight="1" x14ac:dyDescent="0.25">
      <c r="A35" s="32" t="s">
        <v>35</v>
      </c>
      <c r="B35" s="19">
        <v>1</v>
      </c>
      <c r="C35" s="19">
        <v>0.8</v>
      </c>
      <c r="D35" s="19">
        <v>0.8</v>
      </c>
      <c r="E35" s="19">
        <v>0.8</v>
      </c>
      <c r="F35" s="19">
        <v>0.8</v>
      </c>
      <c r="G35" s="19">
        <v>0.8</v>
      </c>
      <c r="H35" s="19">
        <v>0.8</v>
      </c>
      <c r="I35" s="19">
        <v>0.8</v>
      </c>
      <c r="J35" s="19">
        <v>0.8</v>
      </c>
      <c r="K35" s="19">
        <v>0.8</v>
      </c>
      <c r="L35" s="19">
        <v>0.8</v>
      </c>
      <c r="M35" s="19">
        <v>0.8</v>
      </c>
      <c r="N35" s="19">
        <v>0.8</v>
      </c>
      <c r="O35" s="19">
        <v>0.8</v>
      </c>
      <c r="P35" s="19">
        <v>0.8</v>
      </c>
      <c r="Q35" s="19">
        <v>0.8</v>
      </c>
      <c r="R35" s="19">
        <v>0.8</v>
      </c>
      <c r="S35" s="19">
        <v>0.8</v>
      </c>
      <c r="T35" s="19">
        <v>0.8</v>
      </c>
      <c r="U35" s="19">
        <v>0.8</v>
      </c>
    </row>
    <row r="36" spans="1:26" ht="14.25" customHeight="1" x14ac:dyDescent="0.25">
      <c r="A36" s="33" t="s">
        <v>36</v>
      </c>
      <c r="B36" s="34">
        <f t="shared" ref="B36:U36" si="6">B3*B35*B34</f>
        <v>6000</v>
      </c>
      <c r="C36" s="34">
        <f t="shared" si="6"/>
        <v>9600</v>
      </c>
      <c r="D36" s="34">
        <f t="shared" si="6"/>
        <v>14400</v>
      </c>
      <c r="E36" s="34">
        <f t="shared" si="6"/>
        <v>19200</v>
      </c>
      <c r="F36" s="34">
        <f t="shared" si="6"/>
        <v>24000</v>
      </c>
      <c r="G36" s="34">
        <f t="shared" si="6"/>
        <v>28800</v>
      </c>
      <c r="H36" s="34">
        <f t="shared" si="6"/>
        <v>33600</v>
      </c>
      <c r="I36" s="34">
        <f t="shared" si="6"/>
        <v>38400</v>
      </c>
      <c r="J36" s="34">
        <f t="shared" si="6"/>
        <v>43200</v>
      </c>
      <c r="K36" s="34">
        <f t="shared" si="6"/>
        <v>48000</v>
      </c>
      <c r="L36" s="34">
        <f t="shared" si="6"/>
        <v>52800</v>
      </c>
      <c r="M36" s="34">
        <f t="shared" si="6"/>
        <v>57600</v>
      </c>
      <c r="N36" s="34">
        <f t="shared" si="6"/>
        <v>62400</v>
      </c>
      <c r="O36" s="34">
        <f t="shared" si="6"/>
        <v>67200</v>
      </c>
      <c r="P36" s="34">
        <f t="shared" si="6"/>
        <v>72000</v>
      </c>
      <c r="Q36" s="34">
        <f t="shared" si="6"/>
        <v>76800</v>
      </c>
      <c r="R36" s="34">
        <f t="shared" si="6"/>
        <v>81600</v>
      </c>
      <c r="S36" s="34">
        <f t="shared" si="6"/>
        <v>86400</v>
      </c>
      <c r="T36" s="34">
        <f t="shared" si="6"/>
        <v>91200</v>
      </c>
      <c r="U36" s="34">
        <f t="shared" si="6"/>
        <v>96000</v>
      </c>
    </row>
    <row r="37" spans="1:26" ht="14.25" customHeight="1" x14ac:dyDescent="0.25"/>
    <row r="38" spans="1:26" ht="14.25" customHeight="1" x14ac:dyDescent="0.25"/>
    <row r="39" spans="1:26" ht="14.25" customHeight="1" x14ac:dyDescent="0.25">
      <c r="A39" s="35"/>
      <c r="H39" s="26"/>
    </row>
    <row r="40" spans="1:26" ht="14.25" customHeight="1" x14ac:dyDescent="0.25">
      <c r="A40" s="36" t="s">
        <v>37</v>
      </c>
      <c r="H40" s="26"/>
    </row>
    <row r="41" spans="1:26" ht="14.25" customHeight="1" x14ac:dyDescent="0.25">
      <c r="A41" s="30" t="s">
        <v>38</v>
      </c>
      <c r="B41" s="37">
        <v>3.0000000000000001E-3</v>
      </c>
      <c r="C41" s="37">
        <v>2E-3</v>
      </c>
      <c r="D41" s="37">
        <v>2E-3</v>
      </c>
      <c r="E41" s="37">
        <v>2E-3</v>
      </c>
      <c r="F41" s="37">
        <v>2E-3</v>
      </c>
      <c r="G41" s="37">
        <v>2E-3</v>
      </c>
      <c r="H41" s="37">
        <v>2E-3</v>
      </c>
      <c r="I41" s="37">
        <v>2E-3</v>
      </c>
      <c r="J41" s="37">
        <v>2E-3</v>
      </c>
      <c r="K41" s="37">
        <v>2E-3</v>
      </c>
      <c r="L41" s="37">
        <v>2E-3</v>
      </c>
      <c r="M41" s="37">
        <v>3.0000000000000001E-3</v>
      </c>
      <c r="N41" s="37">
        <v>2E-3</v>
      </c>
      <c r="O41" s="37">
        <v>2E-3</v>
      </c>
      <c r="P41" s="37">
        <v>2E-3</v>
      </c>
      <c r="Q41" s="37">
        <v>2E-3</v>
      </c>
      <c r="R41" s="37">
        <v>2E-3</v>
      </c>
      <c r="S41" s="37">
        <v>2E-3</v>
      </c>
      <c r="T41" s="37">
        <v>2E-3</v>
      </c>
      <c r="U41" s="37">
        <v>2E-3</v>
      </c>
    </row>
    <row r="42" spans="1:26" ht="14.25" customHeight="1" x14ac:dyDescent="0.25">
      <c r="A42" s="27" t="s">
        <v>39</v>
      </c>
      <c r="B42" s="38">
        <f t="shared" ref="B42:U42" si="7">B36*B41*100</f>
        <v>1800</v>
      </c>
      <c r="C42" s="38">
        <f t="shared" si="7"/>
        <v>1920</v>
      </c>
      <c r="D42" s="38">
        <f t="shared" si="7"/>
        <v>2880</v>
      </c>
      <c r="E42" s="38">
        <f t="shared" si="7"/>
        <v>3840</v>
      </c>
      <c r="F42" s="38">
        <f t="shared" si="7"/>
        <v>4800</v>
      </c>
      <c r="G42" s="38">
        <f t="shared" si="7"/>
        <v>5760</v>
      </c>
      <c r="H42" s="38">
        <f t="shared" si="7"/>
        <v>6720</v>
      </c>
      <c r="I42" s="38">
        <f t="shared" si="7"/>
        <v>7680</v>
      </c>
      <c r="J42" s="38">
        <f t="shared" si="7"/>
        <v>8640</v>
      </c>
      <c r="K42" s="38">
        <f t="shared" si="7"/>
        <v>9600</v>
      </c>
      <c r="L42" s="38">
        <f t="shared" si="7"/>
        <v>10560</v>
      </c>
      <c r="M42" s="38">
        <f t="shared" si="7"/>
        <v>17280</v>
      </c>
      <c r="N42" s="38">
        <f t="shared" si="7"/>
        <v>12480</v>
      </c>
      <c r="O42" s="38">
        <f t="shared" si="7"/>
        <v>13440</v>
      </c>
      <c r="P42" s="38">
        <f t="shared" si="7"/>
        <v>14400</v>
      </c>
      <c r="Q42" s="38">
        <f t="shared" si="7"/>
        <v>15360</v>
      </c>
      <c r="R42" s="38">
        <f t="shared" si="7"/>
        <v>16320.000000000002</v>
      </c>
      <c r="S42" s="38">
        <f t="shared" si="7"/>
        <v>17280</v>
      </c>
      <c r="T42" s="38">
        <f t="shared" si="7"/>
        <v>18240</v>
      </c>
      <c r="U42" s="38">
        <f t="shared" si="7"/>
        <v>19200</v>
      </c>
      <c r="V42" s="39"/>
      <c r="W42" s="39"/>
      <c r="X42" s="39"/>
      <c r="Y42" s="39"/>
      <c r="Z42" s="39"/>
    </row>
    <row r="43" spans="1:26" ht="14.25" customHeight="1" x14ac:dyDescent="0.25"/>
    <row r="44" spans="1:26" ht="14.25" customHeight="1" x14ac:dyDescent="0.25">
      <c r="A44" s="40" t="s">
        <v>40</v>
      </c>
      <c r="B44" s="41">
        <f t="shared" ref="B44:U44" si="8">B42/B3</f>
        <v>3.5999999999999999E-3</v>
      </c>
      <c r="C44" s="41">
        <f t="shared" si="8"/>
        <v>1.92E-3</v>
      </c>
      <c r="D44" s="41">
        <f t="shared" si="8"/>
        <v>1.92E-3</v>
      </c>
      <c r="E44" s="41">
        <f t="shared" si="8"/>
        <v>1.92E-3</v>
      </c>
      <c r="F44" s="41">
        <f t="shared" si="8"/>
        <v>1.92E-3</v>
      </c>
      <c r="G44" s="41">
        <f t="shared" si="8"/>
        <v>1.92E-3</v>
      </c>
      <c r="H44" s="41">
        <f t="shared" si="8"/>
        <v>1.92E-3</v>
      </c>
      <c r="I44" s="41">
        <f t="shared" si="8"/>
        <v>1.92E-3</v>
      </c>
      <c r="J44" s="41">
        <f t="shared" si="8"/>
        <v>1.92E-3</v>
      </c>
      <c r="K44" s="41">
        <f t="shared" si="8"/>
        <v>1.92E-3</v>
      </c>
      <c r="L44" s="41">
        <f t="shared" si="8"/>
        <v>1.92E-3</v>
      </c>
      <c r="M44" s="41">
        <f t="shared" si="8"/>
        <v>2.8800000000000002E-3</v>
      </c>
      <c r="N44" s="41">
        <f t="shared" si="8"/>
        <v>1.92E-3</v>
      </c>
      <c r="O44" s="41">
        <f t="shared" si="8"/>
        <v>1.92E-3</v>
      </c>
      <c r="P44" s="41">
        <f t="shared" si="8"/>
        <v>1.92E-3</v>
      </c>
      <c r="Q44" s="41">
        <f t="shared" si="8"/>
        <v>1.92E-3</v>
      </c>
      <c r="R44" s="41">
        <f t="shared" si="8"/>
        <v>1.9200000000000003E-3</v>
      </c>
      <c r="S44" s="41">
        <f t="shared" si="8"/>
        <v>1.92E-3</v>
      </c>
      <c r="T44" s="41">
        <f t="shared" si="8"/>
        <v>1.92E-3</v>
      </c>
      <c r="U44" s="41">
        <f t="shared" si="8"/>
        <v>1.92E-3</v>
      </c>
    </row>
    <row r="45" spans="1:26" ht="14.25" customHeight="1" x14ac:dyDescent="0.25"/>
    <row r="46" spans="1:26" ht="14.25" customHeight="1" x14ac:dyDescent="0.25"/>
    <row r="47" spans="1:26" ht="14.25" customHeight="1" x14ac:dyDescent="0.25">
      <c r="A47" s="42" t="s">
        <v>41</v>
      </c>
    </row>
    <row r="48" spans="1:26" ht="14.25" hidden="1" customHeight="1" x14ac:dyDescent="0.25">
      <c r="A48" s="43" t="s">
        <v>42</v>
      </c>
    </row>
    <row r="49" spans="1:26" ht="14.25" hidden="1" customHeight="1" x14ac:dyDescent="0.25"/>
    <row r="50" spans="1:26" ht="14.25" hidden="1" customHeight="1" x14ac:dyDescent="0.25">
      <c r="A50" s="44" t="s">
        <v>0</v>
      </c>
    </row>
    <row r="51" spans="1:26" ht="14.25" hidden="1" customHeight="1" x14ac:dyDescent="0.25">
      <c r="A51" s="6" t="s">
        <v>43</v>
      </c>
      <c r="B51" s="4" t="s">
        <v>2</v>
      </c>
      <c r="C51" s="4" t="s">
        <v>3</v>
      </c>
      <c r="D51" s="5" t="s">
        <v>4</v>
      </c>
      <c r="E51" s="6" t="s">
        <v>5</v>
      </c>
      <c r="F51" s="6" t="s">
        <v>6</v>
      </c>
      <c r="G51" s="5" t="s">
        <v>7</v>
      </c>
      <c r="H51" s="6" t="s">
        <v>8</v>
      </c>
      <c r="I51" s="5" t="s">
        <v>9</v>
      </c>
      <c r="J51" s="6" t="s">
        <v>10</v>
      </c>
      <c r="K51" s="5" t="s">
        <v>11</v>
      </c>
      <c r="L51" s="6" t="s">
        <v>12</v>
      </c>
      <c r="M51" s="5" t="s">
        <v>13</v>
      </c>
      <c r="N51" s="6" t="s">
        <v>14</v>
      </c>
      <c r="O51" s="5" t="s">
        <v>15</v>
      </c>
      <c r="P51" s="6" t="s">
        <v>16</v>
      </c>
      <c r="Q51" s="5" t="s">
        <v>17</v>
      </c>
      <c r="R51" s="6" t="s">
        <v>18</v>
      </c>
      <c r="S51" s="5" t="s">
        <v>19</v>
      </c>
      <c r="T51" s="6" t="s">
        <v>20</v>
      </c>
      <c r="U51" s="5" t="s">
        <v>21</v>
      </c>
    </row>
    <row r="52" spans="1:26" ht="14.25" hidden="1" customHeight="1" x14ac:dyDescent="0.25">
      <c r="A52" s="45" t="s">
        <v>22</v>
      </c>
      <c r="B52" s="46">
        <v>350000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26" ht="14.25" hidden="1" customHeight="1" x14ac:dyDescent="0.25">
      <c r="A53" s="3" t="s">
        <v>23</v>
      </c>
      <c r="B53" s="47">
        <v>14635</v>
      </c>
      <c r="C53" s="47">
        <v>24560</v>
      </c>
      <c r="D53" s="47">
        <v>30515</v>
      </c>
      <c r="E53" s="47">
        <v>34485</v>
      </c>
      <c r="F53" s="47">
        <v>40440</v>
      </c>
      <c r="G53" s="47">
        <v>44410</v>
      </c>
      <c r="H53" s="47">
        <v>50365</v>
      </c>
      <c r="I53" s="47">
        <v>54335</v>
      </c>
      <c r="J53" s="47">
        <v>60290</v>
      </c>
      <c r="K53" s="47">
        <v>64260</v>
      </c>
      <c r="L53" s="47">
        <v>69260</v>
      </c>
      <c r="M53" s="48">
        <v>69260</v>
      </c>
      <c r="N53" s="47">
        <v>74260</v>
      </c>
      <c r="O53" s="47">
        <v>74260</v>
      </c>
      <c r="P53" s="47">
        <v>79260</v>
      </c>
      <c r="Q53" s="47">
        <v>79260</v>
      </c>
      <c r="R53" s="47">
        <v>84260</v>
      </c>
      <c r="S53" s="47">
        <v>84260</v>
      </c>
      <c r="T53" s="47">
        <v>89260</v>
      </c>
      <c r="U53" s="47">
        <v>89260</v>
      </c>
    </row>
    <row r="54" spans="1:26" ht="14.25" hidden="1" customHeight="1" x14ac:dyDescent="0.25">
      <c r="A54" s="49" t="s">
        <v>24</v>
      </c>
      <c r="B54" s="50">
        <v>0.2</v>
      </c>
      <c r="C54" s="50">
        <v>0.2</v>
      </c>
      <c r="D54" s="50">
        <v>0.2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</row>
    <row r="55" spans="1:26" ht="14.25" hidden="1" customHeight="1" x14ac:dyDescent="0.25">
      <c r="A55" s="51" t="s">
        <v>44</v>
      </c>
      <c r="B55" s="16">
        <f t="shared" ref="B55:U55" si="9">B53*B54</f>
        <v>2927</v>
      </c>
      <c r="C55" s="16">
        <f t="shared" si="9"/>
        <v>4912</v>
      </c>
      <c r="D55" s="16">
        <f t="shared" si="9"/>
        <v>6103</v>
      </c>
      <c r="E55" s="16">
        <f t="shared" si="9"/>
        <v>0</v>
      </c>
      <c r="F55" s="16">
        <f t="shared" si="9"/>
        <v>0</v>
      </c>
      <c r="G55" s="16">
        <f t="shared" si="9"/>
        <v>0</v>
      </c>
      <c r="H55" s="16">
        <f t="shared" si="9"/>
        <v>0</v>
      </c>
      <c r="I55" s="16">
        <f t="shared" si="9"/>
        <v>0</v>
      </c>
      <c r="J55" s="16">
        <f t="shared" si="9"/>
        <v>0</v>
      </c>
      <c r="K55" s="16">
        <f t="shared" si="9"/>
        <v>0</v>
      </c>
      <c r="L55" s="16">
        <f t="shared" si="9"/>
        <v>0</v>
      </c>
      <c r="M55" s="16">
        <f t="shared" si="9"/>
        <v>0</v>
      </c>
      <c r="N55" s="16">
        <f t="shared" si="9"/>
        <v>0</v>
      </c>
      <c r="O55" s="16">
        <f t="shared" si="9"/>
        <v>0</v>
      </c>
      <c r="P55" s="16">
        <f t="shared" si="9"/>
        <v>0</v>
      </c>
      <c r="Q55" s="16">
        <f t="shared" si="9"/>
        <v>0</v>
      </c>
      <c r="R55" s="16">
        <f t="shared" si="9"/>
        <v>0</v>
      </c>
      <c r="S55" s="16">
        <f t="shared" si="9"/>
        <v>0</v>
      </c>
      <c r="T55" s="16">
        <f t="shared" si="9"/>
        <v>0</v>
      </c>
      <c r="U55" s="16">
        <f t="shared" si="9"/>
        <v>0</v>
      </c>
      <c r="V55" s="10"/>
      <c r="W55" s="10"/>
      <c r="X55" s="10"/>
      <c r="Y55" s="10"/>
      <c r="Z55" s="10"/>
    </row>
    <row r="56" spans="1:26" ht="14.25" hidden="1" customHeight="1" x14ac:dyDescent="0.25"/>
    <row r="57" spans="1:26" ht="14.25" hidden="1" customHeight="1" x14ac:dyDescent="0.25"/>
    <row r="58" spans="1:26" ht="14.25" hidden="1" customHeight="1" x14ac:dyDescent="0.25">
      <c r="A58" s="6" t="s">
        <v>45</v>
      </c>
      <c r="D58" s="52"/>
    </row>
    <row r="59" spans="1:26" ht="14.25" hidden="1" customHeight="1" x14ac:dyDescent="0.25">
      <c r="A59" s="18" t="s">
        <v>27</v>
      </c>
      <c r="B59" s="53">
        <v>0.5</v>
      </c>
      <c r="C59" s="54">
        <v>0.3</v>
      </c>
      <c r="D59" s="55">
        <v>0.1</v>
      </c>
      <c r="E59" s="53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spans="1:26" ht="14.25" hidden="1" customHeight="1" x14ac:dyDescent="0.25">
      <c r="A60" s="18" t="s">
        <v>28</v>
      </c>
      <c r="B60" s="53">
        <v>0.5</v>
      </c>
      <c r="C60" s="56">
        <v>0.7</v>
      </c>
      <c r="D60" s="57">
        <v>0.9</v>
      </c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</row>
    <row r="61" spans="1:26" ht="14.25" hidden="1" customHeight="1" x14ac:dyDescent="0.25">
      <c r="C61" s="58"/>
    </row>
    <row r="62" spans="1:26" ht="14.25" hidden="1" customHeight="1" x14ac:dyDescent="0.25"/>
    <row r="63" spans="1:26" ht="14.25" hidden="1" customHeight="1" x14ac:dyDescent="0.25">
      <c r="A63" s="6" t="s">
        <v>46</v>
      </c>
    </row>
    <row r="64" spans="1:26" ht="14.25" hidden="1" customHeight="1" x14ac:dyDescent="0.25">
      <c r="A64" s="18" t="s">
        <v>27</v>
      </c>
      <c r="B64" s="22">
        <f t="shared" ref="B64:U64" si="10">B55*B59</f>
        <v>1463.5</v>
      </c>
      <c r="C64" s="22">
        <f t="shared" si="10"/>
        <v>1473.6</v>
      </c>
      <c r="D64" s="22">
        <f t="shared" si="10"/>
        <v>610.30000000000007</v>
      </c>
      <c r="E64" s="22">
        <f t="shared" si="10"/>
        <v>0</v>
      </c>
      <c r="F64" s="22">
        <f t="shared" si="10"/>
        <v>0</v>
      </c>
      <c r="G64" s="22">
        <f t="shared" si="10"/>
        <v>0</v>
      </c>
      <c r="H64" s="22">
        <f t="shared" si="10"/>
        <v>0</v>
      </c>
      <c r="I64" s="22">
        <f t="shared" si="10"/>
        <v>0</v>
      </c>
      <c r="J64" s="22">
        <f t="shared" si="10"/>
        <v>0</v>
      </c>
      <c r="K64" s="22">
        <f t="shared" si="10"/>
        <v>0</v>
      </c>
      <c r="L64" s="22">
        <f t="shared" si="10"/>
        <v>0</v>
      </c>
      <c r="M64" s="22">
        <f t="shared" si="10"/>
        <v>0</v>
      </c>
      <c r="N64" s="22">
        <f t="shared" si="10"/>
        <v>0</v>
      </c>
      <c r="O64" s="22">
        <f t="shared" si="10"/>
        <v>0</v>
      </c>
      <c r="P64" s="22">
        <f t="shared" si="10"/>
        <v>0</v>
      </c>
      <c r="Q64" s="22">
        <f t="shared" si="10"/>
        <v>0</v>
      </c>
      <c r="R64" s="22">
        <f t="shared" si="10"/>
        <v>0</v>
      </c>
      <c r="S64" s="22">
        <f t="shared" si="10"/>
        <v>0</v>
      </c>
      <c r="T64" s="22">
        <f t="shared" si="10"/>
        <v>0</v>
      </c>
      <c r="U64" s="22">
        <f t="shared" si="10"/>
        <v>0</v>
      </c>
    </row>
    <row r="65" spans="1:21" ht="14.25" hidden="1" customHeight="1" x14ac:dyDescent="0.25">
      <c r="A65" s="18" t="s">
        <v>28</v>
      </c>
      <c r="B65" s="22">
        <f t="shared" ref="B65:U65" si="11">B55*B60</f>
        <v>1463.5</v>
      </c>
      <c r="C65" s="22">
        <f t="shared" si="11"/>
        <v>3438.3999999999996</v>
      </c>
      <c r="D65" s="22">
        <f t="shared" si="11"/>
        <v>5492.7</v>
      </c>
      <c r="E65" s="22">
        <f t="shared" si="11"/>
        <v>0</v>
      </c>
      <c r="F65" s="22">
        <f t="shared" si="11"/>
        <v>0</v>
      </c>
      <c r="G65" s="22">
        <f t="shared" si="11"/>
        <v>0</v>
      </c>
      <c r="H65" s="22">
        <f t="shared" si="11"/>
        <v>0</v>
      </c>
      <c r="I65" s="22">
        <f t="shared" si="11"/>
        <v>0</v>
      </c>
      <c r="J65" s="22">
        <f t="shared" si="11"/>
        <v>0</v>
      </c>
      <c r="K65" s="22">
        <f t="shared" si="11"/>
        <v>0</v>
      </c>
      <c r="L65" s="22">
        <f t="shared" si="11"/>
        <v>0</v>
      </c>
      <c r="M65" s="22">
        <f t="shared" si="11"/>
        <v>0</v>
      </c>
      <c r="N65" s="22">
        <f t="shared" si="11"/>
        <v>0</v>
      </c>
      <c r="O65" s="22">
        <f t="shared" si="11"/>
        <v>0</v>
      </c>
      <c r="P65" s="22">
        <f t="shared" si="11"/>
        <v>0</v>
      </c>
      <c r="Q65" s="22">
        <f t="shared" si="11"/>
        <v>0</v>
      </c>
      <c r="R65" s="22">
        <f t="shared" si="11"/>
        <v>0</v>
      </c>
      <c r="S65" s="22">
        <f t="shared" si="11"/>
        <v>0</v>
      </c>
      <c r="T65" s="22">
        <f t="shared" si="11"/>
        <v>0</v>
      </c>
      <c r="U65" s="22">
        <f t="shared" si="11"/>
        <v>0</v>
      </c>
    </row>
    <row r="66" spans="1:21" ht="14.25" hidden="1" customHeight="1" x14ac:dyDescent="0.25"/>
    <row r="67" spans="1:21" ht="14.25" hidden="1" customHeight="1" x14ac:dyDescent="0.25"/>
    <row r="68" spans="1:21" ht="14.25" hidden="1" customHeight="1" x14ac:dyDescent="0.25">
      <c r="A68" s="23" t="s">
        <v>30</v>
      </c>
      <c r="B68" s="24">
        <f t="shared" ref="B68:U68" si="12">B55-B64-B65</f>
        <v>0</v>
      </c>
      <c r="C68" s="24">
        <f t="shared" si="12"/>
        <v>0</v>
      </c>
      <c r="D68" s="24">
        <f t="shared" si="12"/>
        <v>0</v>
      </c>
      <c r="E68" s="24">
        <f t="shared" si="12"/>
        <v>0</v>
      </c>
      <c r="F68" s="24">
        <f t="shared" si="12"/>
        <v>0</v>
      </c>
      <c r="G68" s="24">
        <f t="shared" si="12"/>
        <v>0</v>
      </c>
      <c r="H68" s="24">
        <f t="shared" si="12"/>
        <v>0</v>
      </c>
      <c r="I68" s="24">
        <f t="shared" si="12"/>
        <v>0</v>
      </c>
      <c r="J68" s="24">
        <f t="shared" si="12"/>
        <v>0</v>
      </c>
      <c r="K68" s="24">
        <f t="shared" si="12"/>
        <v>0</v>
      </c>
      <c r="L68" s="24">
        <f t="shared" si="12"/>
        <v>0</v>
      </c>
      <c r="M68" s="24">
        <f t="shared" si="12"/>
        <v>0</v>
      </c>
      <c r="N68" s="24">
        <f t="shared" si="12"/>
        <v>0</v>
      </c>
      <c r="O68" s="24">
        <f t="shared" si="12"/>
        <v>0</v>
      </c>
      <c r="P68" s="24">
        <f t="shared" si="12"/>
        <v>0</v>
      </c>
      <c r="Q68" s="24">
        <f t="shared" si="12"/>
        <v>0</v>
      </c>
      <c r="R68" s="24">
        <f t="shared" si="12"/>
        <v>0</v>
      </c>
      <c r="S68" s="24">
        <f t="shared" si="12"/>
        <v>0</v>
      </c>
      <c r="T68" s="24">
        <f t="shared" si="12"/>
        <v>0</v>
      </c>
      <c r="U68" s="24">
        <f t="shared" si="12"/>
        <v>0</v>
      </c>
    </row>
    <row r="69" spans="1:21" ht="14.25" hidden="1" customHeight="1" x14ac:dyDescent="0.25"/>
    <row r="70" spans="1:21" ht="14.25" hidden="1" customHeight="1" x14ac:dyDescent="0.25"/>
    <row r="71" spans="1:21" ht="14.25" hidden="1" customHeight="1" x14ac:dyDescent="0.25"/>
    <row r="72" spans="1:21" ht="14.25" hidden="1" customHeight="1" x14ac:dyDescent="0.25"/>
    <row r="73" spans="1:21" ht="14.25" customHeight="1" x14ac:dyDescent="0.25">
      <c r="A73" s="27" t="s">
        <v>47</v>
      </c>
      <c r="B73" s="28">
        <f t="shared" ref="B73:U73" si="13">B28+B44</f>
        <v>1.8235000000000001E-2</v>
      </c>
      <c r="C73" s="28">
        <f t="shared" si="13"/>
        <v>1.4199999999999999E-2</v>
      </c>
      <c r="D73" s="28">
        <f t="shared" si="13"/>
        <v>1.2091666666666667E-2</v>
      </c>
      <c r="E73" s="28">
        <f t="shared" si="13"/>
        <v>1.054125E-2</v>
      </c>
      <c r="F73" s="28">
        <f t="shared" si="13"/>
        <v>1.0008E-2</v>
      </c>
      <c r="G73" s="28">
        <f t="shared" si="13"/>
        <v>1.0801999999999999E-2</v>
      </c>
      <c r="H73" s="28">
        <f t="shared" si="13"/>
        <v>9.1149999999999998E-3</v>
      </c>
      <c r="I73" s="28">
        <f t="shared" si="13"/>
        <v>8.7118750000000009E-3</v>
      </c>
      <c r="J73" s="28">
        <f t="shared" si="13"/>
        <v>8.6188888888888895E-3</v>
      </c>
      <c r="K73" s="28">
        <f t="shared" si="13"/>
        <v>1.4772E-2</v>
      </c>
      <c r="L73" s="28">
        <f t="shared" si="13"/>
        <v>8.2163636363636362E-3</v>
      </c>
      <c r="M73" s="28">
        <f t="shared" si="13"/>
        <v>8.6516666666666669E-3</v>
      </c>
      <c r="N73" s="28">
        <f t="shared" si="13"/>
        <v>7.6323076923076917E-3</v>
      </c>
      <c r="O73" s="28">
        <f t="shared" si="13"/>
        <v>7.2242857142857143E-3</v>
      </c>
      <c r="P73" s="28">
        <f t="shared" si="13"/>
        <v>7.2039999999999995E-3</v>
      </c>
      <c r="Q73" s="28">
        <f t="shared" si="13"/>
        <v>6.8737499999999997E-3</v>
      </c>
      <c r="R73" s="28">
        <f t="shared" si="13"/>
        <v>6.8764705882352947E-3</v>
      </c>
      <c r="S73" s="28">
        <f t="shared" si="13"/>
        <v>1.1282222222222221E-2</v>
      </c>
      <c r="T73" s="28">
        <f t="shared" si="13"/>
        <v>6.6178947368421047E-3</v>
      </c>
      <c r="U73" s="28">
        <f t="shared" si="13"/>
        <v>6.3829999999999998E-3</v>
      </c>
    </row>
    <row r="74" spans="1:21" ht="14.25" customHeight="1" x14ac:dyDescent="0.25"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spans="1:21" ht="14.25" customHeight="1" x14ac:dyDescent="0.25">
      <c r="A75" s="27" t="s">
        <v>48</v>
      </c>
      <c r="B75" s="28">
        <f t="shared" ref="B75:U75" si="14">B29+B44</f>
        <v>3.2870000000000003E-2</v>
      </c>
      <c r="C75" s="28">
        <f t="shared" si="14"/>
        <v>2.648E-2</v>
      </c>
      <c r="D75" s="28">
        <f t="shared" si="14"/>
        <v>2.2263333333333336E-2</v>
      </c>
      <c r="E75" s="28">
        <f t="shared" si="14"/>
        <v>1.9162500000000002E-2</v>
      </c>
      <c r="F75" s="28">
        <f t="shared" si="14"/>
        <v>1.8096000000000001E-2</v>
      </c>
      <c r="G75" s="28">
        <f t="shared" si="14"/>
        <v>1.6723333333333333E-2</v>
      </c>
      <c r="H75" s="28">
        <f t="shared" si="14"/>
        <v>1.6310000000000002E-2</v>
      </c>
      <c r="I75" s="28">
        <f t="shared" si="14"/>
        <v>1.550375E-2</v>
      </c>
      <c r="J75" s="28">
        <f t="shared" si="14"/>
        <v>1.5317777777777777E-2</v>
      </c>
      <c r="K75" s="28">
        <f t="shared" si="14"/>
        <v>1.4772E-2</v>
      </c>
      <c r="L75" s="28">
        <f t="shared" si="14"/>
        <v>1.4512727272727273E-2</v>
      </c>
      <c r="M75" s="28">
        <f t="shared" si="14"/>
        <v>1.4423333333333333E-2</v>
      </c>
      <c r="N75" s="28">
        <f t="shared" si="14"/>
        <v>1.3344615384615384E-2</v>
      </c>
      <c r="O75" s="28">
        <f t="shared" si="14"/>
        <v>1.2528571428571429E-2</v>
      </c>
      <c r="P75" s="28">
        <f t="shared" si="14"/>
        <v>1.2487999999999999E-2</v>
      </c>
      <c r="Q75" s="28">
        <f t="shared" si="14"/>
        <v>1.1827499999999999E-2</v>
      </c>
      <c r="R75" s="28">
        <f t="shared" si="14"/>
        <v>1.1832941176470588E-2</v>
      </c>
      <c r="S75" s="28">
        <f t="shared" si="14"/>
        <v>1.1282222222222221E-2</v>
      </c>
      <c r="T75" s="28">
        <f t="shared" si="14"/>
        <v>1.131578947368421E-2</v>
      </c>
      <c r="U75" s="28">
        <f t="shared" si="14"/>
        <v>1.0846E-2</v>
      </c>
    </row>
    <row r="76" spans="1:21" ht="14.25" customHeight="1" x14ac:dyDescent="0.25"/>
    <row r="77" spans="1:21" ht="14.25" customHeight="1" x14ac:dyDescent="0.25"/>
    <row r="78" spans="1:21" ht="14.25" customHeight="1" x14ac:dyDescent="0.25">
      <c r="A78" s="60" t="s">
        <v>49</v>
      </c>
    </row>
    <row r="79" spans="1:21" ht="14.25" customHeight="1" x14ac:dyDescent="0.25">
      <c r="A79" s="27" t="s">
        <v>47</v>
      </c>
      <c r="B79" s="61">
        <f t="shared" ref="B79:U79" si="15">B73*B3</f>
        <v>9117.5</v>
      </c>
      <c r="C79" s="61">
        <f t="shared" si="15"/>
        <v>14199.999999999998</v>
      </c>
      <c r="D79" s="61">
        <f t="shared" si="15"/>
        <v>18137.5</v>
      </c>
      <c r="E79" s="61">
        <f t="shared" si="15"/>
        <v>21082.5</v>
      </c>
      <c r="F79" s="61">
        <f t="shared" si="15"/>
        <v>25020</v>
      </c>
      <c r="G79" s="61">
        <f t="shared" si="15"/>
        <v>32405.999999999996</v>
      </c>
      <c r="H79" s="61">
        <f t="shared" si="15"/>
        <v>31902.5</v>
      </c>
      <c r="I79" s="61">
        <f t="shared" si="15"/>
        <v>34847.5</v>
      </c>
      <c r="J79" s="61">
        <f t="shared" si="15"/>
        <v>38785</v>
      </c>
      <c r="K79" s="61">
        <f t="shared" si="15"/>
        <v>73860</v>
      </c>
      <c r="L79" s="61">
        <f t="shared" si="15"/>
        <v>45190</v>
      </c>
      <c r="M79" s="61">
        <f t="shared" si="15"/>
        <v>51910</v>
      </c>
      <c r="N79" s="61">
        <f t="shared" si="15"/>
        <v>49609.999999999993</v>
      </c>
      <c r="O79" s="61">
        <f t="shared" si="15"/>
        <v>50570</v>
      </c>
      <c r="P79" s="61">
        <f t="shared" si="15"/>
        <v>54029.999999999993</v>
      </c>
      <c r="Q79" s="61">
        <f t="shared" si="15"/>
        <v>54990</v>
      </c>
      <c r="R79" s="61">
        <f t="shared" si="15"/>
        <v>58450.000000000007</v>
      </c>
      <c r="S79" s="61">
        <f t="shared" si="15"/>
        <v>101539.99999999999</v>
      </c>
      <c r="T79" s="61">
        <f t="shared" si="15"/>
        <v>62869.999999999993</v>
      </c>
      <c r="U79" s="61">
        <f t="shared" si="15"/>
        <v>63830</v>
      </c>
    </row>
    <row r="80" spans="1:21" ht="14.25" customHeight="1" x14ac:dyDescent="0.25"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spans="1:21" ht="14.25" customHeight="1" x14ac:dyDescent="0.25">
      <c r="A81" s="27" t="s">
        <v>48</v>
      </c>
      <c r="B81" s="61">
        <f t="shared" ref="B81:U81" si="16">B3*B75</f>
        <v>16435</v>
      </c>
      <c r="C81" s="61">
        <f t="shared" si="16"/>
        <v>26480</v>
      </c>
      <c r="D81" s="61">
        <f t="shared" si="16"/>
        <v>33395.000000000007</v>
      </c>
      <c r="E81" s="61">
        <f t="shared" si="16"/>
        <v>38325.000000000007</v>
      </c>
      <c r="F81" s="61">
        <f t="shared" si="16"/>
        <v>45240</v>
      </c>
      <c r="G81" s="61">
        <f t="shared" si="16"/>
        <v>50170</v>
      </c>
      <c r="H81" s="61">
        <f t="shared" si="16"/>
        <v>57085.000000000007</v>
      </c>
      <c r="I81" s="61">
        <f t="shared" si="16"/>
        <v>62015</v>
      </c>
      <c r="J81" s="61">
        <f t="shared" si="16"/>
        <v>68930</v>
      </c>
      <c r="K81" s="61">
        <f t="shared" si="16"/>
        <v>73860</v>
      </c>
      <c r="L81" s="61">
        <f t="shared" si="16"/>
        <v>79820</v>
      </c>
      <c r="M81" s="61">
        <f t="shared" si="16"/>
        <v>86540</v>
      </c>
      <c r="N81" s="61">
        <f t="shared" si="16"/>
        <v>86740</v>
      </c>
      <c r="O81" s="61">
        <f t="shared" si="16"/>
        <v>87700</v>
      </c>
      <c r="P81" s="61">
        <f t="shared" si="16"/>
        <v>93660</v>
      </c>
      <c r="Q81" s="61">
        <f t="shared" si="16"/>
        <v>94620</v>
      </c>
      <c r="R81" s="61">
        <f t="shared" si="16"/>
        <v>100580</v>
      </c>
      <c r="S81" s="61">
        <f t="shared" si="16"/>
        <v>101539.99999999999</v>
      </c>
      <c r="T81" s="61">
        <f t="shared" si="16"/>
        <v>107499.99999999999</v>
      </c>
      <c r="U81" s="61">
        <f t="shared" si="16"/>
        <v>108460</v>
      </c>
    </row>
    <row r="82" spans="1:21" ht="14.25" customHeight="1" x14ac:dyDescent="0.25"/>
    <row r="83" spans="1:21" ht="14.25" customHeight="1" x14ac:dyDescent="0.25"/>
    <row r="84" spans="1:21" ht="14.25" customHeight="1" x14ac:dyDescent="0.25"/>
    <row r="85" spans="1:21" ht="14.25" customHeight="1" x14ac:dyDescent="0.25"/>
    <row r="86" spans="1:21" ht="14.25" customHeight="1" x14ac:dyDescent="0.25"/>
    <row r="87" spans="1:21" ht="14.25" customHeight="1" x14ac:dyDescent="0.25"/>
    <row r="88" spans="1:21" ht="14.25" customHeight="1" x14ac:dyDescent="0.25"/>
    <row r="89" spans="1:21" ht="14.25" customHeight="1" x14ac:dyDescent="0.25"/>
    <row r="90" spans="1:21" ht="14.25" customHeight="1" x14ac:dyDescent="0.25"/>
    <row r="91" spans="1:21" ht="14.25" customHeight="1" x14ac:dyDescent="0.25"/>
    <row r="92" spans="1:21" ht="14.25" customHeight="1" x14ac:dyDescent="0.25"/>
    <row r="93" spans="1:21" ht="14.25" customHeight="1" x14ac:dyDescent="0.25"/>
    <row r="94" spans="1:21" ht="14.25" customHeight="1" x14ac:dyDescent="0.25"/>
    <row r="95" spans="1:21" ht="14.25" customHeight="1" x14ac:dyDescent="0.25"/>
    <row r="96" spans="1:2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'Transfer Fees Data'!$C$1:$C$6</xm:f>
          </x14:formula1>
          <xm:sqref>B41:U41</xm:sqref>
        </x14:dataValidation>
        <x14:dataValidation type="list" allowBlank="1" showErrorMessage="1" xr:uid="{00000000-0002-0000-0000-000001000000}">
          <x14:formula1>
            <xm:f>'Transfer Fees Data'!$A$1:$A$10</xm:f>
          </x14:formula1>
          <xm:sqref>B11:U12 B35:U35 B59:U60 B7 C7 D7 E7 F7 G7 H7 I7 J7 K7 L7 M7 N7 O7 P7 Q7 R7 S7 T7 U7</xm:sqref>
        </x14:dataValidation>
        <x14:dataValidation type="list" allowBlank="1" showErrorMessage="1" xr:uid="{00000000-0002-0000-0000-000002000000}">
          <x14:formula1>
            <xm:f>'Transfer Fees Data'!$A$1:$A$5</xm:f>
          </x14:formula1>
          <xm:sqref>C61 B54:U54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A10" sqref="A10"/>
    </sheetView>
  </sheetViews>
  <sheetFormatPr defaultColWidth="12.5703125" defaultRowHeight="15" customHeight="1" x14ac:dyDescent="0.25"/>
  <cols>
    <col min="1" max="26" width="8.5703125" customWidth="1"/>
  </cols>
  <sheetData>
    <row r="1" spans="1:3" ht="14.25" customHeight="1" x14ac:dyDescent="0.25">
      <c r="A1" s="62">
        <v>0.1</v>
      </c>
      <c r="C1" s="25">
        <v>1E-3</v>
      </c>
    </row>
    <row r="2" spans="1:3" ht="14.25" customHeight="1" x14ac:dyDescent="0.25">
      <c r="A2" s="62">
        <v>0.2</v>
      </c>
      <c r="C2" s="25">
        <v>2E-3</v>
      </c>
    </row>
    <row r="3" spans="1:3" ht="14.25" customHeight="1" x14ac:dyDescent="0.25">
      <c r="A3" s="62">
        <v>0.3</v>
      </c>
      <c r="C3" s="25">
        <v>3.0000000000000001E-3</v>
      </c>
    </row>
    <row r="4" spans="1:3" ht="14.25" customHeight="1" x14ac:dyDescent="0.25">
      <c r="A4" s="62">
        <v>0.4</v>
      </c>
      <c r="C4" s="25">
        <v>4.0000000000000001E-3</v>
      </c>
    </row>
    <row r="5" spans="1:3" ht="14.25" customHeight="1" x14ac:dyDescent="0.25">
      <c r="A5" s="62">
        <v>0.5</v>
      </c>
      <c r="C5" s="25">
        <v>5.0000000000000001E-3</v>
      </c>
    </row>
    <row r="6" spans="1:3" ht="14.25" customHeight="1" x14ac:dyDescent="0.25">
      <c r="A6" s="62">
        <v>0.6</v>
      </c>
      <c r="C6" s="25">
        <v>6.0000000000000001E-3</v>
      </c>
    </row>
    <row r="7" spans="1:3" ht="14.25" customHeight="1" x14ac:dyDescent="0.25">
      <c r="A7" s="62">
        <v>0.7</v>
      </c>
    </row>
    <row r="8" spans="1:3" ht="14.25" customHeight="1" x14ac:dyDescent="0.25">
      <c r="A8" s="62">
        <v>0.8</v>
      </c>
    </row>
    <row r="9" spans="1:3" ht="14.25" customHeight="1" x14ac:dyDescent="0.25">
      <c r="A9" s="62">
        <v>0.9</v>
      </c>
    </row>
    <row r="10" spans="1:3" ht="14.25" customHeight="1" x14ac:dyDescent="0.25">
      <c r="A10" s="62">
        <v>1</v>
      </c>
    </row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5C1D-7682-4F31-9E21-32A9F4B2C61C}">
  <dimension ref="B1:J40"/>
  <sheetViews>
    <sheetView workbookViewId="0">
      <selection activeCell="F14" sqref="F14"/>
    </sheetView>
  </sheetViews>
  <sheetFormatPr defaultRowHeight="15" x14ac:dyDescent="0.25"/>
  <cols>
    <col min="2" max="6" width="15.7109375" customWidth="1"/>
    <col min="7" max="7" width="31.28515625" customWidth="1"/>
    <col min="8" max="16" width="15.7109375" customWidth="1"/>
  </cols>
  <sheetData>
    <row r="1" spans="2:10" ht="15.75" thickBot="1" x14ac:dyDescent="0.3"/>
    <row r="2" spans="2:10" ht="15" customHeight="1" x14ac:dyDescent="0.25">
      <c r="B2" s="287" t="s">
        <v>51</v>
      </c>
      <c r="C2" s="288"/>
      <c r="D2" s="288"/>
      <c r="E2" s="288"/>
      <c r="F2" s="289"/>
      <c r="G2" s="63"/>
      <c r="H2" s="63"/>
      <c r="I2" s="63"/>
      <c r="J2" s="63"/>
    </row>
    <row r="3" spans="2:10" ht="15" customHeight="1" thickBot="1" x14ac:dyDescent="0.3">
      <c r="B3" s="290"/>
      <c r="C3" s="291"/>
      <c r="D3" s="291"/>
      <c r="E3" s="291"/>
      <c r="F3" s="292"/>
      <c r="G3" s="63"/>
      <c r="H3" s="63"/>
      <c r="I3" s="63"/>
      <c r="J3" s="63"/>
    </row>
    <row r="4" spans="2:10" ht="15.75" thickBot="1" x14ac:dyDescent="0.3">
      <c r="D4" s="83" t="s">
        <v>68</v>
      </c>
    </row>
    <row r="5" spans="2:10" ht="18.75" x14ac:dyDescent="0.3">
      <c r="B5" s="82" t="s">
        <v>53</v>
      </c>
      <c r="C5" s="70"/>
      <c r="D5" s="158">
        <v>1E-3</v>
      </c>
    </row>
    <row r="6" spans="2:10" ht="18.75" x14ac:dyDescent="0.3">
      <c r="B6" s="65" t="s">
        <v>54</v>
      </c>
      <c r="D6" s="158">
        <v>1.5E-3</v>
      </c>
    </row>
    <row r="7" spans="2:10" ht="19.5" thickBot="1" x14ac:dyDescent="0.35">
      <c r="B7" s="66" t="s">
        <v>55</v>
      </c>
      <c r="C7" s="71"/>
      <c r="D7" s="119">
        <v>2E-3</v>
      </c>
    </row>
    <row r="8" spans="2:10" x14ac:dyDescent="0.25">
      <c r="D8" s="119">
        <v>2.5000000000000001E-3</v>
      </c>
    </row>
    <row r="9" spans="2:10" x14ac:dyDescent="0.25">
      <c r="D9" s="119">
        <v>3.0000000000000001E-3</v>
      </c>
    </row>
    <row r="10" spans="2:10" x14ac:dyDescent="0.25">
      <c r="D10" s="119">
        <v>3.5000000000000001E-3</v>
      </c>
    </row>
    <row r="11" spans="2:10" x14ac:dyDescent="0.25">
      <c r="D11" s="119">
        <v>4.0000000000000001E-3</v>
      </c>
    </row>
    <row r="12" spans="2:10" x14ac:dyDescent="0.25">
      <c r="D12" s="119">
        <v>4.4999999999999997E-3</v>
      </c>
    </row>
    <row r="13" spans="2:10" ht="15.75" thickBot="1" x14ac:dyDescent="0.3">
      <c r="D13" s="120">
        <v>5.0000000000000001E-3</v>
      </c>
    </row>
    <row r="14" spans="2:10" ht="15.75" thickBot="1" x14ac:dyDescent="0.3"/>
    <row r="15" spans="2:10" x14ac:dyDescent="0.25">
      <c r="B15" s="293" t="s">
        <v>69</v>
      </c>
      <c r="C15" s="294"/>
      <c r="D15" s="294"/>
      <c r="E15" s="294"/>
      <c r="F15" s="295"/>
    </row>
    <row r="16" spans="2:10" ht="15.75" thickBot="1" x14ac:dyDescent="0.3">
      <c r="B16" s="296"/>
      <c r="C16" s="297"/>
      <c r="D16" s="297"/>
      <c r="E16" s="297"/>
      <c r="F16" s="298"/>
    </row>
    <row r="17" spans="2:10" ht="15.75" thickBot="1" x14ac:dyDescent="0.3"/>
    <row r="18" spans="2:10" ht="15.75" thickBot="1" x14ac:dyDescent="0.3">
      <c r="B18" s="84" t="s">
        <v>70</v>
      </c>
      <c r="C18" s="123" t="s">
        <v>71</v>
      </c>
      <c r="E18" s="150" t="s">
        <v>92</v>
      </c>
      <c r="F18" s="299" t="s">
        <v>93</v>
      </c>
      <c r="G18" s="300"/>
    </row>
    <row r="19" spans="2:10" x14ac:dyDescent="0.25">
      <c r="B19" s="121">
        <v>0.05</v>
      </c>
      <c r="C19" s="124">
        <f>+'IGrow Internal Input'!H30</f>
        <v>2</v>
      </c>
      <c r="E19" s="151"/>
      <c r="F19" s="152" t="s">
        <v>61</v>
      </c>
      <c r="G19" s="155" cm="1">
        <f t="array" ref="G19:J19">IF('IGrow Internal Input'!H9:K9=0,0,IF('IGrow Internal Input'!$H$9&lt;500001,'Transfer Fees'!$B$7*'Transfer Fees'!$B$6,IF('IGrow Internal Input'!$H$9&lt;1000001,'Transfer Fees'!$C$6*'Transfer Fees'!$C$7,IF('IGrow Internal Input'!$H$9&lt;1500001,'Transfer Fees'!$D$6*'Transfer Fees'!$D$7,IF('IGrow Internal Input'!$H$9&lt;2000001,'Transfer Fees'!$E$6*'Transfer Fees'!$E$7,IF('IGrow Internal Input'!$H$9&lt;2500001,'Transfer Fees'!$F$6*'Transfer Fees'!$F$7,IF('IGrow Internal Input'!$H$9&lt;3000001,'Transfer Fees'!$G$6*'Transfer Fees'!$G$7,IF('IGrow Internal Input'!$H$9&lt;3500001,'Transfer Fees'!$H$6*'Transfer Fees'!$H$7,IF('IGrow Internal Input'!$H$9&lt;4000001,'Transfer Fees'!$I$6*'Transfer Fees'!$I$7,IF('IGrow Internal Input'!$H$9&lt;4500001,'Transfer Fees'!$J$6*'Transfer Fees'!$J$7,IF('IGrow Internal Input'!$H$9&lt;5000001,'Transfer Fees'!$K$6*'Transfer Fees'!$K$7,IF('IGrow Internal Input'!$H$9&lt;5500001,'Transfer Fees'!$L$6*'Transfer Fees'!$L$7,IF('IGrow Internal Input'!$H$9&lt;6000001,'Transfer Fees'!$M$6*'Transfer Fees'!$M$7,IF('IGrow Internal Input'!$H$9&lt;7000001,'Transfer Fees'!$O$6*'Transfer Fees'!$O$7,IF('IGrow Internal Input'!$H$9&lt;8000001,'Transfer Fees'!$Q$6*'Transfer Fees'!$Q$7,IF('IGrow Internal Input'!$H$9&lt;9000001,'Transfer Fees'!$S$6*'Transfer Fees'!$S$7,IF('IGrow Internal Input'!$H$9&lt;10000001,'Transfer Fees'!$U$6*'Transfer Fees'!$U$7)))))))))))))))))</f>
        <v>24560</v>
      </c>
      <c r="H19">
        <v>0</v>
      </c>
      <c r="I19">
        <v>0</v>
      </c>
      <c r="J19">
        <v>0</v>
      </c>
    </row>
    <row r="20" spans="2:10" ht="15.75" thickBot="1" x14ac:dyDescent="0.3">
      <c r="B20" s="121">
        <v>0.1</v>
      </c>
      <c r="C20" s="125">
        <f>1-C19</f>
        <v>-1</v>
      </c>
      <c r="E20" s="151">
        <v>0.1</v>
      </c>
      <c r="F20" s="153" t="s">
        <v>78</v>
      </c>
      <c r="G20" s="156">
        <f>IF('IGrow Internal Input'!$H$11=0,0,IF('IGrow Internal Input'!$H$11&lt;500001,'Transfer Fees'!$B$7*'Transfer Fees'!$B$6,IF('IGrow Internal Input'!$H$11&lt;1000001,'Transfer Fees'!$C$6*'Transfer Fees'!$C$7,IF('IGrow Internal Input'!$H$11&lt;1500001,'Transfer Fees'!$D$6*'Transfer Fees'!$D$7,IF('IGrow Internal Input'!$H$11&lt;2000001,'Transfer Fees'!$E$6*'Transfer Fees'!$E$7,IF('IGrow Internal Input'!$H$11&lt;2500001,'Transfer Fees'!$F$6*'Transfer Fees'!$F$7,IF('IGrow Internal Input'!$H$11&lt;3000001,'Transfer Fees'!$G$6*'Transfer Fees'!$G$7,IF('IGrow Internal Input'!$H$11&lt;3500001,'Transfer Fees'!$H$6*'Transfer Fees'!$H$7,IF('IGrow Internal Input'!$H$11&lt;4000001,'Transfer Fees'!$I$6*'Transfer Fees'!$I$7,IF('IGrow Internal Input'!$H$11&lt;4500001,'Transfer Fees'!$J$6*'Transfer Fees'!$J$7,IF('IGrow Internal Input'!$H$11&lt;5000001,'Transfer Fees'!$K$6*'Transfer Fees'!$K$7,IF('IGrow Internal Input'!$H$11&lt;5500001,'Transfer Fees'!$L$6*'Transfer Fees'!$L$7,IF('IGrow Internal Input'!$H$11&lt;6000001,'Transfer Fees'!$M$6*'Transfer Fees'!$M$7,IF('IGrow Internal Input'!$H$11&lt;7000001,'Transfer Fees'!$O$6*'Transfer Fees'!$O$7,IF('IGrow Internal Input'!$H$11&lt;8000001,'Transfer Fees'!$Q$6*'Transfer Fees'!$Q$7,IF('IGrow Internal Input'!$H$11&lt;9000001,'Transfer Fees'!$S$6*'Transfer Fees'!$S$7,IF('IGrow Internal Input'!$H$11&lt;10000001,'Transfer Fees'!$U$6*'Transfer Fees'!$U$7)))))))))))))))))</f>
        <v>34485</v>
      </c>
    </row>
    <row r="21" spans="2:10" ht="15.75" thickBot="1" x14ac:dyDescent="0.3">
      <c r="B21" s="121">
        <v>0.15</v>
      </c>
      <c r="E21" s="151">
        <v>0.2</v>
      </c>
      <c r="F21" s="153" t="s">
        <v>79</v>
      </c>
      <c r="G21" s="156">
        <f>IF('IGrow Internal Input'!$H$13=0,0,IF('IGrow Internal Input'!$H$13&lt;500001,'Transfer Fees'!$B$7*'Transfer Fees'!$B$6,IF('IGrow Internal Input'!$H$13&lt;1000001,'Transfer Fees'!$C$6*'Transfer Fees'!$C$7,IF('IGrow Internal Input'!$H$13&lt;1500001,'Transfer Fees'!$D$6*'Transfer Fees'!$D$7,IF('IGrow Internal Input'!$H$13&lt;2000001,'Transfer Fees'!$E$6*'Transfer Fees'!$E$7,IF('IGrow Internal Input'!$H$13&lt;2500001,'Transfer Fees'!$F$6*'Transfer Fees'!$F$7,IF('IGrow Internal Input'!$H$13&lt;3000001,'Transfer Fees'!$G$6*'Transfer Fees'!$G$7,IF('IGrow Internal Input'!$H$13&lt;3500001,'Transfer Fees'!$H$6*'Transfer Fees'!$H$7,IF('IGrow Internal Input'!$H$13&lt;4000001,'Transfer Fees'!$I$6*'Transfer Fees'!$I$7,IF('IGrow Internal Input'!$H$13&lt;4500001,'Transfer Fees'!$J$6*'Transfer Fees'!$J$7,IF('IGrow Internal Input'!$H$13&lt;5000001,'Transfer Fees'!$K$6*'Transfer Fees'!$K$7,IF('IGrow Internal Input'!$H$13&lt;5500001,'Transfer Fees'!$L$6*'Transfer Fees'!$L$7,IF('IGrow Internal Input'!$H$13&lt;6000001,'Transfer Fees'!$M$6*'Transfer Fees'!$M$7,IF('IGrow Internal Input'!$H$13&lt;7000001,'Transfer Fees'!$O$6*'Transfer Fees'!$O$7,IF('IGrow Internal Input'!$H$13&lt;8000001,'Transfer Fees'!$Q$6*'Transfer Fees'!$Q$7,IF('IGrow Internal Input'!$H$13&lt;9000001,'Transfer Fees'!$S$6*'Transfer Fees'!$S$7,IF('IGrow Internal Input'!$H$13&lt;10000001,'Transfer Fees'!$U$6*'Transfer Fees'!$U$7)))))))))))))))))</f>
        <v>30515</v>
      </c>
    </row>
    <row r="22" spans="2:10" x14ac:dyDescent="0.25">
      <c r="B22" s="121">
        <v>0.2</v>
      </c>
      <c r="C22" s="126" t="s">
        <v>81</v>
      </c>
      <c r="E22" s="151">
        <v>0.3</v>
      </c>
      <c r="F22" s="153" t="s">
        <v>80</v>
      </c>
      <c r="G22" s="156">
        <f>IF('IGrow Internal Input'!$H$15=0,0,IF('IGrow Internal Input'!$H$15&lt;500001,'Transfer Fees'!$B$7*'Transfer Fees'!$B$6,IF('IGrow Internal Input'!$H$15&lt;1000001,'Transfer Fees'!$C$6*'Transfer Fees'!$C$7,IF('IGrow Internal Input'!$H$15&lt;1500001,'Transfer Fees'!$D$6*'Transfer Fees'!$D$7,IF('IGrow Internal Input'!$H$15&lt;2000001,'Transfer Fees'!$E$6*'Transfer Fees'!$E$7,IF('IGrow Internal Input'!$H$15&lt;2500001,'Transfer Fees'!$F$6*'Transfer Fees'!$F$7,IF('IGrow Internal Input'!$H$15&lt;3000001,'Transfer Fees'!$G$6*'Transfer Fees'!$G$7,IF('IGrow Internal Input'!$H$15&lt;3500001,'Transfer Fees'!$H$6*'Transfer Fees'!$H$7,IF('IGrow Internal Input'!$H$15&lt;4000001,'Transfer Fees'!$I$6*'Transfer Fees'!$I$7,IF('IGrow Internal Input'!$H$15&lt;4500001,'Transfer Fees'!$J$6*'Transfer Fees'!$J$7,IF('IGrow Internal Input'!$H$15&lt;5000001,'Transfer Fees'!$K$6*'Transfer Fees'!$K$7,IF('IGrow Internal Input'!$H$15&lt;5500001,'Transfer Fees'!$L$6*'Transfer Fees'!$L$7,IF('IGrow Internal Input'!$H$15&lt;6000001,'Transfer Fees'!$M$6*'Transfer Fees'!$M$7,IF('IGrow Internal Input'!$H$15&lt;7000001,'Transfer Fees'!$O$6*'Transfer Fees'!$O$7,IF('IGrow Internal Input'!$H$15&lt;8000001,'Transfer Fees'!$Q$6*'Transfer Fees'!$Q$7,IF('IGrow Internal Input'!$H$15&lt;9000001,'Transfer Fees'!$S$6*'Transfer Fees'!$S$7,IF('IGrow Internal Input'!$H$15&lt;10000001,'Transfer Fees'!$U$6*'Transfer Fees'!$U$7)))))))))))))))))</f>
        <v>14635</v>
      </c>
    </row>
    <row r="23" spans="2:10" ht="15.75" thickBot="1" x14ac:dyDescent="0.3">
      <c r="B23" s="121">
        <v>0.25</v>
      </c>
      <c r="C23" s="127">
        <f>+'IGrow Internal Input'!F39</f>
        <v>1</v>
      </c>
      <c r="E23" s="151">
        <v>0.4</v>
      </c>
      <c r="F23" s="154" t="s">
        <v>83</v>
      </c>
      <c r="G23" s="157">
        <f>IF('IGrow Internal Input'!$H$17=0,0,IF('IGrow Internal Input'!$H$17&lt;500001,'Transfer Fees'!$B$7*'Transfer Fees'!$B$6,IF('IGrow Internal Input'!$H$17&lt;1000001,'Transfer Fees'!$C$6*'Transfer Fees'!$C$7,IF('IGrow Internal Input'!$H$17&lt;1500001,'Transfer Fees'!$D$6*'Transfer Fees'!$D$7,IF('IGrow Internal Input'!$H$17&lt;2000001,'Transfer Fees'!$E$6*'Transfer Fees'!$E$7,IF('IGrow Internal Input'!$H$17&lt;2500001,'Transfer Fees'!$F$6*'Transfer Fees'!$F$7,IF('IGrow Internal Input'!$H$17&lt;3000001,'Transfer Fees'!$G$6*'Transfer Fees'!$G$7,IF('IGrow Internal Input'!$H$17&lt;3500001,'Transfer Fees'!$H$6*'Transfer Fees'!$H$7,IF('IGrow Internal Input'!$H$17&lt;4000001,'Transfer Fees'!$I$6*'Transfer Fees'!$I$7,IF('IGrow Internal Input'!$H$17&lt;4500001,'Transfer Fees'!$J$6*'Transfer Fees'!$J$7,IF('IGrow Internal Input'!$H$17&lt;5000001,'Transfer Fees'!$K$6*'Transfer Fees'!$K$7,IF('IGrow Internal Input'!$H$17&lt;5500001,'Transfer Fees'!$L$6*'Transfer Fees'!$L$7,IF('IGrow Internal Input'!$H$17&lt;6000001,'Transfer Fees'!$M$6*'Transfer Fees'!$M$7,IF('IGrow Internal Input'!$H$17&lt;7000001,'Transfer Fees'!$O$6*'Transfer Fees'!$O$7,IF('IGrow Internal Input'!$H$17&lt;8000001,'Transfer Fees'!$Q$6*'Transfer Fees'!$Q$7,IF('IGrow Internal Input'!$H$17&lt;9000001,'Transfer Fees'!$S$6*'Transfer Fees'!$S$7,IF('IGrow Internal Input'!$H$17&lt;10000001,'Transfer Fees'!$U$6*'Transfer Fees'!$U$7)))))))))))))))))</f>
        <v>64260</v>
      </c>
    </row>
    <row r="24" spans="2:10" ht="15.75" thickBot="1" x14ac:dyDescent="0.3">
      <c r="B24" s="121">
        <v>0.3</v>
      </c>
      <c r="C24" s="128">
        <f>1-C23</f>
        <v>0</v>
      </c>
      <c r="E24" s="147">
        <v>0.5</v>
      </c>
    </row>
    <row r="25" spans="2:10" ht="15.75" thickBot="1" x14ac:dyDescent="0.3">
      <c r="B25" s="121">
        <v>0.35</v>
      </c>
      <c r="E25" s="149"/>
    </row>
    <row r="26" spans="2:10" x14ac:dyDescent="0.25">
      <c r="B26" s="121">
        <v>0.4</v>
      </c>
      <c r="C26" s="145" t="s">
        <v>88</v>
      </c>
      <c r="E26" s="148">
        <v>1</v>
      </c>
    </row>
    <row r="27" spans="2:10" x14ac:dyDescent="0.25">
      <c r="B27" s="121">
        <v>0.45</v>
      </c>
      <c r="C27" s="127">
        <f>+'IGrow Internal Input'!F44</f>
        <v>1</v>
      </c>
      <c r="E27" s="146">
        <v>2</v>
      </c>
    </row>
    <row r="28" spans="2:10" ht="15.75" thickBot="1" x14ac:dyDescent="0.3">
      <c r="B28" s="121">
        <v>0.5</v>
      </c>
      <c r="C28" s="128">
        <f>1-C27</f>
        <v>0</v>
      </c>
      <c r="E28" s="146">
        <v>3</v>
      </c>
    </row>
    <row r="29" spans="2:10" ht="15.75" thickBot="1" x14ac:dyDescent="0.3">
      <c r="B29" s="121">
        <v>0.55000000000000004</v>
      </c>
      <c r="E29" s="146">
        <v>4</v>
      </c>
    </row>
    <row r="30" spans="2:10" ht="15.75" thickBot="1" x14ac:dyDescent="0.3">
      <c r="B30" s="121">
        <v>0.6</v>
      </c>
      <c r="C30" s="145" t="s">
        <v>89</v>
      </c>
      <c r="E30" s="147">
        <v>5</v>
      </c>
    </row>
    <row r="31" spans="2:10" x14ac:dyDescent="0.25">
      <c r="B31" s="121">
        <v>0.65</v>
      </c>
      <c r="C31" s="127">
        <f>+'IGrow Internal Input'!F49</f>
        <v>1</v>
      </c>
    </row>
    <row r="32" spans="2:10" ht="15.75" thickBot="1" x14ac:dyDescent="0.3">
      <c r="B32" s="121">
        <v>0.7</v>
      </c>
      <c r="C32" s="128">
        <f>1-C31</f>
        <v>0</v>
      </c>
    </row>
    <row r="33" spans="2:3" ht="15.75" thickBot="1" x14ac:dyDescent="0.3">
      <c r="B33" s="121">
        <v>0.75</v>
      </c>
    </row>
    <row r="34" spans="2:3" x14ac:dyDescent="0.25">
      <c r="B34" s="121">
        <v>0.8</v>
      </c>
      <c r="C34" s="145" t="s">
        <v>90</v>
      </c>
    </row>
    <row r="35" spans="2:3" x14ac:dyDescent="0.25">
      <c r="B35" s="121">
        <v>0.85</v>
      </c>
      <c r="C35" s="127">
        <f>+'IGrow Internal Input'!F54</f>
        <v>1</v>
      </c>
    </row>
    <row r="36" spans="2:3" ht="15.75" thickBot="1" x14ac:dyDescent="0.3">
      <c r="B36" s="121">
        <v>0.9</v>
      </c>
      <c r="C36" s="128">
        <f>1-C35</f>
        <v>0</v>
      </c>
    </row>
    <row r="37" spans="2:3" ht="15.75" thickBot="1" x14ac:dyDescent="0.3">
      <c r="B37" s="121">
        <v>0.95</v>
      </c>
    </row>
    <row r="38" spans="2:3" ht="15.75" thickBot="1" x14ac:dyDescent="0.3">
      <c r="B38" s="122">
        <v>1</v>
      </c>
      <c r="C38" s="145" t="s">
        <v>91</v>
      </c>
    </row>
    <row r="39" spans="2:3" x14ac:dyDescent="0.25">
      <c r="C39" s="127">
        <f>+'IGrow Internal Input'!F59</f>
        <v>1</v>
      </c>
    </row>
    <row r="40" spans="2:3" ht="15.75" thickBot="1" x14ac:dyDescent="0.3">
      <c r="C40" s="128">
        <f>1-C39</f>
        <v>0</v>
      </c>
    </row>
  </sheetData>
  <mergeCells count="3">
    <mergeCell ref="B2:F3"/>
    <mergeCell ref="B15:F16"/>
    <mergeCell ref="F18:G18"/>
  </mergeCells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IGrow Internal Input</vt:lpstr>
      <vt:lpstr>Transfer Fees</vt:lpstr>
      <vt:lpstr>Trf fees </vt:lpstr>
      <vt:lpstr>Transfer Fees Data</vt:lpstr>
      <vt:lpstr>Input Data</vt:lpstr>
      <vt:lpstr>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Nardo Venter</dc:creator>
  <cp:lastModifiedBy>Corrie</cp:lastModifiedBy>
  <dcterms:created xsi:type="dcterms:W3CDTF">2025-03-08T16:55:19Z</dcterms:created>
  <dcterms:modified xsi:type="dcterms:W3CDTF">2025-04-07T13:07:54Z</dcterms:modified>
</cp:coreProperties>
</file>