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F83E1E64-E29F-4BC7-A412-1BA35BB88904}" xr6:coauthVersionLast="47" xr6:coauthVersionMax="47" xr10:uidLastSave="{00000000-0000-0000-0000-000000000000}"/>
  <bookViews>
    <workbookView xWindow="-38510" yWindow="-30" windowWidth="38620" windowHeight="21220" tabRatio="766" activeTab="3" xr2:uid="{00000000-000D-0000-FFFF-FFFF00000000}"/>
  </bookViews>
  <sheets>
    <sheet name="measures" sheetId="3" r:id="rId1"/>
    <sheet name="discount" sheetId="4" r:id="rId2"/>
    <sheet name="_measures_details" sheetId="5" r:id="rId3"/>
    <sheet name="_discounting_sheet" sheetId="6" r:id="rId4"/>
    <sheet name="names" sheetId="7"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B17" i="6"/>
  <c r="B16" i="6"/>
  <c r="B15" i="6"/>
  <c r="B14" i="6"/>
  <c r="B13" i="6"/>
  <c r="B12" i="6"/>
  <c r="B11" i="6"/>
  <c r="B10" i="6"/>
  <c r="B9" i="6"/>
  <c r="B8" i="6"/>
  <c r="B7" i="6"/>
  <c r="B6" i="6"/>
  <c r="B5"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B26" i="5"/>
  <c r="C3" i="3"/>
  <c r="G4" i="6"/>
  <c r="G5" i="6"/>
  <c r="G6" i="6"/>
  <c r="G7" i="6"/>
  <c r="G8" i="6"/>
  <c r="G9" i="6"/>
  <c r="G10" i="6"/>
  <c r="G11" i="6"/>
  <c r="G12" i="6"/>
  <c r="G13" i="6"/>
  <c r="G14" i="6"/>
  <c r="G15" i="6"/>
  <c r="G16" i="6"/>
  <c r="G17" i="6"/>
  <c r="G18" i="6"/>
  <c r="G19" i="6"/>
  <c r="G20" i="6"/>
  <c r="G21" i="6"/>
  <c r="G22" i="6"/>
  <c r="H22" i="6"/>
  <c r="B42" i="5"/>
  <c r="I5" i="6"/>
  <c r="I4" i="6"/>
  <c r="I12" i="6"/>
  <c r="I20" i="6"/>
  <c r="B9" i="5"/>
  <c r="B13" i="5"/>
  <c r="B14" i="5"/>
  <c r="B22" i="5"/>
  <c r="C6" i="3"/>
  <c r="B40" i="5"/>
  <c r="F5" i="3"/>
  <c r="C8" i="3"/>
  <c r="H21" i="6"/>
  <c r="H20" i="6"/>
  <c r="H19" i="6"/>
  <c r="H18" i="6"/>
  <c r="H17" i="6"/>
  <c r="H16" i="6"/>
  <c r="H15" i="6"/>
  <c r="H14" i="6"/>
  <c r="H13" i="6"/>
  <c r="H12" i="6"/>
  <c r="H11" i="6"/>
  <c r="H10" i="6"/>
  <c r="H9" i="6"/>
  <c r="H8" i="6"/>
  <c r="H7" i="6"/>
  <c r="H6" i="6"/>
  <c r="H5" i="6"/>
  <c r="H4" i="6"/>
  <c r="B34" i="5"/>
  <c r="C4" i="3"/>
  <c r="I19" i="6"/>
  <c r="I11" i="6"/>
  <c r="I18" i="6"/>
  <c r="I10" i="6"/>
  <c r="I17" i="6"/>
  <c r="I9" i="6"/>
  <c r="I16" i="6"/>
  <c r="I8" i="6"/>
  <c r="I15" i="6"/>
  <c r="I7" i="6"/>
  <c r="D17" i="6"/>
  <c r="D16" i="6"/>
  <c r="D15" i="6"/>
  <c r="D14" i="6"/>
  <c r="D13" i="6"/>
  <c r="D12" i="6"/>
  <c r="D11" i="6"/>
  <c r="D10" i="6"/>
  <c r="D9" i="6"/>
  <c r="D8" i="6"/>
  <c r="D7" i="6"/>
  <c r="D6" i="6"/>
  <c r="D5" i="6"/>
  <c r="D4" i="6"/>
  <c r="B15" i="5"/>
  <c r="C2" i="3"/>
  <c r="I22" i="6"/>
  <c r="J22" i="6"/>
  <c r="I14" i="6"/>
  <c r="I6" i="6"/>
  <c r="I21" i="6"/>
  <c r="I13" i="6"/>
  <c r="J21" i="6"/>
  <c r="J20" i="6"/>
  <c r="J19" i="6"/>
  <c r="J18" i="6"/>
  <c r="J17" i="6"/>
  <c r="J16" i="6"/>
  <c r="J15" i="6"/>
  <c r="J14" i="6"/>
  <c r="J13" i="6"/>
  <c r="J12" i="6"/>
  <c r="J11" i="6"/>
  <c r="J10" i="6"/>
  <c r="J9" i="6"/>
  <c r="J8" i="6"/>
  <c r="J7" i="6"/>
  <c r="J6" i="6"/>
  <c r="J5" i="6"/>
  <c r="J4" i="6"/>
  <c r="B43" i="5"/>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indexed="81"/>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00000000-0006-0000-0200-00000700000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8000000}">
      <text>
        <r>
          <rPr>
            <sz val="10"/>
            <color indexed="81"/>
            <rFont val="Calibri"/>
            <family val="2"/>
          </rPr>
          <t>MDD=orig_MDD*a+b
The original Mean Damage Degree(the damage for a given intensity at an affected asset) is linearly transformed
default=1</t>
        </r>
      </text>
    </comment>
    <comment ref="I1" authorId="0" shapeId="0" xr:uid="{00000000-0006-0000-0200-000009000000}">
      <text>
        <r>
          <rPr>
            <sz val="10"/>
            <color indexed="81"/>
            <rFont val="Calibri"/>
            <family val="2"/>
          </rPr>
          <t>MDD=orig_MDD*a+b
The original Mean Damage Degree(the damage for a given intensity at an affected asset) is linearly transformed
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indexed="81"/>
            <rFont val="Calibri"/>
            <family val="2"/>
          </rPr>
          <t>OPTIONAL
Use a measure specific asset file</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Q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indexed="81"/>
            <rFont val="Calibri"/>
            <family val="2"/>
          </rPr>
          <t>risk transfer: only structuring and transaction costs, expected loss will be added to come to total cost of risk transfer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<sst xmlns="http://schemas.openxmlformats.org/spreadsheetml/2006/main" count="160" uniqueCount="94">
  <si>
    <t>Category_ID</t>
  </si>
  <si>
    <t>Region_ID</t>
  </si>
  <si>
    <t>USD</t>
  </si>
  <si>
    <t>peril_ID</t>
  </si>
  <si>
    <t>name</t>
  </si>
  <si>
    <t>TC</t>
  </si>
  <si>
    <t>TS</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</si>
  <si>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</si>
  <si>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</si>
  <si>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</si>
  <si>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</si>
  <si>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</si>
  <si>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</si>
  <si>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</si>
  <si>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</si>
  <si>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</si>
  <si>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</si>
  <si>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</si>
  <si>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</si>
  <si>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</si>
  <si>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</si>
  <si>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</si>
  <si>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</si>
  <si>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</si>
  <si>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</si>
  <si>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</si>
  <si>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</si>
  <si>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</si>
  <si>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</si>
  <si>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</si>
  <si>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</si>
  <si>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</si>
  <si>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</si>
  <si>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</si>
  <si>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</si>
  <si>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</si>
  <si>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</si>
  <si>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</si>
  <si>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</si>
  <si>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</si>
  <si>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</si>
  <si>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</si>
  <si>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</si>
  <si>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</si>
  <si>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</si>
  <si>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</si>
  <si>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</si>
  <si>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</si>
  <si>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</si>
  <si>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</si>
  <si>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</si>
  <si>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</si>
  <si>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</si>
  <si>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</si>
  <si>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</si>
  <si>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</si>
  <si>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</si>
  <si>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</si>
  <si>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</si>
  <si>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</si>
  <si>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</si>
  <si>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</si>
  <si>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</si>
  <si>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</si>
  <si>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</si>
  <si>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</si>
  <si>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</si>
  <si>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</si>
  <si>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</si>
  <si>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</si>
  <si>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</si>
  <si>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</si>
  <si>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</si>
  <si>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</si>
  <si>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</si>
  <si>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</si>
  <si>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</si>
  <si>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</si>
  <si>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Value_unit</t>
  </si>
  <si>
    <t>Value_display_unit_name</t>
  </si>
  <si>
    <t>Value_display_unit_fact</t>
  </si>
  <si>
    <t>cost_unit</t>
  </si>
  <si>
    <t>cost_display_unit_name</t>
  </si>
  <si>
    <t>cost_display_unit_fact</t>
  </si>
  <si>
    <t>present_reference_year</t>
  </si>
  <si>
    <t>future_reference_year</t>
  </si>
  <si>
    <t>impact_time_dependence</t>
  </si>
  <si>
    <t>max_encoding_distance_m</t>
  </si>
  <si>
    <t>Popularion Growth Estimates</t>
  </si>
  <si>
    <t>GDP growth estimates</t>
  </si>
  <si>
    <t>Annual average over the period:</t>
  </si>
  <si>
    <t>Discount</t>
  </si>
  <si>
    <t>Population</t>
  </si>
  <si>
    <t>Economic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</si>
</sst>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18">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0">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6"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56">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12" fillId="0" borderId="0" xfId="0" applyFont="1"/>
    <xf numFmtId="0" fontId="13" fillId="0" borderId="0" xfId="0" applyFont="1"/>
    <xf numFmtId="0" fontId="13" fillId="0" borderId="0" xfId="5" applyFont="1"/>
    <xf numFmtId="164" fontId="13" fillId="3" borderId="1" xfId="1" applyNumberFormat="1" applyFont="1" applyFill="1" applyBorder="1"/>
    <xf numFmtId="164" fontId="13" fillId="0" borderId="0" xfId="1" applyNumberFormat="1" applyFont="1" applyFill="1" applyBorder="1"/>
    <xf numFmtId="0" fontId="7" fillId="0" borderId="2" xfId="0" applyFont="1" applyBorder="1"/>
    <xf numFmtId="0" fontId="12" fillId="0" borderId="2" xfId="0" applyFont="1" applyBorder="1"/>
    <xf numFmtId="0" fontId="12" fillId="5" borderId="2" xfId="0" applyFont="1" applyFill="1" applyBorder="1"/>
    <xf numFmtId="0" fontId="13" fillId="5" borderId="2" xfId="0" applyFont="1" applyFill="1" applyBorder="1"/>
    <xf numFmtId="0" fontId="12" fillId="6" borderId="2" xfId="0" applyFont="1" applyFill="1" applyBorder="1"/>
    <xf numFmtId="0" fontId="12" fillId="7" borderId="2" xfId="0" applyFont="1" applyFill="1" applyBorder="1"/>
    <xf numFmtId="0" fontId="14" fillId="0" borderId="2" xfId="5" applyFont="1" applyBorder="1"/>
    <xf numFmtId="0" fontId="8" fillId="5" borderId="2" xfId="0" applyFont="1" applyFill="1" applyBorder="1"/>
    <xf numFmtId="164" fontId="13" fillId="3" borderId="3" xfId="1" applyNumberFormat="1" applyFont="1" applyFill="1" applyBorder="1"/>
    <xf numFmtId="0" fontId="13" fillId="3" borderId="4" xfId="0" applyFont="1" applyFill="1" applyBorder="1"/>
    <xf numFmtId="0" fontId="8" fillId="2" borderId="2" xfId="0" applyFont="1" applyFill="1" applyBorder="1"/>
    <xf numFmtId="0" fontId="13" fillId="2" borderId="0" xfId="0" applyFont="1" applyFill="1"/>
    <xf numFmtId="0" fontId="5" fillId="2" borderId="0" xfId="0" applyFont="1" applyFill="1"/>
    <xf numFmtId="0" fontId="0" fillId="8" borderId="2" xfId="0" applyFill="1" applyBorder="1"/>
    <xf numFmtId="0" fontId="0" fillId="8" borderId="0" xfId="0" applyFill="1"/>
    <xf numFmtId="0" fontId="17" fillId="0" borderId="0" xfId="0" applyFont="1" applyAlignment="1">
      <alignment wrapText="1"/>
    </xf>
    <xf numFmtId="9" fontId="5" fillId="0" borderId="0" xfId="0" applyNumberFormat="1" applyFont="1"/>
    <xf numFmtId="10" fontId="0" fillId="0" borderId="0" xfId="9" applyNumberFormat="1" applyFont="1" applyBorder="1"/>
    <xf numFmtId="10" fontId="1" fillId="0" borderId="0" xfId="9" applyNumberFormat="1" applyFont="1" applyBorder="1"/>
    <xf numFmtId="10" fontId="17" fillId="0" borderId="0" xfId="9" applyNumberFormat="1" applyFont="1" applyBorder="1"/>
    <xf numFmtId="10" fontId="17" fillId="0" borderId="0" xfId="0" applyNumberFormat="1" applyFont="1"/>
  </cellXfs>
  <cellStyles count="10">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Normal="100" workbookViewId="0">
      <selection activeCell="G1" sqref="G1"/>
    </sheetView>
  </sheetViews>
  <sheetFormatPr defaultColWidth="11.453125" defaultRowHeight="12.5"/>
  <cols>
    <col min="1" max="1" width="19.7265625" style="31" customWidth="1"/>
    <col min="2" max="2" width="11.7265625" style="31" customWidth="1"/>
    <col min="3" max="3" width="22.54296875" style="31" customWidth="1"/>
    <col min="4" max="4" width="21" style="31" customWidth="1"/>
    <col min="5" max="5" width="21.1796875" style="31" customWidth="1"/>
    <col min="6" max="6" width="24" style="31" customWidth="1"/>
    <col min="7" max="7" width="16.08984375" style="31" customWidth="1"/>
    <col min="8" max="8" width="22.54296875" style="31" customWidth="1"/>
    <col min="9" max="9" width="19.81640625" style="31" customWidth="1"/>
    <col min="10" max="11" width="19.7265625" style="31" customWidth="1"/>
    <col min="12" max="12" width="18.81640625" style="31" customWidth="1"/>
    <col min="13" max="13" width="9.1796875" style="31" customWidth="1"/>
    <col min="14" max="14" width="9.26953125" style="31" customWidth="1"/>
    <col min="15" max="15" width="21" style="31" customWidth="1"/>
    <col min="16" max="16" width="15.7265625" style="31" customWidth="1"/>
    <col min="17" max="17" width="7.81640625" style="31" customWidth="1"/>
    <col min="18" max="16384" width="11.453125" style="31"/>
  </cols>
  <sheetData>
    <row r="1" spans="1:17" s="30" customFormat="1" ht="14">
      <c r="A1" s="36" t="s">
        <v>4</v>
      </c>
      <c r="B1" s="36" t="s">
        <v>8</v>
      </c>
      <c r="C1" s="36" t="s">
        <v>9</v>
      </c>
      <c r="D1" s="45" t="s">
        <v>10</v>
      </c>
      <c r="E1" s="42" t="s">
        <v>11</v>
      </c>
      <c r="F1" s="37" t="s">
        <v>12</v>
      </c>
      <c r="G1" s="38" t="s">
        <v>13</v>
      </c>
      <c r="H1" s="39" t="s">
        <v>14</v>
      </c>
      <c r="I1" s="39" t="s">
        <v>15</v>
      </c>
      <c r="J1" s="39" t="s">
        <v>16</v>
      </c>
      <c r="K1" s="39" t="s">
        <v>17</v>
      </c>
      <c r="L1" s="39" t="s">
        <v>18</v>
      </c>
      <c r="M1" s="45" t="s">
        <v>19</v>
      </c>
      <c r="N1" s="45" t="s">
        <v>1</v>
      </c>
      <c r="O1" s="40" t="s">
        <v>20</v>
      </c>
      <c r="P1" s="40" t="s">
        <v>21</v>
      </c>
      <c r="Q1" s="41" t="s">
        <v>3</v>
      </c>
    </row>
    <row r="2" spans="1:17">
      <c r="A2" s="31" t="s">
        <v>22</v>
      </c>
      <c r="B2" s="32" t="s">
        <v>23</v>
      </c>
      <c r="C2" s="43">
        <f>_measures_details!B15</f>
        <v>40321931.777762413</v>
      </c>
      <c r="D2" s="46">
        <v>1</v>
      </c>
      <c r="E2" s="44">
        <v>-1</v>
      </c>
      <c r="F2" s="31">
        <v>0</v>
      </c>
      <c r="G2" s="31" t="s">
        <v>24</v>
      </c>
      <c r="H2" s="31">
        <v>1</v>
      </c>
      <c r="I2" s="31">
        <v>0</v>
      </c>
      <c r="J2" s="31">
        <v>1</v>
      </c>
      <c r="K2" s="31">
        <v>0</v>
      </c>
      <c r="L2" s="31" t="s">
        <v>24</v>
      </c>
      <c r="M2" s="47" t="s">
        <v>24</v>
      </c>
      <c r="N2" s="47">
        <v>0</v>
      </c>
      <c r="O2" s="31">
        <v>0</v>
      </c>
      <c r="P2" s="31">
        <v>0</v>
      </c>
      <c r="Q2" s="31" t="s">
        <v>5</v>
      </c>
    </row>
    <row r="3" spans="1:17">
      <c r="A3" s="31" t="s">
        <v>25</v>
      </c>
      <c r="B3" s="32" t="s">
        <v>26</v>
      </c>
      <c r="C3" s="34">
        <f>_measures_details!B26</f>
        <v>64072032.442929961</v>
      </c>
      <c r="D3" s="46">
        <v>1</v>
      </c>
      <c r="E3" s="31">
        <v>-1</v>
      </c>
      <c r="F3" s="31">
        <v>0</v>
      </c>
      <c r="G3" s="31" t="s">
        <v>24</v>
      </c>
      <c r="H3" s="31">
        <v>1</v>
      </c>
      <c r="I3" s="31">
        <v>0</v>
      </c>
      <c r="J3" s="31">
        <v>0.8</v>
      </c>
      <c r="K3" s="31">
        <v>0</v>
      </c>
      <c r="L3" s="31" t="s">
        <v>24</v>
      </c>
      <c r="M3" s="47" t="s">
        <v>24</v>
      </c>
      <c r="N3" s="47">
        <v>0</v>
      </c>
      <c r="O3" s="31">
        <v>0</v>
      </c>
      <c r="P3" s="31">
        <v>0</v>
      </c>
      <c r="Q3" s="31" t="s">
        <v>5</v>
      </c>
    </row>
    <row r="4" spans="1:17">
      <c r="A4" s="31" t="s">
        <v>27</v>
      </c>
      <c r="B4" s="32" t="s">
        <v>23</v>
      </c>
      <c r="C4" s="34">
        <f>_measures_details!B34</f>
        <v>22425211.355025485</v>
      </c>
      <c r="D4" s="46">
        <v>1</v>
      </c>
      <c r="E4" s="31">
        <v>0</v>
      </c>
      <c r="F4" s="31">
        <v>0</v>
      </c>
      <c r="G4" s="31" t="s">
        <v>24</v>
      </c>
      <c r="H4" s="31">
        <v>0.9</v>
      </c>
      <c r="I4" s="31">
        <v>0</v>
      </c>
      <c r="J4" s="31">
        <v>0.9</v>
      </c>
      <c r="K4" s="31">
        <v>0</v>
      </c>
      <c r="L4" s="31" t="s">
        <v>24</v>
      </c>
      <c r="M4" s="47" t="s">
        <v>24</v>
      </c>
      <c r="N4" s="47">
        <v>0</v>
      </c>
      <c r="O4" s="31">
        <v>0</v>
      </c>
      <c r="P4" s="31">
        <v>0</v>
      </c>
      <c r="Q4" s="31" t="s">
        <v>6</v>
      </c>
    </row>
    <row r="5" spans="1:17">
      <c r="A5" s="31" t="s">
        <v>28</v>
      </c>
      <c r="B5" s="32" t="s">
        <v>26</v>
      </c>
      <c r="C5" s="34">
        <f>_measures_details!B43</f>
        <v>732216097.32878995</v>
      </c>
      <c r="D5" s="46">
        <v>1</v>
      </c>
      <c r="E5" s="31">
        <v>0</v>
      </c>
      <c r="F5" s="31">
        <f>1/15</f>
        <v>6.6666666666666666E-2</v>
      </c>
      <c r="G5" s="31" t="s">
        <v>24</v>
      </c>
      <c r="H5" s="31">
        <v>1</v>
      </c>
      <c r="I5" s="31">
        <v>0</v>
      </c>
      <c r="J5" s="31">
        <v>1</v>
      </c>
      <c r="K5" s="31">
        <v>0</v>
      </c>
      <c r="L5" s="31" t="s">
        <v>24</v>
      </c>
      <c r="M5" s="47" t="s">
        <v>24</v>
      </c>
      <c r="N5" s="47">
        <v>0</v>
      </c>
      <c r="O5" s="31">
        <v>0</v>
      </c>
      <c r="P5" s="31">
        <v>0</v>
      </c>
      <c r="Q5" s="31" t="s">
        <v>6</v>
      </c>
    </row>
    <row r="6" spans="1:17">
      <c r="A6" s="31" t="s">
        <v>29</v>
      </c>
      <c r="B6" s="32" t="s">
        <v>23</v>
      </c>
      <c r="C6" s="34" t="e">
        <f>_measures_details!B22</f>
        <v>#REF!</v>
      </c>
      <c r="D6" s="46">
        <v>1</v>
      </c>
      <c r="E6" s="31">
        <v>-2</v>
      </c>
      <c r="F6" s="31">
        <v>0</v>
      </c>
      <c r="G6" s="31" t="s">
        <v>24</v>
      </c>
      <c r="H6" s="31">
        <v>0.9</v>
      </c>
      <c r="I6" s="31">
        <v>-0.1</v>
      </c>
      <c r="J6" s="31">
        <v>0.9</v>
      </c>
      <c r="K6" s="31">
        <v>0</v>
      </c>
      <c r="L6" s="31" t="s">
        <v>24</v>
      </c>
      <c r="M6" s="47" t="s">
        <v>24</v>
      </c>
      <c r="N6" s="47">
        <v>0</v>
      </c>
      <c r="O6" s="31">
        <v>0</v>
      </c>
      <c r="P6" s="31">
        <v>0</v>
      </c>
      <c r="Q6" s="31" t="s">
        <v>6</v>
      </c>
    </row>
    <row r="7" spans="1:17">
      <c r="A7" s="31" t="s">
        <v>30</v>
      </c>
      <c r="B7" s="32" t="s">
        <v>26</v>
      </c>
      <c r="C7" s="34">
        <v>10000000</v>
      </c>
      <c r="D7" s="46">
        <v>1</v>
      </c>
      <c r="E7" s="31">
        <v>0</v>
      </c>
      <c r="F7" s="31">
        <v>0</v>
      </c>
      <c r="G7" s="31" t="s">
        <v>24</v>
      </c>
      <c r="H7" s="31">
        <v>1</v>
      </c>
      <c r="I7" s="31">
        <v>0</v>
      </c>
      <c r="J7" s="31">
        <v>1</v>
      </c>
      <c r="K7" s="31">
        <v>0</v>
      </c>
      <c r="L7" s="31" t="s">
        <v>31</v>
      </c>
      <c r="M7" s="47" t="s">
        <v>24</v>
      </c>
      <c r="N7" s="47">
        <v>0</v>
      </c>
      <c r="O7" s="31">
        <v>0</v>
      </c>
      <c r="P7" s="31">
        <v>0</v>
      </c>
      <c r="Q7" s="31" t="s">
        <v>5</v>
      </c>
    </row>
    <row r="8" spans="1:17">
      <c r="A8" s="31" t="s">
        <v>32</v>
      </c>
      <c r="B8" s="32" t="s">
        <v>33</v>
      </c>
      <c r="C8" s="33">
        <f>1000000+2%*P8</f>
        <v>21000000</v>
      </c>
      <c r="D8" s="46">
        <v>1</v>
      </c>
      <c r="E8" s="31">
        <v>0</v>
      </c>
      <c r="F8" s="31">
        <v>0</v>
      </c>
      <c r="G8" s="31" t="s">
        <v>24</v>
      </c>
      <c r="H8" s="31">
        <v>1</v>
      </c>
      <c r="I8" s="31">
        <v>0</v>
      </c>
      <c r="J8" s="31">
        <v>1</v>
      </c>
      <c r="K8" s="31">
        <v>0</v>
      </c>
      <c r="L8" s="31" t="s">
        <v>24</v>
      </c>
      <c r="M8" s="47" t="s">
        <v>24</v>
      </c>
      <c r="N8" s="47">
        <v>0</v>
      </c>
      <c r="O8" s="33">
        <v>500000000</v>
      </c>
      <c r="P8" s="33">
        <v>1000000000</v>
      </c>
      <c r="Q8" s="31" t="s">
        <v>5</v>
      </c>
    </row>
  </sheetData>
  <pageMargins left="0.7" right="0.7" top="0.75" bottom="0.75"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3"/>
  <sheetViews>
    <sheetView workbookViewId="0">
      <selection activeCell="M29" sqref="M29"/>
    </sheetView>
  </sheetViews>
  <sheetFormatPr defaultColWidth="11.453125" defaultRowHeight="12.5"/>
  <cols>
    <col min="1" max="1" width="7.26953125" style="1" customWidth="1"/>
    <col min="2" max="2" width="4.81640625" style="1" bestFit="1" customWidth="1"/>
    <col min="3" max="3" width="11.54296875" style="1" bestFit="1" customWidth="1"/>
    <col min="4" max="4" width="11.453125" style="1"/>
    <col min="5" max="5" width="28.7265625" style="1" bestFit="1" customWidth="1"/>
    <col min="6" max="7" width="11.453125" style="1"/>
    <col min="8" max="8" width="10" style="1" bestFit="1" customWidth="1"/>
    <col min="9" max="9" width="28.7265625" style="1" bestFit="1" customWidth="1"/>
    <col min="10" max="10" width="11.453125" style="1"/>
    <col min="11" max="11" width="10.90625" style="1" bestFit="1" customWidth="1"/>
    <col min="12" max="12" width="28.7265625" style="1" bestFit="1" customWidth="1"/>
    <col min="13" max="16384" width="11.453125" style="1"/>
  </cols>
  <sheetData>
    <row r="1" spans="1:12" ht="43.5">
      <c r="A1" s="35" t="s">
        <v>34</v>
      </c>
      <c r="B1" s="35" t="s">
        <v>35</v>
      </c>
      <c r="C1" s="29" t="s">
        <v>36</v>
      </c>
      <c r="D1" s="29"/>
      <c r="E1" s="29"/>
      <c r="F1" s="29"/>
      <c r="G1" s="29"/>
      <c r="H1" s="50" t="s">
        <v>88</v>
      </c>
      <c r="I1" s="29"/>
      <c r="J1" s="29"/>
      <c r="K1" s="50" t="s">
        <v>89</v>
      </c>
      <c r="L1" s="29"/>
    </row>
    <row r="2" spans="1:12">
      <c r="A2" s="1">
        <v>1</v>
      </c>
      <c r="B2" s="1">
        <v>2000</v>
      </c>
      <c r="C2" s="51"/>
      <c r="D2" s="29"/>
      <c r="E2" s="29"/>
      <c r="F2" s="29"/>
      <c r="G2" s="29"/>
      <c r="H2" s="29"/>
      <c r="I2" s="29"/>
      <c r="J2" s="29"/>
      <c r="K2" s="29"/>
      <c r="L2" s="29"/>
    </row>
    <row r="3" spans="1:12">
      <c r="A3" s="1">
        <v>1</v>
      </c>
      <c r="B3" s="1">
        <v>2001</v>
      </c>
      <c r="C3" s="51"/>
      <c r="D3" s="29"/>
      <c r="E3" s="29"/>
      <c r="F3" s="29"/>
      <c r="G3" s="29"/>
      <c r="H3" s="29"/>
      <c r="I3" s="29"/>
      <c r="J3" s="29"/>
      <c r="K3" s="29"/>
      <c r="L3" s="29"/>
    </row>
    <row r="4" spans="1:12">
      <c r="A4" s="1">
        <v>1</v>
      </c>
      <c r="B4" s="1">
        <v>2002</v>
      </c>
      <c r="C4" s="51"/>
      <c r="D4" s="29"/>
      <c r="E4" s="29"/>
      <c r="F4" s="29"/>
      <c r="G4" s="29"/>
      <c r="H4" s="29"/>
      <c r="I4" s="29"/>
      <c r="J4" s="29"/>
      <c r="K4" s="29"/>
      <c r="L4" s="29"/>
    </row>
    <row r="5" spans="1:12">
      <c r="A5" s="1">
        <v>1</v>
      </c>
      <c r="B5" s="1">
        <v>2003</v>
      </c>
      <c r="C5" s="51"/>
      <c r="D5" s="29"/>
      <c r="E5" s="29"/>
      <c r="F5" s="29"/>
      <c r="G5" s="29"/>
      <c r="H5" s="29"/>
      <c r="I5" s="29"/>
      <c r="J5" s="29"/>
      <c r="K5" s="29"/>
      <c r="L5" s="29"/>
    </row>
    <row r="6" spans="1:12">
      <c r="A6" s="1">
        <v>1</v>
      </c>
      <c r="B6" s="1">
        <v>2004</v>
      </c>
      <c r="C6" s="51"/>
      <c r="D6" s="29"/>
      <c r="E6" s="29"/>
      <c r="F6" s="29"/>
      <c r="G6" s="29"/>
      <c r="H6" s="29"/>
      <c r="I6" s="29"/>
      <c r="J6" s="29"/>
      <c r="K6" s="29"/>
      <c r="L6" s="29"/>
    </row>
    <row r="7" spans="1:12">
      <c r="A7" s="1">
        <v>1</v>
      </c>
      <c r="B7" s="1">
        <v>2005</v>
      </c>
      <c r="C7" s="51"/>
      <c r="D7" s="29"/>
      <c r="E7" s="29"/>
      <c r="F7" s="29"/>
      <c r="G7" s="29"/>
      <c r="H7" s="29"/>
      <c r="I7" s="29"/>
      <c r="J7" s="29"/>
      <c r="K7" s="29"/>
      <c r="L7" s="29"/>
    </row>
    <row r="8" spans="1:12">
      <c r="A8" s="1">
        <v>1</v>
      </c>
      <c r="B8" s="1">
        <v>2006</v>
      </c>
      <c r="C8" s="51"/>
      <c r="D8" s="29"/>
      <c r="E8" s="29"/>
      <c r="F8" s="29"/>
      <c r="G8" s="29"/>
      <c r="H8" s="29"/>
      <c r="I8" s="29"/>
      <c r="J8" s="29"/>
      <c r="K8" s="29"/>
      <c r="L8" s="29"/>
    </row>
    <row r="9" spans="1:12">
      <c r="A9" s="1">
        <v>1</v>
      </c>
      <c r="B9" s="1">
        <v>2007</v>
      </c>
      <c r="C9" s="51"/>
      <c r="D9" s="29"/>
      <c r="E9" s="29"/>
      <c r="F9" s="29"/>
      <c r="G9" s="29"/>
      <c r="H9" s="29"/>
      <c r="I9" s="29"/>
      <c r="J9" s="29"/>
      <c r="K9" s="29"/>
      <c r="L9" s="29"/>
    </row>
    <row r="10" spans="1:12">
      <c r="A10" s="1">
        <v>1</v>
      </c>
      <c r="B10" s="1">
        <v>2008</v>
      </c>
      <c r="C10" s="51"/>
      <c r="D10" s="29"/>
      <c r="E10" s="29"/>
      <c r="F10" s="29"/>
      <c r="G10" s="29"/>
      <c r="H10" s="29"/>
      <c r="I10" s="29"/>
      <c r="J10" s="29"/>
      <c r="K10" s="29"/>
      <c r="L10" s="29"/>
    </row>
    <row r="11" spans="1:12">
      <c r="A11" s="1">
        <v>1</v>
      </c>
      <c r="B11" s="1">
        <v>2009</v>
      </c>
      <c r="C11" s="51"/>
      <c r="D11" s="29"/>
      <c r="E11" s="29"/>
      <c r="F11" s="29"/>
      <c r="G11" s="29"/>
      <c r="H11" s="29"/>
      <c r="I11" s="29"/>
      <c r="J11" s="29"/>
      <c r="K11" s="29"/>
      <c r="L11" s="29"/>
    </row>
    <row r="12" spans="1:12">
      <c r="A12" s="1">
        <v>1</v>
      </c>
      <c r="B12" s="1">
        <v>2010</v>
      </c>
      <c r="C12" s="51"/>
      <c r="D12" s="29"/>
      <c r="E12" s="29"/>
      <c r="F12" s="29"/>
      <c r="G12" s="29"/>
      <c r="H12" s="29"/>
      <c r="I12" s="29"/>
      <c r="J12" s="29"/>
      <c r="K12" s="29"/>
      <c r="L12" s="29"/>
    </row>
    <row r="13" spans="1:12">
      <c r="A13" s="1">
        <v>1</v>
      </c>
      <c r="B13" s="1">
        <v>2011</v>
      </c>
      <c r="C13" s="51"/>
      <c r="D13" s="29"/>
      <c r="E13" s="29"/>
      <c r="F13" s="29"/>
      <c r="G13" s="29"/>
      <c r="H13" s="29"/>
      <c r="I13" s="29"/>
      <c r="J13" s="29"/>
      <c r="K13" s="29"/>
      <c r="L13" s="29"/>
    </row>
    <row r="14" spans="1:12">
      <c r="A14" s="1">
        <v>1</v>
      </c>
      <c r="B14" s="1">
        <v>2012</v>
      </c>
      <c r="C14" s="51"/>
      <c r="D14" s="29"/>
      <c r="E14" s="29"/>
      <c r="F14" s="29"/>
      <c r="G14" s="29"/>
      <c r="H14" s="29"/>
      <c r="I14" s="29"/>
      <c r="J14" s="29"/>
      <c r="K14" s="29"/>
      <c r="L14" s="29"/>
    </row>
    <row r="15" spans="1:12">
      <c r="A15" s="1">
        <v>1</v>
      </c>
      <c r="B15" s="1">
        <v>2013</v>
      </c>
      <c r="C15" s="51"/>
      <c r="D15" s="29"/>
      <c r="E15" s="29"/>
      <c r="F15" s="29"/>
      <c r="G15" s="29"/>
      <c r="H15" s="29"/>
      <c r="I15" s="29"/>
      <c r="J15" s="29"/>
      <c r="K15" s="29"/>
      <c r="L15" s="29"/>
    </row>
    <row r="16" spans="1:12">
      <c r="A16" s="1">
        <v>1</v>
      </c>
      <c r="B16" s="1">
        <v>2014</v>
      </c>
      <c r="C16" s="51"/>
      <c r="D16" s="29"/>
      <c r="E16" s="29"/>
      <c r="F16" s="29"/>
      <c r="G16" s="29"/>
      <c r="H16" s="29"/>
      <c r="I16" s="29"/>
      <c r="J16" s="29"/>
      <c r="K16" s="29"/>
      <c r="L16" s="29"/>
    </row>
    <row r="17" spans="1:12">
      <c r="A17" s="1">
        <v>1</v>
      </c>
      <c r="B17" s="1">
        <v>2015</v>
      </c>
      <c r="C17" s="51"/>
      <c r="D17" s="29"/>
      <c r="E17" s="29"/>
      <c r="F17" s="29"/>
      <c r="G17" s="29"/>
      <c r="H17" s="29"/>
      <c r="I17" s="29"/>
      <c r="J17" s="29"/>
      <c r="K17" s="29"/>
      <c r="L17" s="29"/>
    </row>
    <row r="18" spans="1:12">
      <c r="A18" s="1">
        <v>1</v>
      </c>
      <c r="B18" s="1">
        <v>2016</v>
      </c>
      <c r="C18" s="51"/>
      <c r="D18" s="29"/>
      <c r="E18" s="29"/>
      <c r="F18" s="29"/>
      <c r="G18" s="29"/>
      <c r="H18" s="29"/>
      <c r="I18" s="29"/>
      <c r="J18" s="29"/>
      <c r="K18" s="29"/>
      <c r="L18" s="29"/>
    </row>
    <row r="19" spans="1:12">
      <c r="A19" s="1">
        <v>1</v>
      </c>
      <c r="B19" s="1">
        <v>2017</v>
      </c>
      <c r="C19" s="51"/>
      <c r="D19" s="29"/>
      <c r="E19" s="29"/>
      <c r="F19" s="29"/>
      <c r="G19" s="29"/>
      <c r="H19" s="29"/>
      <c r="I19" s="29"/>
      <c r="J19" s="29"/>
      <c r="K19" s="29"/>
      <c r="L19" s="29"/>
    </row>
    <row r="20" spans="1:12">
      <c r="A20" s="1">
        <v>1</v>
      </c>
      <c r="B20" s="1">
        <v>2018</v>
      </c>
      <c r="C20" s="51"/>
      <c r="D20" s="29"/>
      <c r="E20" s="29"/>
      <c r="F20" s="29"/>
      <c r="G20" s="29"/>
      <c r="H20" s="29"/>
      <c r="I20" s="29"/>
      <c r="J20" s="29"/>
      <c r="K20" s="29"/>
      <c r="L20" s="29"/>
    </row>
    <row r="21" spans="1:12">
      <c r="A21" s="1">
        <v>1</v>
      </c>
      <c r="B21" s="1">
        <v>2019</v>
      </c>
      <c r="C21" s="51"/>
      <c r="D21" s="29"/>
      <c r="E21" s="29"/>
      <c r="F21" s="29"/>
      <c r="G21" s="29"/>
      <c r="H21" s="29"/>
      <c r="I21" s="29"/>
      <c r="J21" s="29"/>
      <c r="K21" s="29"/>
      <c r="L21" s="29"/>
    </row>
    <row r="22" spans="1:12" ht="14.5">
      <c r="A22" s="1">
        <v>1</v>
      </c>
      <c r="B22" s="1">
        <v>2020</v>
      </c>
      <c r="C22" s="52">
        <v>6.7489400000000005E-2</v>
      </c>
      <c r="D22" s="29"/>
      <c r="E22" s="29"/>
      <c r="F22" s="29"/>
      <c r="G22" s="29"/>
      <c r="H22" s="52">
        <v>2.2655600000000001E-2</v>
      </c>
      <c r="I22" s="29"/>
      <c r="J22" s="29"/>
      <c r="K22" s="53">
        <v>5.8152299999999997E-2</v>
      </c>
      <c r="L22" s="29"/>
    </row>
    <row r="23" spans="1:12" ht="14.5">
      <c r="A23" s="1">
        <v>1</v>
      </c>
      <c r="B23" s="1">
        <v>2021</v>
      </c>
      <c r="C23" s="52">
        <v>6.3222600000000004E-2</v>
      </c>
      <c r="D23" s="29"/>
      <c r="E23" s="29"/>
      <c r="F23" s="29"/>
      <c r="G23" s="29"/>
      <c r="H23" s="52">
        <v>2.2153699999999998E-2</v>
      </c>
      <c r="I23" s="29"/>
      <c r="J23" s="29"/>
      <c r="K23" s="53">
        <v>5.8152299999999997E-2</v>
      </c>
      <c r="L23" s="29"/>
    </row>
    <row r="24" spans="1:12" ht="14.5">
      <c r="A24" s="1">
        <v>1</v>
      </c>
      <c r="B24" s="1">
        <v>2022</v>
      </c>
      <c r="C24" s="52">
        <v>5.9463200000000001E-2</v>
      </c>
      <c r="D24" s="29"/>
      <c r="E24" s="29"/>
      <c r="F24" s="29"/>
      <c r="G24" s="29"/>
      <c r="H24" s="52">
        <v>2.1673600000000001E-2</v>
      </c>
      <c r="I24" s="29"/>
      <c r="J24" s="29"/>
      <c r="K24" s="53">
        <v>5.8152299999999997E-2</v>
      </c>
      <c r="L24" s="29"/>
    </row>
    <row r="25" spans="1:12" ht="14.5">
      <c r="A25" s="1">
        <v>1</v>
      </c>
      <c r="B25" s="1">
        <v>2023</v>
      </c>
      <c r="C25" s="52">
        <v>5.6125700000000001E-2</v>
      </c>
      <c r="D25" s="29"/>
      <c r="E25" s="29"/>
      <c r="F25" s="29"/>
      <c r="G25" s="29"/>
      <c r="H25" s="52">
        <v>2.1213699999999999E-2</v>
      </c>
      <c r="I25" s="29"/>
      <c r="J25" s="29"/>
      <c r="K25" s="53">
        <v>5.8152299999999997E-2</v>
      </c>
      <c r="L25" s="29"/>
    </row>
    <row r="26" spans="1:12" ht="14.5">
      <c r="A26" s="1">
        <v>1</v>
      </c>
      <c r="B26" s="1">
        <v>2024</v>
      </c>
      <c r="C26" s="52">
        <v>5.3143099999999999E-2</v>
      </c>
      <c r="D26" s="29"/>
      <c r="E26" s="29"/>
      <c r="F26" s="29"/>
      <c r="G26" s="29"/>
      <c r="H26" s="52">
        <v>2.0773099999999999E-2</v>
      </c>
      <c r="I26" s="29"/>
      <c r="J26" s="29"/>
      <c r="K26" s="53">
        <v>5.8152299999999997E-2</v>
      </c>
      <c r="L26" s="29"/>
    </row>
    <row r="27" spans="1:12" ht="14.5">
      <c r="A27" s="1">
        <v>1</v>
      </c>
      <c r="B27" s="1">
        <v>2025</v>
      </c>
      <c r="C27" s="52">
        <v>5.0461300000000001E-2</v>
      </c>
      <c r="D27" s="29"/>
      <c r="E27" s="29"/>
      <c r="F27" s="29"/>
      <c r="G27" s="29"/>
      <c r="H27" s="52">
        <v>2.0350300000000002E-2</v>
      </c>
      <c r="I27" s="29"/>
      <c r="J27" s="29"/>
      <c r="K27" s="53">
        <v>5.8150300000000002E-2</v>
      </c>
      <c r="L27" s="29"/>
    </row>
    <row r="28" spans="1:12" ht="14.5">
      <c r="A28" s="1">
        <v>1</v>
      </c>
      <c r="B28" s="1">
        <v>2026</v>
      </c>
      <c r="C28" s="52">
        <v>4.8037400000000001E-2</v>
      </c>
      <c r="D28" s="29"/>
      <c r="E28" s="29"/>
      <c r="F28" s="29"/>
      <c r="G28" s="29"/>
      <c r="H28" s="52">
        <v>1.99445E-2</v>
      </c>
      <c r="I28" s="29"/>
      <c r="J28" s="29"/>
      <c r="K28" s="53">
        <v>5.8152299999999997E-2</v>
      </c>
      <c r="L28" s="29"/>
    </row>
    <row r="29" spans="1:12" ht="14.5">
      <c r="A29" s="1">
        <v>1</v>
      </c>
      <c r="B29" s="1">
        <v>2027</v>
      </c>
      <c r="C29" s="52">
        <v>4.5835500000000001E-2</v>
      </c>
      <c r="D29" s="29"/>
      <c r="E29" s="29"/>
      <c r="F29" s="29"/>
      <c r="G29" s="29"/>
      <c r="H29" s="52">
        <v>1.95544E-2</v>
      </c>
      <c r="I29" s="29"/>
      <c r="J29" s="29"/>
      <c r="K29" s="53">
        <v>5.8152299999999997E-2</v>
      </c>
      <c r="L29" s="29"/>
    </row>
    <row r="30" spans="1:12" ht="14.5">
      <c r="A30" s="1">
        <v>1</v>
      </c>
      <c r="B30" s="1">
        <v>2028</v>
      </c>
      <c r="C30" s="52">
        <v>4.3826700000000003E-2</v>
      </c>
      <c r="D30" s="29"/>
      <c r="E30" s="29"/>
      <c r="F30" s="29"/>
      <c r="G30" s="29"/>
      <c r="H30" s="52">
        <v>1.9179399999999999E-2</v>
      </c>
      <c r="I30" s="29"/>
      <c r="J30" s="29"/>
      <c r="K30" s="53">
        <v>5.8152299999999997E-2</v>
      </c>
      <c r="L30" s="29"/>
    </row>
    <row r="31" spans="1:12" ht="14.5">
      <c r="A31" s="1">
        <v>1</v>
      </c>
      <c r="B31" s="1">
        <v>2029</v>
      </c>
      <c r="C31" s="52">
        <v>4.1986599999999999E-2</v>
      </c>
      <c r="D31" s="29"/>
      <c r="E31" s="29"/>
      <c r="F31" s="29"/>
      <c r="G31" s="29"/>
      <c r="H31" s="52">
        <v>1.8818499999999998E-2</v>
      </c>
      <c r="I31" s="29"/>
      <c r="J31" s="29"/>
      <c r="K31" s="53">
        <v>5.8152299999999997E-2</v>
      </c>
      <c r="L31" s="29"/>
    </row>
    <row r="32" spans="1:12" ht="14.5">
      <c r="A32" s="1">
        <v>1</v>
      </c>
      <c r="B32" s="1">
        <v>2030</v>
      </c>
      <c r="C32" s="52">
        <v>4.0294700000000003E-2</v>
      </c>
      <c r="D32" s="29"/>
      <c r="E32" s="29"/>
      <c r="F32" s="29"/>
      <c r="G32" s="29"/>
      <c r="H32" s="52">
        <v>1.8470899999999998E-2</v>
      </c>
      <c r="I32" s="29"/>
      <c r="J32" s="29"/>
      <c r="K32" s="53">
        <v>5.8152299999999997E-2</v>
      </c>
      <c r="L32" s="29"/>
    </row>
    <row r="33" spans="1:12" ht="14.5">
      <c r="A33" s="1">
        <v>1</v>
      </c>
      <c r="B33" s="1">
        <v>2031</v>
      </c>
      <c r="C33" s="52">
        <v>3.8733999999999998E-2</v>
      </c>
      <c r="D33" s="29"/>
      <c r="E33" s="29"/>
      <c r="F33" s="29"/>
      <c r="G33" s="29"/>
      <c r="H33" s="52">
        <v>1.81359E-2</v>
      </c>
      <c r="I33" s="29"/>
      <c r="J33" s="29"/>
      <c r="K33" s="53">
        <v>5.8152299999999997E-2</v>
      </c>
      <c r="L33" s="29"/>
    </row>
    <row r="34" spans="1:12" ht="14.5">
      <c r="A34" s="1">
        <v>1</v>
      </c>
      <c r="B34" s="1">
        <v>2032</v>
      </c>
      <c r="C34" s="52">
        <v>3.7289599999999999E-2</v>
      </c>
      <c r="D34" s="29"/>
      <c r="E34" s="29"/>
      <c r="F34" s="29"/>
      <c r="G34" s="29"/>
      <c r="H34" s="52">
        <v>1.78128E-2</v>
      </c>
      <c r="I34" s="29"/>
      <c r="J34" s="29"/>
      <c r="K34" s="53">
        <v>5.8152299999999997E-2</v>
      </c>
      <c r="L34" s="29"/>
    </row>
    <row r="35" spans="1:12" ht="14.5">
      <c r="A35" s="1">
        <v>1</v>
      </c>
      <c r="B35" s="1">
        <v>2033</v>
      </c>
      <c r="C35" s="52">
        <v>3.5949099999999998E-2</v>
      </c>
      <c r="D35" s="29"/>
      <c r="E35" s="29"/>
      <c r="F35" s="29"/>
      <c r="G35" s="29"/>
      <c r="H35" s="52">
        <v>1.7501099999999999E-2</v>
      </c>
      <c r="I35" s="29"/>
      <c r="J35" s="29"/>
      <c r="K35" s="53">
        <v>5.8152299999999997E-2</v>
      </c>
      <c r="L35" s="29"/>
    </row>
    <row r="36" spans="1:12" ht="14.5">
      <c r="A36" s="1">
        <v>1</v>
      </c>
      <c r="B36" s="1">
        <v>2034</v>
      </c>
      <c r="C36" s="52">
        <v>3.4701500000000003E-2</v>
      </c>
      <c r="D36" s="29"/>
      <c r="E36" s="29"/>
      <c r="F36" s="29"/>
      <c r="G36" s="29"/>
      <c r="H36" s="52">
        <v>1.7200099999999999E-2</v>
      </c>
      <c r="I36" s="29"/>
      <c r="J36" s="29"/>
      <c r="K36" s="53">
        <v>5.8152299999999997E-2</v>
      </c>
      <c r="L36" s="29"/>
    </row>
    <row r="37" spans="1:12" ht="14.5">
      <c r="A37" s="1">
        <v>1</v>
      </c>
      <c r="B37" s="1">
        <v>2035</v>
      </c>
      <c r="C37" s="52">
        <v>3.35378E-2</v>
      </c>
      <c r="D37" s="29"/>
      <c r="E37" s="29"/>
      <c r="F37" s="29"/>
      <c r="G37" s="29"/>
      <c r="H37" s="52">
        <v>1.6909199999999999E-2</v>
      </c>
      <c r="I37" s="29"/>
      <c r="J37" s="29"/>
      <c r="K37" s="53">
        <v>5.8152299999999997E-2</v>
      </c>
      <c r="L37" s="29"/>
    </row>
    <row r="38" spans="1:12" ht="14.5">
      <c r="A38" s="1">
        <v>1</v>
      </c>
      <c r="B38" s="1">
        <v>2036</v>
      </c>
      <c r="C38" s="52">
        <v>3.2449499999999999E-2</v>
      </c>
      <c r="D38" s="29"/>
      <c r="E38" s="29"/>
      <c r="F38" s="29"/>
      <c r="G38" s="29"/>
      <c r="H38" s="52">
        <v>1.66281E-2</v>
      </c>
      <c r="I38" s="29"/>
      <c r="J38" s="29"/>
      <c r="K38" s="53">
        <v>5.8152299999999997E-2</v>
      </c>
      <c r="L38" s="29"/>
    </row>
    <row r="39" spans="1:12" ht="14.5">
      <c r="A39" s="1">
        <v>1</v>
      </c>
      <c r="B39" s="1">
        <v>2037</v>
      </c>
      <c r="C39" s="52">
        <v>3.1429600000000002E-2</v>
      </c>
      <c r="D39" s="29"/>
      <c r="E39" s="29"/>
      <c r="F39" s="29"/>
      <c r="G39" s="29"/>
      <c r="H39" s="52">
        <v>1.6356200000000001E-2</v>
      </c>
      <c r="I39" s="29"/>
      <c r="J39" s="29"/>
      <c r="K39" s="53">
        <v>5.8152299999999997E-2</v>
      </c>
      <c r="L39" s="29"/>
    </row>
    <row r="40" spans="1:12" ht="14.5">
      <c r="A40" s="1">
        <v>1</v>
      </c>
      <c r="B40" s="1">
        <v>2038</v>
      </c>
      <c r="C40" s="52">
        <v>3.04719E-2</v>
      </c>
      <c r="D40" s="29"/>
      <c r="E40" s="29"/>
      <c r="F40" s="29"/>
      <c r="G40" s="29"/>
      <c r="H40" s="52">
        <v>1.60929E-2</v>
      </c>
      <c r="I40" s="29"/>
      <c r="J40" s="29"/>
      <c r="K40" s="53">
        <v>5.8152299999999997E-2</v>
      </c>
      <c r="L40" s="29"/>
    </row>
    <row r="41" spans="1:12" ht="14.5">
      <c r="A41" s="1">
        <v>1</v>
      </c>
      <c r="B41" s="1">
        <v>2039</v>
      </c>
      <c r="C41" s="52">
        <v>2.9570800000000001E-2</v>
      </c>
      <c r="D41" s="29"/>
      <c r="E41" s="29"/>
      <c r="F41" s="29"/>
      <c r="G41" s="29"/>
      <c r="H41" s="52">
        <v>1.5838000000000001E-2</v>
      </c>
      <c r="I41" s="29"/>
      <c r="J41" s="29"/>
      <c r="K41" s="53">
        <v>5.8152299999999997E-2</v>
      </c>
      <c r="L41" s="29"/>
    </row>
    <row r="42" spans="1:12" ht="14.5">
      <c r="A42" s="1">
        <v>1</v>
      </c>
      <c r="B42" s="1">
        <v>2040</v>
      </c>
      <c r="C42" s="52">
        <v>2.8721500000000001E-2</v>
      </c>
      <c r="D42" s="29"/>
      <c r="E42" s="29"/>
      <c r="F42" s="29"/>
      <c r="G42" s="29"/>
      <c r="H42" s="52">
        <v>1.55911E-2</v>
      </c>
      <c r="I42" s="29"/>
      <c r="J42" s="29"/>
      <c r="K42" s="53">
        <v>5.8152299999999997E-2</v>
      </c>
      <c r="L42" s="29"/>
    </row>
    <row r="43" spans="1:12" ht="14.5">
      <c r="A43" s="1">
        <v>1</v>
      </c>
      <c r="B43" s="1">
        <v>2041</v>
      </c>
      <c r="C43" s="52">
        <v>2.7919599999999999E-2</v>
      </c>
      <c r="D43" s="29"/>
      <c r="E43" s="29"/>
      <c r="F43" s="29"/>
      <c r="G43" s="29"/>
      <c r="H43" s="52">
        <v>1.5351699999999999E-2</v>
      </c>
      <c r="I43" s="29"/>
      <c r="J43" s="29"/>
      <c r="K43" s="53">
        <v>5.8152299999999997E-2</v>
      </c>
      <c r="L43" s="29"/>
    </row>
    <row r="44" spans="1:12" ht="14.5">
      <c r="A44" s="1">
        <v>1</v>
      </c>
      <c r="B44" s="1">
        <v>2042</v>
      </c>
      <c r="C44" s="52">
        <v>2.7161299999999999E-2</v>
      </c>
      <c r="D44" s="29"/>
      <c r="E44" s="29"/>
      <c r="F44" s="29"/>
      <c r="G44" s="29"/>
      <c r="H44" s="52">
        <v>1.51196E-2</v>
      </c>
      <c r="I44" s="29"/>
      <c r="J44" s="29"/>
      <c r="K44" s="53">
        <v>5.8152299999999997E-2</v>
      </c>
      <c r="L44" s="29"/>
    </row>
    <row r="45" spans="1:12" ht="14.5">
      <c r="A45" s="1">
        <v>1</v>
      </c>
      <c r="B45" s="1">
        <v>2043</v>
      </c>
      <c r="C45" s="52">
        <v>2.6443000000000001E-2</v>
      </c>
      <c r="D45" s="29"/>
      <c r="E45" s="29"/>
      <c r="F45" s="29"/>
      <c r="G45" s="29"/>
      <c r="H45" s="52">
        <v>1.48944E-2</v>
      </c>
      <c r="I45" s="29"/>
      <c r="J45" s="29"/>
      <c r="K45" s="53">
        <v>5.8150300000000002E-2</v>
      </c>
      <c r="L45" s="29"/>
    </row>
    <row r="46" spans="1:12" ht="14.5">
      <c r="A46" s="1">
        <v>1</v>
      </c>
      <c r="B46" s="1">
        <v>2044</v>
      </c>
      <c r="C46" s="52">
        <v>2.5761800000000001E-2</v>
      </c>
      <c r="D46" s="29"/>
      <c r="E46" s="29"/>
      <c r="F46" s="29"/>
      <c r="G46" s="29"/>
      <c r="H46" s="52">
        <v>1.4675799999999999E-2</v>
      </c>
      <c r="I46" s="29"/>
      <c r="J46" s="29"/>
      <c r="K46" s="53">
        <v>5.8152299999999997E-2</v>
      </c>
      <c r="L46" s="29"/>
    </row>
    <row r="47" spans="1:12" ht="14.5">
      <c r="A47" s="1">
        <v>1</v>
      </c>
      <c r="B47" s="1">
        <v>2045</v>
      </c>
      <c r="C47" s="52">
        <v>2.51148E-2</v>
      </c>
      <c r="D47" s="29"/>
      <c r="E47" s="29"/>
      <c r="F47" s="29"/>
      <c r="G47" s="29"/>
      <c r="H47" s="52">
        <v>1.44636E-2</v>
      </c>
      <c r="I47" s="29"/>
      <c r="J47" s="29"/>
      <c r="K47" s="53">
        <v>5.8152299999999997E-2</v>
      </c>
      <c r="L47" s="29"/>
    </row>
    <row r="48" spans="1:12" ht="14.5">
      <c r="A48" s="1">
        <v>1</v>
      </c>
      <c r="B48" s="1">
        <v>2046</v>
      </c>
      <c r="C48" s="52">
        <v>2.4499400000000001E-2</v>
      </c>
      <c r="D48" s="29"/>
      <c r="E48" s="29"/>
      <c r="F48" s="29"/>
      <c r="G48" s="29"/>
      <c r="H48" s="52">
        <v>1.42574E-2</v>
      </c>
      <c r="I48" s="29"/>
      <c r="J48" s="29"/>
      <c r="K48" s="53">
        <v>5.8152299999999997E-2</v>
      </c>
      <c r="L48" s="29"/>
    </row>
    <row r="49" spans="1:12" ht="14.5">
      <c r="A49" s="1">
        <v>1</v>
      </c>
      <c r="B49" s="1">
        <v>2047</v>
      </c>
      <c r="C49" s="52">
        <v>2.39136E-2</v>
      </c>
      <c r="D49" s="29"/>
      <c r="E49" s="29"/>
      <c r="F49" s="29"/>
      <c r="G49" s="29"/>
      <c r="H49" s="52">
        <v>1.4056900000000001E-2</v>
      </c>
      <c r="I49" s="29"/>
      <c r="J49" s="29"/>
      <c r="K49" s="53">
        <v>5.8152299999999997E-2</v>
      </c>
      <c r="L49" s="29"/>
    </row>
    <row r="50" spans="1:12" ht="14.5">
      <c r="A50" s="1">
        <v>1</v>
      </c>
      <c r="B50" s="1">
        <v>2048</v>
      </c>
      <c r="C50" s="52">
        <v>2.33551E-2</v>
      </c>
      <c r="D50" s="29"/>
      <c r="E50" s="29"/>
      <c r="F50" s="29"/>
      <c r="G50" s="29"/>
      <c r="H50" s="52">
        <v>1.38621E-2</v>
      </c>
      <c r="I50" s="29"/>
      <c r="J50" s="29"/>
      <c r="K50" s="53">
        <v>5.8152299999999997E-2</v>
      </c>
      <c r="L50" s="29"/>
    </row>
    <row r="51" spans="1:12" ht="14.5">
      <c r="A51" s="1">
        <v>1</v>
      </c>
      <c r="B51" s="1">
        <v>2049</v>
      </c>
      <c r="C51" s="52">
        <v>2.2822100000000001E-2</v>
      </c>
      <c r="D51" s="29"/>
      <c r="E51" s="6" t="s">
        <v>91</v>
      </c>
      <c r="F51" s="29"/>
      <c r="G51" s="29"/>
      <c r="H51" s="52">
        <v>1.3672500000000001E-2</v>
      </c>
      <c r="I51" s="6" t="s">
        <v>92</v>
      </c>
      <c r="J51" s="29"/>
      <c r="K51" s="53">
        <v>5.8152299999999997E-2</v>
      </c>
      <c r="L51" s="6" t="s">
        <v>93</v>
      </c>
    </row>
    <row r="52" spans="1:12" ht="14.5">
      <c r="A52" s="1">
        <v>1</v>
      </c>
      <c r="B52" s="1">
        <v>2050</v>
      </c>
      <c r="C52" s="52">
        <v>2.23129E-2</v>
      </c>
      <c r="D52" s="29"/>
      <c r="E52" s="6" t="s">
        <v>90</v>
      </c>
      <c r="F52" s="29"/>
      <c r="G52" s="29"/>
      <c r="H52" s="52">
        <v>1.3488099999999999E-2</v>
      </c>
      <c r="I52" s="6" t="s">
        <v>90</v>
      </c>
      <c r="J52" s="29"/>
      <c r="K52" s="53">
        <v>5.8152299999999997E-2</v>
      </c>
      <c r="L52" s="6" t="s">
        <v>90</v>
      </c>
    </row>
    <row r="53" spans="1:12" ht="14.5">
      <c r="A53" s="1">
        <v>1</v>
      </c>
      <c r="B53" s="1">
        <v>2051</v>
      </c>
      <c r="C53" s="51"/>
      <c r="D53" s="29"/>
      <c r="E53" s="54">
        <v>3.6088099999999998E-2</v>
      </c>
      <c r="F53" s="29"/>
      <c r="G53" s="29"/>
      <c r="H53" s="29"/>
      <c r="I53" s="55">
        <v>0.02</v>
      </c>
      <c r="J53" s="29"/>
      <c r="K53" s="29"/>
      <c r="L53" s="54">
        <v>5.8152299999999997E-2</v>
      </c>
    </row>
    <row r="54" spans="1:12">
      <c r="A54" s="1">
        <v>1</v>
      </c>
      <c r="B54" s="1">
        <v>2052</v>
      </c>
      <c r="C54" s="5"/>
    </row>
    <row r="55" spans="1:12">
      <c r="A55" s="1">
        <v>1</v>
      </c>
      <c r="B55" s="1">
        <v>2053</v>
      </c>
      <c r="C55" s="5"/>
    </row>
    <row r="56" spans="1:12">
      <c r="A56" s="1">
        <v>1</v>
      </c>
      <c r="B56" s="1">
        <v>2054</v>
      </c>
      <c r="C56" s="5"/>
    </row>
    <row r="57" spans="1:12">
      <c r="A57" s="1">
        <v>1</v>
      </c>
      <c r="B57" s="1">
        <v>2055</v>
      </c>
      <c r="C57" s="5"/>
    </row>
    <row r="58" spans="1:12">
      <c r="A58" s="1">
        <v>1</v>
      </c>
      <c r="B58" s="1">
        <v>2056</v>
      </c>
      <c r="C58" s="5"/>
    </row>
    <row r="59" spans="1:12">
      <c r="A59" s="1">
        <v>1</v>
      </c>
      <c r="B59" s="1">
        <v>2057</v>
      </c>
      <c r="C59" s="5"/>
    </row>
    <row r="60" spans="1:12">
      <c r="A60" s="1">
        <v>1</v>
      </c>
      <c r="B60" s="1">
        <v>2058</v>
      </c>
      <c r="C60" s="5"/>
    </row>
    <row r="61" spans="1:12">
      <c r="A61" s="1">
        <v>1</v>
      </c>
      <c r="B61" s="1">
        <v>2059</v>
      </c>
      <c r="C61" s="5"/>
    </row>
    <row r="62" spans="1:12">
      <c r="A62" s="1">
        <v>1</v>
      </c>
      <c r="B62" s="1">
        <v>2060</v>
      </c>
      <c r="C62" s="5"/>
    </row>
    <row r="63" spans="1:12">
      <c r="A63" s="1">
        <v>1</v>
      </c>
      <c r="B63" s="1">
        <v>2061</v>
      </c>
      <c r="C63" s="5"/>
    </row>
    <row r="64" spans="1:12">
      <c r="A64" s="1">
        <v>1</v>
      </c>
      <c r="B64" s="1">
        <v>2062</v>
      </c>
      <c r="C64" s="5"/>
    </row>
    <row r="65" spans="1:3">
      <c r="A65" s="1">
        <v>1</v>
      </c>
      <c r="B65" s="1">
        <v>2063</v>
      </c>
      <c r="C65" s="5"/>
    </row>
    <row r="66" spans="1:3">
      <c r="A66" s="1">
        <v>1</v>
      </c>
      <c r="B66" s="1">
        <v>2064</v>
      </c>
      <c r="C66" s="5"/>
    </row>
    <row r="67" spans="1:3">
      <c r="A67" s="1">
        <v>1</v>
      </c>
      <c r="B67" s="1">
        <v>2065</v>
      </c>
      <c r="C67" s="5"/>
    </row>
    <row r="68" spans="1:3">
      <c r="A68" s="1">
        <v>1</v>
      </c>
      <c r="B68" s="1">
        <v>2066</v>
      </c>
      <c r="C68" s="5"/>
    </row>
    <row r="69" spans="1:3">
      <c r="A69" s="1">
        <v>1</v>
      </c>
      <c r="B69" s="1">
        <v>2067</v>
      </c>
      <c r="C69" s="5"/>
    </row>
    <row r="70" spans="1:3">
      <c r="A70" s="1">
        <v>1</v>
      </c>
      <c r="B70" s="1">
        <v>2068</v>
      </c>
      <c r="C70" s="5"/>
    </row>
    <row r="71" spans="1:3">
      <c r="A71" s="1">
        <v>1</v>
      </c>
      <c r="B71" s="1">
        <v>2069</v>
      </c>
      <c r="C71" s="5"/>
    </row>
    <row r="72" spans="1:3">
      <c r="A72" s="1">
        <v>1</v>
      </c>
      <c r="B72" s="1">
        <v>2070</v>
      </c>
      <c r="C72" s="5"/>
    </row>
    <row r="73" spans="1:3">
      <c r="A73" s="1">
        <v>1</v>
      </c>
      <c r="B73" s="1">
        <v>2071</v>
      </c>
      <c r="C73" s="5"/>
    </row>
    <row r="74" spans="1:3">
      <c r="A74" s="1">
        <v>1</v>
      </c>
      <c r="B74" s="1">
        <v>2072</v>
      </c>
      <c r="C74" s="5"/>
    </row>
    <row r="75" spans="1:3">
      <c r="A75" s="1">
        <v>1</v>
      </c>
      <c r="B75" s="1">
        <v>2073</v>
      </c>
      <c r="C75" s="5"/>
    </row>
    <row r="76" spans="1:3">
      <c r="A76" s="1">
        <v>1</v>
      </c>
      <c r="B76" s="1">
        <v>2074</v>
      </c>
      <c r="C76" s="5"/>
    </row>
    <row r="77" spans="1:3">
      <c r="A77" s="1">
        <v>1</v>
      </c>
      <c r="B77" s="1">
        <v>2075</v>
      </c>
      <c r="C77" s="5"/>
    </row>
    <row r="78" spans="1:3">
      <c r="A78" s="1">
        <v>1</v>
      </c>
      <c r="B78" s="1">
        <v>2076</v>
      </c>
      <c r="C78" s="5"/>
    </row>
    <row r="79" spans="1:3">
      <c r="A79" s="1">
        <v>1</v>
      </c>
      <c r="B79" s="1">
        <v>2077</v>
      </c>
      <c r="C79" s="5"/>
    </row>
    <row r="80" spans="1:3">
      <c r="A80" s="1">
        <v>1</v>
      </c>
      <c r="B80" s="1">
        <v>2078</v>
      </c>
      <c r="C80" s="5"/>
    </row>
    <row r="81" spans="1:3">
      <c r="A81" s="1">
        <v>1</v>
      </c>
      <c r="B81" s="1">
        <v>2079</v>
      </c>
      <c r="C81" s="5"/>
    </row>
    <row r="82" spans="1:3">
      <c r="A82" s="1">
        <v>1</v>
      </c>
      <c r="B82" s="1">
        <v>2080</v>
      </c>
      <c r="C82" s="5"/>
    </row>
    <row r="83" spans="1:3">
      <c r="A83" s="1">
        <v>1</v>
      </c>
      <c r="B83" s="1">
        <v>2081</v>
      </c>
      <c r="C83" s="5"/>
    </row>
    <row r="84" spans="1:3">
      <c r="A84" s="1">
        <v>1</v>
      </c>
      <c r="B84" s="1">
        <v>2082</v>
      </c>
      <c r="C84" s="5"/>
    </row>
    <row r="85" spans="1:3">
      <c r="A85" s="1">
        <v>1</v>
      </c>
      <c r="B85" s="1">
        <v>2083</v>
      </c>
      <c r="C85" s="5"/>
    </row>
    <row r="86" spans="1:3">
      <c r="A86" s="1">
        <v>1</v>
      </c>
      <c r="B86" s="1">
        <v>2084</v>
      </c>
      <c r="C86" s="5"/>
    </row>
    <row r="87" spans="1:3">
      <c r="A87" s="1">
        <v>1</v>
      </c>
      <c r="B87" s="1">
        <v>2085</v>
      </c>
      <c r="C87" s="5"/>
    </row>
    <row r="88" spans="1:3">
      <c r="A88" s="1">
        <v>1</v>
      </c>
      <c r="B88" s="1">
        <v>2086</v>
      </c>
      <c r="C88" s="5"/>
    </row>
    <row r="89" spans="1:3">
      <c r="A89" s="1">
        <v>1</v>
      </c>
      <c r="B89" s="1">
        <v>2087</v>
      </c>
      <c r="C89" s="5"/>
    </row>
    <row r="90" spans="1:3">
      <c r="A90" s="1">
        <v>1</v>
      </c>
      <c r="B90" s="1">
        <v>2088</v>
      </c>
      <c r="C90" s="5"/>
    </row>
    <row r="91" spans="1:3">
      <c r="A91" s="1">
        <v>1</v>
      </c>
      <c r="B91" s="1">
        <v>2089</v>
      </c>
      <c r="C91" s="5"/>
    </row>
    <row r="92" spans="1:3">
      <c r="A92" s="1">
        <v>1</v>
      </c>
      <c r="B92" s="1">
        <v>2090</v>
      </c>
      <c r="C92" s="5"/>
    </row>
    <row r="93" spans="1:3">
      <c r="A93" s="1">
        <v>1</v>
      </c>
      <c r="B93" s="1">
        <v>2091</v>
      </c>
      <c r="C93" s="5"/>
    </row>
    <row r="94" spans="1:3">
      <c r="A94" s="1">
        <v>1</v>
      </c>
      <c r="B94" s="1">
        <v>2092</v>
      </c>
      <c r="C94" s="5"/>
    </row>
    <row r="95" spans="1:3">
      <c r="A95" s="1">
        <v>1</v>
      </c>
      <c r="B95" s="1">
        <v>2093</v>
      </c>
      <c r="C95" s="5"/>
    </row>
    <row r="96" spans="1:3">
      <c r="A96" s="1">
        <v>1</v>
      </c>
      <c r="B96" s="1">
        <v>2094</v>
      </c>
      <c r="C96" s="5"/>
    </row>
    <row r="97" spans="1:3">
      <c r="A97" s="1">
        <v>1</v>
      </c>
      <c r="B97" s="1">
        <v>2095</v>
      </c>
      <c r="C97" s="5"/>
    </row>
    <row r="98" spans="1:3">
      <c r="A98" s="1">
        <v>1</v>
      </c>
      <c r="B98" s="1">
        <v>2096</v>
      </c>
      <c r="C98" s="5"/>
    </row>
    <row r="99" spans="1:3">
      <c r="A99" s="1">
        <v>1</v>
      </c>
      <c r="B99" s="1">
        <v>2097</v>
      </c>
      <c r="C99" s="5"/>
    </row>
    <row r="100" spans="1:3">
      <c r="A100" s="1">
        <v>1</v>
      </c>
      <c r="B100" s="1">
        <v>2098</v>
      </c>
      <c r="C100" s="5"/>
    </row>
    <row r="101" spans="1:3">
      <c r="A101" s="1">
        <v>1</v>
      </c>
      <c r="B101" s="1">
        <v>2099</v>
      </c>
      <c r="C101" s="5"/>
    </row>
    <row r="102" spans="1:3">
      <c r="A102" s="1">
        <v>1</v>
      </c>
      <c r="B102" s="1">
        <v>2100</v>
      </c>
      <c r="C102" s="5"/>
    </row>
    <row r="103" spans="1:3">
      <c r="A103" s="1">
        <v>1</v>
      </c>
      <c r="B103" s="1">
        <v>2101</v>
      </c>
      <c r="C103" s="5"/>
    </row>
  </sheetData>
  <pageMargins left="0.7" right="0.7" top="0.75" bottom="0.75"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25" workbookViewId="0">
      <selection activeCell="E47" sqref="E47"/>
    </sheetView>
  </sheetViews>
  <sheetFormatPr defaultColWidth="11.453125" defaultRowHeight="12.5"/>
  <cols>
    <col min="1" max="1" width="32.81640625" style="1" customWidth="1"/>
    <col min="2" max="2" width="16.7265625" style="1" customWidth="1"/>
    <col min="3" max="3" width="14.1796875" style="1" customWidth="1"/>
    <col min="4" max="6" width="9.7265625" style="1" customWidth="1"/>
    <col min="7" max="16384" width="11.453125" style="1"/>
  </cols>
  <sheetData>
    <row r="1" spans="1:11">
      <c r="A1" s="29" t="s">
        <v>37</v>
      </c>
    </row>
    <row r="2" spans="1:11">
      <c r="A2" s="1" t="s">
        <v>38</v>
      </c>
    </row>
    <row r="4" spans="1:11" ht="13">
      <c r="A4" s="13" t="s">
        <v>39</v>
      </c>
      <c r="B4" s="14"/>
      <c r="C4" s="14"/>
      <c r="D4" s="15"/>
      <c r="E4" s="15"/>
      <c r="F4" s="15"/>
      <c r="G4" s="15"/>
      <c r="H4" s="15"/>
      <c r="I4" s="15"/>
      <c r="J4" s="15"/>
      <c r="K4" s="15"/>
    </row>
    <row r="6" spans="1:11">
      <c r="A6" s="2" t="s">
        <v>40</v>
      </c>
      <c r="B6" s="16">
        <v>22.859999965252801</v>
      </c>
      <c r="C6" s="17" t="s">
        <v>7</v>
      </c>
      <c r="E6" s="8"/>
    </row>
    <row r="7" spans="1:11">
      <c r="A7" s="2" t="s">
        <v>41</v>
      </c>
      <c r="B7" s="16">
        <v>160934.39999999999</v>
      </c>
      <c r="C7" s="17" t="s">
        <v>7</v>
      </c>
      <c r="E7" s="8"/>
    </row>
    <row r="8" spans="1:11">
      <c r="A8" s="2" t="s">
        <v>42</v>
      </c>
      <c r="B8" s="16">
        <v>0.50000000075999995</v>
      </c>
      <c r="C8" s="17" t="s">
        <v>7</v>
      </c>
      <c r="E8" s="8"/>
    </row>
    <row r="9" spans="1:11" ht="14.5">
      <c r="A9" s="2" t="s">
        <v>43</v>
      </c>
      <c r="B9" s="17">
        <f>B6*B7*B8</f>
        <v>1839480.1919999998</v>
      </c>
      <c r="C9" s="17" t="s">
        <v>44</v>
      </c>
      <c r="E9" s="8"/>
    </row>
    <row r="10" spans="1:11">
      <c r="A10" s="2"/>
      <c r="B10" s="17"/>
      <c r="C10" s="17"/>
    </row>
    <row r="11" spans="1:11" ht="14.5">
      <c r="A11" s="2" t="s">
        <v>45</v>
      </c>
      <c r="B11" s="16">
        <v>13.733481502801117</v>
      </c>
      <c r="C11" s="17" t="s">
        <v>46</v>
      </c>
    </row>
    <row r="12" spans="1:11">
      <c r="A12" s="2"/>
      <c r="B12" s="17"/>
      <c r="C12" s="17"/>
    </row>
    <row r="13" spans="1:11">
      <c r="A13" s="2" t="s">
        <v>47</v>
      </c>
      <c r="B13" s="18">
        <f>B9*B11</f>
        <v>25262467.191601045</v>
      </c>
      <c r="C13" s="17" t="s">
        <v>48</v>
      </c>
    </row>
    <row r="14" spans="1:11">
      <c r="A14" s="2" t="s">
        <v>49</v>
      </c>
      <c r="B14" s="18">
        <f>B13*0.25</f>
        <v>6315616.7979002614</v>
      </c>
      <c r="C14" s="17" t="s">
        <v>48</v>
      </c>
    </row>
    <row r="15" spans="1:11" ht="13">
      <c r="A15" s="7" t="s">
        <v>50</v>
      </c>
      <c r="B15" s="19">
        <f>_discounting_sheet!D4</f>
        <v>40321931.777762413</v>
      </c>
      <c r="C15" s="17" t="s">
        <v>48</v>
      </c>
    </row>
    <row r="18" spans="1:11" ht="13">
      <c r="A18" s="12" t="s">
        <v>29</v>
      </c>
      <c r="B18" s="15"/>
      <c r="C18" s="15"/>
      <c r="D18" s="15"/>
      <c r="E18" s="15"/>
      <c r="F18" s="15"/>
      <c r="G18" s="15"/>
      <c r="H18" s="15"/>
      <c r="I18" s="15"/>
      <c r="J18" s="15"/>
      <c r="K18" s="15"/>
    </row>
    <row r="19" spans="1:11">
      <c r="A19" s="1" t="s">
        <v>51</v>
      </c>
    </row>
    <row r="20" spans="1:11">
      <c r="A20" s="1" t="s">
        <v>52</v>
      </c>
      <c r="B20" s="5">
        <v>0.5</v>
      </c>
    </row>
    <row r="21" spans="1:11">
      <c r="A21" s="1" t="s">
        <v>53</v>
      </c>
      <c r="B21" s="5">
        <v>0.2</v>
      </c>
      <c r="C21" s="1" t="s">
        <v>54</v>
      </c>
    </row>
    <row r="22" spans="1:11" ht="13">
      <c r="A22" s="1" t="s">
        <v>55</v>
      </c>
      <c r="B22" s="9" t="e">
        <f>B20*SUM(#REF!)*_measures_details!B21</f>
        <v>#REF!</v>
      </c>
      <c r="C22" s="2" t="s">
        <v>48</v>
      </c>
    </row>
    <row r="24" spans="1:11" ht="13">
      <c r="A24" s="12" t="s">
        <v>25</v>
      </c>
      <c r="B24" s="15"/>
      <c r="C24" s="15"/>
      <c r="D24" s="15"/>
      <c r="E24" s="15"/>
      <c r="F24" s="15"/>
      <c r="G24" s="15"/>
      <c r="H24" s="15"/>
      <c r="I24" s="15"/>
      <c r="J24" s="15"/>
      <c r="K24" s="15"/>
    </row>
    <row r="25" spans="1:11">
      <c r="A25" s="1" t="s">
        <v>56</v>
      </c>
      <c r="B25" s="3">
        <v>4000000</v>
      </c>
      <c r="C25" s="2" t="s">
        <v>48</v>
      </c>
    </row>
    <row r="26" spans="1:11" ht="13">
      <c r="A26" s="6" t="s">
        <v>50</v>
      </c>
      <c r="B26" s="9">
        <f>_discounting_sheet!F4</f>
        <v>64072032.442929961</v>
      </c>
      <c r="C26" s="2" t="s">
        <v>48</v>
      </c>
    </row>
    <row r="28" spans="1:11" ht="13">
      <c r="A28" s="12" t="s">
        <v>27</v>
      </c>
      <c r="B28" s="15"/>
      <c r="C28" s="15"/>
      <c r="D28" s="15"/>
      <c r="E28" s="15"/>
      <c r="F28" s="15"/>
      <c r="G28" s="15"/>
      <c r="H28" s="15"/>
      <c r="I28" s="15"/>
      <c r="J28" s="15"/>
      <c r="K28" s="15"/>
    </row>
    <row r="29" spans="1:11">
      <c r="A29" s="1" t="s">
        <v>57</v>
      </c>
    </row>
    <row r="30" spans="1:11">
      <c r="A30" s="1" t="s">
        <v>58</v>
      </c>
      <c r="B30" s="3">
        <v>20000000</v>
      </c>
      <c r="C30" s="2" t="s">
        <v>48</v>
      </c>
    </row>
    <row r="31" spans="1:11">
      <c r="A31" s="1" t="s">
        <v>59</v>
      </c>
      <c r="B31" s="3">
        <v>500000</v>
      </c>
      <c r="C31" s="2" t="s">
        <v>48</v>
      </c>
    </row>
    <row r="32" spans="1:11">
      <c r="A32" s="1" t="s">
        <v>60</v>
      </c>
      <c r="B32" s="3">
        <v>500000</v>
      </c>
      <c r="C32" s="2" t="s">
        <v>48</v>
      </c>
    </row>
    <row r="33" spans="1:11">
      <c r="A33" s="1" t="s">
        <v>61</v>
      </c>
      <c r="B33" s="3">
        <v>400000</v>
      </c>
      <c r="C33" s="2" t="s">
        <v>48</v>
      </c>
    </row>
    <row r="34" spans="1:11" ht="13">
      <c r="A34" s="6" t="s">
        <v>50</v>
      </c>
      <c r="B34" s="9">
        <f>_discounting_sheet!H4</f>
        <v>22425211.355025485</v>
      </c>
      <c r="C34" s="2" t="s">
        <v>48</v>
      </c>
    </row>
    <row r="36" spans="1:11" ht="13">
      <c r="A36" s="12" t="s">
        <v>28</v>
      </c>
      <c r="B36" s="15"/>
      <c r="C36" s="15"/>
      <c r="D36" s="15"/>
      <c r="E36" s="15"/>
      <c r="F36" s="15"/>
      <c r="G36" s="15"/>
      <c r="H36" s="15"/>
      <c r="I36" s="15"/>
      <c r="J36" s="15"/>
      <c r="K36" s="15"/>
    </row>
    <row r="37" spans="1:11">
      <c r="A37" s="1" t="s">
        <v>62</v>
      </c>
    </row>
    <row r="38" spans="1:11">
      <c r="A38" s="1" t="s">
        <v>63</v>
      </c>
      <c r="B38" s="1">
        <v>3</v>
      </c>
      <c r="C38" s="1" t="s">
        <v>7</v>
      </c>
    </row>
    <row r="39" spans="1:11">
      <c r="A39" s="1" t="s">
        <v>64</v>
      </c>
      <c r="B39" s="3">
        <v>30000</v>
      </c>
      <c r="C39" s="1" t="s">
        <v>7</v>
      </c>
    </row>
    <row r="40" spans="1:11">
      <c r="A40" s="1" t="s">
        <v>65</v>
      </c>
      <c r="B40" s="4">
        <f>B38^2*B39*2000</f>
        <v>540000000</v>
      </c>
      <c r="C40" s="2" t="s">
        <v>48</v>
      </c>
    </row>
    <row r="41" spans="1:11">
      <c r="A41" s="1" t="s">
        <v>66</v>
      </c>
      <c r="B41" s="1">
        <v>400</v>
      </c>
      <c r="C41" s="1" t="s">
        <v>7</v>
      </c>
    </row>
    <row r="42" spans="1:11">
      <c r="A42" s="1" t="s">
        <v>67</v>
      </c>
      <c r="B42" s="4">
        <f>B39*B41</f>
        <v>12000000</v>
      </c>
      <c r="C42" s="2" t="s">
        <v>48</v>
      </c>
    </row>
    <row r="43" spans="1:11" ht="13">
      <c r="A43" s="6" t="s">
        <v>50</v>
      </c>
      <c r="B43" s="9">
        <f>_discounting_sheet!J4+B40</f>
        <v>732216097.32878995</v>
      </c>
      <c r="C43" s="2" t="s">
        <v>48</v>
      </c>
    </row>
  </sheetData>
  <pageMargins left="0.7" right="0.7" top="0.75" bottom="0.75"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tabSelected="1" workbookViewId="0">
      <selection activeCell="O24" sqref="O24"/>
    </sheetView>
  </sheetViews>
  <sheetFormatPr defaultColWidth="11.453125" defaultRowHeight="12.5"/>
  <cols>
    <col min="1" max="1" width="9.6328125" style="1" customWidth="1"/>
    <col min="2" max="2" width="5" style="1" bestFit="1" customWidth="1"/>
    <col min="3" max="3" width="15.81640625" style="1" bestFit="1" customWidth="1"/>
    <col min="4" max="4" width="25.1796875" style="1" bestFit="1" customWidth="1"/>
    <col min="5" max="5" width="20" style="1" bestFit="1" customWidth="1"/>
    <col min="6" max="6" width="11.7265625" style="1" bestFit="1" customWidth="1"/>
    <col min="7" max="7" width="10.90625" style="1" bestFit="1" customWidth="1"/>
    <col min="8" max="8" width="11.7265625" style="1" bestFit="1" customWidth="1"/>
    <col min="9" max="9" width="11.1796875" style="1" bestFit="1" customWidth="1"/>
    <col min="10" max="10" width="12.7265625" style="1" bestFit="1" customWidth="1"/>
    <col min="11" max="16384" width="11.453125" style="1"/>
  </cols>
  <sheetData>
    <row r="1" spans="1:10">
      <c r="A1" s="29" t="s">
        <v>68</v>
      </c>
    </row>
    <row r="3" spans="1:10">
      <c r="A3" s="1" t="s">
        <v>35</v>
      </c>
      <c r="B3" s="1" t="s">
        <v>69</v>
      </c>
      <c r="C3" s="2" t="s">
        <v>22</v>
      </c>
      <c r="D3" s="2" t="s">
        <v>70</v>
      </c>
      <c r="E3" s="1" t="s">
        <v>25</v>
      </c>
      <c r="F3" s="10" t="s">
        <v>71</v>
      </c>
      <c r="G3" s="1" t="s">
        <v>72</v>
      </c>
      <c r="H3" s="10" t="s">
        <v>71</v>
      </c>
      <c r="I3" s="1" t="s">
        <v>28</v>
      </c>
      <c r="J3" s="10" t="s">
        <v>71</v>
      </c>
    </row>
    <row r="4" spans="1:10" ht="13">
      <c r="A4" s="1">
        <v>2012</v>
      </c>
      <c r="B4" s="11">
        <f>discount!C14</f>
        <v>0</v>
      </c>
      <c r="C4" s="20">
        <v>25262467.229999997</v>
      </c>
      <c r="D4" s="21">
        <f t="shared" ref="D4:F21" si="0">C4+D5/(1+$B5)</f>
        <v>40321931.777762413</v>
      </c>
      <c r="E4" s="23">
        <f>_measures_details!$B$25</f>
        <v>4000000</v>
      </c>
      <c r="F4" s="24">
        <f t="shared" si="0"/>
        <v>64072032.442929961</v>
      </c>
      <c r="G4" s="26">
        <f>_measures_details!$B$31+_measures_details!$B$32+_measures_details!$B$33</f>
        <v>1400000</v>
      </c>
      <c r="H4" s="27">
        <f t="shared" ref="H4:H21" si="1">G4+H5/(1+$B5)</f>
        <v>22425211.355025485</v>
      </c>
      <c r="I4" s="23">
        <f>_measures_details!$B$42</f>
        <v>12000000</v>
      </c>
      <c r="J4" s="24">
        <f t="shared" ref="J4:J21" si="2">I4+J5/(1+$B5)</f>
        <v>192216097.32878989</v>
      </c>
    </row>
    <row r="5" spans="1:10" ht="13">
      <c r="A5" s="1">
        <v>2013</v>
      </c>
      <c r="B5" s="11">
        <f>discount!C15</f>
        <v>0</v>
      </c>
      <c r="C5" s="20">
        <v>0</v>
      </c>
      <c r="D5" s="22">
        <f t="shared" si="0"/>
        <v>15059464.54776242</v>
      </c>
      <c r="E5" s="23">
        <f>_measures_details!$B$25</f>
        <v>4000000</v>
      </c>
      <c r="F5" s="25">
        <f t="shared" si="0"/>
        <v>60072032.442929961</v>
      </c>
      <c r="G5" s="26">
        <f>_measures_details!$B$31+_measures_details!$B$32+_measures_details!$B$33</f>
        <v>1400000</v>
      </c>
      <c r="H5" s="28">
        <f t="shared" si="1"/>
        <v>21025211.355025485</v>
      </c>
      <c r="I5" s="23">
        <f>_measures_details!$B$42</f>
        <v>12000000</v>
      </c>
      <c r="J5" s="25">
        <f t="shared" si="2"/>
        <v>180216097.32878989</v>
      </c>
    </row>
    <row r="6" spans="1:10" ht="13">
      <c r="A6" s="1">
        <v>2014</v>
      </c>
      <c r="B6" s="11">
        <f>discount!C16</f>
        <v>0</v>
      </c>
      <c r="C6" s="20">
        <v>0</v>
      </c>
      <c r="D6" s="22">
        <f t="shared" si="0"/>
        <v>15059464.54776242</v>
      </c>
      <c r="E6" s="23">
        <f>_measures_details!$B$25</f>
        <v>4000000</v>
      </c>
      <c r="F6" s="25">
        <f t="shared" si="0"/>
        <v>56072032.442929961</v>
      </c>
      <c r="G6" s="26">
        <f>_measures_details!$B$31+_measures_details!$B$32+_measures_details!$B$33</f>
        <v>1400000</v>
      </c>
      <c r="H6" s="28">
        <f t="shared" si="1"/>
        <v>19625211.355025485</v>
      </c>
      <c r="I6" s="23">
        <f>_measures_details!$B$42</f>
        <v>12000000</v>
      </c>
      <c r="J6" s="25">
        <f t="shared" si="2"/>
        <v>168216097.32878989</v>
      </c>
    </row>
    <row r="7" spans="1:10" ht="13">
      <c r="A7" s="1">
        <v>2015</v>
      </c>
      <c r="B7" s="11">
        <f>discount!C17</f>
        <v>0</v>
      </c>
      <c r="C7" s="20">
        <v>0</v>
      </c>
      <c r="D7" s="22">
        <f t="shared" si="0"/>
        <v>15059464.54776242</v>
      </c>
      <c r="E7" s="23">
        <f>_measures_details!$B$25</f>
        <v>4000000</v>
      </c>
      <c r="F7" s="25">
        <f t="shared" si="0"/>
        <v>52072032.442929961</v>
      </c>
      <c r="G7" s="26">
        <f>_measures_details!$B$31+_measures_details!$B$32+_measures_details!$B$33</f>
        <v>1400000</v>
      </c>
      <c r="H7" s="28">
        <f t="shared" si="1"/>
        <v>18225211.355025485</v>
      </c>
      <c r="I7" s="23">
        <f>_measures_details!$B$42</f>
        <v>12000000</v>
      </c>
      <c r="J7" s="25">
        <f t="shared" si="2"/>
        <v>156216097.32878989</v>
      </c>
    </row>
    <row r="8" spans="1:10" ht="13">
      <c r="A8" s="1">
        <v>2016</v>
      </c>
      <c r="B8" s="11">
        <f>discount!C18</f>
        <v>0</v>
      </c>
      <c r="C8" s="20">
        <v>0</v>
      </c>
      <c r="D8" s="22">
        <f t="shared" si="0"/>
        <v>15059464.54776242</v>
      </c>
      <c r="E8" s="23">
        <f>_measures_details!$B$25</f>
        <v>4000000</v>
      </c>
      <c r="F8" s="25">
        <f t="shared" si="0"/>
        <v>48072032.442929961</v>
      </c>
      <c r="G8" s="26">
        <f>_measures_details!$B$31+_measures_details!$B$32+_measures_details!$B$33</f>
        <v>1400000</v>
      </c>
      <c r="H8" s="28">
        <f t="shared" si="1"/>
        <v>16825211.355025485</v>
      </c>
      <c r="I8" s="23">
        <f>_measures_details!$B$42</f>
        <v>12000000</v>
      </c>
      <c r="J8" s="25">
        <f t="shared" si="2"/>
        <v>144216097.32878989</v>
      </c>
    </row>
    <row r="9" spans="1:10" ht="13">
      <c r="A9" s="1">
        <v>2017</v>
      </c>
      <c r="B9" s="11">
        <f>discount!C19</f>
        <v>0</v>
      </c>
      <c r="C9" s="20">
        <v>6315616.8075000001</v>
      </c>
      <c r="D9" s="22">
        <f t="shared" si="0"/>
        <v>15059464.54776242</v>
      </c>
      <c r="E9" s="23">
        <f>_measures_details!$B$25</f>
        <v>4000000</v>
      </c>
      <c r="F9" s="25">
        <f t="shared" si="0"/>
        <v>44072032.442929961</v>
      </c>
      <c r="G9" s="26">
        <f>_measures_details!$B$31+_measures_details!$B$32+_measures_details!$B$33</f>
        <v>1400000</v>
      </c>
      <c r="H9" s="28">
        <f t="shared" si="1"/>
        <v>15425211.355025483</v>
      </c>
      <c r="I9" s="23">
        <f>_measures_details!$B$42</f>
        <v>12000000</v>
      </c>
      <c r="J9" s="25">
        <f t="shared" si="2"/>
        <v>132216097.32878987</v>
      </c>
    </row>
    <row r="10" spans="1:10" ht="13">
      <c r="A10" s="1">
        <v>2018</v>
      </c>
      <c r="B10" s="11">
        <f>discount!C20</f>
        <v>0</v>
      </c>
      <c r="C10" s="20">
        <v>0</v>
      </c>
      <c r="D10" s="22">
        <f t="shared" si="0"/>
        <v>8743847.740262419</v>
      </c>
      <c r="E10" s="23">
        <f>_measures_details!$B$25</f>
        <v>4000000</v>
      </c>
      <c r="F10" s="25">
        <f t="shared" si="0"/>
        <v>40072032.442929961</v>
      </c>
      <c r="G10" s="26">
        <f>_measures_details!$B$31+_measures_details!$B$32+_measures_details!$B$33</f>
        <v>1400000</v>
      </c>
      <c r="H10" s="28">
        <f t="shared" si="1"/>
        <v>14025211.355025483</v>
      </c>
      <c r="I10" s="23">
        <f>_measures_details!$B$42</f>
        <v>12000000</v>
      </c>
      <c r="J10" s="25">
        <f t="shared" si="2"/>
        <v>120216097.32878987</v>
      </c>
    </row>
    <row r="11" spans="1:10" ht="13">
      <c r="A11" s="1">
        <v>2019</v>
      </c>
      <c r="B11" s="11">
        <f>discount!C21</f>
        <v>0</v>
      </c>
      <c r="C11" s="20">
        <v>0</v>
      </c>
      <c r="D11" s="22">
        <f t="shared" si="0"/>
        <v>8743847.740262419</v>
      </c>
      <c r="E11" s="23">
        <f>_measures_details!$B$25</f>
        <v>4000000</v>
      </c>
      <c r="F11" s="25">
        <f t="shared" si="0"/>
        <v>36072032.442929961</v>
      </c>
      <c r="G11" s="26">
        <f>_measures_details!$B$31+_measures_details!$B$32+_measures_details!$B$33</f>
        <v>1400000</v>
      </c>
      <c r="H11" s="28">
        <f t="shared" si="1"/>
        <v>12625211.355025483</v>
      </c>
      <c r="I11" s="23">
        <f>_measures_details!$B$42</f>
        <v>12000000</v>
      </c>
      <c r="J11" s="25">
        <f t="shared" si="2"/>
        <v>108216097.32878987</v>
      </c>
    </row>
    <row r="12" spans="1:10" ht="13">
      <c r="A12" s="1">
        <v>2020</v>
      </c>
      <c r="B12" s="11">
        <f>discount!C22</f>
        <v>6.7489400000000005E-2</v>
      </c>
      <c r="C12" s="20">
        <v>0</v>
      </c>
      <c r="D12" s="22">
        <f t="shared" si="0"/>
        <v>9333964.7779440843</v>
      </c>
      <c r="E12" s="23">
        <f>_measures_details!$B$25</f>
        <v>4000000</v>
      </c>
      <c r="F12" s="25">
        <f t="shared" si="0"/>
        <v>34236554.669283837</v>
      </c>
      <c r="G12" s="26">
        <f>_measures_details!$B$31+_measures_details!$B$32+_measures_details!$B$33</f>
        <v>1400000</v>
      </c>
      <c r="H12" s="28">
        <f t="shared" si="1"/>
        <v>11982794.134249339</v>
      </c>
      <c r="I12" s="23">
        <f>_measures_details!$B$42</f>
        <v>12000000</v>
      </c>
      <c r="J12" s="25">
        <f t="shared" si="2"/>
        <v>102709664.0078515</v>
      </c>
    </row>
    <row r="13" spans="1:10" ht="13">
      <c r="A13" s="1">
        <v>2021</v>
      </c>
      <c r="B13" s="11">
        <f>discount!C23</f>
        <v>6.3222600000000004E-2</v>
      </c>
      <c r="C13" s="20">
        <v>0</v>
      </c>
      <c r="D13" s="22">
        <f t="shared" si="0"/>
        <v>9924082.2995141316</v>
      </c>
      <c r="E13" s="23">
        <f>_measures_details!$B$25</f>
        <v>4000000</v>
      </c>
      <c r="F13" s="25">
        <f t="shared" si="0"/>
        <v>32148188.270518098</v>
      </c>
      <c r="G13" s="26">
        <f>_measures_details!$B$31+_measures_details!$B$32+_measures_details!$B$33</f>
        <v>1400000</v>
      </c>
      <c r="H13" s="28">
        <f t="shared" si="1"/>
        <v>11251865.894681331</v>
      </c>
      <c r="I13" s="23">
        <f>_measures_details!$B$42</f>
        <v>12000000</v>
      </c>
      <c r="J13" s="25">
        <f t="shared" si="2"/>
        <v>96444564.811554298</v>
      </c>
    </row>
    <row r="14" spans="1:10" ht="13">
      <c r="A14" s="1">
        <v>2022</v>
      </c>
      <c r="B14" s="11">
        <f>discount!C24</f>
        <v>5.9463200000000001E-2</v>
      </c>
      <c r="C14" s="20">
        <v>0</v>
      </c>
      <c r="D14" s="22">
        <f t="shared" si="0"/>
        <v>10514199.990106599</v>
      </c>
      <c r="E14" s="23">
        <f>_measures_details!$B$25</f>
        <v>4000000</v>
      </c>
      <c r="F14" s="25">
        <f t="shared" si="0"/>
        <v>29821969.619285569</v>
      </c>
      <c r="G14" s="26">
        <f>_measures_details!$B$31+_measures_details!$B$32+_measures_details!$B$33</f>
        <v>1400000</v>
      </c>
      <c r="H14" s="28">
        <f t="shared" si="1"/>
        <v>10437689.366749946</v>
      </c>
      <c r="I14" s="23">
        <f>_measures_details!$B$42</f>
        <v>12000000</v>
      </c>
      <c r="J14" s="25">
        <f t="shared" si="2"/>
        <v>89465908.857856706</v>
      </c>
    </row>
    <row r="15" spans="1:10" ht="13">
      <c r="A15" s="1">
        <v>2023</v>
      </c>
      <c r="B15" s="11">
        <f>discount!C25</f>
        <v>5.6125700000000001E-2</v>
      </c>
      <c r="C15" s="20">
        <v>6315616.8075000001</v>
      </c>
      <c r="D15" s="22">
        <f t="shared" si="0"/>
        <v>11104316.824491326</v>
      </c>
      <c r="E15" s="23">
        <f>_measures_details!$B$25</f>
        <v>4000000</v>
      </c>
      <c r="F15" s="25">
        <f t="shared" si="0"/>
        <v>27271245.739546701</v>
      </c>
      <c r="G15" s="26">
        <f>_measures_details!$B$31+_measures_details!$B$32+_measures_details!$B$33</f>
        <v>1400000</v>
      </c>
      <c r="H15" s="28">
        <f t="shared" si="1"/>
        <v>9544936.0088413432</v>
      </c>
      <c r="I15" s="23">
        <f>_measures_details!$B$42</f>
        <v>12000000</v>
      </c>
      <c r="J15" s="25">
        <f t="shared" si="2"/>
        <v>81813737.218640104</v>
      </c>
    </row>
    <row r="16" spans="1:10" ht="13">
      <c r="A16" s="1">
        <v>2024</v>
      </c>
      <c r="B16" s="11">
        <f>discount!C26</f>
        <v>5.3143099999999999E-2</v>
      </c>
      <c r="C16" s="20">
        <v>0</v>
      </c>
      <c r="D16" s="22">
        <f t="shared" si="0"/>
        <v>5043186.380864297</v>
      </c>
      <c r="E16" s="23">
        <f>_measures_details!$B$25</f>
        <v>4000000</v>
      </c>
      <c r="F16" s="25">
        <f t="shared" si="0"/>
        <v>24507951.879008006</v>
      </c>
      <c r="G16" s="26">
        <f>_measures_details!$B$31+_measures_details!$B$32+_measures_details!$B$33</f>
        <v>1400000</v>
      </c>
      <c r="H16" s="28">
        <f t="shared" si="1"/>
        <v>8577783.1576528009</v>
      </c>
      <c r="I16" s="23">
        <f>_measures_details!$B$42</f>
        <v>12000000</v>
      </c>
      <c r="J16" s="25">
        <f t="shared" si="2"/>
        <v>73523855.637024015</v>
      </c>
    </row>
    <row r="17" spans="1:10" ht="13">
      <c r="A17" s="1">
        <v>2025</v>
      </c>
      <c r="B17" s="11">
        <f>discount!C27</f>
        <v>5.0461300000000001E-2</v>
      </c>
      <c r="C17" s="20">
        <v>0</v>
      </c>
      <c r="D17" s="22">
        <f t="shared" si="0"/>
        <v>5297672.1217850046</v>
      </c>
      <c r="E17" s="23">
        <f>_measures_details!$B$25</f>
        <v>4000000</v>
      </c>
      <c r="F17" s="25">
        <f t="shared" si="0"/>
        <v>21542809.791160192</v>
      </c>
      <c r="G17" s="26">
        <f>_measures_details!$B$31+_measures_details!$B$32+_measures_details!$B$33</f>
        <v>1400000</v>
      </c>
      <c r="H17" s="28">
        <f t="shared" si="1"/>
        <v>7539983.4269060669</v>
      </c>
      <c r="I17" s="23">
        <f>_measures_details!$B$42</f>
        <v>12000000</v>
      </c>
      <c r="J17" s="25">
        <f t="shared" si="2"/>
        <v>64628429.373480573</v>
      </c>
    </row>
    <row r="18" spans="1:10" ht="13">
      <c r="A18" s="1">
        <v>2026</v>
      </c>
      <c r="B18" s="11">
        <f>discount!C28</f>
        <v>4.8037400000000001E-2</v>
      </c>
      <c r="C18" s="20">
        <v>0</v>
      </c>
      <c r="D18" s="22">
        <f t="shared" si="0"/>
        <v>5552158.5165680386</v>
      </c>
      <c r="E18" s="23">
        <f>_measures_details!$B$25</f>
        <v>4000000</v>
      </c>
      <c r="F18" s="25">
        <f t="shared" si="0"/>
        <v>18385520.76222207</v>
      </c>
      <c r="G18" s="26">
        <f>_measures_details!$B$31+_measures_details!$B$32+_measures_details!$B$33</f>
        <v>1400000</v>
      </c>
      <c r="H18" s="28">
        <f t="shared" si="1"/>
        <v>6434932.266777724</v>
      </c>
      <c r="I18" s="23">
        <f>_measures_details!$B$42</f>
        <v>12000000</v>
      </c>
      <c r="J18" s="25">
        <f t="shared" si="2"/>
        <v>55156562.286666207</v>
      </c>
    </row>
    <row r="19" spans="1:10" ht="13">
      <c r="A19" s="1">
        <v>2027</v>
      </c>
      <c r="B19" s="11">
        <f>discount!C29</f>
        <v>4.5835500000000001E-2</v>
      </c>
      <c r="C19" s="20">
        <v>0</v>
      </c>
      <c r="D19" s="22">
        <f t="shared" si="0"/>
        <v>5806644.4782541925</v>
      </c>
      <c r="E19" s="23">
        <f>_measures_details!$B$25</f>
        <v>4000000</v>
      </c>
      <c r="F19" s="25">
        <f t="shared" si="0"/>
        <v>15044888.299118899</v>
      </c>
      <c r="G19" s="26">
        <f>_measures_details!$B$31+_measures_details!$B$32+_measures_details!$B$33</f>
        <v>1400000</v>
      </c>
      <c r="H19" s="28">
        <f t="shared" si="1"/>
        <v>5265710.9046916142</v>
      </c>
      <c r="I19" s="23">
        <f>_measures_details!$B$42</f>
        <v>12000000</v>
      </c>
      <c r="J19" s="25">
        <f t="shared" si="2"/>
        <v>45134664.897356689</v>
      </c>
    </row>
    <row r="20" spans="1:10" ht="13">
      <c r="A20" s="1">
        <v>2028</v>
      </c>
      <c r="B20" s="11">
        <f>discount!C30</f>
        <v>4.3826700000000003E-2</v>
      </c>
      <c r="C20" s="20">
        <v>0</v>
      </c>
      <c r="D20" s="22">
        <f t="shared" si="0"/>
        <v>6061130.5438092966</v>
      </c>
      <c r="E20" s="23">
        <f>_measures_details!$B$25</f>
        <v>4000000</v>
      </c>
      <c r="F20" s="25">
        <f t="shared" si="0"/>
        <v>11528949.305137895</v>
      </c>
      <c r="G20" s="26">
        <f>_measures_details!$B$31+_measures_details!$B$32+_measures_details!$B$33</f>
        <v>1400000</v>
      </c>
      <c r="H20" s="28">
        <f t="shared" si="1"/>
        <v>4035132.2567982632</v>
      </c>
      <c r="I20" s="23">
        <f>_measures_details!$B$42</f>
        <v>12000000</v>
      </c>
      <c r="J20" s="25">
        <f t="shared" si="2"/>
        <v>34586847.915413678</v>
      </c>
    </row>
    <row r="21" spans="1:10" ht="13">
      <c r="A21" s="1">
        <v>2029</v>
      </c>
      <c r="B21" s="11">
        <f>discount!C31</f>
        <v>4.1986599999999999E-2</v>
      </c>
      <c r="C21" s="20">
        <v>6315616.8075000001</v>
      </c>
      <c r="D21" s="22">
        <f t="shared" si="0"/>
        <v>6315616.8075000001</v>
      </c>
      <c r="E21" s="23">
        <f>_measures_details!$B$25</f>
        <v>4000000</v>
      </c>
      <c r="F21" s="25">
        <f t="shared" si="0"/>
        <v>7845064.2880329974</v>
      </c>
      <c r="G21" s="26">
        <f>_measures_details!$B$31+_measures_details!$B$32+_measures_details!$B$33</f>
        <v>1400000</v>
      </c>
      <c r="H21" s="28">
        <f t="shared" si="1"/>
        <v>2745772.5008115489</v>
      </c>
      <c r="I21" s="23">
        <f>_measures_details!$B$42</f>
        <v>12000000</v>
      </c>
      <c r="J21" s="25">
        <f t="shared" si="2"/>
        <v>23535192.864098988</v>
      </c>
    </row>
    <row r="22" spans="1:10" ht="13">
      <c r="A22" s="1">
        <v>2030</v>
      </c>
      <c r="B22" s="11">
        <f>discount!C32</f>
        <v>4.0294700000000003E-2</v>
      </c>
      <c r="C22" s="20">
        <v>0</v>
      </c>
      <c r="D22" s="22">
        <f>C22</f>
        <v>0</v>
      </c>
      <c r="E22" s="23">
        <f>_measures_details!$B$25</f>
        <v>4000000</v>
      </c>
      <c r="F22" s="25">
        <f>E22</f>
        <v>4000000</v>
      </c>
      <c r="G22" s="26">
        <f>_measures_details!$B$31+_measures_details!$B$32+_measures_details!$B$33</f>
        <v>1400000</v>
      </c>
      <c r="H22" s="28">
        <f>G22</f>
        <v>1400000</v>
      </c>
      <c r="I22" s="23">
        <f>_measures_details!$B$42</f>
        <v>12000000</v>
      </c>
      <c r="J22" s="25">
        <f>I22</f>
        <v>12000000</v>
      </c>
    </row>
  </sheetData>
  <pageMargins left="0.7" right="0.7" top="0.75" bottom="0.75"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D45" sqref="D45"/>
    </sheetView>
  </sheetViews>
  <sheetFormatPr defaultColWidth="11.453125" defaultRowHeight="12.5"/>
  <cols>
    <col min="1" max="1" width="22.90625" customWidth="1"/>
    <col min="2" max="2" width="9.08984375" customWidth="1"/>
    <col min="3" max="4" width="22.90625"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48" t="s">
        <v>73</v>
      </c>
      <c r="B1" s="48" t="s">
        <v>74</v>
      </c>
      <c r="C1" s="48" t="s">
        <v>4</v>
      </c>
    </row>
    <row r="2" spans="1:3">
      <c r="A2" s="49" t="s">
        <v>0</v>
      </c>
      <c r="B2" s="49">
        <v>1</v>
      </c>
      <c r="C2" s="49" t="s">
        <v>75</v>
      </c>
    </row>
    <row r="3" spans="1:3">
      <c r="A3" s="49" t="s">
        <v>1</v>
      </c>
      <c r="B3" s="49">
        <v>1</v>
      </c>
      <c r="C3" s="49" t="s">
        <v>76</v>
      </c>
    </row>
    <row r="4" spans="1:3">
      <c r="A4" s="49" t="s">
        <v>77</v>
      </c>
      <c r="B4" s="49">
        <v>0</v>
      </c>
      <c r="C4" s="49">
        <v>2020</v>
      </c>
    </row>
    <row r="5" spans="1:3">
      <c r="A5" s="49" t="s">
        <v>78</v>
      </c>
      <c r="B5" s="49">
        <v>0</v>
      </c>
      <c r="C5" s="49" t="s">
        <v>2</v>
      </c>
    </row>
    <row r="6" spans="1:3">
      <c r="A6" s="49" t="s">
        <v>79</v>
      </c>
      <c r="B6" s="49">
        <v>0</v>
      </c>
      <c r="C6" s="49" t="s">
        <v>2</v>
      </c>
    </row>
    <row r="7" spans="1:3">
      <c r="A7" s="49" t="s">
        <v>80</v>
      </c>
      <c r="B7" s="49">
        <v>0</v>
      </c>
      <c r="C7" s="49">
        <v>1</v>
      </c>
    </row>
    <row r="8" spans="1:3">
      <c r="A8" s="49" t="s">
        <v>81</v>
      </c>
      <c r="B8" s="49">
        <v>0</v>
      </c>
      <c r="C8" s="49" t="s">
        <v>2</v>
      </c>
    </row>
    <row r="9" spans="1:3">
      <c r="A9" s="49" t="s">
        <v>82</v>
      </c>
      <c r="B9" s="49">
        <v>0</v>
      </c>
      <c r="C9" s="49" t="s">
        <v>2</v>
      </c>
    </row>
    <row r="10" spans="1:3">
      <c r="A10" s="49" t="s">
        <v>83</v>
      </c>
      <c r="B10" s="49">
        <v>0</v>
      </c>
      <c r="C10" s="49">
        <v>1</v>
      </c>
    </row>
    <row r="11" spans="1:3">
      <c r="A11" s="49" t="s">
        <v>84</v>
      </c>
      <c r="B11" s="49">
        <v>0</v>
      </c>
      <c r="C11" s="49">
        <v>2020</v>
      </c>
    </row>
    <row r="12" spans="1:3">
      <c r="A12" s="49" t="s">
        <v>85</v>
      </c>
      <c r="B12" s="49">
        <v>0</v>
      </c>
      <c r="C12" s="49">
        <v>2050</v>
      </c>
    </row>
    <row r="13" spans="1:3">
      <c r="A13" s="49" t="s">
        <v>86</v>
      </c>
      <c r="B13" s="49">
        <v>0</v>
      </c>
      <c r="C13" s="49">
        <v>1</v>
      </c>
    </row>
    <row r="14" spans="1:3">
      <c r="A14" s="49" t="s">
        <v>87</v>
      </c>
      <c r="B14" s="49">
        <v>0</v>
      </c>
      <c r="C14" s="49">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2024-02-13T13:07:49Z</dcterms:modified>
</cp:coreProperties>
</file>